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Booking Data" sheetId="2" r:id="rId5"/>
    <sheet state="visible" name="Descriptive Analysis" sheetId="3" r:id="rId6"/>
    <sheet state="visible" name="Booking Frequency" sheetId="4" r:id="rId7"/>
    <sheet state="visible" name="Frequent Guest Overview Dashboa" sheetId="5" r:id="rId8"/>
    <sheet state="visible" name="Spending Power" sheetId="6" r:id="rId9"/>
    <sheet state="visible" name="Spending Overview Dashboard" sheetId="7" r:id="rId10"/>
    <sheet state="visible" name="Recency Analysis" sheetId="8" r:id="rId11"/>
    <sheet state="visible" name="Recency Dashboard" sheetId="9" r:id="rId12"/>
    <sheet state="visible" name="Overall Analysis" sheetId="10" r:id="rId13"/>
    <sheet state="visible" name="VIP Guest Overview" sheetId="11" r:id="rId14"/>
    <sheet state="visible" name="Insights_workings" sheetId="12" r:id="rId15"/>
    <sheet state="visible" name="Insights" sheetId="13" r:id="rId16"/>
  </sheets>
  <definedNames/>
  <calcPr/>
</workbook>
</file>

<file path=xl/sharedStrings.xml><?xml version="1.0" encoding="utf-8"?>
<sst xmlns="http://schemas.openxmlformats.org/spreadsheetml/2006/main" count="948" uniqueCount="225">
  <si>
    <t>Get Started</t>
  </si>
  <si>
    <t>Ibiz, a business hotel, seeks a detailed analysis of booking data as of July 2024, focusing on the past three months (April, May, and June), to identify frequent, recent, and high-value guests. The analysis aims to uncover key booking patterns and trends to optimize services and enhance the guest experience.</t>
  </si>
  <si>
    <t>Objective</t>
  </si>
  <si>
    <r>
      <rPr>
        <rFont val="Noto Serif Georgian"/>
        <b/>
        <color theme="1"/>
        <sz val="11.0"/>
      </rPr>
      <t xml:space="preserve">Frequent Guest Overview Dashboard: </t>
    </r>
    <r>
      <rPr>
        <rFont val="Noto Serif Georgian"/>
        <color theme="1"/>
        <sz val="11.0"/>
      </rPr>
      <t>Analyze the distribution of guests into "Frequent" (6 or more bookings) and "Occasional" (fewer than 6 bookings) categories. Assess each group's percentage share of the total booking amount and their average booking amount to gain insights into spending patterns and enhance service offerings.</t>
    </r>
  </si>
  <si>
    <r>
      <rPr>
        <rFont val="Noto Serif Georgian"/>
        <b/>
        <color theme="1"/>
        <sz val="11.0"/>
      </rPr>
      <t xml:space="preserve">Spending Overview Dashboard: </t>
    </r>
    <r>
      <rPr>
        <rFont val="Noto Serif Georgian"/>
        <color theme="1"/>
        <sz val="11.0"/>
      </rPr>
      <t xml:space="preserve"> Review the distribution of guests into "Budget Guests" (those who spend less than ₹50,000) and "Top Payers" (those who spend ₹50,000 or more). Assess the percentage share of the total booking amount and the average booking amount paid by each group to identify spending trends and optimize pricing strategies.</t>
    </r>
  </si>
  <si>
    <r>
      <rPr>
        <rFont val="Noto Serif Georgian"/>
        <b/>
        <color rgb="FF000000"/>
        <sz val="11.0"/>
      </rPr>
      <t xml:space="preserve">Recency Dashboard: </t>
    </r>
    <r>
      <rPr>
        <rFont val="Noto Serif Georgian"/>
        <b val="0"/>
        <color rgb="FF000000"/>
        <sz val="11.0"/>
      </rPr>
      <t>Analyze the distribution of guests into "Active Guests" (those who made a booking within the last 15 days) and "Inactive Guests" (those who booked more than 15 days ago). Evaluate each group's percentage share of the total booking amount and their average booking amount to understand spending behavior and refine targeting strategies.</t>
    </r>
  </si>
  <si>
    <r>
      <rPr>
        <rFont val="Noto Serif Georgian"/>
        <b/>
        <color theme="1"/>
        <sz val="11.0"/>
      </rPr>
      <t xml:space="preserve">VIP Guest Overview: </t>
    </r>
    <r>
      <rPr>
        <rFont val="Noto Serif Georgian"/>
        <color theme="1"/>
        <sz val="11.0"/>
      </rPr>
      <t xml:space="preserve">Categorize guests into "VIP Guests" (Top 5 based on frequency, spending, and recency) and "Others." Evaluate each category percentage share of the total booking amount, average booking amount, and average number of bookings to refine service strategies and target high-value customers more effectively.
</t>
    </r>
  </si>
  <si>
    <t>Data</t>
  </si>
  <si>
    <r>
      <rPr>
        <rFont val="Noto Serif Georgian"/>
        <b/>
        <color theme="1"/>
        <sz val="11.0"/>
      </rPr>
      <t xml:space="preserve">Booking Data: </t>
    </r>
    <r>
      <rPr>
        <rFont val="Noto Serif Georgian"/>
        <color theme="1"/>
        <sz val="11.0"/>
      </rPr>
      <t>The dataset shows guest bookings in 2024, detailing each booking's ID, room type, number of days, booking dates, and amount paid.</t>
    </r>
  </si>
  <si>
    <t>Guest ID</t>
  </si>
  <si>
    <t>Booking ID</t>
  </si>
  <si>
    <t>Rooms Type</t>
  </si>
  <si>
    <t>Days Booked</t>
  </si>
  <si>
    <t>Booking Date</t>
  </si>
  <si>
    <t>Amount Paid</t>
  </si>
  <si>
    <t>HTA-THL-0020</t>
  </si>
  <si>
    <t>HTA-THL-BK063</t>
  </si>
  <si>
    <t>Suit</t>
  </si>
  <si>
    <t>HTA-THL-0015</t>
  </si>
  <si>
    <t>HTA-THL-BK035</t>
  </si>
  <si>
    <t>HTA-THL-BK061</t>
  </si>
  <si>
    <t>HTA-THL-005</t>
  </si>
  <si>
    <t>HTA-THL-BK046</t>
  </si>
  <si>
    <t>HTA-THL-0027</t>
  </si>
  <si>
    <t>HTA-THL-BK096</t>
  </si>
  <si>
    <t>HTA-THL-0016</t>
  </si>
  <si>
    <t>HTA-THL-BK036</t>
  </si>
  <si>
    <t>Executive</t>
  </si>
  <si>
    <t>HTA-THL-0021</t>
  </si>
  <si>
    <t>HTA-THL-BK062</t>
  </si>
  <si>
    <t>Standard</t>
  </si>
  <si>
    <t>HTA-THL-0023</t>
  </si>
  <si>
    <t>HTA-THL-BK007</t>
  </si>
  <si>
    <t>HTA-THL-0013</t>
  </si>
  <si>
    <t>HTA-THL-BK025</t>
  </si>
  <si>
    <t>HTA-THL-0022</t>
  </si>
  <si>
    <t>HTA-THL-BK068</t>
  </si>
  <si>
    <t>HTA-THL-0025</t>
  </si>
  <si>
    <t>HTA-THL-BK084</t>
  </si>
  <si>
    <t>HTA-THL-006</t>
  </si>
  <si>
    <t>HTA-THL-BK064</t>
  </si>
  <si>
    <t>HTA-THL-BK052</t>
  </si>
  <si>
    <t>HTA-THL-004</t>
  </si>
  <si>
    <t>HTA-THL-BK053</t>
  </si>
  <si>
    <t>HTA-THL-BK044</t>
  </si>
  <si>
    <t>HTA-THL-002</t>
  </si>
  <si>
    <t>HTA-THL-BK095</t>
  </si>
  <si>
    <t>HTA-THL-007</t>
  </si>
  <si>
    <t>HTA-THL-BK099</t>
  </si>
  <si>
    <t>HTA-THL-BK008</t>
  </si>
  <si>
    <t>HTA-THL-BK004</t>
  </si>
  <si>
    <t>HTA-THL-001</t>
  </si>
  <si>
    <t>HTA-THL-BK094</t>
  </si>
  <si>
    <t>HTA-THL-0034</t>
  </si>
  <si>
    <t>HTA-THL-BK106</t>
  </si>
  <si>
    <t>HTA-THL-BK070</t>
  </si>
  <si>
    <t>HTA-THL-0030</t>
  </si>
  <si>
    <t>HTA-THL-BK071</t>
  </si>
  <si>
    <t>HTA-THL-BK077</t>
  </si>
  <si>
    <t>HTA-THL-BK072</t>
  </si>
  <si>
    <t>HTA-THL-BK030</t>
  </si>
  <si>
    <t>HTA-THL-BK086</t>
  </si>
  <si>
    <t>HTA-THL-0012</t>
  </si>
  <si>
    <t>HTA-THL-BK033</t>
  </si>
  <si>
    <t>HTA-THL-BK060</t>
  </si>
  <si>
    <t>HTA-THL-0031</t>
  </si>
  <si>
    <t>HTA-THL-BK073</t>
  </si>
  <si>
    <t>HTA-THL-0040</t>
  </si>
  <si>
    <t>HTA-THL-BK074</t>
  </si>
  <si>
    <t>HTA-THL-0010</t>
  </si>
  <si>
    <t>HTA-THL-BK016</t>
  </si>
  <si>
    <t>HTA-THL-0032</t>
  </si>
  <si>
    <t>HTA-THL-BK076</t>
  </si>
  <si>
    <t>HTA-THL-0018</t>
  </si>
  <si>
    <t>HTA-THL-BK050</t>
  </si>
  <si>
    <t>HTA-THL-BK037</t>
  </si>
  <si>
    <t>HTA-THL-BK029</t>
  </si>
  <si>
    <t>HTA-THL-BK157</t>
  </si>
  <si>
    <t>HTA-THL-BK043</t>
  </si>
  <si>
    <t>HTA-THL-0037</t>
  </si>
  <si>
    <t>HTA-THL-BK115</t>
  </si>
  <si>
    <t>HTA-THL-BK165</t>
  </si>
  <si>
    <t>HTA-THL-0045</t>
  </si>
  <si>
    <t>HTA-THL-BK167</t>
  </si>
  <si>
    <t>HTA-THL-0060</t>
  </si>
  <si>
    <t>HTA-THL-BK097</t>
  </si>
  <si>
    <t>HTA-THL-0061</t>
  </si>
  <si>
    <t>HTA-THL-BK197</t>
  </si>
  <si>
    <t>HTA-THL-0062</t>
  </si>
  <si>
    <t>HTA-THL-BK200</t>
  </si>
  <si>
    <t>HTA-THL-0026</t>
  </si>
  <si>
    <t>HTA-THL-BK082</t>
  </si>
  <si>
    <t>HTA-THL-BK087</t>
  </si>
  <si>
    <t>HTA-THL-BK003</t>
  </si>
  <si>
    <t>HTA-THL-BK028</t>
  </si>
  <si>
    <t>HTA-THL-BK100</t>
  </si>
  <si>
    <t>HTA-THL-BK010</t>
  </si>
  <si>
    <t>HTA-THL-BK023</t>
  </si>
  <si>
    <t>HTA-THL-BK091</t>
  </si>
  <si>
    <t>HTA-THL-BK090</t>
  </si>
  <si>
    <t>HTA-THL-BK085</t>
  </si>
  <si>
    <t>HTA-THL-003</t>
  </si>
  <si>
    <t>HTA-THL-BK114</t>
  </si>
  <si>
    <t>HTA-THL-BK079</t>
  </si>
  <si>
    <t>HTA-THL-BK066</t>
  </si>
  <si>
    <t>HTA-THL-BK088</t>
  </si>
  <si>
    <t>HTA-THL-BK032</t>
  </si>
  <si>
    <t>HTA-THL-0014</t>
  </si>
  <si>
    <t>HTA-THL-BK048</t>
  </si>
  <si>
    <t>HTA-THL-008</t>
  </si>
  <si>
    <t>HTA-THL-BK107</t>
  </si>
  <si>
    <t>HTA-THL-BK047</t>
  </si>
  <si>
    <t>HTA-THL-0033</t>
  </si>
  <si>
    <t>HTA-THL-BK101</t>
  </si>
  <si>
    <t>HTA-THL-BK055</t>
  </si>
  <si>
    <t>HTA-THL-BK042</t>
  </si>
  <si>
    <t>HTA-THL-BK103</t>
  </si>
  <si>
    <t>HTA-THL-BK009</t>
  </si>
  <si>
    <t>HTA-THL-0024</t>
  </si>
  <si>
    <t>HTA-THL-BK081</t>
  </si>
  <si>
    <t>HTA-THL-BK039</t>
  </si>
  <si>
    <t>HTA-THL-BK092</t>
  </si>
  <si>
    <t>HTA-THL-0011</t>
  </si>
  <si>
    <t>HTA-THL-BK034</t>
  </si>
  <si>
    <t>HTA-THL-BK056</t>
  </si>
  <si>
    <t>HTA-THL-BK040</t>
  </si>
  <si>
    <t>HTA-THL-009</t>
  </si>
  <si>
    <t>HTA-THL-BK104</t>
  </si>
  <si>
    <t>HTA-THL-BK102</t>
  </si>
  <si>
    <t>HTA-THL-BK041</t>
  </si>
  <si>
    <t>HTA-THL-BK078</t>
  </si>
  <si>
    <t>HTA-THL-BK054</t>
  </si>
  <si>
    <t>HTA-THL-BK002</t>
  </si>
  <si>
    <t>HTA-THL-BK065</t>
  </si>
  <si>
    <t>HTA-THL-BK027</t>
  </si>
  <si>
    <t>HTA-THL-0017</t>
  </si>
  <si>
    <t>HTA-THL-BK049</t>
  </si>
  <si>
    <t>HTA-THL-0028</t>
  </si>
  <si>
    <t>HTA-THL-BK093</t>
  </si>
  <si>
    <t>HTA-THL-BK017</t>
  </si>
  <si>
    <t>HTA-THL-BK011</t>
  </si>
  <si>
    <t>HTA-THL-0029</t>
  </si>
  <si>
    <t>HTA-THL-BK098</t>
  </si>
  <si>
    <t>HTA-THL-BK021</t>
  </si>
  <si>
    <t>HTA-THL-BK031</t>
  </si>
  <si>
    <t>HTA-THL-BK038</t>
  </si>
  <si>
    <t>HTA-THL-BK026</t>
  </si>
  <si>
    <t>HTA-THL-BK014</t>
  </si>
  <si>
    <t>HTA-THL-BK018</t>
  </si>
  <si>
    <t>HTA-THL-BK045</t>
  </si>
  <si>
    <t>HTA-THL-0019</t>
  </si>
  <si>
    <t>HTA-THL-BK059</t>
  </si>
  <si>
    <t>HTA-THL-BK058</t>
  </si>
  <si>
    <t>HTA-THL-BK024</t>
  </si>
  <si>
    <t>HTA-THL-00227</t>
  </si>
  <si>
    <t>HTA-THL-BK089</t>
  </si>
  <si>
    <t>HTA-THL-BK005</t>
  </si>
  <si>
    <t>HTA-THL-BK006</t>
  </si>
  <si>
    <t>HTA-THL-BK019</t>
  </si>
  <si>
    <t>HTA-THL-BK022</t>
  </si>
  <si>
    <t>HTA-THL-BK012</t>
  </si>
  <si>
    <t>HTA-THL-BK013</t>
  </si>
  <si>
    <t>HTA-THL-BK015</t>
  </si>
  <si>
    <t>HTA-THL-BK075</t>
  </si>
  <si>
    <t>HTA-THL-BK051</t>
  </si>
  <si>
    <t>HTA-THL-BK020</t>
  </si>
  <si>
    <t>HTA-THL-BK083</t>
  </si>
  <si>
    <t>HTA-THL-BK069</t>
  </si>
  <si>
    <t>HTA-THL-BK057</t>
  </si>
  <si>
    <t>HTA-THL-BK001</t>
  </si>
  <si>
    <t>HTA-THL-BK105</t>
  </si>
  <si>
    <t>HTA-THL-BK067</t>
  </si>
  <si>
    <t>HTA-THL-BK080</t>
  </si>
  <si>
    <t>HTA-THL-BK120</t>
  </si>
  <si>
    <t>Descriptive Analysis</t>
  </si>
  <si>
    <t>Total Booking Amount Received</t>
  </si>
  <si>
    <t>Total Number of Bookings</t>
  </si>
  <si>
    <t>Average Booking Amount per Transaction (in Rs.)</t>
  </si>
  <si>
    <t>Number of Unique Guests</t>
  </si>
  <si>
    <t>Average Booking Amount per Guest (in Rs.)</t>
  </si>
  <si>
    <t>Data Start Date</t>
  </si>
  <si>
    <t>Data End Date</t>
  </si>
  <si>
    <t>Frequency Analysis</t>
  </si>
  <si>
    <t>GuestID</t>
  </si>
  <si>
    <t>Booking Frequency</t>
  </si>
  <si>
    <t>Guest Type</t>
  </si>
  <si>
    <t>Rank</t>
  </si>
  <si>
    <t>Frequent Guest Overview Dashboard</t>
  </si>
  <si>
    <t xml:space="preserve">Guest Type </t>
  </si>
  <si>
    <t>Number of Guests</t>
  </si>
  <si>
    <t>Total Booking Amount (in Rs.)</t>
  </si>
  <si>
    <t>Average Booking Amount per Guest Type (in Rs.)</t>
  </si>
  <si>
    <t>Frequent Guest</t>
  </si>
  <si>
    <t>Spending Analysis</t>
  </si>
  <si>
    <t>Booking Amount Overview</t>
  </si>
  <si>
    <t>Budget Guests</t>
  </si>
  <si>
    <t>Recency Analysis</t>
  </si>
  <si>
    <t xml:space="preserve">Booking Fequency </t>
  </si>
  <si>
    <t>Recent Booking Date</t>
  </si>
  <si>
    <t>Rank Recency</t>
  </si>
  <si>
    <t xml:space="preserve">Date Since Last Booking </t>
  </si>
  <si>
    <t>Recent Booking Overview</t>
  </si>
  <si>
    <t>Active Guests</t>
  </si>
  <si>
    <t>Overall Analysis</t>
  </si>
  <si>
    <t>Rank Frequency</t>
  </si>
  <si>
    <t>Rank Spending</t>
  </si>
  <si>
    <t>Average Rank</t>
  </si>
  <si>
    <t xml:space="preserve">Rank </t>
  </si>
  <si>
    <t>Guest Tiers</t>
  </si>
  <si>
    <t>VIP Guest Overview Dashboard</t>
  </si>
  <si>
    <t>Guest Tier</t>
  </si>
  <si>
    <t>Number of Bookings</t>
  </si>
  <si>
    <t xml:space="preserve">Total Booking Amount </t>
  </si>
  <si>
    <t>Average Booking Amount per Guest Type</t>
  </si>
  <si>
    <t>Average Number of Bookings</t>
  </si>
  <si>
    <t>VIP Guests</t>
  </si>
  <si>
    <t>Days Since Last Booking</t>
  </si>
  <si>
    <t>Insights from Analysis</t>
  </si>
  <si>
    <t>Recent Order Analysis as per Participants Status (Based on Last 7 Days)</t>
  </si>
  <si>
    <t xml:space="preserve">Guest Tier  </t>
  </si>
  <si>
    <t>Booking Amount per Guest (in Rs.)</t>
  </si>
  <si>
    <t>Booking per Guest</t>
  </si>
  <si>
    <t>Report for management</t>
  </si>
  <si>
    <t>The VIP Guests average 2 bookings per customer in the last 15 days, which is nearly four times higher than the 0.43 bookings per guest by Others.</t>
  </si>
  <si>
    <t>The average booking amount per VIP Guest is Rs.22916.67, which is significantly higher than the Rs.6785.71 average booking amount per guest for Others in the last 15 days.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</si>
</sst>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0.0"/>
  </numFmts>
  <fonts count="12">
    <font>
      <sz val="10.0"/>
      <color rgb="FF000000"/>
      <name val="Arial"/>
      <scheme val="minor"/>
    </font>
    <font>
      <b/>
      <sz val="11.0"/>
      <color theme="1"/>
      <name val="Noto Serif Georgian"/>
    </font>
    <font>
      <color theme="1"/>
      <name val="Arial"/>
    </font>
    <font>
      <sz val="11.0"/>
      <color theme="1"/>
      <name val="Noto Serif Georgian"/>
    </font>
    <font>
      <b/>
      <sz val="11.0"/>
      <color rgb="FF000000"/>
      <name val="Noto Serif Georgian"/>
    </font>
    <font>
      <b/>
      <sz val="10.0"/>
      <color theme="1"/>
      <name val="Noto Serif Georgian"/>
    </font>
    <font>
      <sz val="10.0"/>
      <color theme="1"/>
      <name val="Noto Serif Georgian"/>
    </font>
    <font>
      <b/>
      <sz val="16.0"/>
      <color theme="1"/>
      <name val="Noto Serif Georgian"/>
    </font>
    <font/>
    <font>
      <color theme="1"/>
      <name val="Noto Serif Georgian"/>
    </font>
    <font>
      <b/>
      <color theme="1"/>
      <name val="Noto Serif Georgian"/>
    </font>
    <font>
      <color theme="1"/>
      <name val="Arial"/>
      <scheme val="minor"/>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2" numFmtId="0" xfId="0" applyAlignment="1" applyFill="1" applyFont="1">
      <alignment vertical="bottom"/>
    </xf>
    <xf borderId="0" fillId="0" fontId="3" numFmtId="0" xfId="0" applyAlignment="1" applyFont="1">
      <alignment readingOrder="0" shrinkToFit="0" vertical="bottom" wrapText="1"/>
    </xf>
    <xf borderId="0" fillId="0" fontId="2" numFmtId="0" xfId="0" applyAlignment="1" applyFont="1">
      <alignment readingOrder="0" vertical="bottom"/>
    </xf>
    <xf borderId="0" fillId="3" fontId="2" numFmtId="0" xfId="0" applyAlignment="1" applyFont="1">
      <alignment vertical="top"/>
    </xf>
    <xf borderId="0" fillId="3" fontId="2" numFmtId="0" xfId="0" applyAlignment="1" applyFont="1">
      <alignment readingOrder="0" vertical="bottom"/>
    </xf>
    <xf borderId="0" fillId="3" fontId="4" numFmtId="0" xfId="0" applyAlignment="1" applyFont="1">
      <alignment horizontal="left" readingOrder="0" shrinkToFit="0" wrapText="1"/>
    </xf>
    <xf borderId="1" fillId="2" fontId="5" numFmtId="0" xfId="0" applyAlignment="1" applyBorder="1" applyFont="1">
      <alignment horizontal="left" readingOrder="0"/>
    </xf>
    <xf borderId="0" fillId="0" fontId="6" numFmtId="0" xfId="0" applyFont="1"/>
    <xf borderId="1" fillId="0" fontId="6" numFmtId="0" xfId="0" applyBorder="1" applyFont="1"/>
    <xf borderId="1" fillId="0" fontId="6" numFmtId="0" xfId="0" applyAlignment="1" applyBorder="1" applyFont="1">
      <alignment readingOrder="0"/>
    </xf>
    <xf borderId="1" fillId="0" fontId="6" numFmtId="0" xfId="0" applyAlignment="1" applyBorder="1" applyFont="1">
      <alignment horizontal="left"/>
    </xf>
    <xf borderId="1" fillId="0" fontId="6" numFmtId="14" xfId="0" applyBorder="1" applyFont="1" applyNumberFormat="1"/>
    <xf borderId="0" fillId="0" fontId="6" numFmtId="0" xfId="0" applyAlignment="1" applyFont="1">
      <alignment readingOrder="0"/>
    </xf>
    <xf borderId="0" fillId="0" fontId="6" numFmtId="14" xfId="0" applyAlignment="1" applyFont="1" applyNumberFormat="1">
      <alignment readingOrder="0"/>
    </xf>
    <xf borderId="1" fillId="0" fontId="6" numFmtId="0" xfId="0" applyAlignment="1" applyBorder="1" applyFont="1">
      <alignment horizontal="left" vertical="bottom"/>
    </xf>
    <xf borderId="1" fillId="0" fontId="6" numFmtId="0" xfId="0" applyAlignment="1" applyBorder="1" applyFont="1">
      <alignment horizontal="right" vertical="bottom"/>
    </xf>
    <xf borderId="1" fillId="0" fontId="6" numFmtId="0" xfId="0" applyAlignment="1" applyBorder="1" applyFont="1">
      <alignment horizontal="right" readingOrder="0" vertical="bottom"/>
    </xf>
    <xf borderId="1" fillId="0" fontId="6" numFmtId="0" xfId="0" applyAlignment="1" applyBorder="1" applyFont="1">
      <alignment shrinkToFit="0" vertical="bottom" wrapText="0"/>
    </xf>
    <xf borderId="1" fillId="0" fontId="6" numFmtId="14" xfId="0" applyAlignment="1" applyBorder="1" applyFont="1" applyNumberFormat="1">
      <alignment readingOrder="0"/>
    </xf>
    <xf borderId="0" fillId="0" fontId="6" numFmtId="0" xfId="0" applyAlignment="1" applyFont="1">
      <alignment horizontal="left"/>
    </xf>
    <xf borderId="2" fillId="2" fontId="7" numFmtId="0" xfId="0" applyAlignment="1" applyBorder="1" applyFont="1">
      <alignment horizontal="center" readingOrder="0"/>
    </xf>
    <xf borderId="3" fillId="0" fontId="8" numFmtId="0" xfId="0" applyBorder="1" applyFont="1"/>
    <xf borderId="1" fillId="0" fontId="9" numFmtId="0" xfId="0" applyAlignment="1" applyBorder="1" applyFont="1">
      <alignment readingOrder="0"/>
    </xf>
    <xf borderId="1" fillId="0" fontId="9" numFmtId="0" xfId="0" applyBorder="1" applyFont="1"/>
    <xf borderId="1" fillId="0" fontId="9" numFmtId="2" xfId="0" applyBorder="1" applyFont="1" applyNumberFormat="1"/>
    <xf borderId="1" fillId="0" fontId="9" numFmtId="14" xfId="0" applyBorder="1" applyFont="1" applyNumberFormat="1"/>
    <xf borderId="4" fillId="0" fontId="8" numFmtId="0" xfId="0" applyBorder="1" applyFont="1"/>
    <xf borderId="1" fillId="2" fontId="6" numFmtId="0" xfId="0" applyAlignment="1" applyBorder="1" applyFont="1">
      <alignment readingOrder="0"/>
    </xf>
    <xf borderId="0" fillId="2" fontId="7" numFmtId="0" xfId="0" applyAlignment="1" applyFont="1">
      <alignment horizontal="center" readingOrder="0"/>
    </xf>
    <xf borderId="1" fillId="2" fontId="9" numFmtId="0" xfId="0" applyAlignment="1" applyBorder="1" applyFont="1">
      <alignment readingOrder="0"/>
    </xf>
    <xf borderId="1" fillId="2" fontId="10" numFmtId="0" xfId="0" applyAlignment="1" applyBorder="1" applyFont="1">
      <alignment readingOrder="0"/>
    </xf>
    <xf borderId="1" fillId="0" fontId="9" numFmtId="164" xfId="0" applyBorder="1" applyFont="1" applyNumberFormat="1"/>
    <xf borderId="1" fillId="0" fontId="9" numFmtId="165" xfId="0" applyBorder="1" applyFont="1" applyNumberFormat="1"/>
    <xf borderId="0" fillId="0" fontId="9" numFmtId="0" xfId="0" applyFont="1"/>
    <xf borderId="2" fillId="2" fontId="10" numFmtId="0" xfId="0" applyAlignment="1" applyBorder="1" applyFont="1">
      <alignment horizontal="center" readingOrder="0"/>
    </xf>
    <xf borderId="1" fillId="0" fontId="11" numFmtId="0" xfId="0" applyAlignment="1" applyBorder="1" applyFont="1">
      <alignment readingOrder="0"/>
    </xf>
    <xf borderId="2" fillId="0" fontId="1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a:t>
            </a:r>
          </a:p>
        </c:rich>
      </c:tx>
      <c:overlay val="0"/>
    </c:title>
    <c:plotArea>
      <c:layout/>
      <c:doughnutChart>
        <c:varyColors val="1"/>
        <c:ser>
          <c:idx val="0"/>
          <c:order val="0"/>
          <c:tx>
            <c:strRef>
              <c:f>'Frequent Guest Overview Dashboa'!$C$17</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'Frequent Guest Overview Dashboa'!$A$18:$A$19</c:f>
            </c:strRef>
          </c:cat>
          <c:val>
            <c:numRef>
              <c:f>'Frequent Guest Overview Dashboa'!$C$18:$C$19</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'Frequent Guest Overview Dashboa'!$D$17</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'Frequent Guest Overview Dashboa'!$A$18:$A$19</c:f>
            </c:strRef>
          </c:cat>
          <c:val>
            <c:numRef>
              <c:f>'Frequent Guest Overview Dashboa'!$D$18:$D$19</c:f>
              <c:numCache/>
            </c:numRef>
          </c:val>
        </c:ser>
        <c:axId val="1261564740"/>
        <c:axId val="1697545766"/>
      </c:barChart>
      <c:catAx>
        <c:axId val="12615647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Guest Type</a:t>
                </a:r>
              </a:p>
            </c:rich>
          </c:tx>
          <c:overlay val="0"/>
        </c:title>
        <c:numFmt formatCode="General" sourceLinked="1"/>
        <c:majorTickMark val="none"/>
        <c:minorTickMark val="none"/>
        <c:spPr/>
        <c:txPr>
          <a:bodyPr/>
          <a:lstStyle/>
          <a:p>
            <a:pPr lvl="0">
              <a:defRPr b="0">
                <a:solidFill>
                  <a:srgbClr val="000000"/>
                </a:solidFill>
                <a:latin typeface="+mn-lt"/>
              </a:defRPr>
            </a:pPr>
          </a:p>
        </c:txPr>
        <c:crossAx val="1697545766"/>
      </c:catAx>
      <c:valAx>
        <c:axId val="16975457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1261564740"/>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a:t>
            </a:r>
          </a:p>
        </c:rich>
      </c:tx>
      <c:overlay val="0"/>
    </c:title>
    <c:plotArea>
      <c:layout/>
      <c:doughnutChart>
        <c:varyColors val="1"/>
        <c:ser>
          <c:idx val="0"/>
          <c:order val="0"/>
          <c:tx>
            <c:strRef>
              <c:f>'Spending Overview Dashboard'!$C$17</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'Spending Overview Dashboard'!$A$18:$A$19</c:f>
            </c:strRef>
          </c:cat>
          <c:val>
            <c:numRef>
              <c:f>'Spending Overview Dashboard'!$C$18:$C$19</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'Spending Overview Dashboard'!$D$17</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'Spending Overview Dashboard'!$A$18:$A$19</c:f>
            </c:strRef>
          </c:cat>
          <c:val>
            <c:numRef>
              <c:f>'Spending Overview Dashboard'!$D$18:$D$19</c:f>
              <c:numCache/>
            </c:numRef>
          </c:val>
        </c:ser>
        <c:axId val="533763279"/>
        <c:axId val="1778552635"/>
      </c:barChart>
      <c:catAx>
        <c:axId val="5337632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78552635"/>
      </c:catAx>
      <c:valAx>
        <c:axId val="17785526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533763279"/>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a:t>
            </a:r>
          </a:p>
        </c:rich>
      </c:tx>
      <c:overlay val="0"/>
    </c:title>
    <c:plotArea>
      <c:layout/>
      <c:doughnutChart>
        <c:varyColors val="1"/>
        <c:ser>
          <c:idx val="0"/>
          <c:order val="0"/>
          <c:tx>
            <c:strRef>
              <c:f>'Recency Dashboard'!$C$17</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'Recency Dashboard'!$A$18:$A$19</c:f>
            </c:strRef>
          </c:cat>
          <c:val>
            <c:numRef>
              <c:f>'Recency Dashboard'!$C$18:$C$19</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col"/>
        <c:ser>
          <c:idx val="0"/>
          <c:order val="0"/>
          <c:tx>
            <c:strRef>
              <c:f>'Recency Dashboard'!$D$17</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'Recency Dashboard'!$A$18:$A$19</c:f>
            </c:strRef>
          </c:cat>
          <c:val>
            <c:numRef>
              <c:f>'Recency Dashboard'!$D$18:$D$19</c:f>
              <c:numCache/>
            </c:numRef>
          </c:val>
        </c:ser>
        <c:axId val="1698145536"/>
        <c:axId val="1009409252"/>
      </c:barChart>
      <c:catAx>
        <c:axId val="16981455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9409252"/>
      </c:catAx>
      <c:valAx>
        <c:axId val="10094092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(n 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8145536"/>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Share of Total Booking Amount</a:t>
            </a:r>
          </a:p>
        </c:rich>
      </c:tx>
      <c:overlay val="0"/>
    </c:title>
    <c:plotArea>
      <c:layout/>
      <c:doughnutChart>
        <c:varyColors val="1"/>
        <c:ser>
          <c:idx val="0"/>
          <c:order val="0"/>
          <c:tx>
            <c:strRef>
              <c:f>'VIP Guest Overview'!$D$17</c:f>
            </c:strRef>
          </c:tx>
          <c:dPt>
            <c:idx val="0"/>
            <c:spPr>
              <a:solidFill>
                <a:srgbClr val="4285F4"/>
              </a:solidFill>
            </c:spPr>
          </c:dPt>
          <c:dPt>
            <c:idx val="1"/>
            <c:spPr>
              <a:solidFill>
                <a:srgbClr val="EA4335"/>
              </a:solidFill>
            </c:spPr>
          </c:dPt>
          <c:dLbls>
            <c:showLegendKey val="0"/>
            <c:showVal val="0"/>
            <c:showCatName val="0"/>
            <c:showSerName val="0"/>
            <c:showPercent val="1"/>
            <c:showBubbleSize val="0"/>
            <c:showLeaderLines val="1"/>
          </c:dLbls>
          <c:cat>
            <c:strRef>
              <c:f>'VIP Guest Overview'!$A$18:$A$19</c:f>
            </c:strRef>
          </c:cat>
          <c:val>
            <c:numRef>
              <c:f>'VIP Guest Overview'!$D$18:$D$19</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a:t>
            </a:r>
          </a:p>
        </c:rich>
      </c:tx>
      <c:overlay val="0"/>
    </c:title>
    <c:plotArea>
      <c:layout/>
      <c:barChart>
        <c:barDir val="col"/>
        <c:ser>
          <c:idx val="0"/>
          <c:order val="0"/>
          <c:tx>
            <c:strRef>
              <c:f>'VIP Guest Overview'!$E$17</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'VIP Guest Overview'!$A$18:$A$19</c:f>
            </c:strRef>
          </c:cat>
          <c:val>
            <c:numRef>
              <c:f>'VIP Guest Overview'!$E$18:$E$19</c:f>
              <c:numCache/>
            </c:numRef>
          </c:val>
        </c:ser>
        <c:axId val="2032931881"/>
        <c:axId val="1374463748"/>
      </c:barChart>
      <c:catAx>
        <c:axId val="20329318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4463748"/>
      </c:catAx>
      <c:valAx>
        <c:axId val="13744637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Amount (n Rs.)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2032931881"/>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Average Booking Amount per Guest Type</a:t>
            </a:r>
          </a:p>
        </c:rich>
      </c:tx>
      <c:overlay val="0"/>
    </c:title>
    <c:plotArea>
      <c:layout/>
      <c:barChart>
        <c:barDir val="bar"/>
        <c:grouping val="stacked"/>
        <c:ser>
          <c:idx val="0"/>
          <c:order val="0"/>
          <c:tx>
            <c:strRef>
              <c:f>'VIP Guest Overview'!$F$17</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'VIP Guest Overview'!$A$18:$A$19</c:f>
            </c:strRef>
          </c:cat>
          <c:val>
            <c:numRef>
              <c:f>'VIP Guest Overview'!$F$18:$F$19</c:f>
              <c:numCache/>
            </c:numRef>
          </c:val>
        </c:ser>
        <c:overlap val="100"/>
        <c:axId val="1103249612"/>
        <c:axId val="2113925682"/>
      </c:barChart>
      <c:catAx>
        <c:axId val="110324961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13925682"/>
      </c:catAx>
      <c:valAx>
        <c:axId val="211392568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3249612"/>
        <c:crosses val="max"/>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4019550" cy="2638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809625</xdr:colOff>
      <xdr:row>2</xdr:row>
      <xdr:rowOff>0</xdr:rowOff>
    </xdr:from>
    <xdr:ext cx="4333875" cy="2638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180975</xdr:rowOff>
    </xdr:from>
    <xdr:ext cx="4048125" cy="25812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1000125</xdr:colOff>
      <xdr:row>1</xdr:row>
      <xdr:rowOff>180975</xdr:rowOff>
    </xdr:from>
    <xdr:ext cx="4114800" cy="258127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3914775" cy="255270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1123950</xdr:colOff>
      <xdr:row>1</xdr:row>
      <xdr:rowOff>190500</xdr:rowOff>
    </xdr:from>
    <xdr:ext cx="4086225" cy="255270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180975</xdr:rowOff>
    </xdr:from>
    <xdr:ext cx="4038600" cy="26574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885825</xdr:colOff>
      <xdr:row>1</xdr:row>
      <xdr:rowOff>180975</xdr:rowOff>
    </xdr:from>
    <xdr:ext cx="4381500" cy="26574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1181100</xdr:colOff>
      <xdr:row>1</xdr:row>
      <xdr:rowOff>180975</xdr:rowOff>
    </xdr:from>
    <xdr:ext cx="4343400" cy="2657475"/>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A1" s="1" t="s">
        <v>0</v>
      </c>
      <c r="H1" s="2"/>
      <c r="I1" s="2"/>
      <c r="J1" s="2"/>
      <c r="K1" s="2"/>
      <c r="L1" s="2"/>
      <c r="M1" s="3"/>
      <c r="N1" s="3"/>
      <c r="O1" s="3"/>
      <c r="P1" s="3"/>
      <c r="Q1" s="3"/>
      <c r="R1" s="3"/>
      <c r="S1" s="3"/>
      <c r="T1" s="3"/>
      <c r="U1" s="3"/>
      <c r="V1" s="3"/>
      <c r="W1" s="3"/>
      <c r="X1" s="3"/>
      <c r="Y1" s="3"/>
      <c r="Z1" s="3"/>
    </row>
    <row r="2">
      <c r="A2" s="4" t="s">
        <v>1</v>
      </c>
      <c r="H2" s="2"/>
      <c r="I2" s="2"/>
      <c r="J2" s="2"/>
      <c r="K2" s="2"/>
      <c r="R2" s="2"/>
      <c r="S2" s="2"/>
      <c r="T2" s="2"/>
      <c r="U2" s="2"/>
      <c r="V2" s="2"/>
      <c r="W2" s="2"/>
      <c r="X2" s="2"/>
      <c r="Y2" s="2"/>
      <c r="Z2" s="2"/>
    </row>
    <row r="3">
      <c r="A3" s="2"/>
      <c r="B3" s="2"/>
      <c r="C3" s="2"/>
      <c r="D3" s="2"/>
      <c r="E3" s="2"/>
      <c r="F3" s="2"/>
      <c r="G3" s="2"/>
      <c r="H3" s="2"/>
      <c r="I3" s="2"/>
      <c r="J3" s="5"/>
      <c r="K3" s="2"/>
      <c r="L3" s="2"/>
      <c r="M3" s="2"/>
      <c r="N3" s="2"/>
      <c r="O3" s="2"/>
      <c r="P3" s="2"/>
      <c r="Q3" s="2"/>
      <c r="R3" s="2"/>
      <c r="S3" s="2"/>
      <c r="T3" s="2"/>
      <c r="U3" s="2"/>
      <c r="V3" s="2"/>
      <c r="W3" s="2"/>
      <c r="X3" s="2"/>
      <c r="Y3" s="2"/>
      <c r="Z3" s="2"/>
    </row>
    <row r="4">
      <c r="A4" s="1" t="s">
        <v>2</v>
      </c>
      <c r="H4" s="3"/>
      <c r="I4" s="6"/>
      <c r="J4" s="7"/>
      <c r="K4" s="3"/>
      <c r="L4" s="3"/>
      <c r="M4" s="3"/>
      <c r="N4" s="3"/>
      <c r="O4" s="3"/>
      <c r="P4" s="3"/>
      <c r="Q4" s="3"/>
      <c r="R4" s="3"/>
      <c r="S4" s="3"/>
      <c r="T4" s="3"/>
      <c r="U4" s="3"/>
      <c r="V4" s="3"/>
      <c r="W4" s="3"/>
      <c r="X4" s="3"/>
      <c r="Y4" s="3"/>
      <c r="Z4" s="3"/>
    </row>
    <row r="5">
      <c r="A5" s="4" t="s">
        <v>3</v>
      </c>
      <c r="H5" s="2"/>
      <c r="I5" s="2"/>
      <c r="J5" s="5"/>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4" t="s">
        <v>4</v>
      </c>
      <c r="H7" s="2"/>
      <c r="I7" s="2"/>
      <c r="J7" s="2"/>
      <c r="K7" s="2"/>
      <c r="L7" s="2"/>
      <c r="M7" s="2"/>
      <c r="N7" s="2"/>
      <c r="O7" s="2"/>
      <c r="P7" s="2"/>
      <c r="Q7" s="2"/>
      <c r="R7" s="2"/>
      <c r="S7" s="2"/>
      <c r="T7" s="2"/>
      <c r="U7" s="2"/>
      <c r="V7" s="2"/>
      <c r="W7" s="2"/>
      <c r="X7" s="2"/>
      <c r="Y7" s="2"/>
      <c r="Z7" s="2"/>
    </row>
    <row r="8" ht="16.5" customHeight="1">
      <c r="A8" s="2"/>
      <c r="B8" s="2"/>
      <c r="C8" s="2"/>
      <c r="D8" s="2"/>
      <c r="E8" s="2"/>
      <c r="F8" s="2"/>
      <c r="G8" s="2"/>
      <c r="H8" s="2"/>
      <c r="I8" s="2"/>
      <c r="J8" s="2"/>
      <c r="K8" s="2"/>
      <c r="L8" s="2"/>
      <c r="M8" s="2"/>
      <c r="N8" s="2"/>
      <c r="O8" s="2"/>
      <c r="P8" s="2"/>
      <c r="Q8" s="2"/>
      <c r="R8" s="2"/>
      <c r="S8" s="2"/>
      <c r="T8" s="2"/>
      <c r="U8" s="2"/>
      <c r="V8" s="2"/>
      <c r="W8" s="2"/>
      <c r="X8" s="2"/>
      <c r="Y8" s="2"/>
      <c r="Z8" s="2"/>
    </row>
    <row r="9" ht="59.25" customHeight="1">
      <c r="A9" s="8" t="s">
        <v>5</v>
      </c>
      <c r="H9" s="2"/>
      <c r="I9" s="2"/>
      <c r="J9" s="2"/>
      <c r="K9" s="2"/>
      <c r="L9" s="2"/>
      <c r="M9" s="2"/>
      <c r="N9" s="2"/>
      <c r="O9" s="2"/>
      <c r="P9" s="2"/>
      <c r="Q9" s="2"/>
      <c r="R9" s="2"/>
      <c r="S9" s="2"/>
      <c r="T9" s="2"/>
      <c r="U9" s="2"/>
      <c r="V9" s="2"/>
      <c r="W9" s="2"/>
      <c r="X9" s="2"/>
      <c r="Y9" s="2"/>
      <c r="Z9" s="2"/>
    </row>
    <row r="10" ht="16.5" customHeight="1">
      <c r="A10" s="4"/>
      <c r="B10" s="4"/>
      <c r="C10" s="4"/>
      <c r="D10" s="4"/>
      <c r="E10" s="4"/>
      <c r="F10" s="4"/>
      <c r="G10" s="4"/>
      <c r="H10" s="2"/>
      <c r="I10" s="2"/>
      <c r="J10" s="2"/>
      <c r="K10" s="2"/>
      <c r="L10" s="2"/>
      <c r="M10" s="2"/>
      <c r="N10" s="2"/>
      <c r="O10" s="2"/>
      <c r="P10" s="2"/>
      <c r="Q10" s="2"/>
      <c r="R10" s="2"/>
      <c r="S10" s="2"/>
      <c r="T10" s="2"/>
      <c r="U10" s="2"/>
      <c r="V10" s="2"/>
      <c r="W10" s="2"/>
      <c r="X10" s="2"/>
      <c r="Y10" s="2"/>
      <c r="Z10" s="2"/>
    </row>
    <row r="11" ht="57.75" customHeight="1">
      <c r="A11" s="4" t="s">
        <v>6</v>
      </c>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7</v>
      </c>
      <c r="H13" s="2"/>
      <c r="I13" s="2"/>
      <c r="J13" s="2"/>
      <c r="K13" s="2"/>
      <c r="L13" s="2"/>
      <c r="M13" s="2"/>
      <c r="N13" s="2"/>
      <c r="O13" s="2"/>
      <c r="P13" s="2"/>
      <c r="Q13" s="2"/>
      <c r="R13" s="2"/>
      <c r="S13" s="2"/>
      <c r="T13" s="2"/>
      <c r="U13" s="2"/>
      <c r="V13" s="2"/>
      <c r="W13" s="2"/>
      <c r="X13" s="2"/>
      <c r="Y13" s="2"/>
      <c r="Z13" s="2"/>
    </row>
    <row r="14">
      <c r="A14" s="4" t="s">
        <v>8</v>
      </c>
      <c r="H14" s="2"/>
      <c r="I14" s="2"/>
      <c r="J14" s="2"/>
      <c r="K14" s="2"/>
      <c r="L14" s="2"/>
      <c r="M14" s="2"/>
      <c r="N14" s="2"/>
      <c r="O14" s="2"/>
      <c r="P14" s="2"/>
      <c r="Q14" s="2"/>
      <c r="R14" s="2"/>
      <c r="S14" s="2"/>
      <c r="T14" s="2"/>
      <c r="U14" s="2"/>
      <c r="V14" s="2"/>
      <c r="W14" s="2"/>
      <c r="X14" s="2"/>
      <c r="Y14" s="2"/>
      <c r="Z14" s="2"/>
    </row>
    <row r="15">
      <c r="A15" s="2"/>
      <c r="H15" s="2"/>
      <c r="I15" s="2"/>
      <c r="J15" s="2"/>
      <c r="K15" s="2"/>
      <c r="L15" s="2"/>
      <c r="M15" s="2"/>
      <c r="N15" s="2"/>
      <c r="O15" s="2"/>
      <c r="P15" s="2"/>
      <c r="Q15" s="2"/>
      <c r="R15" s="2"/>
      <c r="S15" s="2"/>
      <c r="T15" s="2"/>
      <c r="U15" s="2"/>
      <c r="V15" s="2"/>
      <c r="W15" s="2"/>
      <c r="X15" s="2"/>
      <c r="Y15" s="2"/>
      <c r="Z15" s="2"/>
    </row>
    <row r="16">
      <c r="A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12">
    <mergeCell ref="A11:G11"/>
    <mergeCell ref="A13:G13"/>
    <mergeCell ref="A14:G14"/>
    <mergeCell ref="A15:G15"/>
    <mergeCell ref="A16:G16"/>
    <mergeCell ref="A1:G1"/>
    <mergeCell ref="A2:G2"/>
    <mergeCell ref="K2:Q2"/>
    <mergeCell ref="A4:G4"/>
    <mergeCell ref="A5:G5"/>
    <mergeCell ref="A7:G7"/>
    <mergeCell ref="A9:G9"/>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63"/>
    <col customWidth="1" min="3" max="4" width="14.13"/>
    <col customWidth="1" min="5" max="5" width="20.5"/>
  </cols>
  <sheetData>
    <row r="1">
      <c r="A1" s="9" t="s">
        <v>9</v>
      </c>
      <c r="B1" s="9" t="s">
        <v>10</v>
      </c>
      <c r="C1" s="9" t="s">
        <v>11</v>
      </c>
      <c r="D1" s="9" t="s">
        <v>12</v>
      </c>
      <c r="E1" s="9" t="s">
        <v>13</v>
      </c>
      <c r="F1" s="9" t="s">
        <v>14</v>
      </c>
      <c r="G1" s="10"/>
      <c r="H1" s="10"/>
      <c r="I1" s="10"/>
      <c r="J1" s="10"/>
      <c r="K1" s="10"/>
      <c r="L1" s="10"/>
      <c r="M1" s="10"/>
      <c r="N1" s="10"/>
      <c r="O1" s="10"/>
      <c r="P1" s="10"/>
      <c r="Q1" s="10"/>
      <c r="R1" s="10"/>
      <c r="S1" s="10"/>
      <c r="T1" s="10"/>
      <c r="U1" s="10"/>
      <c r="V1" s="10"/>
      <c r="W1" s="10"/>
      <c r="X1" s="10"/>
      <c r="Y1" s="10"/>
      <c r="Z1" s="10"/>
      <c r="AA1" s="10"/>
    </row>
    <row r="2">
      <c r="A2" s="11" t="s">
        <v>15</v>
      </c>
      <c r="B2" s="12" t="s">
        <v>16</v>
      </c>
      <c r="C2" s="13" t="s">
        <v>17</v>
      </c>
      <c r="D2" s="11">
        <v>2.0</v>
      </c>
      <c r="E2" s="14">
        <v>45383.0</v>
      </c>
      <c r="F2" s="11">
        <v>15000.0</v>
      </c>
      <c r="G2" s="10"/>
      <c r="H2" s="10"/>
      <c r="I2" s="10"/>
      <c r="J2" s="15"/>
      <c r="K2" s="15"/>
      <c r="L2" s="10"/>
      <c r="M2" s="10"/>
      <c r="N2" s="10"/>
      <c r="O2" s="10"/>
      <c r="P2" s="10"/>
      <c r="Q2" s="10"/>
      <c r="R2" s="10"/>
      <c r="S2" s="10"/>
      <c r="T2" s="10"/>
      <c r="U2" s="10"/>
      <c r="V2" s="10"/>
      <c r="W2" s="10"/>
      <c r="X2" s="10"/>
      <c r="Y2" s="10"/>
      <c r="Z2" s="10"/>
      <c r="AA2" s="10"/>
    </row>
    <row r="3">
      <c r="A3" s="11" t="s">
        <v>18</v>
      </c>
      <c r="B3" s="12" t="s">
        <v>19</v>
      </c>
      <c r="C3" s="13" t="s">
        <v>17</v>
      </c>
      <c r="D3" s="11">
        <v>2.0</v>
      </c>
      <c r="E3" s="14">
        <v>45383.0</v>
      </c>
      <c r="F3" s="11">
        <v>15000.0</v>
      </c>
      <c r="G3" s="10"/>
      <c r="H3" s="10"/>
      <c r="I3" s="10"/>
      <c r="J3" s="15"/>
      <c r="K3" s="15"/>
      <c r="L3" s="10"/>
      <c r="M3" s="10"/>
      <c r="N3" s="10"/>
      <c r="O3" s="10"/>
      <c r="P3" s="10"/>
      <c r="Q3" s="10"/>
      <c r="R3" s="10"/>
      <c r="S3" s="10"/>
      <c r="T3" s="10"/>
      <c r="U3" s="10"/>
      <c r="V3" s="10"/>
      <c r="W3" s="10"/>
      <c r="X3" s="10"/>
      <c r="Y3" s="10"/>
      <c r="Z3" s="10"/>
      <c r="AA3" s="10"/>
    </row>
    <row r="4">
      <c r="A4" s="11" t="s">
        <v>15</v>
      </c>
      <c r="B4" s="12" t="s">
        <v>20</v>
      </c>
      <c r="C4" s="13" t="s">
        <v>17</v>
      </c>
      <c r="D4" s="11">
        <v>1.0</v>
      </c>
      <c r="E4" s="14">
        <v>45384.0</v>
      </c>
      <c r="F4" s="11">
        <v>7500.0</v>
      </c>
      <c r="G4" s="10"/>
      <c r="H4" s="10"/>
      <c r="I4" s="10"/>
      <c r="J4" s="15"/>
      <c r="K4" s="15"/>
      <c r="L4" s="10"/>
      <c r="M4" s="10"/>
      <c r="N4" s="10"/>
      <c r="O4" s="10"/>
      <c r="P4" s="10"/>
      <c r="Q4" s="10"/>
      <c r="R4" s="10"/>
      <c r="S4" s="10"/>
      <c r="T4" s="10"/>
      <c r="U4" s="10"/>
      <c r="V4" s="10"/>
      <c r="W4" s="10"/>
      <c r="X4" s="10"/>
      <c r="Y4" s="10"/>
      <c r="Z4" s="10"/>
      <c r="AA4" s="10"/>
    </row>
    <row r="5">
      <c r="A5" s="11" t="s">
        <v>21</v>
      </c>
      <c r="B5" s="12" t="s">
        <v>22</v>
      </c>
      <c r="C5" s="13" t="s">
        <v>17</v>
      </c>
      <c r="D5" s="11">
        <v>1.0</v>
      </c>
      <c r="E5" s="14">
        <v>45385.0</v>
      </c>
      <c r="F5" s="11">
        <v>7500.0</v>
      </c>
      <c r="G5" s="10"/>
      <c r="H5" s="10"/>
      <c r="I5" s="10"/>
      <c r="J5" s="15"/>
      <c r="K5" s="15"/>
      <c r="L5" s="10"/>
      <c r="M5" s="10"/>
      <c r="N5" s="10"/>
      <c r="O5" s="10"/>
      <c r="P5" s="10"/>
      <c r="Q5" s="10"/>
      <c r="R5" s="10"/>
      <c r="S5" s="10"/>
      <c r="T5" s="10"/>
      <c r="U5" s="10"/>
      <c r="V5" s="10"/>
      <c r="W5" s="10"/>
      <c r="X5" s="10"/>
      <c r="Y5" s="10"/>
      <c r="Z5" s="10"/>
      <c r="AA5" s="10"/>
    </row>
    <row r="6">
      <c r="A6" s="11" t="s">
        <v>23</v>
      </c>
      <c r="B6" s="12" t="s">
        <v>24</v>
      </c>
      <c r="C6" s="13" t="s">
        <v>17</v>
      </c>
      <c r="D6" s="11">
        <v>2.0</v>
      </c>
      <c r="E6" s="14">
        <v>45387.0</v>
      </c>
      <c r="F6" s="11">
        <v>15000.0</v>
      </c>
      <c r="G6" s="10"/>
      <c r="H6" s="10"/>
      <c r="I6" s="10"/>
      <c r="J6" s="15"/>
      <c r="K6" s="15"/>
      <c r="L6" s="10"/>
      <c r="M6" s="10"/>
      <c r="N6" s="10"/>
      <c r="O6" s="10"/>
      <c r="P6" s="10"/>
      <c r="Q6" s="10"/>
      <c r="R6" s="10"/>
      <c r="S6" s="10"/>
      <c r="T6" s="10"/>
      <c r="U6" s="10"/>
      <c r="V6" s="10"/>
      <c r="W6" s="10"/>
      <c r="X6" s="10"/>
      <c r="Y6" s="10"/>
      <c r="Z6" s="10"/>
      <c r="AA6" s="10"/>
    </row>
    <row r="7">
      <c r="A7" s="11" t="s">
        <v>25</v>
      </c>
      <c r="B7" s="12" t="s">
        <v>26</v>
      </c>
      <c r="C7" s="13" t="s">
        <v>27</v>
      </c>
      <c r="D7" s="11">
        <v>4.0</v>
      </c>
      <c r="E7" s="14">
        <v>45387.0</v>
      </c>
      <c r="F7" s="11">
        <v>20000.0</v>
      </c>
      <c r="G7" s="10"/>
      <c r="H7" s="10"/>
      <c r="I7" s="10"/>
      <c r="J7" s="15"/>
      <c r="K7" s="15"/>
      <c r="L7" s="10"/>
      <c r="M7" s="10"/>
      <c r="N7" s="10"/>
      <c r="O7" s="10"/>
      <c r="P7" s="10"/>
      <c r="Q7" s="10"/>
      <c r="R7" s="10"/>
      <c r="S7" s="10"/>
      <c r="T7" s="10"/>
      <c r="U7" s="10"/>
      <c r="V7" s="10"/>
      <c r="W7" s="10"/>
      <c r="X7" s="10"/>
      <c r="Y7" s="10"/>
      <c r="Z7" s="10"/>
      <c r="AA7" s="10"/>
    </row>
    <row r="8">
      <c r="A8" s="11" t="s">
        <v>28</v>
      </c>
      <c r="B8" s="12" t="s">
        <v>29</v>
      </c>
      <c r="C8" s="13" t="s">
        <v>30</v>
      </c>
      <c r="D8" s="11">
        <v>5.0</v>
      </c>
      <c r="E8" s="14">
        <v>45388.0</v>
      </c>
      <c r="F8" s="11">
        <v>12500.0</v>
      </c>
      <c r="G8" s="10"/>
      <c r="H8" s="10"/>
      <c r="I8" s="10"/>
      <c r="J8" s="10"/>
      <c r="K8" s="10"/>
      <c r="L8" s="10"/>
      <c r="M8" s="10"/>
      <c r="N8" s="10"/>
      <c r="O8" s="10"/>
      <c r="P8" s="10"/>
      <c r="Q8" s="10"/>
      <c r="R8" s="10"/>
      <c r="S8" s="10"/>
      <c r="T8" s="10"/>
      <c r="U8" s="10"/>
      <c r="V8" s="10"/>
      <c r="W8" s="10"/>
      <c r="X8" s="10"/>
      <c r="Y8" s="10"/>
      <c r="Z8" s="10"/>
      <c r="AA8" s="10"/>
    </row>
    <row r="9">
      <c r="A9" s="11" t="s">
        <v>31</v>
      </c>
      <c r="B9" s="12" t="s">
        <v>32</v>
      </c>
      <c r="C9" s="13" t="s">
        <v>17</v>
      </c>
      <c r="D9" s="11">
        <v>2.0</v>
      </c>
      <c r="E9" s="14">
        <v>45389.0</v>
      </c>
      <c r="F9" s="11">
        <v>15000.0</v>
      </c>
      <c r="G9" s="10"/>
      <c r="H9" s="10"/>
      <c r="I9" s="10"/>
      <c r="J9" s="10"/>
      <c r="K9" s="10"/>
      <c r="L9" s="10"/>
      <c r="M9" s="10"/>
      <c r="N9" s="10"/>
      <c r="O9" s="10"/>
      <c r="P9" s="10"/>
      <c r="Q9" s="10"/>
      <c r="R9" s="10"/>
      <c r="S9" s="10"/>
      <c r="T9" s="10"/>
      <c r="U9" s="10"/>
      <c r="V9" s="10"/>
      <c r="W9" s="10"/>
      <c r="X9" s="10"/>
      <c r="Y9" s="10"/>
      <c r="Z9" s="10"/>
      <c r="AA9" s="10"/>
    </row>
    <row r="10">
      <c r="A10" s="11" t="s">
        <v>33</v>
      </c>
      <c r="B10" s="12" t="s">
        <v>34</v>
      </c>
      <c r="C10" s="13" t="s">
        <v>17</v>
      </c>
      <c r="D10" s="11">
        <v>2.0</v>
      </c>
      <c r="E10" s="14">
        <v>45390.0</v>
      </c>
      <c r="F10" s="11">
        <v>15000.0</v>
      </c>
      <c r="G10" s="10"/>
      <c r="H10" s="10"/>
      <c r="I10" s="10"/>
      <c r="J10" s="10"/>
      <c r="K10" s="10"/>
      <c r="L10" s="10"/>
      <c r="M10" s="10"/>
      <c r="N10" s="10"/>
      <c r="O10" s="10"/>
      <c r="P10" s="10"/>
      <c r="Q10" s="10"/>
      <c r="R10" s="10"/>
      <c r="S10" s="10"/>
      <c r="T10" s="10"/>
      <c r="U10" s="10"/>
      <c r="V10" s="10"/>
      <c r="W10" s="10"/>
      <c r="X10" s="10"/>
      <c r="Y10" s="10"/>
      <c r="Z10" s="10"/>
      <c r="AA10" s="10"/>
    </row>
    <row r="11">
      <c r="A11" s="11" t="s">
        <v>35</v>
      </c>
      <c r="B11" s="12" t="s">
        <v>36</v>
      </c>
      <c r="C11" s="13" t="s">
        <v>27</v>
      </c>
      <c r="D11" s="11">
        <v>3.0</v>
      </c>
      <c r="E11" s="14">
        <v>45392.0</v>
      </c>
      <c r="F11" s="11">
        <v>15000.0</v>
      </c>
      <c r="G11" s="10"/>
      <c r="H11" s="10"/>
      <c r="I11" s="10"/>
      <c r="J11" s="10"/>
      <c r="K11" s="10"/>
      <c r="L11" s="10"/>
      <c r="M11" s="10"/>
      <c r="N11" s="10"/>
      <c r="O11" s="10"/>
      <c r="P11" s="10"/>
      <c r="Q11" s="10"/>
      <c r="R11" s="10"/>
      <c r="S11" s="10"/>
      <c r="T11" s="10"/>
      <c r="U11" s="10"/>
      <c r="V11" s="10"/>
      <c r="W11" s="10"/>
      <c r="X11" s="10"/>
      <c r="Y11" s="10"/>
      <c r="Z11" s="10"/>
      <c r="AA11" s="10"/>
    </row>
    <row r="12">
      <c r="A12" s="11" t="s">
        <v>37</v>
      </c>
      <c r="B12" s="12" t="s">
        <v>38</v>
      </c>
      <c r="C12" s="13" t="s">
        <v>27</v>
      </c>
      <c r="D12" s="11">
        <v>3.0</v>
      </c>
      <c r="E12" s="14">
        <v>45393.0</v>
      </c>
      <c r="F12" s="11">
        <v>15000.0</v>
      </c>
      <c r="G12" s="10"/>
      <c r="H12" s="10"/>
      <c r="I12" s="10"/>
      <c r="J12" s="10"/>
      <c r="K12" s="10"/>
      <c r="L12" s="10"/>
      <c r="M12" s="10"/>
      <c r="N12" s="10"/>
      <c r="O12" s="10"/>
      <c r="P12" s="10"/>
      <c r="Q12" s="10"/>
      <c r="R12" s="10"/>
      <c r="S12" s="10"/>
      <c r="T12" s="10"/>
      <c r="U12" s="10"/>
      <c r="V12" s="10"/>
      <c r="W12" s="10"/>
      <c r="X12" s="10"/>
      <c r="Y12" s="10"/>
      <c r="Z12" s="10"/>
      <c r="AA12" s="10"/>
    </row>
    <row r="13">
      <c r="A13" s="11" t="s">
        <v>39</v>
      </c>
      <c r="B13" s="12" t="s">
        <v>40</v>
      </c>
      <c r="C13" s="13" t="s">
        <v>27</v>
      </c>
      <c r="D13" s="11">
        <v>4.0</v>
      </c>
      <c r="E13" s="14">
        <v>45393.0</v>
      </c>
      <c r="F13" s="11">
        <v>20000.0</v>
      </c>
      <c r="G13" s="10"/>
      <c r="H13" s="10"/>
      <c r="I13" s="10"/>
      <c r="J13" s="10"/>
      <c r="K13" s="10"/>
      <c r="L13" s="10"/>
      <c r="M13" s="10"/>
      <c r="N13" s="10"/>
      <c r="O13" s="10"/>
      <c r="P13" s="10"/>
      <c r="Q13" s="10"/>
      <c r="R13" s="10"/>
      <c r="S13" s="10"/>
      <c r="T13" s="10"/>
      <c r="U13" s="10"/>
      <c r="V13" s="10"/>
      <c r="W13" s="10"/>
      <c r="X13" s="10"/>
      <c r="Y13" s="10"/>
      <c r="Z13" s="10"/>
      <c r="AA13" s="10"/>
    </row>
    <row r="14">
      <c r="A14" s="11" t="s">
        <v>15</v>
      </c>
      <c r="B14" s="12" t="s">
        <v>41</v>
      </c>
      <c r="C14" s="13" t="s">
        <v>30</v>
      </c>
      <c r="D14" s="11">
        <v>7.0</v>
      </c>
      <c r="E14" s="14">
        <v>45394.0</v>
      </c>
      <c r="F14" s="11">
        <v>17500.0</v>
      </c>
      <c r="G14" s="10"/>
      <c r="H14" s="10"/>
      <c r="I14" s="10"/>
      <c r="J14" s="10"/>
      <c r="K14" s="10"/>
      <c r="L14" s="10"/>
      <c r="M14" s="10"/>
      <c r="N14" s="10"/>
      <c r="O14" s="10"/>
      <c r="P14" s="10"/>
      <c r="Q14" s="10"/>
      <c r="R14" s="10"/>
      <c r="S14" s="10"/>
      <c r="T14" s="10"/>
      <c r="U14" s="10"/>
      <c r="V14" s="10"/>
      <c r="W14" s="10"/>
      <c r="X14" s="10"/>
      <c r="Y14" s="10"/>
      <c r="Z14" s="10"/>
      <c r="AA14" s="10"/>
    </row>
    <row r="15">
      <c r="A15" s="11" t="s">
        <v>42</v>
      </c>
      <c r="B15" s="12" t="s">
        <v>43</v>
      </c>
      <c r="C15" s="13" t="s">
        <v>17</v>
      </c>
      <c r="D15" s="11">
        <v>2.0</v>
      </c>
      <c r="E15" s="14">
        <v>45395.0</v>
      </c>
      <c r="F15" s="11">
        <v>15000.0</v>
      </c>
      <c r="G15" s="10"/>
      <c r="H15" s="10"/>
      <c r="I15" s="10"/>
      <c r="J15" s="10"/>
      <c r="K15" s="10"/>
      <c r="L15" s="10"/>
      <c r="M15" s="10"/>
      <c r="N15" s="10"/>
      <c r="O15" s="10"/>
      <c r="P15" s="10"/>
      <c r="Q15" s="10"/>
      <c r="R15" s="10"/>
      <c r="S15" s="10"/>
      <c r="T15" s="10"/>
      <c r="U15" s="10"/>
      <c r="V15" s="10"/>
      <c r="W15" s="10"/>
      <c r="X15" s="10"/>
      <c r="Y15" s="10"/>
      <c r="Z15" s="10"/>
      <c r="AA15" s="10"/>
    </row>
    <row r="16">
      <c r="A16" s="11" t="s">
        <v>42</v>
      </c>
      <c r="B16" s="12" t="s">
        <v>44</v>
      </c>
      <c r="C16" s="13" t="s">
        <v>30</v>
      </c>
      <c r="D16" s="11">
        <v>7.0</v>
      </c>
      <c r="E16" s="14">
        <v>45396.0</v>
      </c>
      <c r="F16" s="11">
        <v>17500.0</v>
      </c>
      <c r="G16" s="10"/>
      <c r="H16" s="10"/>
      <c r="I16" s="10"/>
      <c r="J16" s="10"/>
      <c r="K16" s="10"/>
      <c r="L16" s="10"/>
      <c r="M16" s="10"/>
      <c r="N16" s="10"/>
      <c r="O16" s="10"/>
      <c r="P16" s="10"/>
      <c r="Q16" s="10"/>
      <c r="R16" s="10"/>
      <c r="S16" s="10"/>
      <c r="T16" s="10"/>
      <c r="U16" s="10"/>
      <c r="V16" s="10"/>
      <c r="W16" s="10"/>
      <c r="X16" s="10"/>
      <c r="Y16" s="10"/>
      <c r="Z16" s="10"/>
      <c r="AA16" s="10"/>
    </row>
    <row r="17">
      <c r="A17" s="11" t="s">
        <v>45</v>
      </c>
      <c r="B17" s="12" t="s">
        <v>46</v>
      </c>
      <c r="C17" s="13" t="s">
        <v>30</v>
      </c>
      <c r="D17" s="11">
        <v>7.0</v>
      </c>
      <c r="E17" s="14">
        <v>45396.0</v>
      </c>
      <c r="F17" s="11">
        <v>17500.0</v>
      </c>
      <c r="G17" s="10"/>
      <c r="H17" s="10"/>
      <c r="I17" s="10"/>
      <c r="J17" s="10"/>
      <c r="K17" s="10"/>
      <c r="L17" s="10"/>
      <c r="M17" s="10"/>
      <c r="N17" s="10"/>
      <c r="O17" s="10"/>
      <c r="P17" s="10"/>
      <c r="Q17" s="10"/>
      <c r="R17" s="10"/>
      <c r="S17" s="10"/>
      <c r="T17" s="10"/>
      <c r="U17" s="10"/>
      <c r="V17" s="10"/>
      <c r="W17" s="10"/>
      <c r="X17" s="10"/>
      <c r="Y17" s="10"/>
      <c r="Z17" s="10"/>
      <c r="AA17" s="10"/>
    </row>
    <row r="18">
      <c r="A18" s="11" t="s">
        <v>47</v>
      </c>
      <c r="B18" s="12" t="s">
        <v>48</v>
      </c>
      <c r="C18" s="13" t="s">
        <v>17</v>
      </c>
      <c r="D18" s="11">
        <v>1.0</v>
      </c>
      <c r="E18" s="14">
        <v>45397.0</v>
      </c>
      <c r="F18" s="11">
        <v>7500.0</v>
      </c>
      <c r="G18" s="10"/>
      <c r="H18" s="10"/>
      <c r="I18" s="10"/>
      <c r="J18" s="10"/>
      <c r="K18" s="10"/>
      <c r="L18" s="10"/>
      <c r="M18" s="10"/>
      <c r="N18" s="10"/>
      <c r="O18" s="10"/>
      <c r="P18" s="10"/>
      <c r="Q18" s="10"/>
      <c r="R18" s="10"/>
      <c r="S18" s="10"/>
      <c r="T18" s="10"/>
      <c r="U18" s="10"/>
      <c r="V18" s="10"/>
      <c r="W18" s="10"/>
      <c r="X18" s="10"/>
      <c r="Y18" s="10"/>
      <c r="Z18" s="10"/>
      <c r="AA18" s="10"/>
    </row>
    <row r="19">
      <c r="A19" s="11" t="s">
        <v>21</v>
      </c>
      <c r="B19" s="12" t="s">
        <v>49</v>
      </c>
      <c r="C19" s="13" t="s">
        <v>27</v>
      </c>
      <c r="D19" s="11">
        <v>3.0</v>
      </c>
      <c r="E19" s="14">
        <v>45398.0</v>
      </c>
      <c r="F19" s="11">
        <v>15000.0</v>
      </c>
      <c r="G19" s="10"/>
      <c r="H19" s="10"/>
      <c r="I19" s="10"/>
      <c r="J19" s="10"/>
      <c r="K19" s="10"/>
      <c r="L19" s="10"/>
      <c r="M19" s="10"/>
      <c r="N19" s="10"/>
      <c r="O19" s="10"/>
      <c r="P19" s="10"/>
      <c r="Q19" s="10"/>
      <c r="R19" s="10"/>
      <c r="S19" s="10"/>
      <c r="T19" s="10"/>
      <c r="U19" s="10"/>
      <c r="V19" s="10"/>
      <c r="W19" s="10"/>
      <c r="X19" s="10"/>
      <c r="Y19" s="10"/>
      <c r="Z19" s="10"/>
      <c r="AA19" s="10"/>
    </row>
    <row r="20">
      <c r="A20" s="11" t="s">
        <v>45</v>
      </c>
      <c r="B20" s="12" t="s">
        <v>50</v>
      </c>
      <c r="C20" s="13" t="s">
        <v>27</v>
      </c>
      <c r="D20" s="11">
        <v>4.0</v>
      </c>
      <c r="E20" s="14">
        <v>45398.0</v>
      </c>
      <c r="F20" s="11">
        <v>20000.0</v>
      </c>
      <c r="G20" s="10"/>
      <c r="H20" s="10"/>
      <c r="I20" s="10"/>
      <c r="J20" s="10"/>
      <c r="K20" s="10"/>
      <c r="L20" s="10"/>
      <c r="M20" s="10"/>
      <c r="N20" s="10"/>
      <c r="O20" s="10"/>
      <c r="P20" s="10"/>
      <c r="Q20" s="10"/>
      <c r="R20" s="10"/>
      <c r="S20" s="10"/>
      <c r="T20" s="10"/>
      <c r="U20" s="10"/>
      <c r="V20" s="10"/>
      <c r="W20" s="10"/>
      <c r="X20" s="10"/>
      <c r="Y20" s="10"/>
      <c r="Z20" s="10"/>
      <c r="AA20" s="10"/>
    </row>
    <row r="21">
      <c r="A21" s="11" t="s">
        <v>51</v>
      </c>
      <c r="B21" s="12" t="s">
        <v>52</v>
      </c>
      <c r="C21" s="13" t="s">
        <v>27</v>
      </c>
      <c r="D21" s="11">
        <v>4.0</v>
      </c>
      <c r="E21" s="14">
        <v>45398.0</v>
      </c>
      <c r="F21" s="11">
        <v>20000.0</v>
      </c>
      <c r="G21" s="10"/>
      <c r="H21" s="10"/>
      <c r="I21" s="10"/>
      <c r="J21" s="10"/>
      <c r="K21" s="10"/>
      <c r="L21" s="10"/>
      <c r="M21" s="10"/>
      <c r="N21" s="10"/>
      <c r="O21" s="10"/>
      <c r="P21" s="10"/>
      <c r="Q21" s="10"/>
      <c r="R21" s="10"/>
      <c r="S21" s="10"/>
      <c r="T21" s="10"/>
      <c r="U21" s="10"/>
      <c r="V21" s="10"/>
      <c r="W21" s="10"/>
      <c r="X21" s="10"/>
      <c r="Y21" s="10"/>
      <c r="Z21" s="10"/>
      <c r="AA21" s="10"/>
    </row>
    <row r="22">
      <c r="A22" s="11" t="s">
        <v>53</v>
      </c>
      <c r="B22" s="12" t="s">
        <v>54</v>
      </c>
      <c r="C22" s="13" t="s">
        <v>17</v>
      </c>
      <c r="D22" s="11">
        <v>1.0</v>
      </c>
      <c r="E22" s="14">
        <v>45399.0</v>
      </c>
      <c r="F22" s="11">
        <v>7500.0</v>
      </c>
      <c r="G22" s="10"/>
      <c r="H22" s="10"/>
      <c r="I22" s="10"/>
      <c r="J22" s="10"/>
      <c r="K22" s="10"/>
      <c r="L22" s="10"/>
      <c r="M22" s="10"/>
      <c r="N22" s="10"/>
      <c r="O22" s="10"/>
      <c r="P22" s="10"/>
      <c r="Q22" s="10"/>
      <c r="R22" s="10"/>
      <c r="S22" s="10"/>
      <c r="T22" s="10"/>
      <c r="U22" s="10"/>
      <c r="V22" s="10"/>
      <c r="W22" s="10"/>
      <c r="X22" s="10"/>
      <c r="Y22" s="10"/>
      <c r="Z22" s="10"/>
      <c r="AA22" s="10"/>
    </row>
    <row r="23">
      <c r="A23" s="11" t="s">
        <v>35</v>
      </c>
      <c r="B23" s="12" t="s">
        <v>55</v>
      </c>
      <c r="C23" s="13" t="s">
        <v>30</v>
      </c>
      <c r="D23" s="11">
        <v>5.0</v>
      </c>
      <c r="E23" s="14">
        <v>45400.0</v>
      </c>
      <c r="F23" s="11">
        <v>12500.0</v>
      </c>
      <c r="G23" s="10"/>
      <c r="H23" s="10"/>
      <c r="I23" s="10"/>
      <c r="J23" s="10"/>
      <c r="K23" s="10"/>
      <c r="L23" s="10"/>
      <c r="M23" s="10"/>
      <c r="N23" s="10"/>
      <c r="O23" s="10"/>
      <c r="P23" s="10"/>
      <c r="Q23" s="10"/>
      <c r="R23" s="10"/>
      <c r="S23" s="10"/>
      <c r="T23" s="10"/>
      <c r="U23" s="10"/>
      <c r="V23" s="10"/>
      <c r="W23" s="10"/>
      <c r="X23" s="10"/>
      <c r="Y23" s="10"/>
      <c r="Z23" s="10"/>
      <c r="AA23" s="10"/>
    </row>
    <row r="24">
      <c r="A24" s="12" t="s">
        <v>56</v>
      </c>
      <c r="B24" s="12" t="s">
        <v>57</v>
      </c>
      <c r="C24" s="13" t="s">
        <v>30</v>
      </c>
      <c r="D24" s="12">
        <v>3.0</v>
      </c>
      <c r="E24" s="14">
        <v>45401.0</v>
      </c>
      <c r="F24" s="11">
        <v>7500.0</v>
      </c>
      <c r="G24" s="10"/>
      <c r="H24" s="10"/>
      <c r="I24" s="10"/>
      <c r="J24" s="10"/>
      <c r="K24" s="10"/>
      <c r="L24" s="10"/>
      <c r="M24" s="10"/>
      <c r="N24" s="10"/>
      <c r="O24" s="10"/>
      <c r="P24" s="10"/>
      <c r="Q24" s="10"/>
      <c r="R24" s="10"/>
      <c r="S24" s="10"/>
      <c r="T24" s="10"/>
      <c r="U24" s="10"/>
      <c r="V24" s="10"/>
      <c r="W24" s="10"/>
      <c r="X24" s="10"/>
      <c r="Y24" s="10"/>
      <c r="Z24" s="10"/>
      <c r="AA24" s="10"/>
    </row>
    <row r="25">
      <c r="A25" s="11" t="s">
        <v>31</v>
      </c>
      <c r="B25" s="12" t="s">
        <v>58</v>
      </c>
      <c r="C25" s="13" t="s">
        <v>30</v>
      </c>
      <c r="D25" s="11">
        <v>5.0</v>
      </c>
      <c r="E25" s="14">
        <v>45402.0</v>
      </c>
      <c r="F25" s="11">
        <v>12500.0</v>
      </c>
      <c r="G25" s="10"/>
      <c r="H25" s="10"/>
      <c r="I25" s="10"/>
      <c r="J25" s="10"/>
      <c r="K25" s="10"/>
      <c r="L25" s="10"/>
      <c r="M25" s="10"/>
      <c r="N25" s="10"/>
      <c r="O25" s="10"/>
      <c r="P25" s="10"/>
      <c r="Q25" s="10"/>
      <c r="R25" s="10"/>
      <c r="S25" s="10"/>
      <c r="T25" s="10"/>
      <c r="U25" s="10"/>
      <c r="V25" s="10"/>
      <c r="W25" s="10"/>
      <c r="X25" s="10"/>
      <c r="Y25" s="10"/>
      <c r="Z25" s="10"/>
      <c r="AA25" s="10"/>
    </row>
    <row r="26">
      <c r="A26" s="11" t="s">
        <v>42</v>
      </c>
      <c r="B26" s="12" t="s">
        <v>59</v>
      </c>
      <c r="C26" s="13" t="s">
        <v>27</v>
      </c>
      <c r="D26" s="11">
        <v>3.0</v>
      </c>
      <c r="E26" s="14">
        <v>45403.0</v>
      </c>
      <c r="F26" s="11">
        <v>15000.0</v>
      </c>
      <c r="G26" s="10"/>
      <c r="H26" s="10"/>
      <c r="I26" s="10"/>
      <c r="J26" s="10"/>
      <c r="K26" s="10"/>
      <c r="L26" s="10"/>
      <c r="M26" s="10"/>
      <c r="N26" s="10"/>
      <c r="O26" s="10"/>
      <c r="P26" s="10"/>
      <c r="Q26" s="10"/>
      <c r="R26" s="10"/>
      <c r="S26" s="10"/>
      <c r="T26" s="10"/>
      <c r="U26" s="10"/>
      <c r="V26" s="10"/>
      <c r="W26" s="10"/>
      <c r="X26" s="10"/>
      <c r="Y26" s="10"/>
      <c r="Z26" s="10"/>
      <c r="AA26" s="10"/>
    </row>
    <row r="27">
      <c r="A27" s="11" t="s">
        <v>39</v>
      </c>
      <c r="B27" s="12" t="s">
        <v>60</v>
      </c>
      <c r="C27" s="13" t="s">
        <v>30</v>
      </c>
      <c r="D27" s="11">
        <v>5.0</v>
      </c>
      <c r="E27" s="14">
        <v>45404.0</v>
      </c>
      <c r="F27" s="11">
        <v>12500.0</v>
      </c>
      <c r="G27" s="10"/>
      <c r="H27" s="10"/>
      <c r="I27" s="10"/>
      <c r="J27" s="10"/>
      <c r="K27" s="10"/>
      <c r="L27" s="10"/>
      <c r="M27" s="10"/>
      <c r="N27" s="10"/>
      <c r="O27" s="10"/>
      <c r="P27" s="10"/>
      <c r="Q27" s="10"/>
      <c r="R27" s="10"/>
      <c r="S27" s="10"/>
      <c r="T27" s="10"/>
      <c r="U27" s="10"/>
      <c r="V27" s="10"/>
      <c r="W27" s="10"/>
      <c r="X27" s="10"/>
      <c r="Y27" s="10"/>
      <c r="Z27" s="10"/>
      <c r="AA27" s="10"/>
    </row>
    <row r="28">
      <c r="A28" s="11" t="s">
        <v>37</v>
      </c>
      <c r="B28" s="12" t="s">
        <v>61</v>
      </c>
      <c r="C28" s="13" t="s">
        <v>17</v>
      </c>
      <c r="D28" s="11">
        <v>2.0</v>
      </c>
      <c r="E28" s="14">
        <v>45404.0</v>
      </c>
      <c r="F28" s="11">
        <v>15000.0</v>
      </c>
      <c r="G28" s="10"/>
      <c r="H28" s="10"/>
      <c r="I28" s="10"/>
      <c r="J28" s="10"/>
      <c r="K28" s="10"/>
      <c r="L28" s="10"/>
      <c r="M28" s="10"/>
      <c r="N28" s="10"/>
      <c r="O28" s="10"/>
      <c r="P28" s="10"/>
      <c r="Q28" s="10"/>
      <c r="R28" s="10"/>
      <c r="S28" s="10"/>
      <c r="T28" s="10"/>
      <c r="U28" s="10"/>
      <c r="V28" s="10"/>
      <c r="W28" s="10"/>
      <c r="X28" s="10"/>
      <c r="Y28" s="10"/>
      <c r="Z28" s="10"/>
      <c r="AA28" s="10"/>
    </row>
    <row r="29">
      <c r="A29" s="11" t="s">
        <v>62</v>
      </c>
      <c r="B29" s="12" t="s">
        <v>63</v>
      </c>
      <c r="C29" s="13" t="s">
        <v>27</v>
      </c>
      <c r="D29" s="11">
        <v>3.0</v>
      </c>
      <c r="E29" s="14">
        <v>45404.0</v>
      </c>
      <c r="F29" s="11">
        <v>15000.0</v>
      </c>
      <c r="G29" s="10"/>
      <c r="H29" s="10"/>
      <c r="I29" s="10"/>
      <c r="J29" s="10"/>
      <c r="K29" s="10"/>
      <c r="L29" s="10"/>
      <c r="M29" s="10"/>
      <c r="N29" s="10"/>
      <c r="O29" s="10"/>
      <c r="P29" s="10"/>
      <c r="Q29" s="10"/>
      <c r="R29" s="10"/>
      <c r="S29" s="10"/>
      <c r="T29" s="10"/>
      <c r="U29" s="10"/>
      <c r="V29" s="10"/>
      <c r="W29" s="10"/>
      <c r="X29" s="10"/>
      <c r="Y29" s="10"/>
      <c r="Z29" s="10"/>
      <c r="AA29" s="10"/>
    </row>
    <row r="30">
      <c r="A30" s="11" t="s">
        <v>25</v>
      </c>
      <c r="B30" s="12" t="s">
        <v>64</v>
      </c>
      <c r="C30" s="13" t="s">
        <v>17</v>
      </c>
      <c r="D30" s="11">
        <v>2.0</v>
      </c>
      <c r="E30" s="14">
        <v>45405.0</v>
      </c>
      <c r="F30" s="11">
        <v>15000.0</v>
      </c>
      <c r="G30" s="10"/>
      <c r="H30" s="10"/>
      <c r="I30" s="10"/>
      <c r="J30" s="10"/>
      <c r="K30" s="10"/>
      <c r="L30" s="10"/>
      <c r="M30" s="10"/>
      <c r="N30" s="10"/>
      <c r="O30" s="10"/>
      <c r="P30" s="10"/>
      <c r="Q30" s="10"/>
      <c r="R30" s="10"/>
      <c r="S30" s="10"/>
      <c r="T30" s="10"/>
      <c r="U30" s="10"/>
      <c r="V30" s="10"/>
      <c r="W30" s="10"/>
      <c r="X30" s="10"/>
      <c r="Y30" s="10"/>
      <c r="Z30" s="10"/>
      <c r="AA30" s="10"/>
    </row>
    <row r="31">
      <c r="A31" s="11" t="s">
        <v>65</v>
      </c>
      <c r="B31" s="12" t="s">
        <v>66</v>
      </c>
      <c r="C31" s="13" t="s">
        <v>30</v>
      </c>
      <c r="D31" s="11">
        <v>7.0</v>
      </c>
      <c r="E31" s="14">
        <v>45406.0</v>
      </c>
      <c r="F31" s="11">
        <v>17500.0</v>
      </c>
      <c r="G31" s="10"/>
      <c r="H31" s="10"/>
      <c r="I31" s="10"/>
      <c r="J31" s="10"/>
      <c r="K31" s="10"/>
      <c r="L31" s="10"/>
      <c r="M31" s="10"/>
      <c r="N31" s="10"/>
      <c r="O31" s="10"/>
      <c r="P31" s="10"/>
      <c r="Q31" s="10"/>
      <c r="R31" s="10"/>
      <c r="S31" s="10"/>
      <c r="T31" s="10"/>
      <c r="U31" s="10"/>
      <c r="V31" s="10"/>
      <c r="W31" s="10"/>
      <c r="X31" s="10"/>
      <c r="Y31" s="10"/>
      <c r="Z31" s="10"/>
      <c r="AA31" s="10"/>
    </row>
    <row r="32">
      <c r="A32" s="12" t="s">
        <v>67</v>
      </c>
      <c r="B32" s="12" t="s">
        <v>68</v>
      </c>
      <c r="C32" s="13" t="s">
        <v>30</v>
      </c>
      <c r="D32" s="12">
        <v>3.0</v>
      </c>
      <c r="E32" s="14">
        <v>45406.0</v>
      </c>
      <c r="F32" s="12">
        <v>7500.0</v>
      </c>
      <c r="G32" s="10"/>
      <c r="H32" s="10"/>
      <c r="I32" s="10"/>
      <c r="J32" s="10"/>
      <c r="K32" s="10"/>
      <c r="L32" s="10"/>
      <c r="M32" s="10"/>
      <c r="N32" s="10"/>
      <c r="O32" s="10"/>
      <c r="P32" s="10"/>
      <c r="Q32" s="10"/>
      <c r="R32" s="10"/>
      <c r="S32" s="10"/>
      <c r="T32" s="10"/>
      <c r="U32" s="10"/>
      <c r="V32" s="10"/>
      <c r="W32" s="10"/>
      <c r="X32" s="10"/>
      <c r="Y32" s="10"/>
      <c r="Z32" s="10"/>
      <c r="AA32" s="10"/>
    </row>
    <row r="33">
      <c r="A33" s="11" t="s">
        <v>69</v>
      </c>
      <c r="B33" s="12" t="s">
        <v>70</v>
      </c>
      <c r="C33" s="13" t="s">
        <v>27</v>
      </c>
      <c r="D33" s="11">
        <v>4.0</v>
      </c>
      <c r="E33" s="14">
        <v>45407.0</v>
      </c>
      <c r="F33" s="11">
        <v>20000.0</v>
      </c>
      <c r="G33" s="10"/>
      <c r="H33" s="10"/>
      <c r="I33" s="10"/>
      <c r="J33" s="10"/>
      <c r="K33" s="10"/>
      <c r="L33" s="10"/>
      <c r="M33" s="10"/>
      <c r="N33" s="10"/>
      <c r="O33" s="10"/>
      <c r="P33" s="10"/>
      <c r="Q33" s="10"/>
      <c r="R33" s="10"/>
      <c r="S33" s="10"/>
      <c r="T33" s="10"/>
      <c r="U33" s="10"/>
      <c r="V33" s="10"/>
      <c r="W33" s="10"/>
      <c r="X33" s="10"/>
      <c r="Y33" s="10"/>
      <c r="Z33" s="10"/>
      <c r="AA33" s="10"/>
    </row>
    <row r="34">
      <c r="A34" s="11" t="s">
        <v>71</v>
      </c>
      <c r="B34" s="12" t="s">
        <v>72</v>
      </c>
      <c r="C34" s="13" t="s">
        <v>27</v>
      </c>
      <c r="D34" s="11">
        <v>3.0</v>
      </c>
      <c r="E34" s="14">
        <v>45408.0</v>
      </c>
      <c r="F34" s="11">
        <v>15000.0</v>
      </c>
      <c r="G34" s="10"/>
      <c r="H34" s="10"/>
      <c r="I34" s="10"/>
      <c r="J34" s="10"/>
      <c r="K34" s="10"/>
      <c r="L34" s="10"/>
      <c r="M34" s="10"/>
      <c r="N34" s="10"/>
      <c r="O34" s="10"/>
      <c r="P34" s="10"/>
      <c r="Q34" s="10"/>
      <c r="R34" s="10"/>
      <c r="S34" s="10"/>
      <c r="T34" s="10"/>
      <c r="U34" s="10"/>
      <c r="V34" s="10"/>
      <c r="W34" s="10"/>
      <c r="X34" s="10"/>
      <c r="Y34" s="10"/>
      <c r="Z34" s="10"/>
      <c r="AA34" s="10"/>
    </row>
    <row r="35">
      <c r="A35" s="11" t="s">
        <v>73</v>
      </c>
      <c r="B35" s="12" t="s">
        <v>74</v>
      </c>
      <c r="C35" s="13" t="s">
        <v>17</v>
      </c>
      <c r="D35" s="11">
        <v>2.0</v>
      </c>
      <c r="E35" s="14">
        <v>45408.0</v>
      </c>
      <c r="F35" s="11">
        <v>15000.0</v>
      </c>
      <c r="G35" s="10"/>
      <c r="H35" s="10"/>
      <c r="I35" s="16"/>
      <c r="J35" s="10"/>
      <c r="K35" s="10"/>
      <c r="L35" s="10"/>
      <c r="M35" s="10"/>
      <c r="N35" s="10"/>
      <c r="O35" s="10"/>
      <c r="P35" s="10"/>
      <c r="Q35" s="10"/>
      <c r="R35" s="10"/>
      <c r="S35" s="10"/>
      <c r="T35" s="10"/>
      <c r="U35" s="10"/>
      <c r="V35" s="10"/>
      <c r="W35" s="10"/>
      <c r="X35" s="10"/>
      <c r="Y35" s="10"/>
      <c r="Z35" s="10"/>
      <c r="AA35" s="10"/>
    </row>
    <row r="36">
      <c r="A36" s="12" t="s">
        <v>35</v>
      </c>
      <c r="B36" s="12" t="s">
        <v>75</v>
      </c>
      <c r="C36" s="17" t="s">
        <v>30</v>
      </c>
      <c r="D36" s="18">
        <v>7.0</v>
      </c>
      <c r="E36" s="14">
        <v>45410.0</v>
      </c>
      <c r="F36" s="11">
        <v>17500.0</v>
      </c>
      <c r="G36" s="10"/>
      <c r="H36" s="10"/>
      <c r="I36" s="16"/>
      <c r="J36" s="10"/>
      <c r="K36" s="10"/>
      <c r="L36" s="10"/>
      <c r="M36" s="10"/>
      <c r="N36" s="10"/>
      <c r="O36" s="10"/>
      <c r="P36" s="10"/>
      <c r="Q36" s="10"/>
      <c r="R36" s="10"/>
      <c r="S36" s="10"/>
      <c r="T36" s="10"/>
      <c r="U36" s="10"/>
      <c r="V36" s="10"/>
      <c r="W36" s="10"/>
      <c r="X36" s="10"/>
      <c r="Y36" s="10"/>
      <c r="Z36" s="10"/>
      <c r="AA36" s="10"/>
    </row>
    <row r="37">
      <c r="A37" s="11" t="s">
        <v>15</v>
      </c>
      <c r="B37" s="12" t="s">
        <v>76</v>
      </c>
      <c r="C37" s="17" t="s">
        <v>27</v>
      </c>
      <c r="D37" s="18">
        <v>3.0</v>
      </c>
      <c r="E37" s="14">
        <v>45410.0</v>
      </c>
      <c r="F37" s="11">
        <v>15000.0</v>
      </c>
      <c r="G37" s="10"/>
      <c r="H37" s="10"/>
      <c r="I37" s="16"/>
      <c r="J37" s="10"/>
      <c r="K37" s="10"/>
      <c r="L37" s="10"/>
      <c r="M37" s="10"/>
      <c r="N37" s="10"/>
      <c r="O37" s="10"/>
      <c r="P37" s="10"/>
      <c r="Q37" s="10"/>
      <c r="R37" s="10"/>
      <c r="S37" s="10"/>
      <c r="T37" s="10"/>
      <c r="U37" s="10"/>
      <c r="V37" s="10"/>
      <c r="W37" s="10"/>
      <c r="X37" s="10"/>
      <c r="Y37" s="10"/>
      <c r="Z37" s="10"/>
      <c r="AA37" s="10"/>
    </row>
    <row r="38">
      <c r="A38" s="11" t="s">
        <v>23</v>
      </c>
      <c r="B38" s="12" t="s">
        <v>77</v>
      </c>
      <c r="C38" s="17" t="s">
        <v>17</v>
      </c>
      <c r="D38" s="18">
        <v>1.0</v>
      </c>
      <c r="E38" s="14">
        <v>45411.0</v>
      </c>
      <c r="F38" s="11">
        <v>7500.0</v>
      </c>
      <c r="G38" s="10"/>
      <c r="H38" s="10"/>
      <c r="I38" s="16"/>
      <c r="J38" s="10"/>
      <c r="K38" s="10"/>
      <c r="L38" s="10"/>
      <c r="M38" s="10"/>
      <c r="N38" s="10"/>
      <c r="O38" s="10"/>
      <c r="P38" s="10"/>
      <c r="Q38" s="10"/>
      <c r="R38" s="10"/>
      <c r="S38" s="10"/>
      <c r="T38" s="10"/>
      <c r="U38" s="10"/>
      <c r="V38" s="10"/>
      <c r="W38" s="10"/>
      <c r="X38" s="10"/>
      <c r="Y38" s="10"/>
      <c r="Z38" s="10"/>
      <c r="AA38" s="10"/>
    </row>
    <row r="39">
      <c r="A39" s="11" t="s">
        <v>73</v>
      </c>
      <c r="B39" s="12" t="s">
        <v>78</v>
      </c>
      <c r="C39" s="17" t="s">
        <v>27</v>
      </c>
      <c r="D39" s="18">
        <v>4.0</v>
      </c>
      <c r="E39" s="14">
        <v>45411.0</v>
      </c>
      <c r="F39" s="11">
        <v>20000.0</v>
      </c>
      <c r="G39" s="10"/>
      <c r="H39" s="10"/>
      <c r="I39" s="16"/>
      <c r="J39" s="10"/>
      <c r="K39" s="10"/>
      <c r="L39" s="10"/>
      <c r="M39" s="10"/>
      <c r="N39" s="10"/>
      <c r="O39" s="10"/>
      <c r="P39" s="10"/>
      <c r="Q39" s="10"/>
      <c r="R39" s="10"/>
      <c r="S39" s="10"/>
      <c r="T39" s="10"/>
      <c r="U39" s="10"/>
      <c r="V39" s="10"/>
      <c r="W39" s="10"/>
      <c r="X39" s="10"/>
      <c r="Y39" s="10"/>
      <c r="Z39" s="10"/>
      <c r="AA39" s="10"/>
    </row>
    <row r="40">
      <c r="A40" s="12" t="s">
        <v>79</v>
      </c>
      <c r="B40" s="12" t="s">
        <v>80</v>
      </c>
      <c r="C40" s="17" t="s">
        <v>30</v>
      </c>
      <c r="D40" s="19">
        <v>3.0</v>
      </c>
      <c r="E40" s="14">
        <v>45411.0</v>
      </c>
      <c r="F40" s="12">
        <v>7500.0</v>
      </c>
      <c r="G40" s="10"/>
      <c r="H40" s="10"/>
      <c r="I40" s="10"/>
      <c r="J40" s="10"/>
      <c r="K40" s="10"/>
      <c r="L40" s="10"/>
      <c r="M40" s="10"/>
      <c r="N40" s="10"/>
      <c r="O40" s="10"/>
      <c r="P40" s="10"/>
      <c r="Q40" s="10"/>
      <c r="R40" s="10"/>
      <c r="S40" s="10"/>
      <c r="T40" s="10"/>
      <c r="U40" s="10"/>
      <c r="V40" s="10"/>
      <c r="W40" s="10"/>
      <c r="X40" s="10"/>
      <c r="Y40" s="10"/>
      <c r="Z40" s="10"/>
      <c r="AA40" s="10"/>
    </row>
    <row r="41">
      <c r="A41" s="12" t="s">
        <v>67</v>
      </c>
      <c r="B41" s="12" t="s">
        <v>81</v>
      </c>
      <c r="C41" s="17" t="s">
        <v>30</v>
      </c>
      <c r="D41" s="19">
        <v>3.0</v>
      </c>
      <c r="E41" s="14">
        <v>45412.0</v>
      </c>
      <c r="F41" s="12">
        <v>7500.0</v>
      </c>
      <c r="G41" s="10"/>
      <c r="H41" s="10"/>
      <c r="I41" s="10"/>
      <c r="J41" s="10"/>
      <c r="K41" s="10"/>
      <c r="L41" s="10"/>
      <c r="M41" s="10"/>
      <c r="N41" s="10"/>
      <c r="O41" s="10"/>
      <c r="P41" s="10"/>
      <c r="Q41" s="10"/>
      <c r="R41" s="10"/>
      <c r="S41" s="10"/>
      <c r="T41" s="10"/>
      <c r="U41" s="10"/>
      <c r="V41" s="10"/>
      <c r="W41" s="10"/>
      <c r="X41" s="10"/>
      <c r="Y41" s="10"/>
      <c r="Z41" s="10"/>
      <c r="AA41" s="10"/>
    </row>
    <row r="42">
      <c r="A42" s="12" t="s">
        <v>82</v>
      </c>
      <c r="B42" s="12" t="s">
        <v>83</v>
      </c>
      <c r="C42" s="17" t="s">
        <v>30</v>
      </c>
      <c r="D42" s="19">
        <v>3.0</v>
      </c>
      <c r="E42" s="14">
        <v>45412.0</v>
      </c>
      <c r="F42" s="12">
        <v>7500.0</v>
      </c>
      <c r="G42" s="10"/>
      <c r="H42" s="10"/>
      <c r="I42" s="10"/>
      <c r="J42" s="10"/>
      <c r="K42" s="10"/>
      <c r="L42" s="10"/>
      <c r="M42" s="10"/>
      <c r="N42" s="10"/>
      <c r="O42" s="10"/>
      <c r="P42" s="10"/>
      <c r="Q42" s="10"/>
      <c r="R42" s="10"/>
      <c r="S42" s="10"/>
      <c r="T42" s="10"/>
      <c r="U42" s="10"/>
      <c r="V42" s="10"/>
      <c r="W42" s="10"/>
      <c r="X42" s="10"/>
      <c r="Y42" s="10"/>
      <c r="Z42" s="10"/>
      <c r="AA42" s="10"/>
    </row>
    <row r="43">
      <c r="A43" s="12" t="s">
        <v>84</v>
      </c>
      <c r="B43" s="12" t="s">
        <v>85</v>
      </c>
      <c r="C43" s="17" t="s">
        <v>17</v>
      </c>
      <c r="D43" s="18">
        <v>1.0</v>
      </c>
      <c r="E43" s="14">
        <v>45413.0</v>
      </c>
      <c r="F43" s="12">
        <v>7500.0</v>
      </c>
      <c r="G43" s="10"/>
      <c r="H43" s="10"/>
      <c r="I43" s="10"/>
      <c r="J43" s="10"/>
      <c r="K43" s="10"/>
      <c r="L43" s="10"/>
      <c r="M43" s="10"/>
      <c r="N43" s="10"/>
      <c r="O43" s="10"/>
      <c r="P43" s="10"/>
      <c r="Q43" s="10"/>
      <c r="R43" s="10"/>
      <c r="S43" s="10"/>
      <c r="T43" s="10"/>
      <c r="U43" s="10"/>
      <c r="V43" s="10"/>
      <c r="W43" s="10"/>
      <c r="X43" s="10"/>
      <c r="Y43" s="10"/>
      <c r="Z43" s="10"/>
      <c r="AA43" s="10"/>
    </row>
    <row r="44">
      <c r="A44" s="12" t="s">
        <v>86</v>
      </c>
      <c r="B44" s="12" t="s">
        <v>87</v>
      </c>
      <c r="C44" s="17" t="s">
        <v>27</v>
      </c>
      <c r="D44" s="19">
        <v>2.0</v>
      </c>
      <c r="E44" s="14">
        <v>45413.0</v>
      </c>
      <c r="F44" s="12">
        <v>10000.0</v>
      </c>
      <c r="G44" s="10"/>
      <c r="H44" s="10"/>
      <c r="I44" s="10"/>
      <c r="J44" s="10"/>
      <c r="K44" s="10"/>
      <c r="L44" s="10"/>
      <c r="M44" s="10"/>
      <c r="N44" s="10"/>
      <c r="O44" s="10"/>
      <c r="P44" s="10"/>
      <c r="Q44" s="10"/>
      <c r="R44" s="10"/>
      <c r="S44" s="10"/>
      <c r="T44" s="10"/>
      <c r="U44" s="10"/>
      <c r="V44" s="10"/>
      <c r="W44" s="10"/>
      <c r="X44" s="10"/>
      <c r="Y44" s="10"/>
      <c r="Z44" s="10"/>
      <c r="AA44" s="10"/>
    </row>
    <row r="45">
      <c r="A45" s="12" t="s">
        <v>88</v>
      </c>
      <c r="B45" s="12" t="s">
        <v>89</v>
      </c>
      <c r="C45" s="17" t="s">
        <v>30</v>
      </c>
      <c r="D45" s="19">
        <v>3.0</v>
      </c>
      <c r="E45" s="14">
        <v>45413.0</v>
      </c>
      <c r="F45" s="12">
        <v>7500.0</v>
      </c>
      <c r="G45" s="10"/>
      <c r="H45" s="10"/>
      <c r="I45" s="10"/>
      <c r="J45" s="10"/>
      <c r="K45" s="10"/>
      <c r="L45" s="10"/>
      <c r="M45" s="10"/>
      <c r="N45" s="10"/>
      <c r="O45" s="10"/>
      <c r="P45" s="10"/>
      <c r="Q45" s="10"/>
      <c r="R45" s="10"/>
      <c r="S45" s="10"/>
      <c r="T45" s="10"/>
      <c r="U45" s="10"/>
      <c r="V45" s="10"/>
      <c r="W45" s="10"/>
      <c r="X45" s="10"/>
      <c r="Y45" s="10"/>
      <c r="Z45" s="10"/>
      <c r="AA45" s="10"/>
    </row>
    <row r="46">
      <c r="A46" s="11" t="s">
        <v>90</v>
      </c>
      <c r="B46" s="12" t="s">
        <v>91</v>
      </c>
      <c r="C46" s="17" t="s">
        <v>17</v>
      </c>
      <c r="D46" s="18">
        <v>1.0</v>
      </c>
      <c r="E46" s="14">
        <v>45414.0</v>
      </c>
      <c r="F46" s="11">
        <v>7500.0</v>
      </c>
      <c r="G46" s="10"/>
      <c r="H46" s="10"/>
      <c r="I46" s="10"/>
      <c r="J46" s="10"/>
      <c r="K46" s="10"/>
      <c r="L46" s="10"/>
      <c r="M46" s="10"/>
      <c r="N46" s="10"/>
      <c r="O46" s="10"/>
      <c r="P46" s="10"/>
      <c r="Q46" s="10"/>
      <c r="R46" s="10"/>
      <c r="S46" s="10"/>
      <c r="T46" s="10"/>
      <c r="U46" s="10"/>
      <c r="V46" s="10"/>
      <c r="W46" s="10"/>
      <c r="X46" s="10"/>
      <c r="Y46" s="10"/>
      <c r="Z46" s="10"/>
      <c r="AA46" s="10"/>
    </row>
    <row r="47">
      <c r="A47" s="11" t="s">
        <v>37</v>
      </c>
      <c r="B47" s="12" t="s">
        <v>92</v>
      </c>
      <c r="C47" s="17" t="s">
        <v>27</v>
      </c>
      <c r="D47" s="18">
        <v>4.0</v>
      </c>
      <c r="E47" s="14">
        <v>45415.0</v>
      </c>
      <c r="F47" s="11">
        <v>20000.0</v>
      </c>
      <c r="G47" s="10"/>
      <c r="H47" s="10"/>
      <c r="I47" s="10"/>
      <c r="J47" s="10"/>
      <c r="K47" s="10"/>
      <c r="L47" s="10"/>
      <c r="M47" s="10"/>
      <c r="N47" s="10"/>
      <c r="O47" s="10"/>
      <c r="P47" s="10"/>
      <c r="Q47" s="10"/>
      <c r="R47" s="10"/>
      <c r="S47" s="10"/>
      <c r="T47" s="10"/>
      <c r="U47" s="10"/>
      <c r="V47" s="10"/>
      <c r="W47" s="10"/>
      <c r="X47" s="10"/>
      <c r="Y47" s="10"/>
      <c r="Z47" s="10"/>
      <c r="AA47" s="10"/>
    </row>
    <row r="48">
      <c r="A48" s="11" t="s">
        <v>45</v>
      </c>
      <c r="B48" s="12" t="s">
        <v>93</v>
      </c>
      <c r="C48" s="17" t="s">
        <v>17</v>
      </c>
      <c r="D48" s="18">
        <v>2.0</v>
      </c>
      <c r="E48" s="14">
        <v>45416.0</v>
      </c>
      <c r="F48" s="11">
        <v>15000.0</v>
      </c>
      <c r="G48" s="10"/>
      <c r="H48" s="10"/>
      <c r="I48" s="10"/>
      <c r="J48" s="10"/>
      <c r="K48" s="10"/>
      <c r="L48" s="10"/>
      <c r="M48" s="10"/>
      <c r="N48" s="10"/>
      <c r="O48" s="10"/>
      <c r="P48" s="10"/>
      <c r="Q48" s="10"/>
      <c r="R48" s="10"/>
      <c r="S48" s="10"/>
      <c r="T48" s="10"/>
      <c r="U48" s="10"/>
      <c r="V48" s="10"/>
      <c r="W48" s="10"/>
      <c r="X48" s="10"/>
      <c r="Y48" s="10"/>
      <c r="Z48" s="10"/>
      <c r="AA48" s="10"/>
    </row>
    <row r="49">
      <c r="A49" s="11" t="s">
        <v>21</v>
      </c>
      <c r="B49" s="12" t="s">
        <v>94</v>
      </c>
      <c r="C49" s="17" t="s">
        <v>27</v>
      </c>
      <c r="D49" s="18">
        <v>3.0</v>
      </c>
      <c r="E49" s="14">
        <v>45418.0</v>
      </c>
      <c r="F49" s="11">
        <v>15000.0</v>
      </c>
      <c r="G49" s="10"/>
      <c r="H49" s="10"/>
      <c r="I49" s="10"/>
      <c r="J49" s="10"/>
      <c r="K49" s="10"/>
      <c r="L49" s="10"/>
      <c r="M49" s="10"/>
      <c r="N49" s="10"/>
      <c r="O49" s="10"/>
      <c r="P49" s="10"/>
      <c r="Q49" s="10"/>
      <c r="R49" s="10"/>
      <c r="S49" s="10"/>
      <c r="T49" s="10"/>
      <c r="U49" s="10"/>
      <c r="V49" s="10"/>
      <c r="W49" s="10"/>
      <c r="X49" s="10"/>
      <c r="Y49" s="10"/>
      <c r="Z49" s="10"/>
      <c r="AA49" s="10"/>
    </row>
    <row r="50">
      <c r="A50" s="12" t="s">
        <v>42</v>
      </c>
      <c r="B50" s="12" t="s">
        <v>95</v>
      </c>
      <c r="C50" s="17" t="s">
        <v>17</v>
      </c>
      <c r="D50" s="18">
        <v>2.0</v>
      </c>
      <c r="E50" s="14">
        <v>45418.0</v>
      </c>
      <c r="F50" s="11">
        <v>15000.0</v>
      </c>
      <c r="G50" s="10"/>
      <c r="H50" s="10"/>
      <c r="I50" s="16"/>
      <c r="J50" s="10"/>
      <c r="K50" s="10"/>
      <c r="L50" s="10"/>
      <c r="M50" s="10"/>
      <c r="N50" s="10"/>
      <c r="O50" s="10"/>
      <c r="P50" s="10"/>
      <c r="Q50" s="10"/>
      <c r="R50" s="10"/>
      <c r="S50" s="10"/>
      <c r="T50" s="10"/>
      <c r="U50" s="10"/>
      <c r="V50" s="10"/>
      <c r="W50" s="10"/>
      <c r="X50" s="10"/>
      <c r="Y50" s="10"/>
      <c r="Z50" s="10"/>
      <c r="AA50" s="10"/>
    </row>
    <row r="51">
      <c r="A51" s="11" t="s">
        <v>39</v>
      </c>
      <c r="B51" s="12" t="s">
        <v>96</v>
      </c>
      <c r="C51" s="17" t="s">
        <v>17</v>
      </c>
      <c r="D51" s="18">
        <v>2.0</v>
      </c>
      <c r="E51" s="14">
        <v>45419.0</v>
      </c>
      <c r="F51" s="11">
        <v>15000.0</v>
      </c>
      <c r="G51" s="10"/>
      <c r="H51" s="10"/>
      <c r="I51" s="16"/>
      <c r="J51" s="10"/>
      <c r="K51" s="10"/>
      <c r="L51" s="10"/>
      <c r="M51" s="10"/>
      <c r="N51" s="10"/>
      <c r="O51" s="10"/>
      <c r="P51" s="10"/>
      <c r="Q51" s="10"/>
      <c r="R51" s="10"/>
      <c r="S51" s="10"/>
      <c r="T51" s="10"/>
      <c r="U51" s="10"/>
      <c r="V51" s="10"/>
      <c r="W51" s="10"/>
      <c r="X51" s="10"/>
      <c r="Y51" s="10"/>
      <c r="Z51" s="10"/>
      <c r="AA51" s="10"/>
    </row>
    <row r="52">
      <c r="A52" s="11" t="s">
        <v>62</v>
      </c>
      <c r="B52" s="12" t="s">
        <v>97</v>
      </c>
      <c r="C52" s="17" t="s">
        <v>27</v>
      </c>
      <c r="D52" s="18">
        <v>4.0</v>
      </c>
      <c r="E52" s="14">
        <v>45420.0</v>
      </c>
      <c r="F52" s="11">
        <v>20000.0</v>
      </c>
      <c r="G52" s="10"/>
      <c r="H52" s="10"/>
      <c r="I52" s="16"/>
      <c r="J52" s="10"/>
      <c r="K52" s="10"/>
      <c r="L52" s="10"/>
      <c r="M52" s="10"/>
      <c r="N52" s="10"/>
      <c r="O52" s="10"/>
      <c r="P52" s="10"/>
      <c r="Q52" s="10"/>
      <c r="R52" s="10"/>
      <c r="S52" s="10"/>
      <c r="T52" s="10"/>
      <c r="U52" s="10"/>
      <c r="V52" s="10"/>
      <c r="W52" s="10"/>
      <c r="X52" s="10"/>
      <c r="Y52" s="10"/>
      <c r="Z52" s="10"/>
      <c r="AA52" s="10"/>
    </row>
    <row r="53">
      <c r="A53" s="11" t="s">
        <v>90</v>
      </c>
      <c r="B53" s="12" t="s">
        <v>98</v>
      </c>
      <c r="C53" s="17" t="s">
        <v>27</v>
      </c>
      <c r="D53" s="18">
        <v>3.0</v>
      </c>
      <c r="E53" s="14">
        <v>45422.0</v>
      </c>
      <c r="F53" s="11">
        <v>15000.0</v>
      </c>
      <c r="G53" s="10"/>
      <c r="H53" s="10"/>
      <c r="I53" s="16"/>
      <c r="J53" s="10"/>
      <c r="K53" s="10"/>
      <c r="L53" s="10"/>
      <c r="M53" s="10"/>
      <c r="N53" s="10"/>
      <c r="O53" s="10"/>
      <c r="P53" s="10"/>
      <c r="Q53" s="10"/>
      <c r="R53" s="10"/>
      <c r="S53" s="10"/>
      <c r="T53" s="10"/>
      <c r="U53" s="10"/>
      <c r="V53" s="10"/>
      <c r="W53" s="10"/>
      <c r="X53" s="10"/>
      <c r="Y53" s="10"/>
      <c r="Z53" s="10"/>
      <c r="AA53" s="10"/>
    </row>
    <row r="54">
      <c r="A54" s="11" t="s">
        <v>45</v>
      </c>
      <c r="B54" s="12" t="s">
        <v>99</v>
      </c>
      <c r="C54" s="17" t="s">
        <v>27</v>
      </c>
      <c r="D54" s="18">
        <v>3.0</v>
      </c>
      <c r="E54" s="14">
        <v>45422.0</v>
      </c>
      <c r="F54" s="11">
        <v>15000.0</v>
      </c>
      <c r="G54" s="10"/>
      <c r="H54" s="10"/>
      <c r="I54" s="16"/>
      <c r="J54" s="10"/>
      <c r="K54" s="10"/>
      <c r="L54" s="10"/>
      <c r="M54" s="10"/>
      <c r="N54" s="10"/>
      <c r="O54" s="10"/>
      <c r="P54" s="10"/>
      <c r="Q54" s="10"/>
      <c r="R54" s="10"/>
      <c r="S54" s="10"/>
      <c r="T54" s="10"/>
      <c r="U54" s="10"/>
      <c r="V54" s="10"/>
      <c r="W54" s="10"/>
      <c r="X54" s="10"/>
      <c r="Y54" s="10"/>
      <c r="Z54" s="10"/>
      <c r="AA54" s="10"/>
    </row>
    <row r="55">
      <c r="A55" s="11" t="s">
        <v>90</v>
      </c>
      <c r="B55" s="12" t="s">
        <v>100</v>
      </c>
      <c r="C55" s="17" t="s">
        <v>30</v>
      </c>
      <c r="D55" s="18">
        <v>5.0</v>
      </c>
      <c r="E55" s="14">
        <v>45423.0</v>
      </c>
      <c r="F55" s="11">
        <v>12500.0</v>
      </c>
      <c r="G55" s="10"/>
      <c r="H55" s="10"/>
      <c r="I55" s="10"/>
      <c r="J55" s="10"/>
      <c r="K55" s="10"/>
      <c r="L55" s="10"/>
      <c r="M55" s="10"/>
      <c r="N55" s="10"/>
      <c r="O55" s="10"/>
      <c r="P55" s="10"/>
      <c r="Q55" s="10"/>
      <c r="R55" s="10"/>
      <c r="S55" s="10"/>
      <c r="T55" s="10"/>
      <c r="U55" s="10"/>
      <c r="V55" s="10"/>
      <c r="W55" s="10"/>
      <c r="X55" s="10"/>
      <c r="Y55" s="10"/>
      <c r="Z55" s="10"/>
      <c r="AA55" s="10"/>
    </row>
    <row r="56">
      <c r="A56" s="11" t="s">
        <v>101</v>
      </c>
      <c r="B56" s="12" t="s">
        <v>102</v>
      </c>
      <c r="C56" s="17" t="s">
        <v>30</v>
      </c>
      <c r="D56" s="18">
        <v>7.0</v>
      </c>
      <c r="E56" s="14">
        <v>45423.0</v>
      </c>
      <c r="F56" s="11">
        <v>17500.0</v>
      </c>
      <c r="G56" s="10"/>
      <c r="H56" s="10"/>
      <c r="I56" s="10"/>
      <c r="J56" s="10"/>
      <c r="K56" s="10"/>
      <c r="L56" s="10"/>
      <c r="M56" s="10"/>
      <c r="N56" s="10"/>
      <c r="O56" s="10"/>
      <c r="P56" s="10"/>
      <c r="Q56" s="10"/>
      <c r="R56" s="10"/>
      <c r="S56" s="10"/>
      <c r="T56" s="10"/>
      <c r="U56" s="10"/>
      <c r="V56" s="10"/>
      <c r="W56" s="10"/>
      <c r="X56" s="10"/>
      <c r="Y56" s="10"/>
      <c r="Z56" s="10"/>
      <c r="AA56" s="10"/>
    </row>
    <row r="57">
      <c r="A57" s="11" t="s">
        <v>37</v>
      </c>
      <c r="B57" s="12" t="s">
        <v>103</v>
      </c>
      <c r="C57" s="17" t="s">
        <v>27</v>
      </c>
      <c r="D57" s="18">
        <v>4.0</v>
      </c>
      <c r="E57" s="14">
        <v>45423.0</v>
      </c>
      <c r="F57" s="11">
        <v>20000.0</v>
      </c>
      <c r="G57" s="10"/>
      <c r="H57" s="10"/>
      <c r="I57" s="10"/>
      <c r="J57" s="10"/>
      <c r="K57" s="10"/>
      <c r="L57" s="10"/>
      <c r="M57" s="10"/>
      <c r="N57" s="10"/>
      <c r="O57" s="10"/>
      <c r="P57" s="10"/>
      <c r="Q57" s="10"/>
      <c r="R57" s="10"/>
      <c r="S57" s="10"/>
      <c r="T57" s="10"/>
      <c r="U57" s="10"/>
      <c r="V57" s="10"/>
      <c r="W57" s="10"/>
      <c r="X57" s="10"/>
      <c r="Y57" s="10"/>
      <c r="Z57" s="10"/>
      <c r="AA57" s="10"/>
    </row>
    <row r="58">
      <c r="A58" s="11" t="s">
        <v>56</v>
      </c>
      <c r="B58" s="12" t="s">
        <v>104</v>
      </c>
      <c r="C58" s="17" t="s">
        <v>17</v>
      </c>
      <c r="D58" s="18">
        <v>2.0</v>
      </c>
      <c r="E58" s="14">
        <v>45424.0</v>
      </c>
      <c r="F58" s="11">
        <v>15000.0</v>
      </c>
      <c r="G58" s="10"/>
      <c r="H58" s="10"/>
      <c r="I58" s="10"/>
      <c r="J58" s="10"/>
      <c r="K58" s="10"/>
      <c r="L58" s="10"/>
      <c r="M58" s="10"/>
      <c r="N58" s="10"/>
      <c r="O58" s="10"/>
      <c r="P58" s="10"/>
      <c r="Q58" s="10"/>
      <c r="R58" s="10"/>
      <c r="S58" s="10"/>
      <c r="T58" s="10"/>
      <c r="U58" s="10"/>
      <c r="V58" s="10"/>
      <c r="W58" s="10"/>
      <c r="X58" s="10"/>
      <c r="Y58" s="10"/>
      <c r="Z58" s="10"/>
      <c r="AA58" s="10"/>
    </row>
    <row r="59">
      <c r="A59" s="11" t="s">
        <v>23</v>
      </c>
      <c r="B59" s="12" t="s">
        <v>105</v>
      </c>
      <c r="C59" s="17" t="s">
        <v>30</v>
      </c>
      <c r="D59" s="18">
        <v>7.0</v>
      </c>
      <c r="E59" s="14">
        <v>45426.0</v>
      </c>
      <c r="F59" s="11">
        <v>17500.0</v>
      </c>
      <c r="G59" s="10"/>
      <c r="H59" s="10"/>
      <c r="I59" s="10"/>
      <c r="J59" s="10"/>
      <c r="K59" s="10"/>
      <c r="L59" s="10"/>
      <c r="M59" s="10"/>
      <c r="N59" s="10"/>
      <c r="O59" s="10"/>
      <c r="P59" s="10"/>
      <c r="Q59" s="10"/>
      <c r="R59" s="10"/>
      <c r="S59" s="10"/>
      <c r="T59" s="10"/>
      <c r="U59" s="10"/>
      <c r="V59" s="10"/>
      <c r="W59" s="10"/>
      <c r="X59" s="10"/>
      <c r="Y59" s="10"/>
      <c r="Z59" s="10"/>
      <c r="AA59" s="10"/>
    </row>
    <row r="60">
      <c r="A60" s="12" t="s">
        <v>35</v>
      </c>
      <c r="B60" s="12" t="s">
        <v>106</v>
      </c>
      <c r="C60" s="17" t="s">
        <v>27</v>
      </c>
      <c r="D60" s="18">
        <v>4.0</v>
      </c>
      <c r="E60" s="14">
        <v>45428.0</v>
      </c>
      <c r="F60" s="11">
        <v>20000.0</v>
      </c>
      <c r="G60" s="10"/>
      <c r="H60" s="10"/>
      <c r="I60" s="10"/>
      <c r="J60" s="10"/>
      <c r="K60" s="10"/>
      <c r="L60" s="10"/>
      <c r="M60" s="10"/>
      <c r="N60" s="10"/>
      <c r="O60" s="10"/>
      <c r="P60" s="10"/>
      <c r="Q60" s="10"/>
      <c r="R60" s="10"/>
      <c r="S60" s="10"/>
      <c r="T60" s="10"/>
      <c r="U60" s="10"/>
      <c r="V60" s="10"/>
      <c r="W60" s="10"/>
      <c r="X60" s="10"/>
      <c r="Y60" s="10"/>
      <c r="Z60" s="10"/>
      <c r="AA60" s="10"/>
    </row>
    <row r="61">
      <c r="A61" s="11" t="s">
        <v>107</v>
      </c>
      <c r="B61" s="12" t="s">
        <v>108</v>
      </c>
      <c r="C61" s="17" t="s">
        <v>27</v>
      </c>
      <c r="D61" s="18">
        <v>3.0</v>
      </c>
      <c r="E61" s="14">
        <v>45429.0</v>
      </c>
      <c r="F61" s="11">
        <v>15000.0</v>
      </c>
      <c r="G61" s="10"/>
      <c r="H61" s="10"/>
      <c r="I61" s="10"/>
      <c r="J61" s="10"/>
      <c r="K61" s="10"/>
      <c r="L61" s="10"/>
      <c r="M61" s="10"/>
      <c r="N61" s="10"/>
      <c r="O61" s="10"/>
      <c r="P61" s="10"/>
      <c r="Q61" s="10"/>
      <c r="R61" s="10"/>
      <c r="S61" s="10"/>
      <c r="T61" s="10"/>
      <c r="U61" s="10"/>
      <c r="V61" s="10"/>
      <c r="W61" s="10"/>
      <c r="X61" s="10"/>
      <c r="Y61" s="10"/>
      <c r="Z61" s="10"/>
      <c r="AA61" s="10"/>
    </row>
    <row r="62">
      <c r="A62" s="11" t="s">
        <v>109</v>
      </c>
      <c r="B62" s="12" t="s">
        <v>110</v>
      </c>
      <c r="C62" s="17" t="s">
        <v>17</v>
      </c>
      <c r="D62" s="18">
        <v>1.0</v>
      </c>
      <c r="E62" s="14">
        <v>45429.0</v>
      </c>
      <c r="F62" s="11">
        <v>7500.0</v>
      </c>
      <c r="G62" s="10"/>
      <c r="H62" s="10"/>
      <c r="I62" s="10"/>
      <c r="J62" s="10"/>
      <c r="K62" s="10"/>
      <c r="L62" s="10"/>
      <c r="M62" s="10"/>
      <c r="N62" s="10"/>
      <c r="O62" s="10"/>
      <c r="P62" s="10"/>
      <c r="Q62" s="10"/>
      <c r="R62" s="10"/>
      <c r="S62" s="10"/>
      <c r="T62" s="10"/>
      <c r="U62" s="10"/>
      <c r="V62" s="10"/>
      <c r="W62" s="10"/>
      <c r="X62" s="10"/>
      <c r="Y62" s="10"/>
      <c r="Z62" s="10"/>
      <c r="AA62" s="10"/>
    </row>
    <row r="63">
      <c r="A63" s="11" t="s">
        <v>33</v>
      </c>
      <c r="B63" s="12" t="s">
        <v>111</v>
      </c>
      <c r="C63" s="17" t="s">
        <v>27</v>
      </c>
      <c r="D63" s="18">
        <v>3.0</v>
      </c>
      <c r="E63" s="14">
        <v>45429.0</v>
      </c>
      <c r="F63" s="11">
        <v>15000.0</v>
      </c>
      <c r="G63" s="10"/>
      <c r="H63" s="10"/>
      <c r="I63" s="10"/>
      <c r="J63" s="10"/>
      <c r="K63" s="10"/>
      <c r="L63" s="10"/>
      <c r="M63" s="10"/>
      <c r="N63" s="10"/>
      <c r="O63" s="10"/>
      <c r="P63" s="10"/>
      <c r="Q63" s="10"/>
      <c r="R63" s="10"/>
      <c r="S63" s="10"/>
      <c r="T63" s="10"/>
      <c r="U63" s="10"/>
      <c r="V63" s="10"/>
      <c r="W63" s="10"/>
      <c r="X63" s="10"/>
      <c r="Y63" s="10"/>
      <c r="Z63" s="10"/>
      <c r="AA63" s="10"/>
    </row>
    <row r="64">
      <c r="A64" s="11" t="s">
        <v>112</v>
      </c>
      <c r="B64" s="12" t="s">
        <v>113</v>
      </c>
      <c r="C64" s="17" t="s">
        <v>17</v>
      </c>
      <c r="D64" s="18">
        <v>2.0</v>
      </c>
      <c r="E64" s="14">
        <v>45429.0</v>
      </c>
      <c r="F64" s="11">
        <v>15000.0</v>
      </c>
      <c r="G64" s="10"/>
      <c r="H64" s="10"/>
      <c r="I64" s="10"/>
      <c r="J64" s="10"/>
      <c r="K64" s="10"/>
      <c r="L64" s="10"/>
      <c r="M64" s="10"/>
      <c r="N64" s="10"/>
      <c r="O64" s="10"/>
      <c r="P64" s="10"/>
      <c r="Q64" s="10"/>
      <c r="R64" s="10"/>
      <c r="S64" s="10"/>
      <c r="T64" s="10"/>
      <c r="U64" s="10"/>
      <c r="V64" s="10"/>
      <c r="W64" s="10"/>
      <c r="X64" s="10"/>
      <c r="Y64" s="10"/>
      <c r="Z64" s="10"/>
      <c r="AA64" s="10"/>
    </row>
    <row r="65">
      <c r="A65" s="11" t="s">
        <v>21</v>
      </c>
      <c r="B65" s="12" t="s">
        <v>114</v>
      </c>
      <c r="C65" s="17" t="s">
        <v>27</v>
      </c>
      <c r="D65" s="18">
        <v>3.0</v>
      </c>
      <c r="E65" s="14">
        <v>45434.0</v>
      </c>
      <c r="F65" s="11">
        <v>15000.0</v>
      </c>
      <c r="G65" s="10"/>
      <c r="H65" s="10"/>
      <c r="I65" s="10"/>
      <c r="J65" s="10"/>
      <c r="K65" s="10"/>
      <c r="L65" s="10"/>
      <c r="M65" s="10"/>
      <c r="N65" s="10"/>
      <c r="O65" s="10"/>
      <c r="P65" s="10"/>
      <c r="Q65" s="10"/>
      <c r="R65" s="10"/>
      <c r="S65" s="10"/>
      <c r="T65" s="10"/>
      <c r="U65" s="10"/>
      <c r="V65" s="10"/>
      <c r="W65" s="10"/>
      <c r="X65" s="10"/>
      <c r="Y65" s="10"/>
      <c r="Z65" s="10"/>
      <c r="AA65" s="10"/>
    </row>
    <row r="66">
      <c r="A66" s="11" t="s">
        <v>39</v>
      </c>
      <c r="B66" s="12" t="s">
        <v>115</v>
      </c>
      <c r="C66" s="17" t="s">
        <v>17</v>
      </c>
      <c r="D66" s="18">
        <v>2.0</v>
      </c>
      <c r="E66" s="14">
        <v>45434.0</v>
      </c>
      <c r="F66" s="11">
        <v>15000.0</v>
      </c>
      <c r="G66" s="10"/>
      <c r="H66" s="10"/>
      <c r="I66" s="10"/>
      <c r="J66" s="10"/>
      <c r="K66" s="10"/>
      <c r="L66" s="10"/>
      <c r="M66" s="10"/>
      <c r="N66" s="10"/>
      <c r="O66" s="10"/>
      <c r="P66" s="10"/>
      <c r="Q66" s="10"/>
      <c r="R66" s="10"/>
      <c r="S66" s="10"/>
      <c r="T66" s="10"/>
      <c r="U66" s="10"/>
      <c r="V66" s="10"/>
      <c r="W66" s="10"/>
      <c r="X66" s="10"/>
      <c r="Y66" s="10"/>
      <c r="Z66" s="10"/>
      <c r="AA66" s="10"/>
    </row>
    <row r="67">
      <c r="A67" s="11" t="s">
        <v>109</v>
      </c>
      <c r="B67" s="12" t="s">
        <v>116</v>
      </c>
      <c r="C67" s="17" t="s">
        <v>17</v>
      </c>
      <c r="D67" s="18">
        <v>1.0</v>
      </c>
      <c r="E67" s="14">
        <v>45434.0</v>
      </c>
      <c r="F67" s="11">
        <v>7500.0</v>
      </c>
      <c r="G67" s="10"/>
      <c r="H67" s="10"/>
      <c r="I67" s="10"/>
      <c r="J67" s="10"/>
      <c r="K67" s="10"/>
      <c r="L67" s="10"/>
      <c r="M67" s="10"/>
      <c r="N67" s="10"/>
      <c r="O67" s="10"/>
      <c r="P67" s="10"/>
      <c r="Q67" s="10"/>
      <c r="R67" s="10"/>
      <c r="S67" s="10"/>
      <c r="T67" s="10"/>
      <c r="U67" s="10"/>
      <c r="V67" s="10"/>
      <c r="W67" s="10"/>
      <c r="X67" s="10"/>
      <c r="Y67" s="10"/>
      <c r="Z67" s="10"/>
      <c r="AA67" s="10"/>
    </row>
    <row r="68">
      <c r="A68" s="11" t="s">
        <v>21</v>
      </c>
      <c r="B68" s="12" t="s">
        <v>117</v>
      </c>
      <c r="C68" s="17" t="s">
        <v>30</v>
      </c>
      <c r="D68" s="18">
        <v>5.0</v>
      </c>
      <c r="E68" s="14">
        <v>45434.0</v>
      </c>
      <c r="F68" s="11">
        <v>12500.0</v>
      </c>
      <c r="G68" s="10"/>
      <c r="H68" s="10"/>
      <c r="I68" s="10"/>
      <c r="J68" s="10"/>
      <c r="K68" s="10"/>
      <c r="L68" s="10"/>
      <c r="M68" s="10"/>
      <c r="N68" s="10"/>
      <c r="O68" s="10"/>
      <c r="P68" s="10"/>
      <c r="Q68" s="10"/>
      <c r="R68" s="10"/>
      <c r="S68" s="10"/>
      <c r="T68" s="10"/>
      <c r="U68" s="10"/>
      <c r="V68" s="10"/>
      <c r="W68" s="10"/>
      <c r="X68" s="10"/>
      <c r="Y68" s="10"/>
      <c r="Z68" s="10"/>
      <c r="AA68" s="10"/>
    </row>
    <row r="69">
      <c r="A69" s="20" t="s">
        <v>118</v>
      </c>
      <c r="B69" s="12" t="s">
        <v>119</v>
      </c>
      <c r="C69" s="17" t="s">
        <v>17</v>
      </c>
      <c r="D69" s="18">
        <v>2.0</v>
      </c>
      <c r="E69" s="14">
        <v>45435.0</v>
      </c>
      <c r="F69" s="11">
        <v>15000.0</v>
      </c>
      <c r="G69" s="10"/>
      <c r="H69" s="10"/>
      <c r="I69" s="10"/>
      <c r="J69" s="10"/>
      <c r="K69" s="10"/>
      <c r="L69" s="10"/>
      <c r="M69" s="10"/>
      <c r="N69" s="10"/>
      <c r="O69" s="10"/>
      <c r="P69" s="10"/>
      <c r="Q69" s="10"/>
      <c r="R69" s="10"/>
      <c r="S69" s="10"/>
      <c r="T69" s="10"/>
      <c r="U69" s="10"/>
      <c r="V69" s="10"/>
      <c r="W69" s="10"/>
      <c r="X69" s="10"/>
      <c r="Y69" s="10"/>
      <c r="Z69" s="10"/>
      <c r="AA69" s="10"/>
    </row>
    <row r="70">
      <c r="A70" s="20" t="s">
        <v>42</v>
      </c>
      <c r="B70" s="12" t="s">
        <v>120</v>
      </c>
      <c r="C70" s="17" t="s">
        <v>27</v>
      </c>
      <c r="D70" s="18">
        <v>3.0</v>
      </c>
      <c r="E70" s="14">
        <v>45436.0</v>
      </c>
      <c r="F70" s="11">
        <v>15000.0</v>
      </c>
      <c r="G70" s="10"/>
      <c r="H70" s="10"/>
      <c r="I70" s="10"/>
      <c r="J70" s="10"/>
      <c r="K70" s="10"/>
      <c r="L70" s="10"/>
      <c r="M70" s="10"/>
      <c r="N70" s="10"/>
      <c r="O70" s="10"/>
      <c r="P70" s="10"/>
      <c r="Q70" s="10"/>
      <c r="R70" s="10"/>
      <c r="S70" s="10"/>
      <c r="T70" s="10"/>
      <c r="U70" s="10"/>
      <c r="V70" s="10"/>
      <c r="W70" s="10"/>
      <c r="X70" s="10"/>
      <c r="Y70" s="10"/>
      <c r="Z70" s="10"/>
      <c r="AA70" s="10"/>
    </row>
    <row r="71">
      <c r="A71" s="20" t="s">
        <v>90</v>
      </c>
      <c r="B71" s="12" t="s">
        <v>121</v>
      </c>
      <c r="C71" s="17" t="s">
        <v>30</v>
      </c>
      <c r="D71" s="18">
        <v>5.0</v>
      </c>
      <c r="E71" s="14">
        <v>45437.0</v>
      </c>
      <c r="F71" s="11">
        <v>12500.0</v>
      </c>
      <c r="G71" s="10"/>
      <c r="H71" s="10"/>
      <c r="I71" s="10"/>
      <c r="J71" s="10"/>
      <c r="K71" s="10"/>
      <c r="L71" s="10"/>
      <c r="M71" s="10"/>
      <c r="N71" s="10"/>
      <c r="O71" s="10"/>
      <c r="P71" s="10"/>
      <c r="Q71" s="10"/>
      <c r="R71" s="10"/>
      <c r="S71" s="10"/>
      <c r="T71" s="10"/>
      <c r="U71" s="10"/>
      <c r="V71" s="10"/>
      <c r="W71" s="10"/>
      <c r="X71" s="10"/>
      <c r="Y71" s="10"/>
      <c r="Z71" s="10"/>
      <c r="AA71" s="10"/>
    </row>
    <row r="72">
      <c r="A72" s="20" t="s">
        <v>122</v>
      </c>
      <c r="B72" s="12" t="s">
        <v>123</v>
      </c>
      <c r="C72" s="17" t="s">
        <v>30</v>
      </c>
      <c r="D72" s="18">
        <v>5.0</v>
      </c>
      <c r="E72" s="14">
        <v>45437.0</v>
      </c>
      <c r="F72" s="11">
        <v>12500.0</v>
      </c>
      <c r="G72" s="10"/>
      <c r="H72" s="10"/>
      <c r="I72" s="10"/>
      <c r="J72" s="10"/>
      <c r="K72" s="10"/>
      <c r="L72" s="10"/>
      <c r="M72" s="10"/>
      <c r="N72" s="10"/>
      <c r="O72" s="10"/>
      <c r="P72" s="10"/>
      <c r="Q72" s="10"/>
      <c r="R72" s="10"/>
      <c r="S72" s="10"/>
      <c r="T72" s="10"/>
      <c r="U72" s="10"/>
      <c r="V72" s="10"/>
      <c r="W72" s="10"/>
      <c r="X72" s="10"/>
      <c r="Y72" s="10"/>
      <c r="Z72" s="10"/>
      <c r="AA72" s="10"/>
    </row>
    <row r="73">
      <c r="A73" s="20" t="s">
        <v>39</v>
      </c>
      <c r="B73" s="12" t="s">
        <v>124</v>
      </c>
      <c r="C73" s="17" t="s">
        <v>30</v>
      </c>
      <c r="D73" s="18">
        <v>5.0</v>
      </c>
      <c r="E73" s="14">
        <v>45438.0</v>
      </c>
      <c r="F73" s="11">
        <v>12500.0</v>
      </c>
      <c r="G73" s="10"/>
      <c r="H73" s="10"/>
      <c r="I73" s="10"/>
      <c r="J73" s="10"/>
      <c r="K73" s="10"/>
      <c r="L73" s="10"/>
      <c r="M73" s="10"/>
      <c r="N73" s="10"/>
      <c r="O73" s="10"/>
      <c r="P73" s="10"/>
      <c r="Q73" s="10"/>
      <c r="R73" s="10"/>
      <c r="S73" s="10"/>
      <c r="T73" s="10"/>
      <c r="U73" s="10"/>
      <c r="V73" s="10"/>
      <c r="W73" s="10"/>
      <c r="X73" s="10"/>
      <c r="Y73" s="10"/>
      <c r="Z73" s="10"/>
      <c r="AA73" s="10"/>
    </row>
    <row r="74">
      <c r="A74" s="11" t="s">
        <v>28</v>
      </c>
      <c r="B74" s="12" t="s">
        <v>125</v>
      </c>
      <c r="C74" s="17" t="s">
        <v>27</v>
      </c>
      <c r="D74" s="18">
        <v>3.0</v>
      </c>
      <c r="E74" s="14">
        <v>45444.0</v>
      </c>
      <c r="F74" s="11">
        <v>15000.0</v>
      </c>
      <c r="G74" s="10"/>
      <c r="H74" s="10"/>
      <c r="I74" s="10"/>
      <c r="J74" s="10"/>
      <c r="K74" s="10"/>
      <c r="L74" s="10"/>
      <c r="M74" s="10"/>
      <c r="N74" s="10"/>
      <c r="O74" s="10"/>
      <c r="P74" s="10"/>
      <c r="Q74" s="10"/>
      <c r="R74" s="10"/>
      <c r="S74" s="10"/>
      <c r="T74" s="10"/>
      <c r="U74" s="10"/>
      <c r="V74" s="10"/>
      <c r="W74" s="10"/>
      <c r="X74" s="10"/>
      <c r="Y74" s="10"/>
      <c r="Z74" s="10"/>
      <c r="AA74" s="10"/>
    </row>
    <row r="75">
      <c r="A75" s="11" t="s">
        <v>126</v>
      </c>
      <c r="B75" s="12" t="s">
        <v>127</v>
      </c>
      <c r="C75" s="17" t="s">
        <v>17</v>
      </c>
      <c r="D75" s="18">
        <v>1.0</v>
      </c>
      <c r="E75" s="14">
        <v>45445.0</v>
      </c>
      <c r="F75" s="11">
        <v>7500.0</v>
      </c>
      <c r="G75" s="10"/>
      <c r="H75" s="10"/>
      <c r="I75" s="10"/>
      <c r="J75" s="10"/>
      <c r="K75" s="10"/>
      <c r="L75" s="10"/>
      <c r="M75" s="10"/>
      <c r="N75" s="10"/>
      <c r="O75" s="10"/>
      <c r="P75" s="10"/>
      <c r="Q75" s="10"/>
      <c r="R75" s="10"/>
      <c r="S75" s="10"/>
      <c r="T75" s="10"/>
      <c r="U75" s="10"/>
      <c r="V75" s="10"/>
      <c r="W75" s="10"/>
      <c r="X75" s="10"/>
      <c r="Y75" s="10"/>
      <c r="Z75" s="10"/>
      <c r="AA75" s="10"/>
    </row>
    <row r="76">
      <c r="A76" s="20" t="s">
        <v>47</v>
      </c>
      <c r="B76" s="12" t="s">
        <v>128</v>
      </c>
      <c r="C76" s="17" t="s">
        <v>17</v>
      </c>
      <c r="D76" s="18">
        <v>2.0</v>
      </c>
      <c r="E76" s="14">
        <v>45449.0</v>
      </c>
      <c r="F76" s="11">
        <v>15000.0</v>
      </c>
      <c r="G76" s="10"/>
      <c r="H76" s="10"/>
      <c r="I76" s="10"/>
      <c r="J76" s="10"/>
      <c r="K76" s="10"/>
      <c r="L76" s="10"/>
      <c r="M76" s="10"/>
      <c r="N76" s="10"/>
      <c r="O76" s="10"/>
      <c r="P76" s="10"/>
      <c r="Q76" s="10"/>
      <c r="R76" s="10"/>
      <c r="S76" s="10"/>
      <c r="T76" s="10"/>
      <c r="U76" s="10"/>
      <c r="V76" s="10"/>
      <c r="W76" s="10"/>
      <c r="X76" s="10"/>
      <c r="Y76" s="10"/>
      <c r="Z76" s="10"/>
      <c r="AA76" s="10"/>
    </row>
    <row r="77">
      <c r="A77" s="20" t="s">
        <v>35</v>
      </c>
      <c r="B77" s="12" t="s">
        <v>129</v>
      </c>
      <c r="C77" s="17" t="s">
        <v>30</v>
      </c>
      <c r="D77" s="18">
        <v>5.0</v>
      </c>
      <c r="E77" s="14">
        <v>45450.0</v>
      </c>
      <c r="F77" s="11">
        <v>12500.0</v>
      </c>
      <c r="G77" s="10"/>
      <c r="H77" s="10"/>
      <c r="I77" s="10"/>
      <c r="J77" s="10"/>
      <c r="K77" s="10"/>
      <c r="L77" s="10"/>
      <c r="M77" s="10"/>
      <c r="N77" s="10"/>
      <c r="O77" s="10"/>
      <c r="P77" s="10"/>
      <c r="Q77" s="10"/>
      <c r="R77" s="10"/>
      <c r="S77" s="10"/>
      <c r="T77" s="10"/>
      <c r="U77" s="10"/>
      <c r="V77" s="10"/>
      <c r="W77" s="10"/>
      <c r="X77" s="10"/>
      <c r="Y77" s="10"/>
      <c r="Z77" s="10"/>
      <c r="AA77" s="10"/>
    </row>
    <row r="78">
      <c r="A78" s="20" t="s">
        <v>31</v>
      </c>
      <c r="B78" s="12" t="s">
        <v>130</v>
      </c>
      <c r="C78" s="17" t="s">
        <v>17</v>
      </c>
      <c r="D78" s="18">
        <v>2.0</v>
      </c>
      <c r="E78" s="14">
        <v>45450.0</v>
      </c>
      <c r="F78" s="11">
        <v>15000.0</v>
      </c>
      <c r="G78" s="10"/>
      <c r="H78" s="10"/>
      <c r="I78" s="10"/>
      <c r="J78" s="10"/>
      <c r="K78" s="10"/>
      <c r="L78" s="10"/>
      <c r="M78" s="10"/>
      <c r="N78" s="10"/>
      <c r="O78" s="10"/>
      <c r="P78" s="10"/>
      <c r="Q78" s="10"/>
      <c r="R78" s="10"/>
      <c r="S78" s="10"/>
      <c r="T78" s="10"/>
      <c r="U78" s="10"/>
      <c r="V78" s="10"/>
      <c r="W78" s="10"/>
      <c r="X78" s="10"/>
      <c r="Y78" s="10"/>
      <c r="Z78" s="10"/>
      <c r="AA78" s="10"/>
    </row>
    <row r="79">
      <c r="A79" s="20" t="s">
        <v>21</v>
      </c>
      <c r="B79" s="12" t="s">
        <v>131</v>
      </c>
      <c r="C79" s="17" t="s">
        <v>27</v>
      </c>
      <c r="D79" s="18">
        <v>3.0</v>
      </c>
      <c r="E79" s="14">
        <v>45450.0</v>
      </c>
      <c r="F79" s="11">
        <v>15000.0</v>
      </c>
      <c r="G79" s="10"/>
      <c r="H79" s="10"/>
      <c r="I79" s="10"/>
      <c r="J79" s="10"/>
      <c r="K79" s="10"/>
      <c r="L79" s="10"/>
      <c r="M79" s="10"/>
      <c r="N79" s="10"/>
      <c r="O79" s="10"/>
      <c r="P79" s="10"/>
      <c r="Q79" s="10"/>
      <c r="R79" s="10"/>
      <c r="S79" s="10"/>
      <c r="T79" s="10"/>
      <c r="U79" s="10"/>
      <c r="V79" s="10"/>
      <c r="W79" s="10"/>
      <c r="X79" s="10"/>
      <c r="Y79" s="10"/>
      <c r="Z79" s="10"/>
      <c r="AA79" s="10"/>
    </row>
    <row r="80">
      <c r="A80" s="20" t="s">
        <v>51</v>
      </c>
      <c r="B80" s="12" t="s">
        <v>132</v>
      </c>
      <c r="C80" s="17" t="s">
        <v>30</v>
      </c>
      <c r="D80" s="18">
        <v>5.0</v>
      </c>
      <c r="E80" s="14">
        <v>45453.0</v>
      </c>
      <c r="F80" s="11">
        <v>12500.0</v>
      </c>
      <c r="G80" s="10"/>
      <c r="H80" s="10"/>
      <c r="I80" s="10"/>
      <c r="J80" s="10"/>
      <c r="K80" s="10"/>
      <c r="L80" s="10"/>
      <c r="M80" s="10"/>
      <c r="N80" s="10"/>
      <c r="O80" s="10"/>
      <c r="P80" s="10"/>
      <c r="Q80" s="10"/>
      <c r="R80" s="10"/>
      <c r="S80" s="10"/>
      <c r="T80" s="10"/>
      <c r="U80" s="10"/>
      <c r="V80" s="10"/>
      <c r="W80" s="10"/>
      <c r="X80" s="10"/>
      <c r="Y80" s="10"/>
      <c r="Z80" s="10"/>
      <c r="AA80" s="10"/>
    </row>
    <row r="81">
      <c r="A81" s="20" t="s">
        <v>28</v>
      </c>
      <c r="B81" s="12" t="s">
        <v>133</v>
      </c>
      <c r="C81" s="17" t="s">
        <v>30</v>
      </c>
      <c r="D81" s="18">
        <v>7.0</v>
      </c>
      <c r="E81" s="14">
        <v>45453.0</v>
      </c>
      <c r="F81" s="11">
        <v>17500.0</v>
      </c>
      <c r="G81" s="10"/>
      <c r="H81" s="10"/>
      <c r="I81" s="10"/>
      <c r="J81" s="10"/>
      <c r="K81" s="10"/>
      <c r="L81" s="10"/>
      <c r="M81" s="10"/>
      <c r="N81" s="10"/>
      <c r="O81" s="10"/>
      <c r="P81" s="10"/>
      <c r="Q81" s="10"/>
      <c r="R81" s="10"/>
      <c r="S81" s="10"/>
      <c r="T81" s="10"/>
      <c r="U81" s="10"/>
      <c r="V81" s="10"/>
      <c r="W81" s="10"/>
      <c r="X81" s="10"/>
      <c r="Y81" s="10"/>
      <c r="Z81" s="10"/>
      <c r="AA81" s="10"/>
    </row>
    <row r="82">
      <c r="A82" s="20" t="s">
        <v>42</v>
      </c>
      <c r="B82" s="12" t="s">
        <v>134</v>
      </c>
      <c r="C82" s="17" t="s">
        <v>17</v>
      </c>
      <c r="D82" s="18">
        <v>2.0</v>
      </c>
      <c r="E82" s="14">
        <v>45454.0</v>
      </c>
      <c r="F82" s="11">
        <v>15000.0</v>
      </c>
      <c r="G82" s="10"/>
      <c r="H82" s="10"/>
      <c r="I82" s="10"/>
      <c r="J82" s="10"/>
      <c r="K82" s="10"/>
      <c r="L82" s="10"/>
      <c r="M82" s="10"/>
      <c r="N82" s="10"/>
      <c r="O82" s="10"/>
      <c r="P82" s="10"/>
      <c r="Q82" s="10"/>
      <c r="R82" s="10"/>
      <c r="S82" s="10"/>
      <c r="T82" s="10"/>
      <c r="U82" s="10"/>
      <c r="V82" s="10"/>
      <c r="W82" s="10"/>
      <c r="X82" s="10"/>
      <c r="Y82" s="10"/>
      <c r="Z82" s="10"/>
      <c r="AA82" s="10"/>
    </row>
    <row r="83">
      <c r="A83" s="20" t="s">
        <v>135</v>
      </c>
      <c r="B83" s="12" t="s">
        <v>136</v>
      </c>
      <c r="C83" s="17" t="s">
        <v>30</v>
      </c>
      <c r="D83" s="18">
        <v>5.0</v>
      </c>
      <c r="E83" s="21">
        <v>45455.0</v>
      </c>
      <c r="F83" s="11">
        <v>12500.0</v>
      </c>
      <c r="G83" s="10"/>
      <c r="H83" s="10"/>
      <c r="I83" s="10"/>
      <c r="J83" s="10"/>
      <c r="K83" s="10"/>
      <c r="L83" s="10"/>
      <c r="M83" s="10"/>
      <c r="N83" s="10"/>
      <c r="O83" s="10"/>
      <c r="P83" s="10"/>
      <c r="Q83" s="10"/>
      <c r="R83" s="10"/>
      <c r="S83" s="10"/>
      <c r="T83" s="10"/>
      <c r="U83" s="10"/>
      <c r="V83" s="10"/>
      <c r="W83" s="10"/>
      <c r="X83" s="10"/>
      <c r="Y83" s="10"/>
      <c r="Z83" s="10"/>
      <c r="AA83" s="10"/>
    </row>
    <row r="84">
      <c r="A84" s="20" t="s">
        <v>137</v>
      </c>
      <c r="B84" s="12" t="s">
        <v>138</v>
      </c>
      <c r="C84" s="17" t="s">
        <v>17</v>
      </c>
      <c r="D84" s="18">
        <v>2.0</v>
      </c>
      <c r="E84" s="21">
        <v>45455.0</v>
      </c>
      <c r="F84" s="11">
        <v>15000.0</v>
      </c>
      <c r="G84" s="10"/>
      <c r="H84" s="10"/>
      <c r="I84" s="10"/>
      <c r="J84" s="10"/>
      <c r="K84" s="10"/>
      <c r="L84" s="10"/>
      <c r="M84" s="10"/>
      <c r="N84" s="10"/>
      <c r="O84" s="10"/>
      <c r="P84" s="10"/>
      <c r="Q84" s="10"/>
      <c r="R84" s="10"/>
      <c r="S84" s="10"/>
      <c r="T84" s="10"/>
      <c r="U84" s="10"/>
      <c r="V84" s="10"/>
      <c r="W84" s="10"/>
      <c r="X84" s="10"/>
      <c r="Y84" s="10"/>
      <c r="Z84" s="10"/>
      <c r="AA84" s="10"/>
    </row>
    <row r="85">
      <c r="A85" s="20" t="s">
        <v>45</v>
      </c>
      <c r="B85" s="12" t="s">
        <v>139</v>
      </c>
      <c r="C85" s="17" t="s">
        <v>30</v>
      </c>
      <c r="D85" s="18">
        <v>7.0</v>
      </c>
      <c r="E85" s="21">
        <v>45455.0</v>
      </c>
      <c r="F85" s="11">
        <v>17500.0</v>
      </c>
      <c r="G85" s="10"/>
      <c r="H85" s="10"/>
      <c r="I85" s="10"/>
      <c r="J85" s="10"/>
      <c r="K85" s="10"/>
      <c r="L85" s="10"/>
      <c r="M85" s="10"/>
      <c r="N85" s="10"/>
      <c r="O85" s="10"/>
      <c r="P85" s="10"/>
      <c r="Q85" s="10"/>
      <c r="R85" s="10"/>
      <c r="S85" s="10"/>
      <c r="T85" s="10"/>
      <c r="U85" s="10"/>
      <c r="V85" s="10"/>
      <c r="W85" s="10"/>
      <c r="X85" s="10"/>
      <c r="Y85" s="10"/>
      <c r="Z85" s="10"/>
      <c r="AA85" s="10"/>
    </row>
    <row r="86">
      <c r="A86" s="20" t="s">
        <v>51</v>
      </c>
      <c r="B86" s="12" t="s">
        <v>140</v>
      </c>
      <c r="C86" s="17" t="s">
        <v>27</v>
      </c>
      <c r="D86" s="18">
        <v>4.0</v>
      </c>
      <c r="E86" s="21">
        <v>45456.0</v>
      </c>
      <c r="F86" s="11">
        <v>20000.0</v>
      </c>
      <c r="G86" s="10"/>
      <c r="H86" s="10"/>
      <c r="I86" s="10"/>
      <c r="J86" s="10"/>
      <c r="K86" s="10"/>
      <c r="L86" s="10"/>
      <c r="M86" s="10"/>
      <c r="N86" s="10"/>
      <c r="O86" s="10"/>
      <c r="P86" s="10"/>
      <c r="Q86" s="10"/>
      <c r="R86" s="10"/>
      <c r="S86" s="10"/>
      <c r="T86" s="10"/>
      <c r="U86" s="10"/>
      <c r="V86" s="10"/>
      <c r="W86" s="10"/>
      <c r="X86" s="10"/>
      <c r="Y86" s="10"/>
      <c r="Z86" s="10"/>
      <c r="AA86" s="10"/>
    </row>
    <row r="87">
      <c r="A87" s="20" t="s">
        <v>141</v>
      </c>
      <c r="B87" s="12" t="s">
        <v>142</v>
      </c>
      <c r="C87" s="17" t="s">
        <v>17</v>
      </c>
      <c r="D87" s="18">
        <v>1.0</v>
      </c>
      <c r="E87" s="21">
        <v>45456.0</v>
      </c>
      <c r="F87" s="11">
        <v>7500.0</v>
      </c>
      <c r="G87" s="10"/>
      <c r="H87" s="10"/>
      <c r="I87" s="10"/>
      <c r="J87" s="10"/>
      <c r="K87" s="10"/>
      <c r="L87" s="10"/>
      <c r="M87" s="10"/>
      <c r="N87" s="10"/>
      <c r="O87" s="10"/>
      <c r="P87" s="10"/>
      <c r="Q87" s="10"/>
      <c r="R87" s="10"/>
      <c r="S87" s="10"/>
      <c r="T87" s="10"/>
      <c r="U87" s="10"/>
      <c r="V87" s="10"/>
      <c r="W87" s="10"/>
      <c r="X87" s="10"/>
      <c r="Y87" s="10"/>
      <c r="Z87" s="10"/>
      <c r="AA87" s="10"/>
    </row>
    <row r="88">
      <c r="A88" s="20" t="s">
        <v>69</v>
      </c>
      <c r="B88" s="12" t="s">
        <v>143</v>
      </c>
      <c r="C88" s="17" t="s">
        <v>30</v>
      </c>
      <c r="D88" s="18">
        <v>5.0</v>
      </c>
      <c r="E88" s="21">
        <v>45457.0</v>
      </c>
      <c r="F88" s="11">
        <v>12500.0</v>
      </c>
      <c r="G88" s="10"/>
      <c r="H88" s="10"/>
      <c r="I88" s="10"/>
      <c r="J88" s="10"/>
      <c r="K88" s="10"/>
      <c r="L88" s="10"/>
      <c r="M88" s="10"/>
      <c r="N88" s="10"/>
      <c r="O88" s="10"/>
      <c r="P88" s="10"/>
      <c r="Q88" s="10"/>
      <c r="R88" s="10"/>
      <c r="S88" s="10"/>
      <c r="T88" s="10"/>
      <c r="U88" s="10"/>
      <c r="V88" s="10"/>
      <c r="W88" s="10"/>
      <c r="X88" s="10"/>
      <c r="Y88" s="10"/>
      <c r="Z88" s="10"/>
      <c r="AA88" s="10"/>
    </row>
    <row r="89">
      <c r="A89" s="20" t="s">
        <v>107</v>
      </c>
      <c r="B89" s="12" t="s">
        <v>144</v>
      </c>
      <c r="C89" s="17" t="s">
        <v>17</v>
      </c>
      <c r="D89" s="18">
        <v>2.0</v>
      </c>
      <c r="E89" s="21">
        <v>45457.0</v>
      </c>
      <c r="F89" s="11">
        <v>15000.0</v>
      </c>
      <c r="G89" s="10"/>
      <c r="H89" s="10"/>
      <c r="I89" s="10"/>
      <c r="J89" s="10"/>
      <c r="K89" s="10"/>
      <c r="L89" s="10"/>
      <c r="M89" s="10"/>
      <c r="N89" s="10"/>
      <c r="O89" s="10"/>
      <c r="P89" s="10"/>
      <c r="Q89" s="10"/>
      <c r="R89" s="10"/>
      <c r="S89" s="10"/>
      <c r="T89" s="10"/>
      <c r="U89" s="10"/>
      <c r="V89" s="10"/>
      <c r="W89" s="10"/>
      <c r="X89" s="10"/>
      <c r="Y89" s="10"/>
      <c r="Z89" s="10"/>
      <c r="AA89" s="10"/>
    </row>
    <row r="90">
      <c r="A90" s="20" t="s">
        <v>135</v>
      </c>
      <c r="B90" s="12" t="s">
        <v>145</v>
      </c>
      <c r="C90" s="17" t="s">
        <v>17</v>
      </c>
      <c r="D90" s="18">
        <v>2.0</v>
      </c>
      <c r="E90" s="21">
        <v>45457.0</v>
      </c>
      <c r="F90" s="11">
        <v>15000.0</v>
      </c>
      <c r="G90" s="10"/>
      <c r="H90" s="10"/>
      <c r="I90" s="10"/>
      <c r="J90" s="10"/>
      <c r="K90" s="10"/>
      <c r="L90" s="10"/>
      <c r="M90" s="10"/>
      <c r="N90" s="10"/>
      <c r="O90" s="10"/>
      <c r="P90" s="10"/>
      <c r="Q90" s="10"/>
      <c r="R90" s="10"/>
      <c r="S90" s="10"/>
      <c r="T90" s="10"/>
      <c r="U90" s="10"/>
      <c r="V90" s="10"/>
      <c r="W90" s="10"/>
      <c r="X90" s="10"/>
      <c r="Y90" s="10"/>
      <c r="Z90" s="10"/>
      <c r="AA90" s="10"/>
    </row>
    <row r="91">
      <c r="A91" s="20" t="s">
        <v>107</v>
      </c>
      <c r="B91" s="12" t="s">
        <v>146</v>
      </c>
      <c r="C91" s="17" t="s">
        <v>17</v>
      </c>
      <c r="D91" s="18">
        <v>1.0</v>
      </c>
      <c r="E91" s="21">
        <v>45457.0</v>
      </c>
      <c r="F91" s="11">
        <v>7500.0</v>
      </c>
      <c r="G91" s="10"/>
      <c r="H91" s="10"/>
      <c r="I91" s="10"/>
      <c r="J91" s="10"/>
      <c r="K91" s="10"/>
      <c r="L91" s="10"/>
      <c r="M91" s="10"/>
      <c r="N91" s="10"/>
      <c r="O91" s="10"/>
      <c r="P91" s="10"/>
      <c r="Q91" s="10"/>
      <c r="R91" s="10"/>
      <c r="S91" s="10"/>
      <c r="T91" s="10"/>
      <c r="U91" s="10"/>
      <c r="V91" s="10"/>
      <c r="W91" s="10"/>
      <c r="X91" s="10"/>
      <c r="Y91" s="10"/>
      <c r="Z91" s="10"/>
      <c r="AA91" s="10"/>
    </row>
    <row r="92">
      <c r="A92" s="20" t="s">
        <v>45</v>
      </c>
      <c r="B92" s="12" t="s">
        <v>147</v>
      </c>
      <c r="C92" s="17" t="s">
        <v>30</v>
      </c>
      <c r="D92" s="18">
        <v>5.0</v>
      </c>
      <c r="E92" s="21">
        <v>45458.0</v>
      </c>
      <c r="F92" s="11">
        <v>12500.0</v>
      </c>
      <c r="G92" s="10"/>
      <c r="H92" s="10"/>
      <c r="I92" s="10"/>
      <c r="J92" s="10"/>
      <c r="K92" s="10"/>
      <c r="L92" s="10"/>
      <c r="M92" s="10"/>
      <c r="N92" s="10"/>
      <c r="O92" s="10"/>
      <c r="P92" s="10"/>
      <c r="Q92" s="10"/>
      <c r="R92" s="10"/>
      <c r="S92" s="10"/>
      <c r="T92" s="10"/>
      <c r="U92" s="10"/>
      <c r="V92" s="10"/>
      <c r="W92" s="10"/>
      <c r="X92" s="10"/>
      <c r="Y92" s="10"/>
      <c r="Z92" s="10"/>
      <c r="AA92" s="10"/>
    </row>
    <row r="93">
      <c r="A93" s="20" t="s">
        <v>45</v>
      </c>
      <c r="B93" s="12" t="s">
        <v>148</v>
      </c>
      <c r="C93" s="17" t="s">
        <v>17</v>
      </c>
      <c r="D93" s="18">
        <v>2.0</v>
      </c>
      <c r="E93" s="21">
        <v>45459.0</v>
      </c>
      <c r="F93" s="11">
        <v>15000.0</v>
      </c>
      <c r="G93" s="10"/>
      <c r="H93" s="10"/>
      <c r="I93" s="10"/>
      <c r="J93" s="10"/>
      <c r="K93" s="10"/>
      <c r="L93" s="10"/>
      <c r="M93" s="10"/>
      <c r="N93" s="10"/>
      <c r="O93" s="10"/>
      <c r="P93" s="10"/>
      <c r="Q93" s="10"/>
      <c r="R93" s="10"/>
      <c r="S93" s="10"/>
      <c r="T93" s="10"/>
      <c r="U93" s="10"/>
      <c r="V93" s="10"/>
      <c r="W93" s="10"/>
      <c r="X93" s="10"/>
      <c r="Y93" s="10"/>
      <c r="Z93" s="10"/>
      <c r="AA93" s="10"/>
    </row>
    <row r="94">
      <c r="A94" s="20" t="s">
        <v>21</v>
      </c>
      <c r="B94" s="12" t="s">
        <v>149</v>
      </c>
      <c r="C94" s="17" t="s">
        <v>17</v>
      </c>
      <c r="D94" s="18">
        <v>2.0</v>
      </c>
      <c r="E94" s="21">
        <v>45460.0</v>
      </c>
      <c r="F94" s="11">
        <v>15000.0</v>
      </c>
      <c r="G94" s="10"/>
      <c r="H94" s="10"/>
      <c r="I94" s="10"/>
      <c r="J94" s="10"/>
      <c r="K94" s="10"/>
      <c r="L94" s="10"/>
      <c r="M94" s="10"/>
      <c r="N94" s="10"/>
      <c r="O94" s="10"/>
      <c r="P94" s="10"/>
      <c r="Q94" s="10"/>
      <c r="R94" s="10"/>
      <c r="S94" s="10"/>
      <c r="T94" s="10"/>
      <c r="U94" s="10"/>
      <c r="V94" s="10"/>
      <c r="W94" s="10"/>
      <c r="X94" s="10"/>
      <c r="Y94" s="10"/>
      <c r="Z94" s="10"/>
      <c r="AA94" s="10"/>
    </row>
    <row r="95">
      <c r="A95" s="20" t="s">
        <v>150</v>
      </c>
      <c r="B95" s="12" t="s">
        <v>151</v>
      </c>
      <c r="C95" s="17" t="s">
        <v>30</v>
      </c>
      <c r="D95" s="18">
        <v>7.0</v>
      </c>
      <c r="E95" s="21">
        <v>45461.0</v>
      </c>
      <c r="F95" s="11">
        <v>17500.0</v>
      </c>
      <c r="G95" s="10"/>
      <c r="H95" s="10"/>
      <c r="I95" s="10"/>
      <c r="J95" s="10"/>
      <c r="K95" s="10"/>
      <c r="L95" s="10"/>
      <c r="M95" s="10"/>
      <c r="N95" s="10"/>
      <c r="O95" s="10"/>
      <c r="P95" s="10"/>
      <c r="Q95" s="10"/>
      <c r="R95" s="10"/>
      <c r="S95" s="10"/>
      <c r="T95" s="10"/>
      <c r="U95" s="10"/>
      <c r="V95" s="10"/>
      <c r="W95" s="10"/>
      <c r="X95" s="10"/>
      <c r="Y95" s="10"/>
      <c r="Z95" s="10"/>
      <c r="AA95" s="10"/>
    </row>
    <row r="96">
      <c r="A96" s="20" t="s">
        <v>18</v>
      </c>
      <c r="B96" s="12" t="s">
        <v>152</v>
      </c>
      <c r="C96" s="17" t="s">
        <v>27</v>
      </c>
      <c r="D96" s="18">
        <v>4.0</v>
      </c>
      <c r="E96" s="21">
        <v>45462.0</v>
      </c>
      <c r="F96" s="11">
        <v>20000.0</v>
      </c>
      <c r="G96" s="10"/>
      <c r="H96" s="10"/>
      <c r="I96" s="10"/>
      <c r="J96" s="10"/>
      <c r="K96" s="10"/>
      <c r="L96" s="10"/>
      <c r="M96" s="10"/>
      <c r="N96" s="10"/>
      <c r="O96" s="10"/>
      <c r="P96" s="10"/>
      <c r="Q96" s="10"/>
      <c r="R96" s="10"/>
      <c r="S96" s="10"/>
      <c r="T96" s="10"/>
      <c r="U96" s="10"/>
      <c r="V96" s="10"/>
      <c r="W96" s="10"/>
      <c r="X96" s="10"/>
      <c r="Y96" s="10"/>
      <c r="Z96" s="10"/>
      <c r="AA96" s="10"/>
    </row>
    <row r="97">
      <c r="A97" s="20" t="s">
        <v>33</v>
      </c>
      <c r="B97" s="12" t="s">
        <v>153</v>
      </c>
      <c r="C97" s="17" t="s">
        <v>30</v>
      </c>
      <c r="D97" s="18">
        <v>7.0</v>
      </c>
      <c r="E97" s="21">
        <v>45463.0</v>
      </c>
      <c r="F97" s="11">
        <v>17500.0</v>
      </c>
      <c r="G97" s="10"/>
      <c r="H97" s="10"/>
      <c r="I97" s="10"/>
      <c r="J97" s="10"/>
      <c r="K97" s="10"/>
      <c r="L97" s="10"/>
      <c r="M97" s="10"/>
      <c r="N97" s="10"/>
      <c r="O97" s="10"/>
      <c r="P97" s="10"/>
      <c r="Q97" s="10"/>
      <c r="R97" s="10"/>
      <c r="S97" s="10"/>
      <c r="T97" s="10"/>
      <c r="U97" s="10"/>
      <c r="V97" s="10"/>
      <c r="W97" s="10"/>
      <c r="X97" s="10"/>
      <c r="Y97" s="10"/>
      <c r="Z97" s="10"/>
      <c r="AA97" s="10"/>
    </row>
    <row r="98">
      <c r="A98" s="20" t="s">
        <v>154</v>
      </c>
      <c r="B98" s="12" t="s">
        <v>155</v>
      </c>
      <c r="C98" s="17" t="s">
        <v>17</v>
      </c>
      <c r="D98" s="18">
        <v>2.0</v>
      </c>
      <c r="E98" s="21">
        <v>45464.0</v>
      </c>
      <c r="F98" s="11">
        <v>15000.0</v>
      </c>
      <c r="G98" s="10"/>
      <c r="H98" s="10"/>
      <c r="I98" s="10"/>
      <c r="J98" s="10"/>
      <c r="K98" s="10"/>
      <c r="L98" s="10"/>
      <c r="M98" s="10"/>
      <c r="N98" s="10"/>
      <c r="O98" s="10"/>
      <c r="P98" s="10"/>
      <c r="Q98" s="10"/>
      <c r="R98" s="10"/>
      <c r="S98" s="10"/>
      <c r="T98" s="10"/>
      <c r="U98" s="10"/>
      <c r="V98" s="10"/>
      <c r="W98" s="10"/>
      <c r="X98" s="10"/>
      <c r="Y98" s="10"/>
      <c r="Z98" s="10"/>
      <c r="AA98" s="10"/>
    </row>
    <row r="99">
      <c r="A99" s="20" t="s">
        <v>39</v>
      </c>
      <c r="B99" s="12" t="s">
        <v>156</v>
      </c>
      <c r="C99" s="17" t="s">
        <v>17</v>
      </c>
      <c r="D99" s="18">
        <v>2.0</v>
      </c>
      <c r="E99" s="21">
        <v>45464.0</v>
      </c>
      <c r="F99" s="11">
        <v>15000.0</v>
      </c>
      <c r="G99" s="10"/>
      <c r="H99" s="10"/>
      <c r="I99" s="10"/>
      <c r="J99" s="10"/>
      <c r="K99" s="10"/>
      <c r="L99" s="10"/>
      <c r="M99" s="10"/>
      <c r="N99" s="10"/>
      <c r="O99" s="10"/>
      <c r="P99" s="10"/>
      <c r="Q99" s="10"/>
      <c r="R99" s="10"/>
      <c r="S99" s="10"/>
      <c r="T99" s="10"/>
      <c r="U99" s="10"/>
      <c r="V99" s="10"/>
      <c r="W99" s="10"/>
      <c r="X99" s="10"/>
      <c r="Y99" s="10"/>
      <c r="Z99" s="10"/>
      <c r="AA99" s="10"/>
    </row>
    <row r="100">
      <c r="A100" s="20" t="s">
        <v>101</v>
      </c>
      <c r="B100" s="12" t="s">
        <v>157</v>
      </c>
      <c r="C100" s="17" t="s">
        <v>17</v>
      </c>
      <c r="D100" s="18">
        <v>2.0</v>
      </c>
      <c r="E100" s="21">
        <v>45464.0</v>
      </c>
      <c r="F100" s="11">
        <v>15000.0</v>
      </c>
      <c r="G100" s="10"/>
      <c r="H100" s="10"/>
      <c r="I100" s="10"/>
      <c r="J100" s="10"/>
      <c r="K100" s="10"/>
      <c r="L100" s="10"/>
      <c r="M100" s="10"/>
      <c r="N100" s="10"/>
      <c r="O100" s="10"/>
      <c r="P100" s="10"/>
      <c r="Q100" s="10"/>
      <c r="R100" s="10"/>
      <c r="S100" s="10"/>
      <c r="T100" s="10"/>
      <c r="U100" s="10"/>
      <c r="V100" s="10"/>
      <c r="W100" s="10"/>
      <c r="X100" s="10"/>
      <c r="Y100" s="10"/>
      <c r="Z100" s="10"/>
      <c r="AA100" s="10"/>
    </row>
    <row r="101">
      <c r="A101" s="20" t="s">
        <v>101</v>
      </c>
      <c r="B101" s="12" t="s">
        <v>158</v>
      </c>
      <c r="C101" s="17" t="s">
        <v>27</v>
      </c>
      <c r="D101" s="18">
        <v>3.0</v>
      </c>
      <c r="E101" s="21">
        <v>45465.0</v>
      </c>
      <c r="F101" s="11">
        <v>15000.0</v>
      </c>
      <c r="G101" s="10"/>
      <c r="H101" s="10"/>
      <c r="I101" s="10"/>
      <c r="J101" s="10"/>
      <c r="K101" s="10"/>
      <c r="L101" s="10"/>
      <c r="M101" s="10"/>
      <c r="N101" s="10"/>
      <c r="O101" s="10"/>
      <c r="P101" s="10"/>
      <c r="Q101" s="10"/>
      <c r="R101" s="10"/>
      <c r="S101" s="10"/>
      <c r="T101" s="10"/>
      <c r="U101" s="10"/>
      <c r="V101" s="10"/>
      <c r="W101" s="10"/>
      <c r="X101" s="10"/>
      <c r="Y101" s="10"/>
      <c r="Z101" s="10"/>
      <c r="AA101" s="10"/>
    </row>
    <row r="102">
      <c r="A102" s="20" t="s">
        <v>122</v>
      </c>
      <c r="B102" s="12" t="s">
        <v>159</v>
      </c>
      <c r="C102" s="17" t="s">
        <v>17</v>
      </c>
      <c r="D102" s="18">
        <v>2.0</v>
      </c>
      <c r="E102" s="21">
        <v>45466.0</v>
      </c>
      <c r="F102" s="11">
        <v>15000.0</v>
      </c>
      <c r="G102" s="10"/>
      <c r="H102" s="10"/>
      <c r="I102" s="10"/>
      <c r="J102" s="10"/>
      <c r="K102" s="10"/>
      <c r="L102" s="10"/>
      <c r="M102" s="10"/>
      <c r="N102" s="10"/>
      <c r="O102" s="10"/>
      <c r="P102" s="10"/>
      <c r="Q102" s="10"/>
      <c r="R102" s="10"/>
      <c r="S102" s="10"/>
      <c r="T102" s="10"/>
      <c r="U102" s="10"/>
      <c r="V102" s="10"/>
      <c r="W102" s="10"/>
      <c r="X102" s="10"/>
      <c r="Y102" s="10"/>
      <c r="Z102" s="10"/>
      <c r="AA102" s="10"/>
    </row>
    <row r="103">
      <c r="A103" s="20" t="s">
        <v>51</v>
      </c>
      <c r="B103" s="12" t="s">
        <v>160</v>
      </c>
      <c r="C103" s="17" t="s">
        <v>30</v>
      </c>
      <c r="D103" s="18">
        <v>7.0</v>
      </c>
      <c r="E103" s="21">
        <v>45466.0</v>
      </c>
      <c r="F103" s="11">
        <v>17500.0</v>
      </c>
      <c r="G103" s="10"/>
      <c r="H103" s="10"/>
      <c r="I103" s="10"/>
      <c r="J103" s="10"/>
      <c r="K103" s="10"/>
      <c r="L103" s="10"/>
      <c r="M103" s="10"/>
      <c r="N103" s="10"/>
      <c r="O103" s="10"/>
      <c r="P103" s="10"/>
      <c r="Q103" s="10"/>
      <c r="R103" s="10"/>
      <c r="S103" s="10"/>
      <c r="T103" s="10"/>
      <c r="U103" s="10"/>
      <c r="V103" s="10"/>
      <c r="W103" s="10"/>
      <c r="X103" s="10"/>
      <c r="Y103" s="10"/>
      <c r="Z103" s="10"/>
      <c r="AA103" s="10"/>
    </row>
    <row r="104">
      <c r="A104" s="20" t="s">
        <v>45</v>
      </c>
      <c r="B104" s="12" t="s">
        <v>161</v>
      </c>
      <c r="C104" s="17" t="s">
        <v>27</v>
      </c>
      <c r="D104" s="18">
        <v>3.0</v>
      </c>
      <c r="E104" s="21">
        <v>45466.0</v>
      </c>
      <c r="F104" s="11">
        <v>15000.0</v>
      </c>
      <c r="G104" s="10"/>
      <c r="H104" s="10"/>
      <c r="I104" s="10"/>
      <c r="J104" s="10"/>
      <c r="K104" s="10"/>
      <c r="L104" s="10"/>
      <c r="M104" s="10"/>
      <c r="N104" s="10"/>
      <c r="O104" s="10"/>
      <c r="P104" s="10"/>
      <c r="Q104" s="10"/>
      <c r="R104" s="10"/>
      <c r="S104" s="10"/>
      <c r="T104" s="10"/>
      <c r="U104" s="10"/>
      <c r="V104" s="10"/>
      <c r="W104" s="10"/>
      <c r="X104" s="10"/>
      <c r="Y104" s="10"/>
      <c r="Z104" s="10"/>
      <c r="AA104" s="10"/>
    </row>
    <row r="105">
      <c r="A105" s="20" t="s">
        <v>51</v>
      </c>
      <c r="B105" s="12" t="s">
        <v>162</v>
      </c>
      <c r="C105" s="17" t="s">
        <v>17</v>
      </c>
      <c r="D105" s="18">
        <v>2.0</v>
      </c>
      <c r="E105" s="21">
        <v>45467.0</v>
      </c>
      <c r="F105" s="11">
        <v>15000.0</v>
      </c>
      <c r="G105" s="10"/>
      <c r="H105" s="10"/>
      <c r="I105" s="10"/>
      <c r="J105" s="10"/>
      <c r="K105" s="10"/>
      <c r="L105" s="10"/>
      <c r="M105" s="10"/>
      <c r="N105" s="10"/>
      <c r="O105" s="10"/>
      <c r="P105" s="10"/>
      <c r="Q105" s="10"/>
      <c r="R105" s="10"/>
      <c r="S105" s="10"/>
      <c r="T105" s="10"/>
      <c r="U105" s="10"/>
      <c r="V105" s="10"/>
      <c r="W105" s="10"/>
      <c r="X105" s="10"/>
      <c r="Y105" s="10"/>
      <c r="Z105" s="10"/>
      <c r="AA105" s="10"/>
    </row>
    <row r="106">
      <c r="A106" s="20" t="s">
        <v>150</v>
      </c>
      <c r="B106" s="12" t="s">
        <v>163</v>
      </c>
      <c r="C106" s="17" t="s">
        <v>27</v>
      </c>
      <c r="D106" s="18">
        <v>3.0</v>
      </c>
      <c r="E106" s="21">
        <v>45467.0</v>
      </c>
      <c r="F106" s="11">
        <v>15000.0</v>
      </c>
      <c r="G106" s="10"/>
      <c r="H106" s="10"/>
      <c r="I106" s="10"/>
      <c r="J106" s="10"/>
      <c r="K106" s="10"/>
      <c r="L106" s="10"/>
      <c r="M106" s="10"/>
      <c r="N106" s="10"/>
      <c r="O106" s="10"/>
      <c r="P106" s="10"/>
      <c r="Q106" s="10"/>
      <c r="R106" s="10"/>
      <c r="S106" s="10"/>
      <c r="T106" s="10"/>
      <c r="U106" s="10"/>
      <c r="V106" s="10"/>
      <c r="W106" s="10"/>
      <c r="X106" s="10"/>
      <c r="Y106" s="10"/>
      <c r="Z106" s="10"/>
      <c r="AA106" s="10"/>
    </row>
    <row r="107">
      <c r="A107" s="20" t="s">
        <v>150</v>
      </c>
      <c r="B107" s="12" t="s">
        <v>164</v>
      </c>
      <c r="C107" s="17" t="s">
        <v>27</v>
      </c>
      <c r="D107" s="18">
        <v>4.0</v>
      </c>
      <c r="E107" s="21">
        <v>45468.0</v>
      </c>
      <c r="F107" s="11">
        <v>20000.0</v>
      </c>
      <c r="G107" s="10"/>
      <c r="H107" s="10"/>
      <c r="I107" s="10"/>
      <c r="J107" s="10"/>
      <c r="K107" s="10"/>
      <c r="L107" s="10"/>
      <c r="M107" s="10"/>
      <c r="N107" s="10"/>
      <c r="O107" s="10"/>
      <c r="P107" s="10"/>
      <c r="Q107" s="10"/>
      <c r="R107" s="10"/>
      <c r="S107" s="10"/>
      <c r="T107" s="10"/>
      <c r="U107" s="10"/>
      <c r="V107" s="10"/>
      <c r="W107" s="10"/>
      <c r="X107" s="10"/>
      <c r="Y107" s="10"/>
      <c r="Z107" s="10"/>
      <c r="AA107" s="10"/>
    </row>
    <row r="108">
      <c r="A108" s="20" t="s">
        <v>101</v>
      </c>
      <c r="B108" s="12" t="s">
        <v>165</v>
      </c>
      <c r="C108" s="17" t="s">
        <v>27</v>
      </c>
      <c r="D108" s="18">
        <v>3.0</v>
      </c>
      <c r="E108" s="21">
        <v>45468.0</v>
      </c>
      <c r="F108" s="11">
        <v>15000.0</v>
      </c>
      <c r="G108" s="10"/>
      <c r="H108" s="10"/>
      <c r="I108" s="10"/>
      <c r="J108" s="10"/>
      <c r="K108" s="10"/>
      <c r="L108" s="10"/>
      <c r="M108" s="10"/>
      <c r="N108" s="10"/>
      <c r="O108" s="10"/>
      <c r="P108" s="10"/>
      <c r="Q108" s="10"/>
      <c r="R108" s="10"/>
      <c r="S108" s="10"/>
      <c r="T108" s="10"/>
      <c r="U108" s="10"/>
      <c r="V108" s="10"/>
      <c r="W108" s="10"/>
      <c r="X108" s="10"/>
      <c r="Y108" s="10"/>
      <c r="Z108" s="10"/>
      <c r="AA108" s="10"/>
    </row>
    <row r="109">
      <c r="A109" s="20" t="s">
        <v>118</v>
      </c>
      <c r="B109" s="12" t="s">
        <v>166</v>
      </c>
      <c r="C109" s="17" t="s">
        <v>30</v>
      </c>
      <c r="D109" s="18">
        <v>5.0</v>
      </c>
      <c r="E109" s="21">
        <v>45469.0</v>
      </c>
      <c r="F109" s="11">
        <v>12500.0</v>
      </c>
      <c r="G109" s="10"/>
      <c r="H109" s="10"/>
      <c r="I109" s="10"/>
      <c r="J109" s="10"/>
      <c r="K109" s="10"/>
      <c r="L109" s="10"/>
      <c r="M109" s="10"/>
      <c r="N109" s="10"/>
      <c r="O109" s="10"/>
      <c r="P109" s="10"/>
      <c r="Q109" s="10"/>
      <c r="R109" s="10"/>
      <c r="S109" s="10"/>
      <c r="T109" s="10"/>
      <c r="U109" s="10"/>
      <c r="V109" s="10"/>
      <c r="W109" s="10"/>
      <c r="X109" s="10"/>
      <c r="Y109" s="10"/>
      <c r="Z109" s="10"/>
      <c r="AA109" s="10"/>
    </row>
    <row r="110">
      <c r="A110" s="20" t="s">
        <v>35</v>
      </c>
      <c r="B110" s="12" t="s">
        <v>167</v>
      </c>
      <c r="C110" s="17" t="s">
        <v>27</v>
      </c>
      <c r="D110" s="18">
        <v>3.0</v>
      </c>
      <c r="E110" s="21">
        <v>45469.0</v>
      </c>
      <c r="F110" s="11">
        <v>15000.0</v>
      </c>
      <c r="G110" s="10"/>
      <c r="H110" s="10"/>
      <c r="I110" s="10"/>
      <c r="J110" s="10"/>
      <c r="K110" s="10"/>
      <c r="L110" s="10"/>
      <c r="M110" s="10"/>
      <c r="N110" s="10"/>
      <c r="O110" s="10"/>
      <c r="P110" s="10"/>
      <c r="Q110" s="10"/>
      <c r="R110" s="10"/>
      <c r="S110" s="10"/>
      <c r="T110" s="10"/>
      <c r="U110" s="10"/>
      <c r="V110" s="10"/>
      <c r="W110" s="10"/>
      <c r="X110" s="10"/>
      <c r="Y110" s="10"/>
      <c r="Z110" s="10"/>
      <c r="AA110" s="10"/>
    </row>
    <row r="111">
      <c r="A111" s="20" t="s">
        <v>31</v>
      </c>
      <c r="B111" s="12" t="s">
        <v>168</v>
      </c>
      <c r="C111" s="17" t="s">
        <v>17</v>
      </c>
      <c r="D111" s="18">
        <v>2.0</v>
      </c>
      <c r="E111" s="21">
        <v>45470.0</v>
      </c>
      <c r="F111" s="11">
        <v>15000.0</v>
      </c>
      <c r="G111" s="10"/>
      <c r="H111" s="10"/>
      <c r="I111" s="10"/>
      <c r="J111" s="10"/>
      <c r="K111" s="10"/>
      <c r="L111" s="10"/>
      <c r="M111" s="10"/>
      <c r="N111" s="10"/>
      <c r="O111" s="10"/>
      <c r="P111" s="10"/>
      <c r="Q111" s="10"/>
      <c r="R111" s="10"/>
      <c r="S111" s="10"/>
      <c r="T111" s="10"/>
      <c r="U111" s="10"/>
      <c r="V111" s="10"/>
      <c r="W111" s="10"/>
      <c r="X111" s="10"/>
      <c r="Y111" s="10"/>
      <c r="Z111" s="10"/>
      <c r="AA111" s="10"/>
    </row>
    <row r="112">
      <c r="A112" s="20" t="s">
        <v>51</v>
      </c>
      <c r="B112" s="12" t="s">
        <v>169</v>
      </c>
      <c r="C112" s="17" t="s">
        <v>27</v>
      </c>
      <c r="D112" s="18">
        <v>3.0</v>
      </c>
      <c r="E112" s="21">
        <v>45470.0</v>
      </c>
      <c r="F112" s="11">
        <v>15000.0</v>
      </c>
      <c r="G112" s="10"/>
      <c r="H112" s="10"/>
      <c r="I112" s="10"/>
      <c r="J112" s="10"/>
      <c r="K112" s="10"/>
      <c r="L112" s="10"/>
      <c r="M112" s="10"/>
      <c r="N112" s="10"/>
      <c r="O112" s="10"/>
      <c r="P112" s="10"/>
      <c r="Q112" s="10"/>
      <c r="R112" s="10"/>
      <c r="S112" s="10"/>
      <c r="T112" s="10"/>
      <c r="U112" s="10"/>
      <c r="V112" s="10"/>
      <c r="W112" s="10"/>
      <c r="X112" s="10"/>
      <c r="Y112" s="10"/>
      <c r="Z112" s="10"/>
      <c r="AA112" s="10"/>
    </row>
    <row r="113">
      <c r="A113" s="20" t="s">
        <v>126</v>
      </c>
      <c r="B113" s="12" t="s">
        <v>170</v>
      </c>
      <c r="C113" s="17" t="s">
        <v>17</v>
      </c>
      <c r="D113" s="18">
        <v>1.0</v>
      </c>
      <c r="E113" s="21">
        <v>45471.0</v>
      </c>
      <c r="F113" s="11">
        <v>7500.0</v>
      </c>
      <c r="G113" s="10"/>
      <c r="H113" s="10"/>
      <c r="I113" s="10"/>
      <c r="J113" s="10"/>
      <c r="K113" s="10"/>
      <c r="L113" s="10"/>
      <c r="M113" s="10"/>
      <c r="N113" s="10"/>
      <c r="O113" s="10"/>
      <c r="P113" s="10"/>
      <c r="Q113" s="10"/>
      <c r="R113" s="10"/>
      <c r="S113" s="10"/>
      <c r="T113" s="10"/>
      <c r="U113" s="10"/>
      <c r="V113" s="10"/>
      <c r="W113" s="10"/>
      <c r="X113" s="10"/>
      <c r="Y113" s="10"/>
      <c r="Z113" s="10"/>
      <c r="AA113" s="10"/>
    </row>
    <row r="114">
      <c r="A114" s="20" t="s">
        <v>135</v>
      </c>
      <c r="B114" s="12" t="s">
        <v>171</v>
      </c>
      <c r="C114" s="17" t="s">
        <v>27</v>
      </c>
      <c r="D114" s="18">
        <v>3.0</v>
      </c>
      <c r="E114" s="21">
        <v>45471.0</v>
      </c>
      <c r="F114" s="11">
        <v>15000.0</v>
      </c>
      <c r="G114" s="10"/>
      <c r="H114" s="10"/>
      <c r="I114" s="10"/>
      <c r="J114" s="10"/>
      <c r="K114" s="10"/>
      <c r="L114" s="10"/>
      <c r="M114" s="10"/>
      <c r="N114" s="10"/>
      <c r="O114" s="10"/>
      <c r="P114" s="10"/>
      <c r="Q114" s="10"/>
      <c r="R114" s="10"/>
      <c r="S114" s="10"/>
      <c r="T114" s="10"/>
      <c r="U114" s="10"/>
      <c r="V114" s="10"/>
      <c r="W114" s="10"/>
      <c r="X114" s="10"/>
      <c r="Y114" s="10"/>
      <c r="Z114" s="10"/>
      <c r="AA114" s="10"/>
    </row>
    <row r="115">
      <c r="A115" s="20" t="s">
        <v>118</v>
      </c>
      <c r="B115" s="12" t="s">
        <v>172</v>
      </c>
      <c r="C115" s="17" t="s">
        <v>30</v>
      </c>
      <c r="D115" s="18">
        <v>7.0</v>
      </c>
      <c r="E115" s="14">
        <v>45473.0</v>
      </c>
      <c r="F115" s="11">
        <v>17500.0</v>
      </c>
      <c r="G115" s="10"/>
      <c r="H115" s="10"/>
      <c r="I115" s="10"/>
      <c r="J115" s="10"/>
      <c r="K115" s="10"/>
      <c r="L115" s="10"/>
      <c r="M115" s="10"/>
      <c r="N115" s="10"/>
      <c r="O115" s="10"/>
      <c r="P115" s="10"/>
      <c r="Q115" s="10"/>
      <c r="R115" s="10"/>
      <c r="S115" s="10"/>
      <c r="T115" s="10"/>
      <c r="U115" s="10"/>
      <c r="V115" s="10"/>
      <c r="W115" s="10"/>
      <c r="X115" s="10"/>
      <c r="Y115" s="10"/>
      <c r="Z115" s="10"/>
      <c r="AA115" s="10"/>
    </row>
    <row r="116">
      <c r="A116" s="20" t="s">
        <v>73</v>
      </c>
      <c r="B116" s="12" t="s">
        <v>173</v>
      </c>
      <c r="C116" s="17" t="s">
        <v>27</v>
      </c>
      <c r="D116" s="18">
        <v>4.0</v>
      </c>
      <c r="E116" s="14">
        <v>45473.0</v>
      </c>
      <c r="F116" s="11">
        <v>20000.0</v>
      </c>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22"/>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22"/>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22"/>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22"/>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22"/>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22"/>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22"/>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22"/>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22"/>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22"/>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22"/>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22"/>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22"/>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22"/>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22"/>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22"/>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22"/>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22"/>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2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2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2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22"/>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22"/>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22"/>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22"/>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22"/>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22"/>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22"/>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22"/>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22"/>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2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22"/>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22"/>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22"/>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22"/>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22"/>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22"/>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22"/>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22"/>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22"/>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22"/>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22"/>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22"/>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22"/>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22"/>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2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2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2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22"/>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22"/>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22"/>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22"/>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22"/>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22"/>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22"/>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22"/>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22"/>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22"/>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22"/>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22"/>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22"/>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22"/>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22"/>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22"/>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22"/>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22"/>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2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22"/>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22"/>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22"/>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22"/>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22"/>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22"/>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22"/>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22"/>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22"/>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22"/>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22"/>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22"/>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22"/>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22"/>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22"/>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22"/>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22"/>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22"/>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22"/>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22"/>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22"/>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22"/>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22"/>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22"/>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22"/>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22"/>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22"/>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22"/>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22"/>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22"/>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22"/>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22"/>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22"/>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22"/>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22"/>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22"/>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22"/>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22"/>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22"/>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22"/>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22"/>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22"/>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22"/>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22"/>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22"/>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22"/>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22"/>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2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22"/>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22"/>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22"/>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22"/>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22"/>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22"/>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22"/>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22"/>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22"/>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22"/>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22"/>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22"/>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22"/>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22"/>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22"/>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22"/>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22"/>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22"/>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22"/>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22"/>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22"/>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22"/>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22"/>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22"/>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22"/>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22"/>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22"/>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2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2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2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2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22"/>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22"/>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22"/>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22"/>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22"/>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22"/>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22"/>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22"/>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22"/>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22"/>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22"/>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22"/>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22"/>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22"/>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22"/>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22"/>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22"/>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22"/>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22"/>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22"/>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22"/>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22"/>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22"/>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22"/>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22"/>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22"/>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22"/>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22"/>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22"/>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22"/>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22"/>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22"/>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22"/>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22"/>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22"/>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22"/>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22"/>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22"/>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22"/>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22"/>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22"/>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22"/>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22"/>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22"/>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22"/>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22"/>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22"/>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22"/>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22"/>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22"/>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22"/>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22"/>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22"/>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22"/>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22"/>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22"/>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22"/>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22"/>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22"/>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22"/>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22"/>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22"/>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22"/>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22"/>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22"/>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22"/>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22"/>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22"/>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22"/>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22"/>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22"/>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22"/>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22"/>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22"/>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22"/>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22"/>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22"/>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22"/>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22"/>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22"/>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22"/>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22"/>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22"/>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22"/>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22"/>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22"/>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22"/>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22"/>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22"/>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22"/>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22"/>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22"/>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22"/>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22"/>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22"/>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22"/>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22"/>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22"/>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22"/>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22"/>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22"/>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22"/>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22"/>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22"/>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22"/>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22"/>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22"/>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22"/>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22"/>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22"/>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22"/>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22"/>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22"/>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22"/>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22"/>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22"/>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22"/>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22"/>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22"/>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22"/>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22"/>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22"/>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22"/>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22"/>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22"/>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22"/>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22"/>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22"/>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22"/>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22"/>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22"/>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22"/>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22"/>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2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22"/>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22"/>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22"/>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22"/>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22"/>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22"/>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22"/>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22"/>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22"/>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22"/>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22"/>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22"/>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22"/>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22"/>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22"/>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22"/>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22"/>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22"/>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22"/>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22"/>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22"/>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22"/>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22"/>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22"/>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22"/>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22"/>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22"/>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22"/>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22"/>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22"/>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22"/>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22"/>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22"/>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22"/>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22"/>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2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22"/>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22"/>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22"/>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22"/>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22"/>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22"/>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2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22"/>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22"/>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2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22"/>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22"/>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2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22"/>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22"/>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22"/>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22"/>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22"/>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22"/>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22"/>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22"/>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22"/>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22"/>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22"/>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22"/>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22"/>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22"/>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22"/>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22"/>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22"/>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22"/>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22"/>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22"/>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22"/>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22"/>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22"/>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22"/>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22"/>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22"/>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22"/>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22"/>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22"/>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22"/>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22"/>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22"/>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22"/>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22"/>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22"/>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22"/>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22"/>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22"/>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22"/>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22"/>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22"/>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22"/>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22"/>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22"/>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22"/>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22"/>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22"/>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22"/>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22"/>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22"/>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22"/>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22"/>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22"/>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22"/>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22"/>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22"/>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22"/>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22"/>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22"/>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22"/>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22"/>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22"/>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22"/>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22"/>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22"/>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22"/>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22"/>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22"/>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22"/>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22"/>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22"/>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22"/>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22"/>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22"/>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22"/>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22"/>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22"/>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22"/>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22"/>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22"/>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22"/>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22"/>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22"/>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22"/>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22"/>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22"/>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22"/>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22"/>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22"/>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22"/>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22"/>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22"/>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22"/>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22"/>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22"/>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22"/>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22"/>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22"/>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22"/>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22"/>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22"/>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22"/>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22"/>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22"/>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22"/>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22"/>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22"/>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22"/>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22"/>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22"/>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22"/>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22"/>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22"/>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22"/>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22"/>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22"/>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22"/>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22"/>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22"/>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22"/>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22"/>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22"/>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22"/>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22"/>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22"/>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22"/>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22"/>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22"/>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22"/>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22"/>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22"/>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22"/>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22"/>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22"/>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22"/>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22"/>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22"/>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22"/>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22"/>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22"/>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22"/>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22"/>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22"/>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22"/>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22"/>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22"/>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22"/>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22"/>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22"/>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22"/>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22"/>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22"/>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22"/>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22"/>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22"/>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22"/>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22"/>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22"/>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22"/>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22"/>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22"/>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22"/>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22"/>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22"/>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22"/>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22"/>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22"/>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22"/>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22"/>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22"/>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22"/>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22"/>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22"/>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22"/>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22"/>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22"/>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22"/>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22"/>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22"/>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22"/>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22"/>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22"/>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22"/>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22"/>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22"/>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22"/>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22"/>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22"/>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22"/>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22"/>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22"/>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22"/>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22"/>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22"/>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22"/>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22"/>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22"/>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22"/>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22"/>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22"/>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22"/>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22"/>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22"/>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22"/>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22"/>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22"/>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22"/>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22"/>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22"/>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22"/>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22"/>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22"/>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22"/>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22"/>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22"/>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22"/>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22"/>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22"/>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22"/>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22"/>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22"/>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22"/>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22"/>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22"/>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22"/>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22"/>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22"/>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22"/>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22"/>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22"/>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22"/>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22"/>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22"/>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22"/>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22"/>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22"/>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22"/>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22"/>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22"/>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22"/>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22"/>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22"/>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22"/>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22"/>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22"/>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22"/>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22"/>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22"/>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22"/>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22"/>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22"/>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22"/>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22"/>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22"/>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22"/>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22"/>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22"/>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22"/>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22"/>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22"/>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22"/>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22"/>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22"/>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22"/>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22"/>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22"/>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22"/>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22"/>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22"/>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22"/>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22"/>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22"/>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22"/>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22"/>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22"/>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22"/>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22"/>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22"/>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22"/>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22"/>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22"/>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22"/>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22"/>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22"/>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22"/>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22"/>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22"/>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22"/>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22"/>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22"/>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22"/>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22"/>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22"/>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22"/>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22"/>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22"/>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22"/>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22"/>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22"/>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22"/>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22"/>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22"/>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22"/>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22"/>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22"/>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22"/>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22"/>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22"/>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22"/>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22"/>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22"/>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22"/>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22"/>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22"/>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22"/>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22"/>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22"/>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22"/>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22"/>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22"/>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22"/>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22"/>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22"/>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22"/>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22"/>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22"/>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22"/>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22"/>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22"/>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22"/>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22"/>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22"/>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22"/>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22"/>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22"/>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22"/>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22"/>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22"/>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22"/>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22"/>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22"/>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22"/>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22"/>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22"/>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22"/>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22"/>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22"/>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22"/>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22"/>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22"/>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22"/>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22"/>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22"/>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22"/>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22"/>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22"/>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22"/>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22"/>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22"/>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22"/>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22"/>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22"/>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22"/>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22"/>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22"/>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22"/>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22"/>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22"/>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22"/>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22"/>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22"/>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22"/>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22"/>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22"/>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22"/>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22"/>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22"/>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22"/>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22"/>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22"/>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22"/>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22"/>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22"/>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22"/>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22"/>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22"/>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22"/>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22"/>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22"/>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22"/>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22"/>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22"/>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22"/>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22"/>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22"/>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22"/>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22"/>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22"/>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22"/>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22"/>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22"/>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22"/>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22"/>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22"/>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22"/>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22"/>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22"/>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22"/>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22"/>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22"/>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22"/>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22"/>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22"/>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22"/>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22"/>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22"/>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22"/>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22"/>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22"/>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22"/>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22"/>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22"/>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22"/>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22"/>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22"/>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22"/>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22"/>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22"/>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22"/>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22"/>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22"/>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22"/>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22"/>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22"/>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22"/>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22"/>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22"/>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22"/>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22"/>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22"/>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22"/>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22"/>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22"/>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22"/>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22"/>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22"/>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22"/>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22"/>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22"/>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22"/>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22"/>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22"/>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22"/>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22"/>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22"/>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22"/>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22"/>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22"/>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22"/>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22"/>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22"/>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22"/>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22"/>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22"/>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22"/>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22"/>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22"/>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22"/>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22"/>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22"/>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22"/>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22"/>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22"/>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22"/>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22"/>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22"/>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22"/>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22"/>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22"/>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22"/>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22"/>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22"/>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22"/>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22"/>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22"/>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22"/>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22"/>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22"/>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22"/>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22"/>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22"/>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22"/>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22"/>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22"/>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22"/>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22"/>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22"/>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22"/>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22"/>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22"/>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22"/>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22"/>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22"/>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22"/>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22"/>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22"/>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22"/>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22"/>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22"/>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22"/>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22"/>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22"/>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22"/>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22"/>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22"/>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22"/>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22"/>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22"/>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22"/>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22"/>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22"/>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22"/>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22"/>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22"/>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22"/>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22"/>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22"/>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22"/>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22"/>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22"/>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22"/>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22"/>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22"/>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22"/>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22"/>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22"/>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22"/>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22"/>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22"/>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22"/>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22"/>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22"/>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22"/>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22"/>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22"/>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22"/>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22"/>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22"/>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22"/>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22"/>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22"/>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22"/>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22"/>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22"/>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22"/>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22"/>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22"/>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22"/>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22"/>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22"/>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22"/>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22"/>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22"/>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88"/>
  </cols>
  <sheetData>
    <row r="1">
      <c r="A1" s="23" t="s">
        <v>174</v>
      </c>
      <c r="B1" s="24"/>
    </row>
    <row r="2">
      <c r="A2" s="25" t="s">
        <v>175</v>
      </c>
      <c r="B2" s="26">
        <f>sum('Booking Data'!F2:F116)</f>
        <v>1642500</v>
      </c>
    </row>
    <row r="3">
      <c r="A3" s="25" t="s">
        <v>176</v>
      </c>
      <c r="B3" s="26">
        <f>counta('Booking Data'!B2:B116)</f>
        <v>115</v>
      </c>
    </row>
    <row r="4">
      <c r="A4" s="25" t="s">
        <v>177</v>
      </c>
      <c r="B4" s="27">
        <f>B2/B3</f>
        <v>14282.6087</v>
      </c>
    </row>
    <row r="5">
      <c r="A5" s="25" t="s">
        <v>178</v>
      </c>
      <c r="B5" s="26">
        <f t="array" ref="B5">counta(unique('Booking Data'!A2:A116))</f>
        <v>41</v>
      </c>
    </row>
    <row r="6">
      <c r="A6" s="25" t="s">
        <v>179</v>
      </c>
      <c r="B6" s="27">
        <f>B2/B5</f>
        <v>40060.97561</v>
      </c>
    </row>
    <row r="7">
      <c r="A7" s="25" t="s">
        <v>180</v>
      </c>
      <c r="B7" s="28">
        <f>min('Booking Data'!E2:E116)</f>
        <v>45383</v>
      </c>
    </row>
    <row r="8">
      <c r="A8" s="25" t="s">
        <v>181</v>
      </c>
      <c r="B8" s="28">
        <f>max('Booking Data'!E2:E116)</f>
        <v>45473</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5"/>
    <col customWidth="1" min="3" max="3" width="19.38"/>
    <col customWidth="1" min="4" max="4" width="15.38"/>
  </cols>
  <sheetData>
    <row r="1">
      <c r="A1" s="23" t="s">
        <v>182</v>
      </c>
      <c r="B1" s="29"/>
      <c r="C1" s="29"/>
      <c r="D1" s="29"/>
      <c r="E1" s="24"/>
    </row>
    <row r="2">
      <c r="A2" s="30" t="s">
        <v>183</v>
      </c>
      <c r="B2" s="30" t="s">
        <v>14</v>
      </c>
      <c r="C2" s="30" t="s">
        <v>184</v>
      </c>
      <c r="D2" s="30" t="s">
        <v>185</v>
      </c>
      <c r="E2" s="30" t="s">
        <v>186</v>
      </c>
    </row>
    <row r="3">
      <c r="A3" s="26" t="str">
        <f t="array" ref="A3:A43">unique('Booking Data'!A2:A116)</f>
        <v>HTA-THL-0020</v>
      </c>
      <c r="B3" s="26">
        <f>sumifs('Booking Data'!$F$2:$F$116,'Booking Data'!$A$2:$A$116,A3)</f>
        <v>55000</v>
      </c>
      <c r="C3" s="26">
        <f>countifs('Booking Data'!$A$2:$A$116,A3)</f>
        <v>4</v>
      </c>
      <c r="D3" s="26" t="str">
        <f t="shared" ref="D3:D43" si="1">if(C3&gt;=6,"Frequent Guest", "Occasional Guest")</f>
        <v>Occasional Guest</v>
      </c>
      <c r="E3" s="26">
        <f t="shared" ref="E3:E43" si="2">rank(C3,$C$3:$C$43)</f>
        <v>7</v>
      </c>
    </row>
    <row r="4">
      <c r="A4" s="26" t="s">
        <v>18</v>
      </c>
      <c r="B4" s="26">
        <f>sumifs('Booking Data'!$F$2:$F$116,'Booking Data'!$A$2:$A$116,A4)</f>
        <v>35000</v>
      </c>
      <c r="C4" s="26">
        <f>countifs('Booking Data'!$A$2:$A$116,A4)</f>
        <v>2</v>
      </c>
      <c r="D4" s="26" t="str">
        <f t="shared" si="1"/>
        <v>Occasional Guest</v>
      </c>
      <c r="E4" s="26">
        <f t="shared" si="2"/>
        <v>20</v>
      </c>
    </row>
    <row r="5">
      <c r="A5" s="26" t="s">
        <v>21</v>
      </c>
      <c r="B5" s="26">
        <f>sumifs('Booking Data'!$F$2:$F$116,'Booking Data'!$A$2:$A$116,A5)</f>
        <v>95000</v>
      </c>
      <c r="C5" s="26">
        <f>countifs('Booking Data'!$A$2:$A$116,A5)</f>
        <v>7</v>
      </c>
      <c r="D5" s="26" t="str">
        <f t="shared" si="1"/>
        <v>Frequent Guest</v>
      </c>
      <c r="E5" s="26">
        <f t="shared" si="2"/>
        <v>2</v>
      </c>
    </row>
    <row r="6">
      <c r="A6" s="26" t="s">
        <v>23</v>
      </c>
      <c r="B6" s="26">
        <f>sumifs('Booking Data'!$F$2:$F$116,'Booking Data'!$A$2:$A$116,A6)</f>
        <v>40000</v>
      </c>
      <c r="C6" s="26">
        <f>countifs('Booking Data'!$A$2:$A$116,A6)</f>
        <v>3</v>
      </c>
      <c r="D6" s="26" t="str">
        <f t="shared" si="1"/>
        <v>Occasional Guest</v>
      </c>
      <c r="E6" s="26">
        <f t="shared" si="2"/>
        <v>12</v>
      </c>
    </row>
    <row r="7">
      <c r="A7" s="26" t="s">
        <v>25</v>
      </c>
      <c r="B7" s="26">
        <f>sumifs('Booking Data'!$F$2:$F$116,'Booking Data'!$A$2:$A$116,A7)</f>
        <v>35000</v>
      </c>
      <c r="C7" s="26">
        <f>countifs('Booking Data'!$A$2:$A$116,A7)</f>
        <v>2</v>
      </c>
      <c r="D7" s="26" t="str">
        <f t="shared" si="1"/>
        <v>Occasional Guest</v>
      </c>
      <c r="E7" s="26">
        <f t="shared" si="2"/>
        <v>20</v>
      </c>
    </row>
    <row r="8">
      <c r="A8" s="26" t="s">
        <v>28</v>
      </c>
      <c r="B8" s="26">
        <f>sumifs('Booking Data'!$F$2:$F$116,'Booking Data'!$A$2:$A$116,A8)</f>
        <v>45000</v>
      </c>
      <c r="C8" s="26">
        <f>countifs('Booking Data'!$A$2:$A$116,A8)</f>
        <v>3</v>
      </c>
      <c r="D8" s="26" t="str">
        <f t="shared" si="1"/>
        <v>Occasional Guest</v>
      </c>
      <c r="E8" s="26">
        <f t="shared" si="2"/>
        <v>12</v>
      </c>
    </row>
    <row r="9">
      <c r="A9" s="26" t="s">
        <v>31</v>
      </c>
      <c r="B9" s="26">
        <f>sumifs('Booking Data'!$F$2:$F$116,'Booking Data'!$A$2:$A$116,A9)</f>
        <v>57500</v>
      </c>
      <c r="C9" s="26">
        <f>countifs('Booking Data'!$A$2:$A$116,A9)</f>
        <v>4</v>
      </c>
      <c r="D9" s="26" t="str">
        <f t="shared" si="1"/>
        <v>Occasional Guest</v>
      </c>
      <c r="E9" s="26">
        <f t="shared" si="2"/>
        <v>7</v>
      </c>
    </row>
    <row r="10">
      <c r="A10" s="26" t="s">
        <v>33</v>
      </c>
      <c r="B10" s="26">
        <f>sumifs('Booking Data'!$F$2:$F$116,'Booking Data'!$A$2:$A$116,A10)</f>
        <v>47500</v>
      </c>
      <c r="C10" s="26">
        <f>countifs('Booking Data'!$A$2:$A$116,A10)</f>
        <v>3</v>
      </c>
      <c r="D10" s="26" t="str">
        <f t="shared" si="1"/>
        <v>Occasional Guest</v>
      </c>
      <c r="E10" s="26">
        <f t="shared" si="2"/>
        <v>12</v>
      </c>
    </row>
    <row r="11">
      <c r="A11" s="26" t="s">
        <v>35</v>
      </c>
      <c r="B11" s="26">
        <f>sumifs('Booking Data'!$F$2:$F$116,'Booking Data'!$A$2:$A$116,A11)</f>
        <v>92500</v>
      </c>
      <c r="C11" s="26">
        <f>countifs('Booking Data'!$A$2:$A$116,A11)</f>
        <v>6</v>
      </c>
      <c r="D11" s="26" t="str">
        <f t="shared" si="1"/>
        <v>Frequent Guest</v>
      </c>
      <c r="E11" s="26">
        <f t="shared" si="2"/>
        <v>3</v>
      </c>
    </row>
    <row r="12">
      <c r="A12" s="26" t="s">
        <v>37</v>
      </c>
      <c r="B12" s="26">
        <f>sumifs('Booking Data'!$F$2:$F$116,'Booking Data'!$A$2:$A$116,A12)</f>
        <v>70000</v>
      </c>
      <c r="C12" s="26">
        <f>countifs('Booking Data'!$A$2:$A$116,A12)</f>
        <v>4</v>
      </c>
      <c r="D12" s="26" t="str">
        <f t="shared" si="1"/>
        <v>Occasional Guest</v>
      </c>
      <c r="E12" s="26">
        <f t="shared" si="2"/>
        <v>7</v>
      </c>
    </row>
    <row r="13">
      <c r="A13" s="26" t="s">
        <v>39</v>
      </c>
      <c r="B13" s="26">
        <f>sumifs('Booking Data'!$F$2:$F$116,'Booking Data'!$A$2:$A$116,A13)</f>
        <v>90000</v>
      </c>
      <c r="C13" s="26">
        <f>countifs('Booking Data'!$A$2:$A$116,A13)</f>
        <v>6</v>
      </c>
      <c r="D13" s="26" t="str">
        <f t="shared" si="1"/>
        <v>Frequent Guest</v>
      </c>
      <c r="E13" s="26">
        <f t="shared" si="2"/>
        <v>3</v>
      </c>
    </row>
    <row r="14">
      <c r="A14" s="26" t="s">
        <v>42</v>
      </c>
      <c r="B14" s="26">
        <f>sumifs('Booking Data'!$F$2:$F$116,'Booking Data'!$A$2:$A$116,A14)</f>
        <v>92500</v>
      </c>
      <c r="C14" s="26">
        <f>countifs('Booking Data'!$A$2:$A$116,A14)</f>
        <v>6</v>
      </c>
      <c r="D14" s="26" t="str">
        <f t="shared" si="1"/>
        <v>Frequent Guest</v>
      </c>
      <c r="E14" s="26">
        <f t="shared" si="2"/>
        <v>3</v>
      </c>
    </row>
    <row r="15">
      <c r="A15" s="26" t="s">
        <v>45</v>
      </c>
      <c r="B15" s="26">
        <f>sumifs('Booking Data'!$F$2:$F$116,'Booking Data'!$A$2:$A$116,A15)</f>
        <v>127500</v>
      </c>
      <c r="C15" s="26">
        <f>countifs('Booking Data'!$A$2:$A$116,A15)</f>
        <v>8</v>
      </c>
      <c r="D15" s="26" t="str">
        <f t="shared" si="1"/>
        <v>Frequent Guest</v>
      </c>
      <c r="E15" s="26">
        <f t="shared" si="2"/>
        <v>1</v>
      </c>
    </row>
    <row r="16">
      <c r="A16" s="26" t="s">
        <v>47</v>
      </c>
      <c r="B16" s="26">
        <f>sumifs('Booking Data'!$F$2:$F$116,'Booking Data'!$A$2:$A$116,A16)</f>
        <v>22500</v>
      </c>
      <c r="C16" s="26">
        <f>countifs('Booking Data'!$A$2:$A$116,A16)</f>
        <v>2</v>
      </c>
      <c r="D16" s="26" t="str">
        <f t="shared" si="1"/>
        <v>Occasional Guest</v>
      </c>
      <c r="E16" s="26">
        <f t="shared" si="2"/>
        <v>20</v>
      </c>
    </row>
    <row r="17">
      <c r="A17" s="26" t="s">
        <v>51</v>
      </c>
      <c r="B17" s="26">
        <f>sumifs('Booking Data'!$F$2:$F$116,'Booking Data'!$A$2:$A$116,A17)</f>
        <v>100000</v>
      </c>
      <c r="C17" s="26">
        <f>countifs('Booking Data'!$A$2:$A$116,A17)</f>
        <v>6</v>
      </c>
      <c r="D17" s="26" t="str">
        <f t="shared" si="1"/>
        <v>Frequent Guest</v>
      </c>
      <c r="E17" s="26">
        <f t="shared" si="2"/>
        <v>3</v>
      </c>
    </row>
    <row r="18">
      <c r="A18" s="26" t="s">
        <v>53</v>
      </c>
      <c r="B18" s="26">
        <f>sumifs('Booking Data'!$F$2:$F$116,'Booking Data'!$A$2:$A$116,A18)</f>
        <v>7500</v>
      </c>
      <c r="C18" s="26">
        <f>countifs('Booking Data'!$A$2:$A$116,A18)</f>
        <v>1</v>
      </c>
      <c r="D18" s="26" t="str">
        <f t="shared" si="1"/>
        <v>Occasional Guest</v>
      </c>
      <c r="E18" s="26">
        <f t="shared" si="2"/>
        <v>30</v>
      </c>
    </row>
    <row r="19">
      <c r="A19" s="26" t="s">
        <v>56</v>
      </c>
      <c r="B19" s="26">
        <f>sumifs('Booking Data'!$F$2:$F$116,'Booking Data'!$A$2:$A$116,A19)</f>
        <v>22500</v>
      </c>
      <c r="C19" s="26">
        <f>countifs('Booking Data'!$A$2:$A$116,A19)</f>
        <v>2</v>
      </c>
      <c r="D19" s="26" t="str">
        <f t="shared" si="1"/>
        <v>Occasional Guest</v>
      </c>
      <c r="E19" s="26">
        <f t="shared" si="2"/>
        <v>20</v>
      </c>
    </row>
    <row r="20">
      <c r="A20" s="26" t="s">
        <v>62</v>
      </c>
      <c r="B20" s="26">
        <f>sumifs('Booking Data'!$F$2:$F$116,'Booking Data'!$A$2:$A$116,A20)</f>
        <v>35000</v>
      </c>
      <c r="C20" s="26">
        <f>countifs('Booking Data'!$A$2:$A$116,A20)</f>
        <v>2</v>
      </c>
      <c r="D20" s="26" t="str">
        <f t="shared" si="1"/>
        <v>Occasional Guest</v>
      </c>
      <c r="E20" s="26">
        <f t="shared" si="2"/>
        <v>20</v>
      </c>
    </row>
    <row r="21">
      <c r="A21" s="26" t="s">
        <v>65</v>
      </c>
      <c r="B21" s="26">
        <f>sumifs('Booking Data'!$F$2:$F$116,'Booking Data'!$A$2:$A$116,A21)</f>
        <v>17500</v>
      </c>
      <c r="C21" s="26">
        <f>countifs('Booking Data'!$A$2:$A$116,A21)</f>
        <v>1</v>
      </c>
      <c r="D21" s="26" t="str">
        <f t="shared" si="1"/>
        <v>Occasional Guest</v>
      </c>
      <c r="E21" s="26">
        <f t="shared" si="2"/>
        <v>30</v>
      </c>
    </row>
    <row r="22">
      <c r="A22" s="26" t="s">
        <v>67</v>
      </c>
      <c r="B22" s="26">
        <f>sumifs('Booking Data'!$F$2:$F$116,'Booking Data'!$A$2:$A$116,A22)</f>
        <v>15000</v>
      </c>
      <c r="C22" s="26">
        <f>countifs('Booking Data'!$A$2:$A$116,A22)</f>
        <v>2</v>
      </c>
      <c r="D22" s="26" t="str">
        <f t="shared" si="1"/>
        <v>Occasional Guest</v>
      </c>
      <c r="E22" s="26">
        <f t="shared" si="2"/>
        <v>20</v>
      </c>
    </row>
    <row r="23">
      <c r="A23" s="26" t="s">
        <v>69</v>
      </c>
      <c r="B23" s="26">
        <f>sumifs('Booking Data'!$F$2:$F$116,'Booking Data'!$A$2:$A$116,A23)</f>
        <v>32500</v>
      </c>
      <c r="C23" s="26">
        <f>countifs('Booking Data'!$A$2:$A$116,A23)</f>
        <v>2</v>
      </c>
      <c r="D23" s="26" t="str">
        <f t="shared" si="1"/>
        <v>Occasional Guest</v>
      </c>
      <c r="E23" s="26">
        <f t="shared" si="2"/>
        <v>20</v>
      </c>
    </row>
    <row r="24">
      <c r="A24" s="26" t="s">
        <v>71</v>
      </c>
      <c r="B24" s="26">
        <f>sumifs('Booking Data'!$F$2:$F$116,'Booking Data'!$A$2:$A$116,A24)</f>
        <v>15000</v>
      </c>
      <c r="C24" s="26">
        <f>countifs('Booking Data'!$A$2:$A$116,A24)</f>
        <v>1</v>
      </c>
      <c r="D24" s="26" t="str">
        <f t="shared" si="1"/>
        <v>Occasional Guest</v>
      </c>
      <c r="E24" s="26">
        <f t="shared" si="2"/>
        <v>30</v>
      </c>
    </row>
    <row r="25">
      <c r="A25" s="26" t="s">
        <v>73</v>
      </c>
      <c r="B25" s="26">
        <f>sumifs('Booking Data'!$F$2:$F$116,'Booking Data'!$A$2:$A$116,A25)</f>
        <v>55000</v>
      </c>
      <c r="C25" s="26">
        <f>countifs('Booking Data'!$A$2:$A$116,A25)</f>
        <v>3</v>
      </c>
      <c r="D25" s="26" t="str">
        <f t="shared" si="1"/>
        <v>Occasional Guest</v>
      </c>
      <c r="E25" s="26">
        <f t="shared" si="2"/>
        <v>12</v>
      </c>
    </row>
    <row r="26">
      <c r="A26" s="26" t="s">
        <v>79</v>
      </c>
      <c r="B26" s="26">
        <f>sumifs('Booking Data'!$F$2:$F$116,'Booking Data'!$A$2:$A$116,A26)</f>
        <v>7500</v>
      </c>
      <c r="C26" s="26">
        <f>countifs('Booking Data'!$A$2:$A$116,A26)</f>
        <v>1</v>
      </c>
      <c r="D26" s="26" t="str">
        <f t="shared" si="1"/>
        <v>Occasional Guest</v>
      </c>
      <c r="E26" s="26">
        <f t="shared" si="2"/>
        <v>30</v>
      </c>
    </row>
    <row r="27">
      <c r="A27" s="26" t="s">
        <v>82</v>
      </c>
      <c r="B27" s="26">
        <f>sumifs('Booking Data'!$F$2:$F$116,'Booking Data'!$A$2:$A$116,A27)</f>
        <v>7500</v>
      </c>
      <c r="C27" s="26">
        <f>countifs('Booking Data'!$A$2:$A$116,A27)</f>
        <v>1</v>
      </c>
      <c r="D27" s="26" t="str">
        <f t="shared" si="1"/>
        <v>Occasional Guest</v>
      </c>
      <c r="E27" s="26">
        <f t="shared" si="2"/>
        <v>30</v>
      </c>
    </row>
    <row r="28">
      <c r="A28" s="26" t="s">
        <v>84</v>
      </c>
      <c r="B28" s="26">
        <f>sumifs('Booking Data'!$F$2:$F$116,'Booking Data'!$A$2:$A$116,A28)</f>
        <v>7500</v>
      </c>
      <c r="C28" s="26">
        <f>countifs('Booking Data'!$A$2:$A$116,A28)</f>
        <v>1</v>
      </c>
      <c r="D28" s="26" t="str">
        <f t="shared" si="1"/>
        <v>Occasional Guest</v>
      </c>
      <c r="E28" s="26">
        <f t="shared" si="2"/>
        <v>30</v>
      </c>
    </row>
    <row r="29">
      <c r="A29" s="26" t="s">
        <v>86</v>
      </c>
      <c r="B29" s="26">
        <f>sumifs('Booking Data'!$F$2:$F$116,'Booking Data'!$A$2:$A$116,A29)</f>
        <v>10000</v>
      </c>
      <c r="C29" s="26">
        <f>countifs('Booking Data'!$A$2:$A$116,A29)</f>
        <v>1</v>
      </c>
      <c r="D29" s="26" t="str">
        <f t="shared" si="1"/>
        <v>Occasional Guest</v>
      </c>
      <c r="E29" s="26">
        <f t="shared" si="2"/>
        <v>30</v>
      </c>
    </row>
    <row r="30">
      <c r="A30" s="26" t="s">
        <v>88</v>
      </c>
      <c r="B30" s="26">
        <f>sumifs('Booking Data'!$F$2:$F$116,'Booking Data'!$A$2:$A$116,A30)</f>
        <v>7500</v>
      </c>
      <c r="C30" s="26">
        <f>countifs('Booking Data'!$A$2:$A$116,A30)</f>
        <v>1</v>
      </c>
      <c r="D30" s="26" t="str">
        <f t="shared" si="1"/>
        <v>Occasional Guest</v>
      </c>
      <c r="E30" s="26">
        <f t="shared" si="2"/>
        <v>30</v>
      </c>
    </row>
    <row r="31">
      <c r="A31" s="26" t="s">
        <v>90</v>
      </c>
      <c r="B31" s="26">
        <f>sumifs('Booking Data'!$F$2:$F$116,'Booking Data'!$A$2:$A$116,A31)</f>
        <v>47500</v>
      </c>
      <c r="C31" s="26">
        <f>countifs('Booking Data'!$A$2:$A$116,A31)</f>
        <v>4</v>
      </c>
      <c r="D31" s="26" t="str">
        <f t="shared" si="1"/>
        <v>Occasional Guest</v>
      </c>
      <c r="E31" s="26">
        <f t="shared" si="2"/>
        <v>7</v>
      </c>
    </row>
    <row r="32">
      <c r="A32" s="26" t="s">
        <v>101</v>
      </c>
      <c r="B32" s="26">
        <f>sumifs('Booking Data'!$F$2:$F$116,'Booking Data'!$A$2:$A$116,A32)</f>
        <v>62500</v>
      </c>
      <c r="C32" s="26">
        <f>countifs('Booking Data'!$A$2:$A$116,A32)</f>
        <v>4</v>
      </c>
      <c r="D32" s="26" t="str">
        <f t="shared" si="1"/>
        <v>Occasional Guest</v>
      </c>
      <c r="E32" s="26">
        <f t="shared" si="2"/>
        <v>7</v>
      </c>
    </row>
    <row r="33">
      <c r="A33" s="26" t="s">
        <v>107</v>
      </c>
      <c r="B33" s="26">
        <f>sumifs('Booking Data'!$F$2:$F$116,'Booking Data'!$A$2:$A$116,A33)</f>
        <v>37500</v>
      </c>
      <c r="C33" s="26">
        <f>countifs('Booking Data'!$A$2:$A$116,A33)</f>
        <v>3</v>
      </c>
      <c r="D33" s="26" t="str">
        <f t="shared" si="1"/>
        <v>Occasional Guest</v>
      </c>
      <c r="E33" s="26">
        <f t="shared" si="2"/>
        <v>12</v>
      </c>
    </row>
    <row r="34">
      <c r="A34" s="26" t="s">
        <v>109</v>
      </c>
      <c r="B34" s="26">
        <f>sumifs('Booking Data'!$F$2:$F$116,'Booking Data'!$A$2:$A$116,A34)</f>
        <v>15000</v>
      </c>
      <c r="C34" s="26">
        <f>countifs('Booking Data'!$A$2:$A$116,A34)</f>
        <v>2</v>
      </c>
      <c r="D34" s="26" t="str">
        <f t="shared" si="1"/>
        <v>Occasional Guest</v>
      </c>
      <c r="E34" s="26">
        <f t="shared" si="2"/>
        <v>20</v>
      </c>
    </row>
    <row r="35">
      <c r="A35" s="26" t="s">
        <v>112</v>
      </c>
      <c r="B35" s="26">
        <f>sumifs('Booking Data'!$F$2:$F$116,'Booking Data'!$A$2:$A$116,A35)</f>
        <v>15000</v>
      </c>
      <c r="C35" s="26">
        <f>countifs('Booking Data'!$A$2:$A$116,A35)</f>
        <v>1</v>
      </c>
      <c r="D35" s="26" t="str">
        <f t="shared" si="1"/>
        <v>Occasional Guest</v>
      </c>
      <c r="E35" s="26">
        <f t="shared" si="2"/>
        <v>30</v>
      </c>
    </row>
    <row r="36">
      <c r="A36" s="26" t="s">
        <v>118</v>
      </c>
      <c r="B36" s="26">
        <f>sumifs('Booking Data'!$F$2:$F$116,'Booking Data'!$A$2:$A$116,A36)</f>
        <v>45000</v>
      </c>
      <c r="C36" s="26">
        <f>countifs('Booking Data'!$A$2:$A$116,A36)</f>
        <v>3</v>
      </c>
      <c r="D36" s="26" t="str">
        <f t="shared" si="1"/>
        <v>Occasional Guest</v>
      </c>
      <c r="E36" s="26">
        <f t="shared" si="2"/>
        <v>12</v>
      </c>
    </row>
    <row r="37">
      <c r="A37" s="26" t="s">
        <v>122</v>
      </c>
      <c r="B37" s="26">
        <f>sumifs('Booking Data'!$F$2:$F$116,'Booking Data'!$A$2:$A$116,A37)</f>
        <v>27500</v>
      </c>
      <c r="C37" s="26">
        <f>countifs('Booking Data'!$A$2:$A$116,A37)</f>
        <v>2</v>
      </c>
      <c r="D37" s="26" t="str">
        <f t="shared" si="1"/>
        <v>Occasional Guest</v>
      </c>
      <c r="E37" s="26">
        <f t="shared" si="2"/>
        <v>20</v>
      </c>
    </row>
    <row r="38">
      <c r="A38" s="26" t="s">
        <v>126</v>
      </c>
      <c r="B38" s="26">
        <f>sumifs('Booking Data'!$F$2:$F$116,'Booking Data'!$A$2:$A$116,A38)</f>
        <v>15000</v>
      </c>
      <c r="C38" s="26">
        <f>countifs('Booking Data'!$A$2:$A$116,A38)</f>
        <v>2</v>
      </c>
      <c r="D38" s="26" t="str">
        <f t="shared" si="1"/>
        <v>Occasional Guest</v>
      </c>
      <c r="E38" s="26">
        <f t="shared" si="2"/>
        <v>20</v>
      </c>
    </row>
    <row r="39">
      <c r="A39" s="26" t="s">
        <v>135</v>
      </c>
      <c r="B39" s="26">
        <f>sumifs('Booking Data'!$F$2:$F$116,'Booking Data'!$A$2:$A$116,A39)</f>
        <v>42500</v>
      </c>
      <c r="C39" s="26">
        <f>countifs('Booking Data'!$A$2:$A$116,A39)</f>
        <v>3</v>
      </c>
      <c r="D39" s="26" t="str">
        <f t="shared" si="1"/>
        <v>Occasional Guest</v>
      </c>
      <c r="E39" s="26">
        <f t="shared" si="2"/>
        <v>12</v>
      </c>
    </row>
    <row r="40">
      <c r="A40" s="26" t="s">
        <v>137</v>
      </c>
      <c r="B40" s="26">
        <f>sumifs('Booking Data'!$F$2:$F$116,'Booking Data'!$A$2:$A$116,A40)</f>
        <v>15000</v>
      </c>
      <c r="C40" s="26">
        <f>countifs('Booking Data'!$A$2:$A$116,A40)</f>
        <v>1</v>
      </c>
      <c r="D40" s="26" t="str">
        <f t="shared" si="1"/>
        <v>Occasional Guest</v>
      </c>
      <c r="E40" s="26">
        <f t="shared" si="2"/>
        <v>30</v>
      </c>
    </row>
    <row r="41">
      <c r="A41" s="26" t="s">
        <v>141</v>
      </c>
      <c r="B41" s="26">
        <f>sumifs('Booking Data'!$F$2:$F$116,'Booking Data'!$A$2:$A$116,A41)</f>
        <v>7500</v>
      </c>
      <c r="C41" s="26">
        <f>countifs('Booking Data'!$A$2:$A$116,A41)</f>
        <v>1</v>
      </c>
      <c r="D41" s="26" t="str">
        <f t="shared" si="1"/>
        <v>Occasional Guest</v>
      </c>
      <c r="E41" s="26">
        <f t="shared" si="2"/>
        <v>30</v>
      </c>
    </row>
    <row r="42">
      <c r="A42" s="26" t="s">
        <v>150</v>
      </c>
      <c r="B42" s="26">
        <f>sumifs('Booking Data'!$F$2:$F$116,'Booking Data'!$A$2:$A$116,A42)</f>
        <v>52500</v>
      </c>
      <c r="C42" s="26">
        <f>countifs('Booking Data'!$A$2:$A$116,A42)</f>
        <v>3</v>
      </c>
      <c r="D42" s="26" t="str">
        <f t="shared" si="1"/>
        <v>Occasional Guest</v>
      </c>
      <c r="E42" s="26">
        <f t="shared" si="2"/>
        <v>12</v>
      </c>
    </row>
    <row r="43">
      <c r="A43" s="26" t="s">
        <v>154</v>
      </c>
      <c r="B43" s="26">
        <f>sumifs('Booking Data'!$F$2:$F$116,'Booking Data'!$A$2:$A$116,A43)</f>
        <v>15000</v>
      </c>
      <c r="C43" s="26">
        <f>countifs('Booking Data'!$A$2:$A$116,A43)</f>
        <v>1</v>
      </c>
      <c r="D43" s="26" t="str">
        <f t="shared" si="1"/>
        <v>Occasional Guest</v>
      </c>
      <c r="E43" s="26">
        <f t="shared" si="2"/>
        <v>30</v>
      </c>
    </row>
  </sheetData>
  <mergeCells count="1">
    <mergeCell ref="A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21.13"/>
    <col customWidth="1" min="3" max="3" width="26.75"/>
    <col customWidth="1" min="4" max="4" width="41.0"/>
  </cols>
  <sheetData>
    <row r="1">
      <c r="A1" s="31" t="s">
        <v>187</v>
      </c>
    </row>
    <row r="17">
      <c r="A17" s="32" t="s">
        <v>188</v>
      </c>
      <c r="B17" s="32" t="s">
        <v>189</v>
      </c>
      <c r="C17" s="32" t="s">
        <v>190</v>
      </c>
      <c r="D17" s="32" t="s">
        <v>191</v>
      </c>
    </row>
    <row r="18">
      <c r="A18" s="26" t="str">
        <f t="array" ref="A18:A19">unique('Booking Frequency'!D3:D43)</f>
        <v>Occasional Guest</v>
      </c>
      <c r="B18" s="26">
        <f>countifs('Booking Frequency'!$D$3:$D$43,A18)</f>
        <v>35</v>
      </c>
      <c r="C18" s="26">
        <f>sumifs('Booking Frequency'!$B$3:$B$43,'Booking Frequency'!$D$3:$D$43,A18)</f>
        <v>1045000</v>
      </c>
      <c r="D18" s="27">
        <f t="shared" ref="D18:D19" si="1">C18/B18</f>
        <v>29857.14286</v>
      </c>
    </row>
    <row r="19">
      <c r="A19" s="26" t="s">
        <v>192</v>
      </c>
      <c r="B19" s="26">
        <f>countifs('Booking Frequency'!$D$3:$D$43,A19)</f>
        <v>6</v>
      </c>
      <c r="C19" s="26">
        <f>sumifs('Booking Frequency'!$B$3:$B$43,'Booking Frequency'!$D$3:$D$43,A19)</f>
        <v>597500</v>
      </c>
      <c r="D19" s="27">
        <f t="shared" si="1"/>
        <v>99583.33333</v>
      </c>
    </row>
  </sheetData>
  <mergeCells count="1">
    <mergeCell ref="A1:D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s>
  <sheetData>
    <row r="1">
      <c r="A1" s="23" t="s">
        <v>193</v>
      </c>
      <c r="B1" s="29"/>
      <c r="C1" s="29"/>
      <c r="D1" s="24"/>
    </row>
    <row r="2">
      <c r="A2" s="33" t="s">
        <v>9</v>
      </c>
      <c r="B2" s="33" t="s">
        <v>14</v>
      </c>
      <c r="C2" s="33" t="s">
        <v>185</v>
      </c>
      <c r="D2" s="33" t="s">
        <v>186</v>
      </c>
    </row>
    <row r="3">
      <c r="A3" s="26" t="str">
        <f t="array" ref="A3:A43">unique('Booking Data'!A2:A116)</f>
        <v>HTA-THL-0020</v>
      </c>
      <c r="B3" s="26">
        <f>sumifs('Booking Data'!$F$2:$F$116,'Booking Data'!$A$2:$A$116,A3)</f>
        <v>55000</v>
      </c>
      <c r="C3" s="26" t="str">
        <f t="shared" ref="C3:C43" si="1">if(B3&gt;=50000, "Top Payers", "Budget Guests")</f>
        <v>Top Payers</v>
      </c>
      <c r="D3" s="26">
        <f t="shared" ref="D3:D43" si="2">rank(B3,$B$3:$B$43)</f>
        <v>10</v>
      </c>
    </row>
    <row r="4">
      <c r="A4" s="26" t="s">
        <v>18</v>
      </c>
      <c r="B4" s="26">
        <f>sumifs('Booking Data'!$F$2:$F$116,'Booking Data'!$A$2:$A$116,A4)</f>
        <v>35000</v>
      </c>
      <c r="C4" s="26" t="str">
        <f t="shared" si="1"/>
        <v>Budget Guests</v>
      </c>
      <c r="D4" s="26">
        <f t="shared" si="2"/>
        <v>20</v>
      </c>
    </row>
    <row r="5">
      <c r="A5" s="26" t="s">
        <v>21</v>
      </c>
      <c r="B5" s="26">
        <f>sumifs('Booking Data'!$F$2:$F$116,'Booking Data'!$A$2:$A$116,A5)</f>
        <v>95000</v>
      </c>
      <c r="C5" s="26" t="str">
        <f t="shared" si="1"/>
        <v>Top Payers</v>
      </c>
      <c r="D5" s="26">
        <f t="shared" si="2"/>
        <v>3</v>
      </c>
    </row>
    <row r="6">
      <c r="A6" s="26" t="s">
        <v>23</v>
      </c>
      <c r="B6" s="26">
        <f>sumifs('Booking Data'!$F$2:$F$116,'Booking Data'!$A$2:$A$116,A6)</f>
        <v>40000</v>
      </c>
      <c r="C6" s="26" t="str">
        <f t="shared" si="1"/>
        <v>Budget Guests</v>
      </c>
      <c r="D6" s="26">
        <f t="shared" si="2"/>
        <v>18</v>
      </c>
    </row>
    <row r="7">
      <c r="A7" s="26" t="s">
        <v>25</v>
      </c>
      <c r="B7" s="26">
        <f>sumifs('Booking Data'!$F$2:$F$116,'Booking Data'!$A$2:$A$116,A7)</f>
        <v>35000</v>
      </c>
      <c r="C7" s="26" t="str">
        <f t="shared" si="1"/>
        <v>Budget Guests</v>
      </c>
      <c r="D7" s="26">
        <f t="shared" si="2"/>
        <v>20</v>
      </c>
    </row>
    <row r="8">
      <c r="A8" s="26" t="s">
        <v>28</v>
      </c>
      <c r="B8" s="26">
        <f>sumifs('Booking Data'!$F$2:$F$116,'Booking Data'!$A$2:$A$116,A8)</f>
        <v>45000</v>
      </c>
      <c r="C8" s="26" t="str">
        <f t="shared" si="1"/>
        <v>Budget Guests</v>
      </c>
      <c r="D8" s="26">
        <f t="shared" si="2"/>
        <v>15</v>
      </c>
    </row>
    <row r="9">
      <c r="A9" s="26" t="s">
        <v>31</v>
      </c>
      <c r="B9" s="26">
        <f>sumifs('Booking Data'!$F$2:$F$116,'Booking Data'!$A$2:$A$116,A9)</f>
        <v>57500</v>
      </c>
      <c r="C9" s="26" t="str">
        <f t="shared" si="1"/>
        <v>Top Payers</v>
      </c>
      <c r="D9" s="26">
        <f t="shared" si="2"/>
        <v>9</v>
      </c>
    </row>
    <row r="10">
      <c r="A10" s="26" t="s">
        <v>33</v>
      </c>
      <c r="B10" s="26">
        <f>sumifs('Booking Data'!$F$2:$F$116,'Booking Data'!$A$2:$A$116,A10)</f>
        <v>47500</v>
      </c>
      <c r="C10" s="26" t="str">
        <f t="shared" si="1"/>
        <v>Budget Guests</v>
      </c>
      <c r="D10" s="26">
        <f t="shared" si="2"/>
        <v>13</v>
      </c>
    </row>
    <row r="11">
      <c r="A11" s="26" t="s">
        <v>35</v>
      </c>
      <c r="B11" s="26">
        <f>sumifs('Booking Data'!$F$2:$F$116,'Booking Data'!$A$2:$A$116,A11)</f>
        <v>92500</v>
      </c>
      <c r="C11" s="26" t="str">
        <f t="shared" si="1"/>
        <v>Top Payers</v>
      </c>
      <c r="D11" s="26">
        <f t="shared" si="2"/>
        <v>4</v>
      </c>
    </row>
    <row r="12">
      <c r="A12" s="26" t="s">
        <v>37</v>
      </c>
      <c r="B12" s="26">
        <f>sumifs('Booking Data'!$F$2:$F$116,'Booking Data'!$A$2:$A$116,A12)</f>
        <v>70000</v>
      </c>
      <c r="C12" s="26" t="str">
        <f t="shared" si="1"/>
        <v>Top Payers</v>
      </c>
      <c r="D12" s="26">
        <f t="shared" si="2"/>
        <v>7</v>
      </c>
    </row>
    <row r="13">
      <c r="A13" s="26" t="s">
        <v>39</v>
      </c>
      <c r="B13" s="26">
        <f>sumifs('Booking Data'!$F$2:$F$116,'Booking Data'!$A$2:$A$116,A13)</f>
        <v>90000</v>
      </c>
      <c r="C13" s="26" t="str">
        <f t="shared" si="1"/>
        <v>Top Payers</v>
      </c>
      <c r="D13" s="26">
        <f t="shared" si="2"/>
        <v>6</v>
      </c>
    </row>
    <row r="14">
      <c r="A14" s="26" t="s">
        <v>42</v>
      </c>
      <c r="B14" s="26">
        <f>sumifs('Booking Data'!$F$2:$F$116,'Booking Data'!$A$2:$A$116,A14)</f>
        <v>92500</v>
      </c>
      <c r="C14" s="26" t="str">
        <f t="shared" si="1"/>
        <v>Top Payers</v>
      </c>
      <c r="D14" s="26">
        <f t="shared" si="2"/>
        <v>4</v>
      </c>
    </row>
    <row r="15">
      <c r="A15" s="26" t="s">
        <v>45</v>
      </c>
      <c r="B15" s="26">
        <f>sumifs('Booking Data'!$F$2:$F$116,'Booking Data'!$A$2:$A$116,A15)</f>
        <v>127500</v>
      </c>
      <c r="C15" s="26" t="str">
        <f t="shared" si="1"/>
        <v>Top Payers</v>
      </c>
      <c r="D15" s="26">
        <f t="shared" si="2"/>
        <v>1</v>
      </c>
    </row>
    <row r="16">
      <c r="A16" s="26" t="s">
        <v>47</v>
      </c>
      <c r="B16" s="26">
        <f>sumifs('Booking Data'!$F$2:$F$116,'Booking Data'!$A$2:$A$116,A16)</f>
        <v>22500</v>
      </c>
      <c r="C16" s="26" t="str">
        <f t="shared" si="1"/>
        <v>Budget Guests</v>
      </c>
      <c r="D16" s="26">
        <f t="shared" si="2"/>
        <v>25</v>
      </c>
    </row>
    <row r="17">
      <c r="A17" s="26" t="s">
        <v>51</v>
      </c>
      <c r="B17" s="26">
        <f>sumifs('Booking Data'!$F$2:$F$116,'Booking Data'!$A$2:$A$116,A17)</f>
        <v>100000</v>
      </c>
      <c r="C17" s="26" t="str">
        <f t="shared" si="1"/>
        <v>Top Payers</v>
      </c>
      <c r="D17" s="26">
        <f t="shared" si="2"/>
        <v>2</v>
      </c>
    </row>
    <row r="18">
      <c r="A18" s="26" t="s">
        <v>53</v>
      </c>
      <c r="B18" s="26">
        <f>sumifs('Booking Data'!$F$2:$F$116,'Booking Data'!$A$2:$A$116,A18)</f>
        <v>7500</v>
      </c>
      <c r="C18" s="26" t="str">
        <f t="shared" si="1"/>
        <v>Budget Guests</v>
      </c>
      <c r="D18" s="26">
        <f t="shared" si="2"/>
        <v>36</v>
      </c>
    </row>
    <row r="19">
      <c r="A19" s="26" t="s">
        <v>56</v>
      </c>
      <c r="B19" s="26">
        <f>sumifs('Booking Data'!$F$2:$F$116,'Booking Data'!$A$2:$A$116,A19)</f>
        <v>22500</v>
      </c>
      <c r="C19" s="26" t="str">
        <f t="shared" si="1"/>
        <v>Budget Guests</v>
      </c>
      <c r="D19" s="26">
        <f t="shared" si="2"/>
        <v>25</v>
      </c>
    </row>
    <row r="20">
      <c r="A20" s="26" t="s">
        <v>62</v>
      </c>
      <c r="B20" s="26">
        <f>sumifs('Booking Data'!$F$2:$F$116,'Booking Data'!$A$2:$A$116,A20)</f>
        <v>35000</v>
      </c>
      <c r="C20" s="26" t="str">
        <f t="shared" si="1"/>
        <v>Budget Guests</v>
      </c>
      <c r="D20" s="26">
        <f t="shared" si="2"/>
        <v>20</v>
      </c>
    </row>
    <row r="21">
      <c r="A21" s="26" t="s">
        <v>65</v>
      </c>
      <c r="B21" s="26">
        <f>sumifs('Booking Data'!$F$2:$F$116,'Booking Data'!$A$2:$A$116,A21)</f>
        <v>17500</v>
      </c>
      <c r="C21" s="26" t="str">
        <f t="shared" si="1"/>
        <v>Budget Guests</v>
      </c>
      <c r="D21" s="26">
        <f t="shared" si="2"/>
        <v>27</v>
      </c>
    </row>
    <row r="22">
      <c r="A22" s="26" t="s">
        <v>67</v>
      </c>
      <c r="B22" s="26">
        <f>sumifs('Booking Data'!$F$2:$F$116,'Booking Data'!$A$2:$A$116,A22)</f>
        <v>15000</v>
      </c>
      <c r="C22" s="26" t="str">
        <f t="shared" si="1"/>
        <v>Budget Guests</v>
      </c>
      <c r="D22" s="26">
        <f t="shared" si="2"/>
        <v>28</v>
      </c>
    </row>
    <row r="23">
      <c r="A23" s="26" t="s">
        <v>69</v>
      </c>
      <c r="B23" s="26">
        <f>sumifs('Booking Data'!$F$2:$F$116,'Booking Data'!$A$2:$A$116,A23)</f>
        <v>32500</v>
      </c>
      <c r="C23" s="26" t="str">
        <f t="shared" si="1"/>
        <v>Budget Guests</v>
      </c>
      <c r="D23" s="26">
        <f t="shared" si="2"/>
        <v>23</v>
      </c>
    </row>
    <row r="24">
      <c r="A24" s="26" t="s">
        <v>71</v>
      </c>
      <c r="B24" s="26">
        <f>sumifs('Booking Data'!$F$2:$F$116,'Booking Data'!$A$2:$A$116,A24)</f>
        <v>15000</v>
      </c>
      <c r="C24" s="26" t="str">
        <f t="shared" si="1"/>
        <v>Budget Guests</v>
      </c>
      <c r="D24" s="26">
        <f t="shared" si="2"/>
        <v>28</v>
      </c>
    </row>
    <row r="25">
      <c r="A25" s="26" t="s">
        <v>73</v>
      </c>
      <c r="B25" s="26">
        <f>sumifs('Booking Data'!$F$2:$F$116,'Booking Data'!$A$2:$A$116,A25)</f>
        <v>55000</v>
      </c>
      <c r="C25" s="26" t="str">
        <f t="shared" si="1"/>
        <v>Top Payers</v>
      </c>
      <c r="D25" s="26">
        <f t="shared" si="2"/>
        <v>10</v>
      </c>
    </row>
    <row r="26">
      <c r="A26" s="26" t="s">
        <v>79</v>
      </c>
      <c r="B26" s="26">
        <f>sumifs('Booking Data'!$F$2:$F$116,'Booking Data'!$A$2:$A$116,A26)</f>
        <v>7500</v>
      </c>
      <c r="C26" s="26" t="str">
        <f t="shared" si="1"/>
        <v>Budget Guests</v>
      </c>
      <c r="D26" s="26">
        <f t="shared" si="2"/>
        <v>36</v>
      </c>
    </row>
    <row r="27">
      <c r="A27" s="26" t="s">
        <v>82</v>
      </c>
      <c r="B27" s="26">
        <f>sumifs('Booking Data'!$F$2:$F$116,'Booking Data'!$A$2:$A$116,A27)</f>
        <v>7500</v>
      </c>
      <c r="C27" s="26" t="str">
        <f t="shared" si="1"/>
        <v>Budget Guests</v>
      </c>
      <c r="D27" s="26">
        <f t="shared" si="2"/>
        <v>36</v>
      </c>
    </row>
    <row r="28">
      <c r="A28" s="26" t="s">
        <v>84</v>
      </c>
      <c r="B28" s="26">
        <f>sumifs('Booking Data'!$F$2:$F$116,'Booking Data'!$A$2:$A$116,A28)</f>
        <v>7500</v>
      </c>
      <c r="C28" s="26" t="str">
        <f t="shared" si="1"/>
        <v>Budget Guests</v>
      </c>
      <c r="D28" s="26">
        <f t="shared" si="2"/>
        <v>36</v>
      </c>
    </row>
    <row r="29">
      <c r="A29" s="26" t="s">
        <v>86</v>
      </c>
      <c r="B29" s="26">
        <f>sumifs('Booking Data'!$F$2:$F$116,'Booking Data'!$A$2:$A$116,A29)</f>
        <v>10000</v>
      </c>
      <c r="C29" s="26" t="str">
        <f t="shared" si="1"/>
        <v>Budget Guests</v>
      </c>
      <c r="D29" s="26">
        <f t="shared" si="2"/>
        <v>35</v>
      </c>
    </row>
    <row r="30">
      <c r="A30" s="26" t="s">
        <v>88</v>
      </c>
      <c r="B30" s="26">
        <f>sumifs('Booking Data'!$F$2:$F$116,'Booking Data'!$A$2:$A$116,A30)</f>
        <v>7500</v>
      </c>
      <c r="C30" s="26" t="str">
        <f t="shared" si="1"/>
        <v>Budget Guests</v>
      </c>
      <c r="D30" s="26">
        <f t="shared" si="2"/>
        <v>36</v>
      </c>
    </row>
    <row r="31">
      <c r="A31" s="26" t="s">
        <v>90</v>
      </c>
      <c r="B31" s="26">
        <f>sumifs('Booking Data'!$F$2:$F$116,'Booking Data'!$A$2:$A$116,A31)</f>
        <v>47500</v>
      </c>
      <c r="C31" s="26" t="str">
        <f t="shared" si="1"/>
        <v>Budget Guests</v>
      </c>
      <c r="D31" s="26">
        <f t="shared" si="2"/>
        <v>13</v>
      </c>
    </row>
    <row r="32">
      <c r="A32" s="26" t="s">
        <v>101</v>
      </c>
      <c r="B32" s="26">
        <f>sumifs('Booking Data'!$F$2:$F$116,'Booking Data'!$A$2:$A$116,A32)</f>
        <v>62500</v>
      </c>
      <c r="C32" s="26" t="str">
        <f t="shared" si="1"/>
        <v>Top Payers</v>
      </c>
      <c r="D32" s="26">
        <f t="shared" si="2"/>
        <v>8</v>
      </c>
    </row>
    <row r="33">
      <c r="A33" s="26" t="s">
        <v>107</v>
      </c>
      <c r="B33" s="26">
        <f>sumifs('Booking Data'!$F$2:$F$116,'Booking Data'!$A$2:$A$116,A33)</f>
        <v>37500</v>
      </c>
      <c r="C33" s="26" t="str">
        <f t="shared" si="1"/>
        <v>Budget Guests</v>
      </c>
      <c r="D33" s="26">
        <f t="shared" si="2"/>
        <v>19</v>
      </c>
    </row>
    <row r="34">
      <c r="A34" s="26" t="s">
        <v>109</v>
      </c>
      <c r="B34" s="26">
        <f>sumifs('Booking Data'!$F$2:$F$116,'Booking Data'!$A$2:$A$116,A34)</f>
        <v>15000</v>
      </c>
      <c r="C34" s="26" t="str">
        <f t="shared" si="1"/>
        <v>Budget Guests</v>
      </c>
      <c r="D34" s="26">
        <f t="shared" si="2"/>
        <v>28</v>
      </c>
    </row>
    <row r="35">
      <c r="A35" s="26" t="s">
        <v>112</v>
      </c>
      <c r="B35" s="26">
        <f>sumifs('Booking Data'!$F$2:$F$116,'Booking Data'!$A$2:$A$116,A35)</f>
        <v>15000</v>
      </c>
      <c r="C35" s="26" t="str">
        <f t="shared" si="1"/>
        <v>Budget Guests</v>
      </c>
      <c r="D35" s="26">
        <f t="shared" si="2"/>
        <v>28</v>
      </c>
    </row>
    <row r="36">
      <c r="A36" s="26" t="s">
        <v>118</v>
      </c>
      <c r="B36" s="26">
        <f>sumifs('Booking Data'!$F$2:$F$116,'Booking Data'!$A$2:$A$116,A36)</f>
        <v>45000</v>
      </c>
      <c r="C36" s="26" t="str">
        <f t="shared" si="1"/>
        <v>Budget Guests</v>
      </c>
      <c r="D36" s="26">
        <f t="shared" si="2"/>
        <v>15</v>
      </c>
    </row>
    <row r="37">
      <c r="A37" s="26" t="s">
        <v>122</v>
      </c>
      <c r="B37" s="26">
        <f>sumifs('Booking Data'!$F$2:$F$116,'Booking Data'!$A$2:$A$116,A37)</f>
        <v>27500</v>
      </c>
      <c r="C37" s="26" t="str">
        <f t="shared" si="1"/>
        <v>Budget Guests</v>
      </c>
      <c r="D37" s="26">
        <f t="shared" si="2"/>
        <v>24</v>
      </c>
    </row>
    <row r="38">
      <c r="A38" s="26" t="s">
        <v>126</v>
      </c>
      <c r="B38" s="26">
        <f>sumifs('Booking Data'!$F$2:$F$116,'Booking Data'!$A$2:$A$116,A38)</f>
        <v>15000</v>
      </c>
      <c r="C38" s="26" t="str">
        <f t="shared" si="1"/>
        <v>Budget Guests</v>
      </c>
      <c r="D38" s="26">
        <f t="shared" si="2"/>
        <v>28</v>
      </c>
    </row>
    <row r="39">
      <c r="A39" s="26" t="s">
        <v>135</v>
      </c>
      <c r="B39" s="26">
        <f>sumifs('Booking Data'!$F$2:$F$116,'Booking Data'!$A$2:$A$116,A39)</f>
        <v>42500</v>
      </c>
      <c r="C39" s="26" t="str">
        <f t="shared" si="1"/>
        <v>Budget Guests</v>
      </c>
      <c r="D39" s="26">
        <f t="shared" si="2"/>
        <v>17</v>
      </c>
    </row>
    <row r="40">
      <c r="A40" s="26" t="s">
        <v>137</v>
      </c>
      <c r="B40" s="26">
        <f>sumifs('Booking Data'!$F$2:$F$116,'Booking Data'!$A$2:$A$116,A40)</f>
        <v>15000</v>
      </c>
      <c r="C40" s="26" t="str">
        <f t="shared" si="1"/>
        <v>Budget Guests</v>
      </c>
      <c r="D40" s="26">
        <f t="shared" si="2"/>
        <v>28</v>
      </c>
    </row>
    <row r="41">
      <c r="A41" s="26" t="s">
        <v>141</v>
      </c>
      <c r="B41" s="26">
        <f>sumifs('Booking Data'!$F$2:$F$116,'Booking Data'!$A$2:$A$116,A41)</f>
        <v>7500</v>
      </c>
      <c r="C41" s="26" t="str">
        <f t="shared" si="1"/>
        <v>Budget Guests</v>
      </c>
      <c r="D41" s="26">
        <f t="shared" si="2"/>
        <v>36</v>
      </c>
    </row>
    <row r="42">
      <c r="A42" s="26" t="s">
        <v>150</v>
      </c>
      <c r="B42" s="26">
        <f>sumifs('Booking Data'!$F$2:$F$116,'Booking Data'!$A$2:$A$116,A42)</f>
        <v>52500</v>
      </c>
      <c r="C42" s="26" t="str">
        <f t="shared" si="1"/>
        <v>Top Payers</v>
      </c>
      <c r="D42" s="26">
        <f t="shared" si="2"/>
        <v>12</v>
      </c>
    </row>
    <row r="43">
      <c r="A43" s="26" t="s">
        <v>154</v>
      </c>
      <c r="B43" s="26">
        <f>sumifs('Booking Data'!$F$2:$F$116,'Booking Data'!$A$2:$A$116,A43)</f>
        <v>15000</v>
      </c>
      <c r="C43" s="26" t="str">
        <f t="shared" si="1"/>
        <v>Budget Guests</v>
      </c>
      <c r="D43" s="26">
        <f t="shared" si="2"/>
        <v>28</v>
      </c>
    </row>
  </sheetData>
  <mergeCells count="1">
    <mergeCell ref="A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2.63"/>
    <col customWidth="1" min="3" max="3" width="26.88"/>
    <col customWidth="1" min="4" max="4" width="40.38"/>
  </cols>
  <sheetData>
    <row r="1">
      <c r="A1" s="31" t="s">
        <v>194</v>
      </c>
    </row>
    <row r="17">
      <c r="A17" s="32" t="s">
        <v>188</v>
      </c>
      <c r="B17" s="32" t="s">
        <v>189</v>
      </c>
      <c r="C17" s="32" t="s">
        <v>190</v>
      </c>
      <c r="D17" s="32" t="s">
        <v>191</v>
      </c>
    </row>
    <row r="18">
      <c r="A18" s="26" t="str">
        <f t="array" ref="A18:A19">unique('Spending Power'!$C$3:$C$43)</f>
        <v>Top Payers</v>
      </c>
      <c r="B18" s="26">
        <f>countifs('Spending Power'!$C$3:$C$43,A18)</f>
        <v>12</v>
      </c>
      <c r="C18" s="26">
        <f>sumifs('Spending Power'!$B$3:$B$43,'Spending Power'!$C$3:$C$43,A18)</f>
        <v>950000</v>
      </c>
      <c r="D18" s="27">
        <f t="shared" ref="D18:D19" si="1">C18/B18</f>
        <v>79166.66667</v>
      </c>
    </row>
    <row r="19">
      <c r="A19" s="26" t="s">
        <v>195</v>
      </c>
      <c r="B19" s="26">
        <f>countifs('Spending Power'!$C$3:$C$43,A19)</f>
        <v>29</v>
      </c>
      <c r="C19" s="26">
        <f>sumifs('Spending Power'!$B$3:$B$43,'Spending Power'!$C$3:$C$43,A19)</f>
        <v>692500</v>
      </c>
      <c r="D19" s="27">
        <f t="shared" si="1"/>
        <v>23879.31034</v>
      </c>
    </row>
  </sheetData>
  <mergeCells count="1">
    <mergeCell ref="A1:D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14.25"/>
    <col customWidth="1" min="4" max="4" width="19.88"/>
    <col customWidth="1" min="5" max="5" width="14.38"/>
    <col customWidth="1" min="6" max="6" width="22.38"/>
    <col customWidth="1" min="7" max="7" width="14.13"/>
  </cols>
  <sheetData>
    <row r="1">
      <c r="A1" s="23" t="s">
        <v>196</v>
      </c>
      <c r="B1" s="29"/>
      <c r="C1" s="29"/>
      <c r="D1" s="29"/>
      <c r="E1" s="29"/>
      <c r="F1" s="29"/>
      <c r="G1" s="24"/>
    </row>
    <row r="2">
      <c r="A2" s="33" t="s">
        <v>9</v>
      </c>
      <c r="B2" s="33" t="s">
        <v>197</v>
      </c>
      <c r="C2" s="33" t="s">
        <v>14</v>
      </c>
      <c r="D2" s="33" t="s">
        <v>198</v>
      </c>
      <c r="E2" s="33" t="s">
        <v>199</v>
      </c>
      <c r="F2" s="33" t="s">
        <v>200</v>
      </c>
      <c r="G2" s="33" t="s">
        <v>185</v>
      </c>
    </row>
    <row r="3">
      <c r="A3" s="26" t="str">
        <f t="array" ref="A3:A43">unique('Booking Data'!A2:A116)</f>
        <v>HTA-THL-0020</v>
      </c>
      <c r="B3" s="26">
        <f>countifs('Booking Data'!$A$2:$A$116,A3)</f>
        <v>4</v>
      </c>
      <c r="C3" s="26">
        <f>sumifs('Booking Data'!$F$2:$F$116,'Booking Data'!$A$2:$A$116,A3)</f>
        <v>55000</v>
      </c>
      <c r="D3" s="34">
        <f>maxifs('Booking Data'!$E$2:$E$116,'Booking Data'!$A$2:$A$116,A3)</f>
        <v>45410</v>
      </c>
      <c r="E3" s="26">
        <f t="shared" ref="E3:E43" si="1">rank(D3,$D$3:$D$43)</f>
        <v>37</v>
      </c>
      <c r="F3" s="26">
        <f t="shared" ref="F3:F43" si="2">Date(2024,7,1)-D3</f>
        <v>64</v>
      </c>
      <c r="G3" s="26" t="str">
        <f t="shared" ref="G3:G43" si="3">if(F3&gt;=15, "Inactive Guests", "Active Guests")</f>
        <v>Inactive Guests</v>
      </c>
    </row>
    <row r="4">
      <c r="A4" s="26" t="s">
        <v>18</v>
      </c>
      <c r="B4" s="26">
        <f>countifs('Booking Data'!$A$2:$A$116,A4)</f>
        <v>2</v>
      </c>
      <c r="C4" s="26">
        <f>sumifs('Booking Data'!$F$2:$F$116,'Booking Data'!$A$2:$A$116,A4)</f>
        <v>35000</v>
      </c>
      <c r="D4" s="34">
        <f>maxifs('Booking Data'!$E$2:$E$116,'Booking Data'!$A$2:$A$116,A4)</f>
        <v>45462</v>
      </c>
      <c r="E4" s="26">
        <f t="shared" si="1"/>
        <v>15</v>
      </c>
      <c r="F4" s="26">
        <f t="shared" si="2"/>
        <v>12</v>
      </c>
      <c r="G4" s="26" t="str">
        <f t="shared" si="3"/>
        <v>Active Guests</v>
      </c>
    </row>
    <row r="5">
      <c r="A5" s="26" t="s">
        <v>21</v>
      </c>
      <c r="B5" s="26">
        <f>countifs('Booking Data'!$A$2:$A$116,A5)</f>
        <v>7</v>
      </c>
      <c r="C5" s="26">
        <f>sumifs('Booking Data'!$F$2:$F$116,'Booking Data'!$A$2:$A$116,A5)</f>
        <v>95000</v>
      </c>
      <c r="D5" s="34">
        <f>maxifs('Booking Data'!$E$2:$E$116,'Booking Data'!$A$2:$A$116,A5)</f>
        <v>45460</v>
      </c>
      <c r="E5" s="26">
        <f t="shared" si="1"/>
        <v>16</v>
      </c>
      <c r="F5" s="26">
        <f t="shared" si="2"/>
        <v>14</v>
      </c>
      <c r="G5" s="26" t="str">
        <f t="shared" si="3"/>
        <v>Active Guests</v>
      </c>
    </row>
    <row r="6">
      <c r="A6" s="26" t="s">
        <v>23</v>
      </c>
      <c r="B6" s="26">
        <f>countifs('Booking Data'!$A$2:$A$116,A6)</f>
        <v>3</v>
      </c>
      <c r="C6" s="26">
        <f>sumifs('Booking Data'!$F$2:$F$116,'Booking Data'!$A$2:$A$116,A6)</f>
        <v>40000</v>
      </c>
      <c r="D6" s="34">
        <f>maxifs('Booking Data'!$E$2:$E$116,'Booking Data'!$A$2:$A$116,A6)</f>
        <v>45426</v>
      </c>
      <c r="E6" s="26">
        <f t="shared" si="1"/>
        <v>27</v>
      </c>
      <c r="F6" s="26">
        <f t="shared" si="2"/>
        <v>48</v>
      </c>
      <c r="G6" s="26" t="str">
        <f t="shared" si="3"/>
        <v>Inactive Guests</v>
      </c>
    </row>
    <row r="7">
      <c r="A7" s="26" t="s">
        <v>25</v>
      </c>
      <c r="B7" s="26">
        <f>countifs('Booking Data'!$A$2:$A$116,A7)</f>
        <v>2</v>
      </c>
      <c r="C7" s="26">
        <f>sumifs('Booking Data'!$F$2:$F$116,'Booking Data'!$A$2:$A$116,A7)</f>
        <v>35000</v>
      </c>
      <c r="D7" s="34">
        <f>maxifs('Booking Data'!$E$2:$E$116,'Booking Data'!$A$2:$A$116,A7)</f>
        <v>45405</v>
      </c>
      <c r="E7" s="26">
        <f t="shared" si="1"/>
        <v>40</v>
      </c>
      <c r="F7" s="26">
        <f t="shared" si="2"/>
        <v>69</v>
      </c>
      <c r="G7" s="26" t="str">
        <f t="shared" si="3"/>
        <v>Inactive Guests</v>
      </c>
    </row>
    <row r="8">
      <c r="A8" s="26" t="s">
        <v>28</v>
      </c>
      <c r="B8" s="26">
        <f>countifs('Booking Data'!$A$2:$A$116,A8)</f>
        <v>3</v>
      </c>
      <c r="C8" s="26">
        <f>sumifs('Booking Data'!$F$2:$F$116,'Booking Data'!$A$2:$A$116,A8)</f>
        <v>45000</v>
      </c>
      <c r="D8" s="34">
        <f>maxifs('Booking Data'!$E$2:$E$116,'Booking Data'!$A$2:$A$116,A8)</f>
        <v>45453</v>
      </c>
      <c r="E8" s="26">
        <f t="shared" si="1"/>
        <v>22</v>
      </c>
      <c r="F8" s="26">
        <f t="shared" si="2"/>
        <v>21</v>
      </c>
      <c r="G8" s="26" t="str">
        <f t="shared" si="3"/>
        <v>Inactive Guests</v>
      </c>
    </row>
    <row r="9">
      <c r="A9" s="26" t="s">
        <v>31</v>
      </c>
      <c r="B9" s="26">
        <f>countifs('Booking Data'!$A$2:$A$116,A9)</f>
        <v>4</v>
      </c>
      <c r="C9" s="26">
        <f>sumifs('Booking Data'!$F$2:$F$116,'Booking Data'!$A$2:$A$116,A9)</f>
        <v>57500</v>
      </c>
      <c r="D9" s="34">
        <f>maxifs('Booking Data'!$E$2:$E$116,'Booking Data'!$A$2:$A$116,A9)</f>
        <v>45470</v>
      </c>
      <c r="E9" s="26">
        <f t="shared" si="1"/>
        <v>5</v>
      </c>
      <c r="F9" s="26">
        <f t="shared" si="2"/>
        <v>4</v>
      </c>
      <c r="G9" s="26" t="str">
        <f t="shared" si="3"/>
        <v>Active Guests</v>
      </c>
    </row>
    <row r="10">
      <c r="A10" s="26" t="s">
        <v>33</v>
      </c>
      <c r="B10" s="26">
        <f>countifs('Booking Data'!$A$2:$A$116,A10)</f>
        <v>3</v>
      </c>
      <c r="C10" s="26">
        <f>sumifs('Booking Data'!$F$2:$F$116,'Booking Data'!$A$2:$A$116,A10)</f>
        <v>47500</v>
      </c>
      <c r="D10" s="34">
        <f>maxifs('Booking Data'!$E$2:$E$116,'Booking Data'!$A$2:$A$116,A10)</f>
        <v>45463</v>
      </c>
      <c r="E10" s="26">
        <f t="shared" si="1"/>
        <v>14</v>
      </c>
      <c r="F10" s="26">
        <f t="shared" si="2"/>
        <v>11</v>
      </c>
      <c r="G10" s="26" t="str">
        <f t="shared" si="3"/>
        <v>Active Guests</v>
      </c>
    </row>
    <row r="11">
      <c r="A11" s="26" t="s">
        <v>35</v>
      </c>
      <c r="B11" s="26">
        <f>countifs('Booking Data'!$A$2:$A$116,A11)</f>
        <v>6</v>
      </c>
      <c r="C11" s="26">
        <f>sumifs('Booking Data'!$F$2:$F$116,'Booking Data'!$A$2:$A$116,A11)</f>
        <v>92500</v>
      </c>
      <c r="D11" s="34">
        <f>maxifs('Booking Data'!$E$2:$E$116,'Booking Data'!$A$2:$A$116,A11)</f>
        <v>45469</v>
      </c>
      <c r="E11" s="26">
        <f t="shared" si="1"/>
        <v>7</v>
      </c>
      <c r="F11" s="26">
        <f t="shared" si="2"/>
        <v>5</v>
      </c>
      <c r="G11" s="26" t="str">
        <f t="shared" si="3"/>
        <v>Active Guests</v>
      </c>
    </row>
    <row r="12">
      <c r="A12" s="26" t="s">
        <v>37</v>
      </c>
      <c r="B12" s="26">
        <f>countifs('Booking Data'!$A$2:$A$116,A12)</f>
        <v>4</v>
      </c>
      <c r="C12" s="26">
        <f>sumifs('Booking Data'!$F$2:$F$116,'Booking Data'!$A$2:$A$116,A12)</f>
        <v>70000</v>
      </c>
      <c r="D12" s="34">
        <f>maxifs('Booking Data'!$E$2:$E$116,'Booking Data'!$A$2:$A$116,A12)</f>
        <v>45423</v>
      </c>
      <c r="E12" s="26">
        <f t="shared" si="1"/>
        <v>29</v>
      </c>
      <c r="F12" s="26">
        <f t="shared" si="2"/>
        <v>51</v>
      </c>
      <c r="G12" s="26" t="str">
        <f t="shared" si="3"/>
        <v>Inactive Guests</v>
      </c>
    </row>
    <row r="13">
      <c r="A13" s="26" t="s">
        <v>39</v>
      </c>
      <c r="B13" s="26">
        <f>countifs('Booking Data'!$A$2:$A$116,A13)</f>
        <v>6</v>
      </c>
      <c r="C13" s="26">
        <f>sumifs('Booking Data'!$F$2:$F$116,'Booking Data'!$A$2:$A$116,A13)</f>
        <v>90000</v>
      </c>
      <c r="D13" s="34">
        <f>maxifs('Booking Data'!$E$2:$E$116,'Booking Data'!$A$2:$A$116,A13)</f>
        <v>45464</v>
      </c>
      <c r="E13" s="26">
        <f t="shared" si="1"/>
        <v>12</v>
      </c>
      <c r="F13" s="26">
        <f t="shared" si="2"/>
        <v>10</v>
      </c>
      <c r="G13" s="26" t="str">
        <f t="shared" si="3"/>
        <v>Active Guests</v>
      </c>
    </row>
    <row r="14">
      <c r="A14" s="26" t="s">
        <v>42</v>
      </c>
      <c r="B14" s="26">
        <f>countifs('Booking Data'!$A$2:$A$116,A14)</f>
        <v>6</v>
      </c>
      <c r="C14" s="26">
        <f>sumifs('Booking Data'!$F$2:$F$116,'Booking Data'!$A$2:$A$116,A14)</f>
        <v>92500</v>
      </c>
      <c r="D14" s="34">
        <f>maxifs('Booking Data'!$E$2:$E$116,'Booking Data'!$A$2:$A$116,A14)</f>
        <v>45454</v>
      </c>
      <c r="E14" s="26">
        <f t="shared" si="1"/>
        <v>21</v>
      </c>
      <c r="F14" s="26">
        <f t="shared" si="2"/>
        <v>20</v>
      </c>
      <c r="G14" s="26" t="str">
        <f t="shared" si="3"/>
        <v>Inactive Guests</v>
      </c>
    </row>
    <row r="15">
      <c r="A15" s="26" t="s">
        <v>45</v>
      </c>
      <c r="B15" s="26">
        <f>countifs('Booking Data'!$A$2:$A$116,A15)</f>
        <v>8</v>
      </c>
      <c r="C15" s="26">
        <f>sumifs('Booking Data'!$F$2:$F$116,'Booking Data'!$A$2:$A$116,A15)</f>
        <v>127500</v>
      </c>
      <c r="D15" s="34">
        <f>maxifs('Booking Data'!$E$2:$E$116,'Booking Data'!$A$2:$A$116,A15)</f>
        <v>45466</v>
      </c>
      <c r="E15" s="26">
        <f t="shared" si="1"/>
        <v>10</v>
      </c>
      <c r="F15" s="26">
        <f t="shared" si="2"/>
        <v>8</v>
      </c>
      <c r="G15" s="26" t="str">
        <f t="shared" si="3"/>
        <v>Active Guests</v>
      </c>
    </row>
    <row r="16">
      <c r="A16" s="26" t="s">
        <v>47</v>
      </c>
      <c r="B16" s="26">
        <f>countifs('Booking Data'!$A$2:$A$116,A16)</f>
        <v>2</v>
      </c>
      <c r="C16" s="26">
        <f>sumifs('Booking Data'!$F$2:$F$116,'Booking Data'!$A$2:$A$116,A16)</f>
        <v>22500</v>
      </c>
      <c r="D16" s="34">
        <f>maxifs('Booking Data'!$E$2:$E$116,'Booking Data'!$A$2:$A$116,A16)</f>
        <v>45449</v>
      </c>
      <c r="E16" s="26">
        <f t="shared" si="1"/>
        <v>23</v>
      </c>
      <c r="F16" s="26">
        <f t="shared" si="2"/>
        <v>25</v>
      </c>
      <c r="G16" s="26" t="str">
        <f t="shared" si="3"/>
        <v>Inactive Guests</v>
      </c>
    </row>
    <row r="17">
      <c r="A17" s="26" t="s">
        <v>51</v>
      </c>
      <c r="B17" s="26">
        <f>countifs('Booking Data'!$A$2:$A$116,A17)</f>
        <v>6</v>
      </c>
      <c r="C17" s="26">
        <f>sumifs('Booking Data'!$F$2:$F$116,'Booking Data'!$A$2:$A$116,A17)</f>
        <v>100000</v>
      </c>
      <c r="D17" s="34">
        <f>maxifs('Booking Data'!$E$2:$E$116,'Booking Data'!$A$2:$A$116,A17)</f>
        <v>45470</v>
      </c>
      <c r="E17" s="26">
        <f t="shared" si="1"/>
        <v>5</v>
      </c>
      <c r="F17" s="26">
        <f t="shared" si="2"/>
        <v>4</v>
      </c>
      <c r="G17" s="26" t="str">
        <f t="shared" si="3"/>
        <v>Active Guests</v>
      </c>
    </row>
    <row r="18">
      <c r="A18" s="26" t="s">
        <v>53</v>
      </c>
      <c r="B18" s="26">
        <f>countifs('Booking Data'!$A$2:$A$116,A18)</f>
        <v>1</v>
      </c>
      <c r="C18" s="26">
        <f>sumifs('Booking Data'!$F$2:$F$116,'Booking Data'!$A$2:$A$116,A18)</f>
        <v>7500</v>
      </c>
      <c r="D18" s="34">
        <f>maxifs('Booking Data'!$E$2:$E$116,'Booking Data'!$A$2:$A$116,A18)</f>
        <v>45399</v>
      </c>
      <c r="E18" s="26">
        <f t="shared" si="1"/>
        <v>41</v>
      </c>
      <c r="F18" s="26">
        <f t="shared" si="2"/>
        <v>75</v>
      </c>
      <c r="G18" s="26" t="str">
        <f t="shared" si="3"/>
        <v>Inactive Guests</v>
      </c>
    </row>
    <row r="19">
      <c r="A19" s="26" t="s">
        <v>56</v>
      </c>
      <c r="B19" s="26">
        <f>countifs('Booking Data'!$A$2:$A$116,A19)</f>
        <v>2</v>
      </c>
      <c r="C19" s="26">
        <f>sumifs('Booking Data'!$F$2:$F$116,'Booking Data'!$A$2:$A$116,A19)</f>
        <v>22500</v>
      </c>
      <c r="D19" s="34">
        <f>maxifs('Booking Data'!$E$2:$E$116,'Booking Data'!$A$2:$A$116,A19)</f>
        <v>45424</v>
      </c>
      <c r="E19" s="26">
        <f t="shared" si="1"/>
        <v>28</v>
      </c>
      <c r="F19" s="26">
        <f t="shared" si="2"/>
        <v>50</v>
      </c>
      <c r="G19" s="26" t="str">
        <f t="shared" si="3"/>
        <v>Inactive Guests</v>
      </c>
    </row>
    <row r="20">
      <c r="A20" s="26" t="s">
        <v>62</v>
      </c>
      <c r="B20" s="26">
        <f>countifs('Booking Data'!$A$2:$A$116,A20)</f>
        <v>2</v>
      </c>
      <c r="C20" s="26">
        <f>sumifs('Booking Data'!$F$2:$F$116,'Booking Data'!$A$2:$A$116,A20)</f>
        <v>35000</v>
      </c>
      <c r="D20" s="34">
        <f>maxifs('Booking Data'!$E$2:$E$116,'Booking Data'!$A$2:$A$116,A20)</f>
        <v>45420</v>
      </c>
      <c r="E20" s="26">
        <f t="shared" si="1"/>
        <v>30</v>
      </c>
      <c r="F20" s="26">
        <f t="shared" si="2"/>
        <v>54</v>
      </c>
      <c r="G20" s="26" t="str">
        <f t="shared" si="3"/>
        <v>Inactive Guests</v>
      </c>
    </row>
    <row r="21">
      <c r="A21" s="26" t="s">
        <v>65</v>
      </c>
      <c r="B21" s="26">
        <f>countifs('Booking Data'!$A$2:$A$116,A21)</f>
        <v>1</v>
      </c>
      <c r="C21" s="26">
        <f>sumifs('Booking Data'!$F$2:$F$116,'Booking Data'!$A$2:$A$116,A21)</f>
        <v>17500</v>
      </c>
      <c r="D21" s="34">
        <f>maxifs('Booking Data'!$E$2:$E$116,'Booking Data'!$A$2:$A$116,A21)</f>
        <v>45406</v>
      </c>
      <c r="E21" s="26">
        <f t="shared" si="1"/>
        <v>39</v>
      </c>
      <c r="F21" s="26">
        <f t="shared" si="2"/>
        <v>68</v>
      </c>
      <c r="G21" s="26" t="str">
        <f t="shared" si="3"/>
        <v>Inactive Guests</v>
      </c>
    </row>
    <row r="22">
      <c r="A22" s="26" t="s">
        <v>67</v>
      </c>
      <c r="B22" s="26">
        <f>countifs('Booking Data'!$A$2:$A$116,A22)</f>
        <v>2</v>
      </c>
      <c r="C22" s="26">
        <f>sumifs('Booking Data'!$F$2:$F$116,'Booking Data'!$A$2:$A$116,A22)</f>
        <v>15000</v>
      </c>
      <c r="D22" s="34">
        <f>maxifs('Booking Data'!$E$2:$E$116,'Booking Data'!$A$2:$A$116,A22)</f>
        <v>45412</v>
      </c>
      <c r="E22" s="26">
        <f t="shared" si="1"/>
        <v>34</v>
      </c>
      <c r="F22" s="26">
        <f t="shared" si="2"/>
        <v>62</v>
      </c>
      <c r="G22" s="26" t="str">
        <f t="shared" si="3"/>
        <v>Inactive Guests</v>
      </c>
    </row>
    <row r="23">
      <c r="A23" s="26" t="s">
        <v>69</v>
      </c>
      <c r="B23" s="26">
        <f>countifs('Booking Data'!$A$2:$A$116,A23)</f>
        <v>2</v>
      </c>
      <c r="C23" s="26">
        <f>sumifs('Booking Data'!$F$2:$F$116,'Booking Data'!$A$2:$A$116,A23)</f>
        <v>32500</v>
      </c>
      <c r="D23" s="34">
        <f>maxifs('Booking Data'!$E$2:$E$116,'Booking Data'!$A$2:$A$116,A23)</f>
        <v>45457</v>
      </c>
      <c r="E23" s="26">
        <f t="shared" si="1"/>
        <v>17</v>
      </c>
      <c r="F23" s="26">
        <f t="shared" si="2"/>
        <v>17</v>
      </c>
      <c r="G23" s="26" t="str">
        <f t="shared" si="3"/>
        <v>Inactive Guests</v>
      </c>
    </row>
    <row r="24">
      <c r="A24" s="26" t="s">
        <v>71</v>
      </c>
      <c r="B24" s="26">
        <f>countifs('Booking Data'!$A$2:$A$116,A24)</f>
        <v>1</v>
      </c>
      <c r="C24" s="26">
        <f>sumifs('Booking Data'!$F$2:$F$116,'Booking Data'!$A$2:$A$116,A24)</f>
        <v>15000</v>
      </c>
      <c r="D24" s="34">
        <f>maxifs('Booking Data'!$E$2:$E$116,'Booking Data'!$A$2:$A$116,A24)</f>
        <v>45408</v>
      </c>
      <c r="E24" s="26">
        <f t="shared" si="1"/>
        <v>38</v>
      </c>
      <c r="F24" s="26">
        <f t="shared" si="2"/>
        <v>66</v>
      </c>
      <c r="G24" s="26" t="str">
        <f t="shared" si="3"/>
        <v>Inactive Guests</v>
      </c>
    </row>
    <row r="25">
      <c r="A25" s="26" t="s">
        <v>73</v>
      </c>
      <c r="B25" s="26">
        <f>countifs('Booking Data'!$A$2:$A$116,A25)</f>
        <v>3</v>
      </c>
      <c r="C25" s="26">
        <f>sumifs('Booking Data'!$F$2:$F$116,'Booking Data'!$A$2:$A$116,A25)</f>
        <v>55000</v>
      </c>
      <c r="D25" s="34">
        <f>maxifs('Booking Data'!$E$2:$E$116,'Booking Data'!$A$2:$A$116,A25)</f>
        <v>45473</v>
      </c>
      <c r="E25" s="26">
        <f t="shared" si="1"/>
        <v>1</v>
      </c>
      <c r="F25" s="26">
        <f t="shared" si="2"/>
        <v>1</v>
      </c>
      <c r="G25" s="26" t="str">
        <f t="shared" si="3"/>
        <v>Active Guests</v>
      </c>
    </row>
    <row r="26">
      <c r="A26" s="26" t="s">
        <v>79</v>
      </c>
      <c r="B26" s="26">
        <f>countifs('Booking Data'!$A$2:$A$116,A26)</f>
        <v>1</v>
      </c>
      <c r="C26" s="26">
        <f>sumifs('Booking Data'!$F$2:$F$116,'Booking Data'!$A$2:$A$116,A26)</f>
        <v>7500</v>
      </c>
      <c r="D26" s="34">
        <f>maxifs('Booking Data'!$E$2:$E$116,'Booking Data'!$A$2:$A$116,A26)</f>
        <v>45411</v>
      </c>
      <c r="E26" s="26">
        <f t="shared" si="1"/>
        <v>36</v>
      </c>
      <c r="F26" s="26">
        <f t="shared" si="2"/>
        <v>63</v>
      </c>
      <c r="G26" s="26" t="str">
        <f t="shared" si="3"/>
        <v>Inactive Guests</v>
      </c>
    </row>
    <row r="27">
      <c r="A27" s="26" t="s">
        <v>82</v>
      </c>
      <c r="B27" s="26">
        <f>countifs('Booking Data'!$A$2:$A$116,A27)</f>
        <v>1</v>
      </c>
      <c r="C27" s="26">
        <f>sumifs('Booking Data'!$F$2:$F$116,'Booking Data'!$A$2:$A$116,A27)</f>
        <v>7500</v>
      </c>
      <c r="D27" s="34">
        <f>maxifs('Booking Data'!$E$2:$E$116,'Booking Data'!$A$2:$A$116,A27)</f>
        <v>45412</v>
      </c>
      <c r="E27" s="26">
        <f t="shared" si="1"/>
        <v>34</v>
      </c>
      <c r="F27" s="26">
        <f t="shared" si="2"/>
        <v>62</v>
      </c>
      <c r="G27" s="26" t="str">
        <f t="shared" si="3"/>
        <v>Inactive Guests</v>
      </c>
    </row>
    <row r="28">
      <c r="A28" s="26" t="s">
        <v>84</v>
      </c>
      <c r="B28" s="26">
        <f>countifs('Booking Data'!$A$2:$A$116,A28)</f>
        <v>1</v>
      </c>
      <c r="C28" s="26">
        <f>sumifs('Booking Data'!$F$2:$F$116,'Booking Data'!$A$2:$A$116,A28)</f>
        <v>7500</v>
      </c>
      <c r="D28" s="34">
        <f>maxifs('Booking Data'!$E$2:$E$116,'Booking Data'!$A$2:$A$116,A28)</f>
        <v>45413</v>
      </c>
      <c r="E28" s="26">
        <f t="shared" si="1"/>
        <v>31</v>
      </c>
      <c r="F28" s="26">
        <f t="shared" si="2"/>
        <v>61</v>
      </c>
      <c r="G28" s="26" t="str">
        <f t="shared" si="3"/>
        <v>Inactive Guests</v>
      </c>
    </row>
    <row r="29">
      <c r="A29" s="26" t="s">
        <v>86</v>
      </c>
      <c r="B29" s="26">
        <f>countifs('Booking Data'!$A$2:$A$116,A29)</f>
        <v>1</v>
      </c>
      <c r="C29" s="26">
        <f>sumifs('Booking Data'!$F$2:$F$116,'Booking Data'!$A$2:$A$116,A29)</f>
        <v>10000</v>
      </c>
      <c r="D29" s="34">
        <f>maxifs('Booking Data'!$E$2:$E$116,'Booking Data'!$A$2:$A$116,A29)</f>
        <v>45413</v>
      </c>
      <c r="E29" s="26">
        <f t="shared" si="1"/>
        <v>31</v>
      </c>
      <c r="F29" s="26">
        <f t="shared" si="2"/>
        <v>61</v>
      </c>
      <c r="G29" s="26" t="str">
        <f t="shared" si="3"/>
        <v>Inactive Guests</v>
      </c>
    </row>
    <row r="30">
      <c r="A30" s="26" t="s">
        <v>88</v>
      </c>
      <c r="B30" s="26">
        <f>countifs('Booking Data'!$A$2:$A$116,A30)</f>
        <v>1</v>
      </c>
      <c r="C30" s="26">
        <f>sumifs('Booking Data'!$F$2:$F$116,'Booking Data'!$A$2:$A$116,A30)</f>
        <v>7500</v>
      </c>
      <c r="D30" s="34">
        <f>maxifs('Booking Data'!$E$2:$E$116,'Booking Data'!$A$2:$A$116,A30)</f>
        <v>45413</v>
      </c>
      <c r="E30" s="26">
        <f t="shared" si="1"/>
        <v>31</v>
      </c>
      <c r="F30" s="26">
        <f t="shared" si="2"/>
        <v>61</v>
      </c>
      <c r="G30" s="26" t="str">
        <f t="shared" si="3"/>
        <v>Inactive Guests</v>
      </c>
    </row>
    <row r="31">
      <c r="A31" s="26" t="s">
        <v>90</v>
      </c>
      <c r="B31" s="26">
        <f>countifs('Booking Data'!$A$2:$A$116,A31)</f>
        <v>4</v>
      </c>
      <c r="C31" s="26">
        <f>sumifs('Booking Data'!$F$2:$F$116,'Booking Data'!$A$2:$A$116,A31)</f>
        <v>47500</v>
      </c>
      <c r="D31" s="34">
        <f>maxifs('Booking Data'!$E$2:$E$116,'Booking Data'!$A$2:$A$116,A31)</f>
        <v>45437</v>
      </c>
      <c r="E31" s="26">
        <f t="shared" si="1"/>
        <v>24</v>
      </c>
      <c r="F31" s="26">
        <f t="shared" si="2"/>
        <v>37</v>
      </c>
      <c r="G31" s="26" t="str">
        <f t="shared" si="3"/>
        <v>Inactive Guests</v>
      </c>
    </row>
    <row r="32">
      <c r="A32" s="26" t="s">
        <v>101</v>
      </c>
      <c r="B32" s="26">
        <f>countifs('Booking Data'!$A$2:$A$116,A32)</f>
        <v>4</v>
      </c>
      <c r="C32" s="26">
        <f>sumifs('Booking Data'!$F$2:$F$116,'Booking Data'!$A$2:$A$116,A32)</f>
        <v>62500</v>
      </c>
      <c r="D32" s="34">
        <f>maxifs('Booking Data'!$E$2:$E$116,'Booking Data'!$A$2:$A$116,A32)</f>
        <v>45468</v>
      </c>
      <c r="E32" s="26">
        <f t="shared" si="1"/>
        <v>8</v>
      </c>
      <c r="F32" s="26">
        <f t="shared" si="2"/>
        <v>6</v>
      </c>
      <c r="G32" s="26" t="str">
        <f t="shared" si="3"/>
        <v>Active Guests</v>
      </c>
    </row>
    <row r="33">
      <c r="A33" s="26" t="s">
        <v>107</v>
      </c>
      <c r="B33" s="26">
        <f>countifs('Booking Data'!$A$2:$A$116,A33)</f>
        <v>3</v>
      </c>
      <c r="C33" s="26">
        <f>sumifs('Booking Data'!$F$2:$F$116,'Booking Data'!$A$2:$A$116,A33)</f>
        <v>37500</v>
      </c>
      <c r="D33" s="34">
        <f>maxifs('Booking Data'!$E$2:$E$116,'Booking Data'!$A$2:$A$116,A33)</f>
        <v>45457</v>
      </c>
      <c r="E33" s="26">
        <f t="shared" si="1"/>
        <v>17</v>
      </c>
      <c r="F33" s="26">
        <f t="shared" si="2"/>
        <v>17</v>
      </c>
      <c r="G33" s="26" t="str">
        <f t="shared" si="3"/>
        <v>Inactive Guests</v>
      </c>
    </row>
    <row r="34">
      <c r="A34" s="26" t="s">
        <v>109</v>
      </c>
      <c r="B34" s="26">
        <f>countifs('Booking Data'!$A$2:$A$116,A34)</f>
        <v>2</v>
      </c>
      <c r="C34" s="26">
        <f>sumifs('Booking Data'!$F$2:$F$116,'Booking Data'!$A$2:$A$116,A34)</f>
        <v>15000</v>
      </c>
      <c r="D34" s="34">
        <f>maxifs('Booking Data'!$E$2:$E$116,'Booking Data'!$A$2:$A$116,A34)</f>
        <v>45434</v>
      </c>
      <c r="E34" s="26">
        <f t="shared" si="1"/>
        <v>25</v>
      </c>
      <c r="F34" s="26">
        <f t="shared" si="2"/>
        <v>40</v>
      </c>
      <c r="G34" s="26" t="str">
        <f t="shared" si="3"/>
        <v>Inactive Guests</v>
      </c>
    </row>
    <row r="35">
      <c r="A35" s="26" t="s">
        <v>112</v>
      </c>
      <c r="B35" s="26">
        <f>countifs('Booking Data'!$A$2:$A$116,A35)</f>
        <v>1</v>
      </c>
      <c r="C35" s="26">
        <f>sumifs('Booking Data'!$F$2:$F$116,'Booking Data'!$A$2:$A$116,A35)</f>
        <v>15000</v>
      </c>
      <c r="D35" s="34">
        <f>maxifs('Booking Data'!$E$2:$E$116,'Booking Data'!$A$2:$A$116,A35)</f>
        <v>45429</v>
      </c>
      <c r="E35" s="26">
        <f t="shared" si="1"/>
        <v>26</v>
      </c>
      <c r="F35" s="26">
        <f t="shared" si="2"/>
        <v>45</v>
      </c>
      <c r="G35" s="26" t="str">
        <f t="shared" si="3"/>
        <v>Inactive Guests</v>
      </c>
    </row>
    <row r="36">
      <c r="A36" s="26" t="s">
        <v>118</v>
      </c>
      <c r="B36" s="26">
        <f>countifs('Booking Data'!$A$2:$A$116,A36)</f>
        <v>3</v>
      </c>
      <c r="C36" s="26">
        <f>sumifs('Booking Data'!$F$2:$F$116,'Booking Data'!$A$2:$A$116,A36)</f>
        <v>45000</v>
      </c>
      <c r="D36" s="34">
        <f>maxifs('Booking Data'!$E$2:$E$116,'Booking Data'!$A$2:$A$116,A36)</f>
        <v>45473</v>
      </c>
      <c r="E36" s="26">
        <f t="shared" si="1"/>
        <v>1</v>
      </c>
      <c r="F36" s="26">
        <f t="shared" si="2"/>
        <v>1</v>
      </c>
      <c r="G36" s="26" t="str">
        <f t="shared" si="3"/>
        <v>Active Guests</v>
      </c>
    </row>
    <row r="37">
      <c r="A37" s="26" t="s">
        <v>122</v>
      </c>
      <c r="B37" s="26">
        <f>countifs('Booking Data'!$A$2:$A$116,A37)</f>
        <v>2</v>
      </c>
      <c r="C37" s="26">
        <f>sumifs('Booking Data'!$F$2:$F$116,'Booking Data'!$A$2:$A$116,A37)</f>
        <v>27500</v>
      </c>
      <c r="D37" s="34">
        <f>maxifs('Booking Data'!$E$2:$E$116,'Booking Data'!$A$2:$A$116,A37)</f>
        <v>45466</v>
      </c>
      <c r="E37" s="26">
        <f t="shared" si="1"/>
        <v>10</v>
      </c>
      <c r="F37" s="26">
        <f t="shared" si="2"/>
        <v>8</v>
      </c>
      <c r="G37" s="26" t="str">
        <f t="shared" si="3"/>
        <v>Active Guests</v>
      </c>
    </row>
    <row r="38">
      <c r="A38" s="26" t="s">
        <v>126</v>
      </c>
      <c r="B38" s="26">
        <f>countifs('Booking Data'!$A$2:$A$116,A38)</f>
        <v>2</v>
      </c>
      <c r="C38" s="26">
        <f>sumifs('Booking Data'!$F$2:$F$116,'Booking Data'!$A$2:$A$116,A38)</f>
        <v>15000</v>
      </c>
      <c r="D38" s="34">
        <f>maxifs('Booking Data'!$E$2:$E$116,'Booking Data'!$A$2:$A$116,A38)</f>
        <v>45471</v>
      </c>
      <c r="E38" s="26">
        <f t="shared" si="1"/>
        <v>3</v>
      </c>
      <c r="F38" s="26">
        <f t="shared" si="2"/>
        <v>3</v>
      </c>
      <c r="G38" s="26" t="str">
        <f t="shared" si="3"/>
        <v>Active Guests</v>
      </c>
    </row>
    <row r="39">
      <c r="A39" s="26" t="s">
        <v>135</v>
      </c>
      <c r="B39" s="26">
        <f>countifs('Booking Data'!$A$2:$A$116,A39)</f>
        <v>3</v>
      </c>
      <c r="C39" s="26">
        <f>sumifs('Booking Data'!$F$2:$F$116,'Booking Data'!$A$2:$A$116,A39)</f>
        <v>42500</v>
      </c>
      <c r="D39" s="34">
        <f>maxifs('Booking Data'!$E$2:$E$116,'Booking Data'!$A$2:$A$116,A39)</f>
        <v>45471</v>
      </c>
      <c r="E39" s="26">
        <f t="shared" si="1"/>
        <v>3</v>
      </c>
      <c r="F39" s="26">
        <f t="shared" si="2"/>
        <v>3</v>
      </c>
      <c r="G39" s="26" t="str">
        <f t="shared" si="3"/>
        <v>Active Guests</v>
      </c>
    </row>
    <row r="40">
      <c r="A40" s="26" t="s">
        <v>137</v>
      </c>
      <c r="B40" s="26">
        <f>countifs('Booking Data'!$A$2:$A$116,A40)</f>
        <v>1</v>
      </c>
      <c r="C40" s="26">
        <f>sumifs('Booking Data'!$F$2:$F$116,'Booking Data'!$A$2:$A$116,A40)</f>
        <v>15000</v>
      </c>
      <c r="D40" s="34">
        <f>maxifs('Booking Data'!$E$2:$E$116,'Booking Data'!$A$2:$A$116,A40)</f>
        <v>45455</v>
      </c>
      <c r="E40" s="26">
        <f t="shared" si="1"/>
        <v>20</v>
      </c>
      <c r="F40" s="26">
        <f t="shared" si="2"/>
        <v>19</v>
      </c>
      <c r="G40" s="26" t="str">
        <f t="shared" si="3"/>
        <v>Inactive Guests</v>
      </c>
    </row>
    <row r="41">
      <c r="A41" s="26" t="s">
        <v>141</v>
      </c>
      <c r="B41" s="26">
        <f>countifs('Booking Data'!$A$2:$A$116,A41)</f>
        <v>1</v>
      </c>
      <c r="C41" s="26">
        <f>sumifs('Booking Data'!$F$2:$F$116,'Booking Data'!$A$2:$A$116,A41)</f>
        <v>7500</v>
      </c>
      <c r="D41" s="34">
        <f>maxifs('Booking Data'!$E$2:$E$116,'Booking Data'!$A$2:$A$116,A41)</f>
        <v>45456</v>
      </c>
      <c r="E41" s="26">
        <f t="shared" si="1"/>
        <v>19</v>
      </c>
      <c r="F41" s="26">
        <f t="shared" si="2"/>
        <v>18</v>
      </c>
      <c r="G41" s="26" t="str">
        <f t="shared" si="3"/>
        <v>Inactive Guests</v>
      </c>
    </row>
    <row r="42">
      <c r="A42" s="26" t="s">
        <v>150</v>
      </c>
      <c r="B42" s="26">
        <f>countifs('Booking Data'!$A$2:$A$116,A42)</f>
        <v>3</v>
      </c>
      <c r="C42" s="26">
        <f>sumifs('Booking Data'!$F$2:$F$116,'Booking Data'!$A$2:$A$116,A42)</f>
        <v>52500</v>
      </c>
      <c r="D42" s="34">
        <f>maxifs('Booking Data'!$E$2:$E$116,'Booking Data'!$A$2:$A$116,A42)</f>
        <v>45468</v>
      </c>
      <c r="E42" s="26">
        <f t="shared" si="1"/>
        <v>8</v>
      </c>
      <c r="F42" s="26">
        <f t="shared" si="2"/>
        <v>6</v>
      </c>
      <c r="G42" s="26" t="str">
        <f t="shared" si="3"/>
        <v>Active Guests</v>
      </c>
    </row>
    <row r="43">
      <c r="A43" s="26" t="s">
        <v>154</v>
      </c>
      <c r="B43" s="26">
        <f>countifs('Booking Data'!$A$2:$A$116,A43)</f>
        <v>1</v>
      </c>
      <c r="C43" s="26">
        <f>sumifs('Booking Data'!$F$2:$F$116,'Booking Data'!$A$2:$A$116,A43)</f>
        <v>15000</v>
      </c>
      <c r="D43" s="34">
        <f>maxifs('Booking Data'!$E$2:$E$116,'Booking Data'!$A$2:$A$116,A43)</f>
        <v>45464</v>
      </c>
      <c r="E43" s="26">
        <f t="shared" si="1"/>
        <v>12</v>
      </c>
      <c r="F43" s="26">
        <f t="shared" si="2"/>
        <v>10</v>
      </c>
      <c r="G43" s="26" t="str">
        <f t="shared" si="3"/>
        <v>Active Guests</v>
      </c>
    </row>
  </sheetData>
  <mergeCells count="1">
    <mergeCell ref="A1:G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8.75"/>
    <col customWidth="1" min="3" max="3" width="26.25"/>
    <col customWidth="1" min="4" max="4" width="42.25"/>
  </cols>
  <sheetData>
    <row r="1">
      <c r="A1" s="31" t="s">
        <v>201</v>
      </c>
    </row>
    <row r="17">
      <c r="A17" s="33" t="s">
        <v>188</v>
      </c>
      <c r="B17" s="33" t="s">
        <v>189</v>
      </c>
      <c r="C17" s="33" t="s">
        <v>190</v>
      </c>
      <c r="D17" s="33" t="s">
        <v>191</v>
      </c>
    </row>
    <row r="18">
      <c r="A18" s="26" t="str">
        <f t="array" ref="A18:A19">unique('Recency Analysis'!G3:G43)</f>
        <v>Inactive Guests</v>
      </c>
      <c r="B18" s="26">
        <f>countifs('Recency Analysis'!$G$3:$G$43,A18)</f>
        <v>25</v>
      </c>
      <c r="C18" s="26">
        <f>sumifs('Recency Analysis'!$C$3:$C$43,'Recency Analysis'!$G$3:$G$43,A18)</f>
        <v>682500</v>
      </c>
      <c r="D18" s="26">
        <f t="shared" ref="D18:D19" si="1">C18/B18</f>
        <v>27300</v>
      </c>
    </row>
    <row r="19">
      <c r="A19" s="26" t="s">
        <v>202</v>
      </c>
      <c r="B19" s="26">
        <f>countifs('Recency Analysis'!$G$3:$G$43,A19)</f>
        <v>16</v>
      </c>
      <c r="C19" s="26">
        <f>sumifs('Recency Analysis'!$C$3:$C$43,'Recency Analysis'!$G$3:$G$43,A19)</f>
        <v>960000</v>
      </c>
      <c r="D19" s="26">
        <f t="shared" si="1"/>
        <v>60000</v>
      </c>
    </row>
  </sheetData>
  <mergeCells count="1">
    <mergeCell ref="A1:D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15.13"/>
    <col customWidth="1" min="4" max="4" width="14.25"/>
    <col customWidth="1" min="5" max="5" width="15.63"/>
    <col customWidth="1" min="6" max="6" width="16.25"/>
    <col customWidth="1" min="7" max="7" width="14.75"/>
    <col customWidth="1" min="8" max="8" width="11.38"/>
  </cols>
  <sheetData>
    <row r="1">
      <c r="A1" s="23" t="s">
        <v>203</v>
      </c>
      <c r="B1" s="29"/>
      <c r="C1" s="29"/>
      <c r="D1" s="29"/>
      <c r="E1" s="29"/>
      <c r="F1" s="29"/>
      <c r="G1" s="29"/>
      <c r="H1" s="29"/>
      <c r="I1" s="24"/>
    </row>
    <row r="2">
      <c r="A2" s="33" t="s">
        <v>9</v>
      </c>
      <c r="B2" s="33" t="s">
        <v>197</v>
      </c>
      <c r="C2" s="33" t="s">
        <v>14</v>
      </c>
      <c r="D2" s="33" t="s">
        <v>199</v>
      </c>
      <c r="E2" s="33" t="s">
        <v>204</v>
      </c>
      <c r="F2" s="33" t="s">
        <v>205</v>
      </c>
      <c r="G2" s="33" t="s">
        <v>206</v>
      </c>
      <c r="H2" s="33" t="s">
        <v>207</v>
      </c>
      <c r="I2" s="33" t="s">
        <v>208</v>
      </c>
    </row>
    <row r="3">
      <c r="A3" s="26" t="str">
        <f t="array" ref="A3:A43">unique('Booking Data'!A2:A116)</f>
        <v>HTA-THL-0020</v>
      </c>
      <c r="B3" s="26">
        <f>countifs('Booking Data'!$A$2:$A$116,A3)</f>
        <v>4</v>
      </c>
      <c r="C3" s="26">
        <f>sumifs('Booking Data'!$F$2:$F$116,'Booking Data'!$A$2:$A$116,A3)</f>
        <v>55000</v>
      </c>
      <c r="D3" s="26">
        <f>rank('Recency Analysis'!D3,'Recency Analysis'!$D$3:$D$43)</f>
        <v>37</v>
      </c>
      <c r="E3" s="26">
        <f t="shared" ref="E3:E43" si="1">rank(B3,$B$3:$B$43)</f>
        <v>7</v>
      </c>
      <c r="F3" s="26">
        <f t="shared" ref="F3:F43" si="2">rank(C3,$C$3:$C$43)</f>
        <v>10</v>
      </c>
      <c r="G3" s="35">
        <f t="shared" ref="G3:G43" si="3">average(D3:F3)</f>
        <v>18</v>
      </c>
      <c r="H3" s="26">
        <f t="shared" ref="H3:H43" si="4">rank(G3,G$3:G$43, true)</f>
        <v>19</v>
      </c>
      <c r="I3" s="26" t="str">
        <f t="shared" ref="I3:I43" si="5">if(H3&lt;=5,"VIP Guests", "Others")</f>
        <v>Others</v>
      </c>
    </row>
    <row r="4">
      <c r="A4" s="26" t="s">
        <v>18</v>
      </c>
      <c r="B4" s="26">
        <f>countifs('Booking Data'!$A$2:$A$116,A4)</f>
        <v>2</v>
      </c>
      <c r="C4" s="26">
        <f>sumifs('Booking Data'!$F$2:$F$116,'Booking Data'!$A$2:$A$116,A4)</f>
        <v>35000</v>
      </c>
      <c r="D4" s="26">
        <f>rank('Recency Analysis'!D4,'Recency Analysis'!$D$3:$D$43)</f>
        <v>15</v>
      </c>
      <c r="E4" s="26">
        <f t="shared" si="1"/>
        <v>20</v>
      </c>
      <c r="F4" s="26">
        <f t="shared" si="2"/>
        <v>20</v>
      </c>
      <c r="G4" s="35">
        <f t="shared" si="3"/>
        <v>18.33333333</v>
      </c>
      <c r="H4" s="26">
        <f t="shared" si="4"/>
        <v>21</v>
      </c>
      <c r="I4" s="26" t="str">
        <f t="shared" si="5"/>
        <v>Others</v>
      </c>
    </row>
    <row r="5">
      <c r="A5" s="26" t="s">
        <v>21</v>
      </c>
      <c r="B5" s="26">
        <f>countifs('Booking Data'!$A$2:$A$116,A5)</f>
        <v>7</v>
      </c>
      <c r="C5" s="26">
        <f>sumifs('Booking Data'!$F$2:$F$116,'Booking Data'!$A$2:$A$116,A5)</f>
        <v>95000</v>
      </c>
      <c r="D5" s="26">
        <f>rank('Recency Analysis'!D5,'Recency Analysis'!$D$3:$D$43)</f>
        <v>16</v>
      </c>
      <c r="E5" s="26">
        <f t="shared" si="1"/>
        <v>2</v>
      </c>
      <c r="F5" s="26">
        <f t="shared" si="2"/>
        <v>3</v>
      </c>
      <c r="G5" s="35">
        <f t="shared" si="3"/>
        <v>7</v>
      </c>
      <c r="H5" s="26">
        <f t="shared" si="4"/>
        <v>4</v>
      </c>
      <c r="I5" s="26" t="str">
        <f t="shared" si="5"/>
        <v>VIP Guests</v>
      </c>
    </row>
    <row r="6">
      <c r="A6" s="26" t="s">
        <v>23</v>
      </c>
      <c r="B6" s="26">
        <f>countifs('Booking Data'!$A$2:$A$116,A6)</f>
        <v>3</v>
      </c>
      <c r="C6" s="26">
        <f>sumifs('Booking Data'!$F$2:$F$116,'Booking Data'!$A$2:$A$116,A6)</f>
        <v>40000</v>
      </c>
      <c r="D6" s="26">
        <f>rank('Recency Analysis'!D6,'Recency Analysis'!$D$3:$D$43)</f>
        <v>27</v>
      </c>
      <c r="E6" s="26">
        <f t="shared" si="1"/>
        <v>12</v>
      </c>
      <c r="F6" s="26">
        <f t="shared" si="2"/>
        <v>18</v>
      </c>
      <c r="G6" s="35">
        <f t="shared" si="3"/>
        <v>19</v>
      </c>
      <c r="H6" s="26">
        <f t="shared" si="4"/>
        <v>22</v>
      </c>
      <c r="I6" s="26" t="str">
        <f t="shared" si="5"/>
        <v>Others</v>
      </c>
    </row>
    <row r="7">
      <c r="A7" s="26" t="s">
        <v>25</v>
      </c>
      <c r="B7" s="26">
        <f>countifs('Booking Data'!$A$2:$A$116,A7)</f>
        <v>2</v>
      </c>
      <c r="C7" s="26">
        <f>sumifs('Booking Data'!$F$2:$F$116,'Booking Data'!$A$2:$A$116,A7)</f>
        <v>35000</v>
      </c>
      <c r="D7" s="26">
        <f>rank('Recency Analysis'!D7,'Recency Analysis'!$D$3:$D$43)</f>
        <v>40</v>
      </c>
      <c r="E7" s="26">
        <f t="shared" si="1"/>
        <v>20</v>
      </c>
      <c r="F7" s="26">
        <f t="shared" si="2"/>
        <v>20</v>
      </c>
      <c r="G7" s="35">
        <f t="shared" si="3"/>
        <v>26.66666667</v>
      </c>
      <c r="H7" s="26">
        <f t="shared" si="4"/>
        <v>30</v>
      </c>
      <c r="I7" s="26" t="str">
        <f t="shared" si="5"/>
        <v>Others</v>
      </c>
    </row>
    <row r="8">
      <c r="A8" s="26" t="s">
        <v>28</v>
      </c>
      <c r="B8" s="26">
        <f>countifs('Booking Data'!$A$2:$A$116,A8)</f>
        <v>3</v>
      </c>
      <c r="C8" s="26">
        <f>sumifs('Booking Data'!$F$2:$F$116,'Booking Data'!$A$2:$A$116,A8)</f>
        <v>45000</v>
      </c>
      <c r="D8" s="26">
        <f>rank('Recency Analysis'!D8,'Recency Analysis'!$D$3:$D$43)</f>
        <v>22</v>
      </c>
      <c r="E8" s="26">
        <f t="shared" si="1"/>
        <v>12</v>
      </c>
      <c r="F8" s="26">
        <f t="shared" si="2"/>
        <v>15</v>
      </c>
      <c r="G8" s="35">
        <f t="shared" si="3"/>
        <v>16.33333333</v>
      </c>
      <c r="H8" s="26">
        <f t="shared" si="4"/>
        <v>17</v>
      </c>
      <c r="I8" s="26" t="str">
        <f t="shared" si="5"/>
        <v>Others</v>
      </c>
    </row>
    <row r="9">
      <c r="A9" s="26" t="s">
        <v>31</v>
      </c>
      <c r="B9" s="26">
        <f>countifs('Booking Data'!$A$2:$A$116,A9)</f>
        <v>4</v>
      </c>
      <c r="C9" s="26">
        <f>sumifs('Booking Data'!$F$2:$F$116,'Booking Data'!$A$2:$A$116,A9)</f>
        <v>57500</v>
      </c>
      <c r="D9" s="26">
        <f>rank('Recency Analysis'!D9,'Recency Analysis'!$D$3:$D$43)</f>
        <v>5</v>
      </c>
      <c r="E9" s="26">
        <f t="shared" si="1"/>
        <v>7</v>
      </c>
      <c r="F9" s="26">
        <f t="shared" si="2"/>
        <v>9</v>
      </c>
      <c r="G9" s="35">
        <f t="shared" si="3"/>
        <v>7</v>
      </c>
      <c r="H9" s="26">
        <f t="shared" si="4"/>
        <v>4</v>
      </c>
      <c r="I9" s="26" t="str">
        <f t="shared" si="5"/>
        <v>VIP Guests</v>
      </c>
    </row>
    <row r="10">
      <c r="A10" s="26" t="s">
        <v>33</v>
      </c>
      <c r="B10" s="26">
        <f>countifs('Booking Data'!$A$2:$A$116,A10)</f>
        <v>3</v>
      </c>
      <c r="C10" s="26">
        <f>sumifs('Booking Data'!$F$2:$F$116,'Booking Data'!$A$2:$A$116,A10)</f>
        <v>47500</v>
      </c>
      <c r="D10" s="26">
        <f>rank('Recency Analysis'!D10,'Recency Analysis'!$D$3:$D$43)</f>
        <v>14</v>
      </c>
      <c r="E10" s="26">
        <f t="shared" si="1"/>
        <v>12</v>
      </c>
      <c r="F10" s="26">
        <f t="shared" si="2"/>
        <v>13</v>
      </c>
      <c r="G10" s="35">
        <f t="shared" si="3"/>
        <v>13</v>
      </c>
      <c r="H10" s="26">
        <f t="shared" si="4"/>
        <v>13</v>
      </c>
      <c r="I10" s="26" t="str">
        <f t="shared" si="5"/>
        <v>Others</v>
      </c>
    </row>
    <row r="11">
      <c r="A11" s="26" t="s">
        <v>35</v>
      </c>
      <c r="B11" s="26">
        <f>countifs('Booking Data'!$A$2:$A$116,A11)</f>
        <v>6</v>
      </c>
      <c r="C11" s="26">
        <f>sumifs('Booking Data'!$F$2:$F$116,'Booking Data'!$A$2:$A$116,A11)</f>
        <v>92500</v>
      </c>
      <c r="D11" s="26">
        <f>rank('Recency Analysis'!D11,'Recency Analysis'!$D$3:$D$43)</f>
        <v>7</v>
      </c>
      <c r="E11" s="26">
        <f t="shared" si="1"/>
        <v>3</v>
      </c>
      <c r="F11" s="26">
        <f t="shared" si="2"/>
        <v>4</v>
      </c>
      <c r="G11" s="35">
        <f t="shared" si="3"/>
        <v>4.666666667</v>
      </c>
      <c r="H11" s="26">
        <f t="shared" si="4"/>
        <v>3</v>
      </c>
      <c r="I11" s="26" t="str">
        <f t="shared" si="5"/>
        <v>VIP Guests</v>
      </c>
    </row>
    <row r="12">
      <c r="A12" s="26" t="s">
        <v>37</v>
      </c>
      <c r="B12" s="26">
        <f>countifs('Booking Data'!$A$2:$A$116,A12)</f>
        <v>4</v>
      </c>
      <c r="C12" s="26">
        <f>sumifs('Booking Data'!$F$2:$F$116,'Booking Data'!$A$2:$A$116,A12)</f>
        <v>70000</v>
      </c>
      <c r="D12" s="26">
        <f>rank('Recency Analysis'!D12,'Recency Analysis'!$D$3:$D$43)</f>
        <v>29</v>
      </c>
      <c r="E12" s="26">
        <f t="shared" si="1"/>
        <v>7</v>
      </c>
      <c r="F12" s="26">
        <f t="shared" si="2"/>
        <v>7</v>
      </c>
      <c r="G12" s="35">
        <f t="shared" si="3"/>
        <v>14.33333333</v>
      </c>
      <c r="H12" s="26">
        <f t="shared" si="4"/>
        <v>14</v>
      </c>
      <c r="I12" s="26" t="str">
        <f t="shared" si="5"/>
        <v>Others</v>
      </c>
    </row>
    <row r="13">
      <c r="A13" s="26" t="s">
        <v>39</v>
      </c>
      <c r="B13" s="26">
        <f>countifs('Booking Data'!$A$2:$A$116,A13)</f>
        <v>6</v>
      </c>
      <c r="C13" s="26">
        <f>sumifs('Booking Data'!$F$2:$F$116,'Booking Data'!$A$2:$A$116,A13)</f>
        <v>90000</v>
      </c>
      <c r="D13" s="26">
        <f>rank('Recency Analysis'!D13,'Recency Analysis'!$D$3:$D$43)</f>
        <v>12</v>
      </c>
      <c r="E13" s="26">
        <f t="shared" si="1"/>
        <v>3</v>
      </c>
      <c r="F13" s="26">
        <f t="shared" si="2"/>
        <v>6</v>
      </c>
      <c r="G13" s="35">
        <f t="shared" si="3"/>
        <v>7</v>
      </c>
      <c r="H13" s="26">
        <f t="shared" si="4"/>
        <v>4</v>
      </c>
      <c r="I13" s="26" t="str">
        <f t="shared" si="5"/>
        <v>VIP Guests</v>
      </c>
    </row>
    <row r="14">
      <c r="A14" s="26" t="s">
        <v>42</v>
      </c>
      <c r="B14" s="26">
        <f>countifs('Booking Data'!$A$2:$A$116,A14)</f>
        <v>6</v>
      </c>
      <c r="C14" s="26">
        <f>sumifs('Booking Data'!$F$2:$F$116,'Booking Data'!$A$2:$A$116,A14)</f>
        <v>92500</v>
      </c>
      <c r="D14" s="26">
        <f>rank('Recency Analysis'!D14,'Recency Analysis'!$D$3:$D$43)</f>
        <v>21</v>
      </c>
      <c r="E14" s="26">
        <f t="shared" si="1"/>
        <v>3</v>
      </c>
      <c r="F14" s="26">
        <f t="shared" si="2"/>
        <v>4</v>
      </c>
      <c r="G14" s="35">
        <f t="shared" si="3"/>
        <v>9.333333333</v>
      </c>
      <c r="H14" s="26">
        <f t="shared" si="4"/>
        <v>9</v>
      </c>
      <c r="I14" s="26" t="str">
        <f t="shared" si="5"/>
        <v>Others</v>
      </c>
    </row>
    <row r="15">
      <c r="A15" s="26" t="s">
        <v>45</v>
      </c>
      <c r="B15" s="26">
        <f>countifs('Booking Data'!$A$2:$A$116,A15)</f>
        <v>8</v>
      </c>
      <c r="C15" s="26">
        <f>sumifs('Booking Data'!$F$2:$F$116,'Booking Data'!$A$2:$A$116,A15)</f>
        <v>127500</v>
      </c>
      <c r="D15" s="26">
        <f>rank('Recency Analysis'!D15,'Recency Analysis'!$D$3:$D$43)</f>
        <v>10</v>
      </c>
      <c r="E15" s="26">
        <f t="shared" si="1"/>
        <v>1</v>
      </c>
      <c r="F15" s="26">
        <f t="shared" si="2"/>
        <v>1</v>
      </c>
      <c r="G15" s="35">
        <f t="shared" si="3"/>
        <v>4</v>
      </c>
      <c r="H15" s="26">
        <f t="shared" si="4"/>
        <v>2</v>
      </c>
      <c r="I15" s="26" t="str">
        <f t="shared" si="5"/>
        <v>VIP Guests</v>
      </c>
    </row>
    <row r="16">
      <c r="A16" s="26" t="s">
        <v>47</v>
      </c>
      <c r="B16" s="26">
        <f>countifs('Booking Data'!$A$2:$A$116,A16)</f>
        <v>2</v>
      </c>
      <c r="C16" s="26">
        <f>sumifs('Booking Data'!$F$2:$F$116,'Booking Data'!$A$2:$A$116,A16)</f>
        <v>22500</v>
      </c>
      <c r="D16" s="26">
        <f>rank('Recency Analysis'!D16,'Recency Analysis'!$D$3:$D$43)</f>
        <v>23</v>
      </c>
      <c r="E16" s="26">
        <f t="shared" si="1"/>
        <v>20</v>
      </c>
      <c r="F16" s="26">
        <f t="shared" si="2"/>
        <v>25</v>
      </c>
      <c r="G16" s="35">
        <f t="shared" si="3"/>
        <v>22.66666667</v>
      </c>
      <c r="H16" s="26">
        <f t="shared" si="4"/>
        <v>24</v>
      </c>
      <c r="I16" s="26" t="str">
        <f t="shared" si="5"/>
        <v>Others</v>
      </c>
    </row>
    <row r="17">
      <c r="A17" s="26" t="s">
        <v>51</v>
      </c>
      <c r="B17" s="26">
        <f>countifs('Booking Data'!$A$2:$A$116,A17)</f>
        <v>6</v>
      </c>
      <c r="C17" s="26">
        <f>sumifs('Booking Data'!$F$2:$F$116,'Booking Data'!$A$2:$A$116,A17)</f>
        <v>100000</v>
      </c>
      <c r="D17" s="26">
        <f>rank('Recency Analysis'!D17,'Recency Analysis'!$D$3:$D$43)</f>
        <v>5</v>
      </c>
      <c r="E17" s="26">
        <f t="shared" si="1"/>
        <v>3</v>
      </c>
      <c r="F17" s="26">
        <f t="shared" si="2"/>
        <v>2</v>
      </c>
      <c r="G17" s="35">
        <f t="shared" si="3"/>
        <v>3.333333333</v>
      </c>
      <c r="H17" s="26">
        <f t="shared" si="4"/>
        <v>1</v>
      </c>
      <c r="I17" s="26" t="str">
        <f t="shared" si="5"/>
        <v>VIP Guests</v>
      </c>
    </row>
    <row r="18">
      <c r="A18" s="26" t="s">
        <v>53</v>
      </c>
      <c r="B18" s="26">
        <f>countifs('Booking Data'!$A$2:$A$116,A18)</f>
        <v>1</v>
      </c>
      <c r="C18" s="26">
        <f>sumifs('Booking Data'!$F$2:$F$116,'Booking Data'!$A$2:$A$116,A18)</f>
        <v>7500</v>
      </c>
      <c r="D18" s="26">
        <f>rank('Recency Analysis'!D18,'Recency Analysis'!$D$3:$D$43)</f>
        <v>41</v>
      </c>
      <c r="E18" s="26">
        <f t="shared" si="1"/>
        <v>30</v>
      </c>
      <c r="F18" s="26">
        <f t="shared" si="2"/>
        <v>36</v>
      </c>
      <c r="G18" s="35">
        <f t="shared" si="3"/>
        <v>35.66666667</v>
      </c>
      <c r="H18" s="26">
        <f t="shared" si="4"/>
        <v>41</v>
      </c>
      <c r="I18" s="26" t="str">
        <f t="shared" si="5"/>
        <v>Others</v>
      </c>
    </row>
    <row r="19">
      <c r="A19" s="26" t="s">
        <v>56</v>
      </c>
      <c r="B19" s="26">
        <f>countifs('Booking Data'!$A$2:$A$116,A19)</f>
        <v>2</v>
      </c>
      <c r="C19" s="26">
        <f>sumifs('Booking Data'!$F$2:$F$116,'Booking Data'!$A$2:$A$116,A19)</f>
        <v>22500</v>
      </c>
      <c r="D19" s="26">
        <f>rank('Recency Analysis'!D19,'Recency Analysis'!$D$3:$D$43)</f>
        <v>28</v>
      </c>
      <c r="E19" s="26">
        <f t="shared" si="1"/>
        <v>20</v>
      </c>
      <c r="F19" s="26">
        <f t="shared" si="2"/>
        <v>25</v>
      </c>
      <c r="G19" s="35">
        <f t="shared" si="3"/>
        <v>24.33333333</v>
      </c>
      <c r="H19" s="26">
        <f t="shared" si="4"/>
        <v>27</v>
      </c>
      <c r="I19" s="26" t="str">
        <f t="shared" si="5"/>
        <v>Others</v>
      </c>
    </row>
    <row r="20">
      <c r="A20" s="26" t="s">
        <v>62</v>
      </c>
      <c r="B20" s="26">
        <f>countifs('Booking Data'!$A$2:$A$116,A20)</f>
        <v>2</v>
      </c>
      <c r="C20" s="26">
        <f>sumifs('Booking Data'!$F$2:$F$116,'Booking Data'!$A$2:$A$116,A20)</f>
        <v>35000</v>
      </c>
      <c r="D20" s="26">
        <f>rank('Recency Analysis'!D20,'Recency Analysis'!$D$3:$D$43)</f>
        <v>30</v>
      </c>
      <c r="E20" s="26">
        <f t="shared" si="1"/>
        <v>20</v>
      </c>
      <c r="F20" s="26">
        <f t="shared" si="2"/>
        <v>20</v>
      </c>
      <c r="G20" s="35">
        <f t="shared" si="3"/>
        <v>23.33333333</v>
      </c>
      <c r="H20" s="26">
        <f t="shared" si="4"/>
        <v>25</v>
      </c>
      <c r="I20" s="26" t="str">
        <f t="shared" si="5"/>
        <v>Others</v>
      </c>
    </row>
    <row r="21">
      <c r="A21" s="26" t="s">
        <v>65</v>
      </c>
      <c r="B21" s="26">
        <f>countifs('Booking Data'!$A$2:$A$116,A21)</f>
        <v>1</v>
      </c>
      <c r="C21" s="26">
        <f>sumifs('Booking Data'!$F$2:$F$116,'Booking Data'!$A$2:$A$116,A21)</f>
        <v>17500</v>
      </c>
      <c r="D21" s="26">
        <f>rank('Recency Analysis'!D21,'Recency Analysis'!$D$3:$D$43)</f>
        <v>39</v>
      </c>
      <c r="E21" s="26">
        <f t="shared" si="1"/>
        <v>30</v>
      </c>
      <c r="F21" s="26">
        <f t="shared" si="2"/>
        <v>27</v>
      </c>
      <c r="G21" s="35">
        <f t="shared" si="3"/>
        <v>32</v>
      </c>
      <c r="H21" s="26">
        <f t="shared" si="4"/>
        <v>34</v>
      </c>
      <c r="I21" s="26" t="str">
        <f t="shared" si="5"/>
        <v>Others</v>
      </c>
    </row>
    <row r="22">
      <c r="A22" s="26" t="s">
        <v>67</v>
      </c>
      <c r="B22" s="26">
        <f>countifs('Booking Data'!$A$2:$A$116,A22)</f>
        <v>2</v>
      </c>
      <c r="C22" s="26">
        <f>sumifs('Booking Data'!$F$2:$F$116,'Booking Data'!$A$2:$A$116,A22)</f>
        <v>15000</v>
      </c>
      <c r="D22" s="26">
        <f>rank('Recency Analysis'!D22,'Recency Analysis'!$D$3:$D$43)</f>
        <v>34</v>
      </c>
      <c r="E22" s="26">
        <f t="shared" si="1"/>
        <v>20</v>
      </c>
      <c r="F22" s="26">
        <f t="shared" si="2"/>
        <v>28</v>
      </c>
      <c r="G22" s="35">
        <f t="shared" si="3"/>
        <v>27.33333333</v>
      </c>
      <c r="H22" s="26">
        <f t="shared" si="4"/>
        <v>31</v>
      </c>
      <c r="I22" s="26" t="str">
        <f t="shared" si="5"/>
        <v>Others</v>
      </c>
    </row>
    <row r="23">
      <c r="A23" s="26" t="s">
        <v>69</v>
      </c>
      <c r="B23" s="26">
        <f>countifs('Booking Data'!$A$2:$A$116,A23)</f>
        <v>2</v>
      </c>
      <c r="C23" s="26">
        <f>sumifs('Booking Data'!$F$2:$F$116,'Booking Data'!$A$2:$A$116,A23)</f>
        <v>32500</v>
      </c>
      <c r="D23" s="26">
        <f>rank('Recency Analysis'!D23,'Recency Analysis'!$D$3:$D$43)</f>
        <v>17</v>
      </c>
      <c r="E23" s="26">
        <f t="shared" si="1"/>
        <v>20</v>
      </c>
      <c r="F23" s="26">
        <f t="shared" si="2"/>
        <v>23</v>
      </c>
      <c r="G23" s="35">
        <f t="shared" si="3"/>
        <v>20</v>
      </c>
      <c r="H23" s="26">
        <f t="shared" si="4"/>
        <v>23</v>
      </c>
      <c r="I23" s="26" t="str">
        <f t="shared" si="5"/>
        <v>Others</v>
      </c>
    </row>
    <row r="24">
      <c r="A24" s="26" t="s">
        <v>71</v>
      </c>
      <c r="B24" s="26">
        <f>countifs('Booking Data'!$A$2:$A$116,A24)</f>
        <v>1</v>
      </c>
      <c r="C24" s="26">
        <f>sumifs('Booking Data'!$F$2:$F$116,'Booking Data'!$A$2:$A$116,A24)</f>
        <v>15000</v>
      </c>
      <c r="D24" s="26">
        <f>rank('Recency Analysis'!D24,'Recency Analysis'!$D$3:$D$43)</f>
        <v>38</v>
      </c>
      <c r="E24" s="26">
        <f t="shared" si="1"/>
        <v>30</v>
      </c>
      <c r="F24" s="26">
        <f t="shared" si="2"/>
        <v>28</v>
      </c>
      <c r="G24" s="35">
        <f t="shared" si="3"/>
        <v>32</v>
      </c>
      <c r="H24" s="26">
        <f t="shared" si="4"/>
        <v>34</v>
      </c>
      <c r="I24" s="26" t="str">
        <f t="shared" si="5"/>
        <v>Others</v>
      </c>
    </row>
    <row r="25">
      <c r="A25" s="26" t="s">
        <v>73</v>
      </c>
      <c r="B25" s="26">
        <f>countifs('Booking Data'!$A$2:$A$116,A25)</f>
        <v>3</v>
      </c>
      <c r="C25" s="26">
        <f>sumifs('Booking Data'!$F$2:$F$116,'Booking Data'!$A$2:$A$116,A25)</f>
        <v>55000</v>
      </c>
      <c r="D25" s="26">
        <f>rank('Recency Analysis'!D25,'Recency Analysis'!$D$3:$D$43)</f>
        <v>1</v>
      </c>
      <c r="E25" s="26">
        <f t="shared" si="1"/>
        <v>12</v>
      </c>
      <c r="F25" s="26">
        <f t="shared" si="2"/>
        <v>10</v>
      </c>
      <c r="G25" s="35">
        <f t="shared" si="3"/>
        <v>7.666666667</v>
      </c>
      <c r="H25" s="26">
        <f t="shared" si="4"/>
        <v>7</v>
      </c>
      <c r="I25" s="26" t="str">
        <f t="shared" si="5"/>
        <v>Others</v>
      </c>
    </row>
    <row r="26">
      <c r="A26" s="26" t="s">
        <v>79</v>
      </c>
      <c r="B26" s="26">
        <f>countifs('Booking Data'!$A$2:$A$116,A26)</f>
        <v>1</v>
      </c>
      <c r="C26" s="26">
        <f>sumifs('Booking Data'!$F$2:$F$116,'Booking Data'!$A$2:$A$116,A26)</f>
        <v>7500</v>
      </c>
      <c r="D26" s="26">
        <f>rank('Recency Analysis'!D26,'Recency Analysis'!$D$3:$D$43)</f>
        <v>36</v>
      </c>
      <c r="E26" s="26">
        <f t="shared" si="1"/>
        <v>30</v>
      </c>
      <c r="F26" s="26">
        <f t="shared" si="2"/>
        <v>36</v>
      </c>
      <c r="G26" s="35">
        <f t="shared" si="3"/>
        <v>34</v>
      </c>
      <c r="H26" s="26">
        <f t="shared" si="4"/>
        <v>40</v>
      </c>
      <c r="I26" s="26" t="str">
        <f t="shared" si="5"/>
        <v>Others</v>
      </c>
    </row>
    <row r="27">
      <c r="A27" s="26" t="s">
        <v>82</v>
      </c>
      <c r="B27" s="26">
        <f>countifs('Booking Data'!$A$2:$A$116,A27)</f>
        <v>1</v>
      </c>
      <c r="C27" s="26">
        <f>sumifs('Booking Data'!$F$2:$F$116,'Booking Data'!$A$2:$A$116,A27)</f>
        <v>7500</v>
      </c>
      <c r="D27" s="26">
        <f>rank('Recency Analysis'!D27,'Recency Analysis'!$D$3:$D$43)</f>
        <v>34</v>
      </c>
      <c r="E27" s="26">
        <f t="shared" si="1"/>
        <v>30</v>
      </c>
      <c r="F27" s="26">
        <f t="shared" si="2"/>
        <v>36</v>
      </c>
      <c r="G27" s="35">
        <f t="shared" si="3"/>
        <v>33.33333333</v>
      </c>
      <c r="H27" s="26">
        <f t="shared" si="4"/>
        <v>39</v>
      </c>
      <c r="I27" s="26" t="str">
        <f t="shared" si="5"/>
        <v>Others</v>
      </c>
    </row>
    <row r="28">
      <c r="A28" s="26" t="s">
        <v>84</v>
      </c>
      <c r="B28" s="26">
        <f>countifs('Booking Data'!$A$2:$A$116,A28)</f>
        <v>1</v>
      </c>
      <c r="C28" s="26">
        <f>sumifs('Booking Data'!$F$2:$F$116,'Booking Data'!$A$2:$A$116,A28)</f>
        <v>7500</v>
      </c>
      <c r="D28" s="26">
        <f>rank('Recency Analysis'!D28,'Recency Analysis'!$D$3:$D$43)</f>
        <v>31</v>
      </c>
      <c r="E28" s="26">
        <f t="shared" si="1"/>
        <v>30</v>
      </c>
      <c r="F28" s="26">
        <f t="shared" si="2"/>
        <v>36</v>
      </c>
      <c r="G28" s="35">
        <f t="shared" si="3"/>
        <v>32.33333333</v>
      </c>
      <c r="H28" s="26">
        <f t="shared" si="4"/>
        <v>37</v>
      </c>
      <c r="I28" s="26" t="str">
        <f t="shared" si="5"/>
        <v>Others</v>
      </c>
    </row>
    <row r="29">
      <c r="A29" s="26" t="s">
        <v>86</v>
      </c>
      <c r="B29" s="26">
        <f>countifs('Booking Data'!$A$2:$A$116,A29)</f>
        <v>1</v>
      </c>
      <c r="C29" s="26">
        <f>sumifs('Booking Data'!$F$2:$F$116,'Booking Data'!$A$2:$A$116,A29)</f>
        <v>10000</v>
      </c>
      <c r="D29" s="26">
        <f>rank('Recency Analysis'!D29,'Recency Analysis'!$D$3:$D$43)</f>
        <v>31</v>
      </c>
      <c r="E29" s="26">
        <f t="shared" si="1"/>
        <v>30</v>
      </c>
      <c r="F29" s="26">
        <f t="shared" si="2"/>
        <v>35</v>
      </c>
      <c r="G29" s="35">
        <f t="shared" si="3"/>
        <v>32</v>
      </c>
      <c r="H29" s="26">
        <f t="shared" si="4"/>
        <v>34</v>
      </c>
      <c r="I29" s="26" t="str">
        <f t="shared" si="5"/>
        <v>Others</v>
      </c>
    </row>
    <row r="30">
      <c r="A30" s="26" t="s">
        <v>88</v>
      </c>
      <c r="B30" s="26">
        <f>countifs('Booking Data'!$A$2:$A$116,A30)</f>
        <v>1</v>
      </c>
      <c r="C30" s="26">
        <f>sumifs('Booking Data'!$F$2:$F$116,'Booking Data'!$A$2:$A$116,A30)</f>
        <v>7500</v>
      </c>
      <c r="D30" s="26">
        <f>rank('Recency Analysis'!D30,'Recency Analysis'!$D$3:$D$43)</f>
        <v>31</v>
      </c>
      <c r="E30" s="26">
        <f t="shared" si="1"/>
        <v>30</v>
      </c>
      <c r="F30" s="26">
        <f t="shared" si="2"/>
        <v>36</v>
      </c>
      <c r="G30" s="35">
        <f t="shared" si="3"/>
        <v>32.33333333</v>
      </c>
      <c r="H30" s="26">
        <f t="shared" si="4"/>
        <v>37</v>
      </c>
      <c r="I30" s="26" t="str">
        <f t="shared" si="5"/>
        <v>Others</v>
      </c>
    </row>
    <row r="31">
      <c r="A31" s="26" t="s">
        <v>90</v>
      </c>
      <c r="B31" s="26">
        <f>countifs('Booking Data'!$A$2:$A$116,A31)</f>
        <v>4</v>
      </c>
      <c r="C31" s="26">
        <f>sumifs('Booking Data'!$F$2:$F$116,'Booking Data'!$A$2:$A$116,A31)</f>
        <v>47500</v>
      </c>
      <c r="D31" s="26">
        <f>rank('Recency Analysis'!D31,'Recency Analysis'!$D$3:$D$43)</f>
        <v>24</v>
      </c>
      <c r="E31" s="26">
        <f t="shared" si="1"/>
        <v>7</v>
      </c>
      <c r="F31" s="26">
        <f t="shared" si="2"/>
        <v>13</v>
      </c>
      <c r="G31" s="35">
        <f t="shared" si="3"/>
        <v>14.66666667</v>
      </c>
      <c r="H31" s="26">
        <f t="shared" si="4"/>
        <v>15</v>
      </c>
      <c r="I31" s="26" t="str">
        <f t="shared" si="5"/>
        <v>Others</v>
      </c>
    </row>
    <row r="32">
      <c r="A32" s="26" t="s">
        <v>101</v>
      </c>
      <c r="B32" s="26">
        <f>countifs('Booking Data'!$A$2:$A$116,A32)</f>
        <v>4</v>
      </c>
      <c r="C32" s="26">
        <f>sumifs('Booking Data'!$F$2:$F$116,'Booking Data'!$A$2:$A$116,A32)</f>
        <v>62500</v>
      </c>
      <c r="D32" s="26">
        <f>rank('Recency Analysis'!D32,'Recency Analysis'!$D$3:$D$43)</f>
        <v>8</v>
      </c>
      <c r="E32" s="26">
        <f t="shared" si="1"/>
        <v>7</v>
      </c>
      <c r="F32" s="26">
        <f t="shared" si="2"/>
        <v>8</v>
      </c>
      <c r="G32" s="35">
        <f t="shared" si="3"/>
        <v>7.666666667</v>
      </c>
      <c r="H32" s="26">
        <f t="shared" si="4"/>
        <v>7</v>
      </c>
      <c r="I32" s="26" t="str">
        <f t="shared" si="5"/>
        <v>Others</v>
      </c>
    </row>
    <row r="33">
      <c r="A33" s="26" t="s">
        <v>107</v>
      </c>
      <c r="B33" s="26">
        <f>countifs('Booking Data'!$A$2:$A$116,A33)</f>
        <v>3</v>
      </c>
      <c r="C33" s="26">
        <f>sumifs('Booking Data'!$F$2:$F$116,'Booking Data'!$A$2:$A$116,A33)</f>
        <v>37500</v>
      </c>
      <c r="D33" s="26">
        <f>rank('Recency Analysis'!D33,'Recency Analysis'!$D$3:$D$43)</f>
        <v>17</v>
      </c>
      <c r="E33" s="26">
        <f t="shared" si="1"/>
        <v>12</v>
      </c>
      <c r="F33" s="26">
        <f t="shared" si="2"/>
        <v>19</v>
      </c>
      <c r="G33" s="35">
        <f t="shared" si="3"/>
        <v>16</v>
      </c>
      <c r="H33" s="26">
        <f t="shared" si="4"/>
        <v>16</v>
      </c>
      <c r="I33" s="26" t="str">
        <f t="shared" si="5"/>
        <v>Others</v>
      </c>
    </row>
    <row r="34">
      <c r="A34" s="26" t="s">
        <v>109</v>
      </c>
      <c r="B34" s="26">
        <f>countifs('Booking Data'!$A$2:$A$116,A34)</f>
        <v>2</v>
      </c>
      <c r="C34" s="26">
        <f>sumifs('Booking Data'!$F$2:$F$116,'Booking Data'!$A$2:$A$116,A34)</f>
        <v>15000</v>
      </c>
      <c r="D34" s="26">
        <f>rank('Recency Analysis'!D34,'Recency Analysis'!$D$3:$D$43)</f>
        <v>25</v>
      </c>
      <c r="E34" s="26">
        <f t="shared" si="1"/>
        <v>20</v>
      </c>
      <c r="F34" s="26">
        <f t="shared" si="2"/>
        <v>28</v>
      </c>
      <c r="G34" s="35">
        <f t="shared" si="3"/>
        <v>24.33333333</v>
      </c>
      <c r="H34" s="26">
        <f t="shared" si="4"/>
        <v>27</v>
      </c>
      <c r="I34" s="26" t="str">
        <f t="shared" si="5"/>
        <v>Others</v>
      </c>
    </row>
    <row r="35">
      <c r="A35" s="26" t="s">
        <v>112</v>
      </c>
      <c r="B35" s="26">
        <f>countifs('Booking Data'!$A$2:$A$116,A35)</f>
        <v>1</v>
      </c>
      <c r="C35" s="26">
        <f>sumifs('Booking Data'!$F$2:$F$116,'Booking Data'!$A$2:$A$116,A35)</f>
        <v>15000</v>
      </c>
      <c r="D35" s="26">
        <f>rank('Recency Analysis'!D35,'Recency Analysis'!$D$3:$D$43)</f>
        <v>26</v>
      </c>
      <c r="E35" s="26">
        <f t="shared" si="1"/>
        <v>30</v>
      </c>
      <c r="F35" s="26">
        <f t="shared" si="2"/>
        <v>28</v>
      </c>
      <c r="G35" s="35">
        <f t="shared" si="3"/>
        <v>28</v>
      </c>
      <c r="H35" s="26">
        <f t="shared" si="4"/>
        <v>32</v>
      </c>
      <c r="I35" s="26" t="str">
        <f t="shared" si="5"/>
        <v>Others</v>
      </c>
    </row>
    <row r="36">
      <c r="A36" s="26" t="s">
        <v>118</v>
      </c>
      <c r="B36" s="26">
        <f>countifs('Booking Data'!$A$2:$A$116,A36)</f>
        <v>3</v>
      </c>
      <c r="C36" s="26">
        <f>sumifs('Booking Data'!$F$2:$F$116,'Booking Data'!$A$2:$A$116,A36)</f>
        <v>45000</v>
      </c>
      <c r="D36" s="26">
        <f>rank('Recency Analysis'!D36,'Recency Analysis'!$D$3:$D$43)</f>
        <v>1</v>
      </c>
      <c r="E36" s="26">
        <f t="shared" si="1"/>
        <v>12</v>
      </c>
      <c r="F36" s="26">
        <f t="shared" si="2"/>
        <v>15</v>
      </c>
      <c r="G36" s="35">
        <f t="shared" si="3"/>
        <v>9.333333333</v>
      </c>
      <c r="H36" s="26">
        <f t="shared" si="4"/>
        <v>9</v>
      </c>
      <c r="I36" s="26" t="str">
        <f t="shared" si="5"/>
        <v>Others</v>
      </c>
    </row>
    <row r="37">
      <c r="A37" s="26" t="s">
        <v>122</v>
      </c>
      <c r="B37" s="26">
        <f>countifs('Booking Data'!$A$2:$A$116,A37)</f>
        <v>2</v>
      </c>
      <c r="C37" s="26">
        <f>sumifs('Booking Data'!$F$2:$F$116,'Booking Data'!$A$2:$A$116,A37)</f>
        <v>27500</v>
      </c>
      <c r="D37" s="26">
        <f>rank('Recency Analysis'!D37,'Recency Analysis'!$D$3:$D$43)</f>
        <v>10</v>
      </c>
      <c r="E37" s="26">
        <f t="shared" si="1"/>
        <v>20</v>
      </c>
      <c r="F37" s="26">
        <f t="shared" si="2"/>
        <v>24</v>
      </c>
      <c r="G37" s="35">
        <f t="shared" si="3"/>
        <v>18</v>
      </c>
      <c r="H37" s="26">
        <f t="shared" si="4"/>
        <v>19</v>
      </c>
      <c r="I37" s="26" t="str">
        <f t="shared" si="5"/>
        <v>Others</v>
      </c>
    </row>
    <row r="38">
      <c r="A38" s="26" t="s">
        <v>126</v>
      </c>
      <c r="B38" s="26">
        <f>countifs('Booking Data'!$A$2:$A$116,A38)</f>
        <v>2</v>
      </c>
      <c r="C38" s="26">
        <f>sumifs('Booking Data'!$F$2:$F$116,'Booking Data'!$A$2:$A$116,A38)</f>
        <v>15000</v>
      </c>
      <c r="D38" s="26">
        <f>rank('Recency Analysis'!D38,'Recency Analysis'!$D$3:$D$43)</f>
        <v>3</v>
      </c>
      <c r="E38" s="26">
        <f t="shared" si="1"/>
        <v>20</v>
      </c>
      <c r="F38" s="26">
        <f t="shared" si="2"/>
        <v>28</v>
      </c>
      <c r="G38" s="35">
        <f t="shared" si="3"/>
        <v>17</v>
      </c>
      <c r="H38" s="26">
        <f t="shared" si="4"/>
        <v>18</v>
      </c>
      <c r="I38" s="26" t="str">
        <f t="shared" si="5"/>
        <v>Others</v>
      </c>
    </row>
    <row r="39">
      <c r="A39" s="26" t="s">
        <v>135</v>
      </c>
      <c r="B39" s="26">
        <f>countifs('Booking Data'!$A$2:$A$116,A39)</f>
        <v>3</v>
      </c>
      <c r="C39" s="26">
        <f>sumifs('Booking Data'!$F$2:$F$116,'Booking Data'!$A$2:$A$116,A39)</f>
        <v>42500</v>
      </c>
      <c r="D39" s="26">
        <f>rank('Recency Analysis'!D39,'Recency Analysis'!$D$3:$D$43)</f>
        <v>3</v>
      </c>
      <c r="E39" s="26">
        <f t="shared" si="1"/>
        <v>12</v>
      </c>
      <c r="F39" s="26">
        <f t="shared" si="2"/>
        <v>17</v>
      </c>
      <c r="G39" s="35">
        <f t="shared" si="3"/>
        <v>10.66666667</v>
      </c>
      <c r="H39" s="26">
        <f t="shared" si="4"/>
        <v>11</v>
      </c>
      <c r="I39" s="26" t="str">
        <f t="shared" si="5"/>
        <v>Others</v>
      </c>
    </row>
    <row r="40">
      <c r="A40" s="26" t="s">
        <v>137</v>
      </c>
      <c r="B40" s="26">
        <f>countifs('Booking Data'!$A$2:$A$116,A40)</f>
        <v>1</v>
      </c>
      <c r="C40" s="26">
        <f>sumifs('Booking Data'!$F$2:$F$116,'Booking Data'!$A$2:$A$116,A40)</f>
        <v>15000</v>
      </c>
      <c r="D40" s="26">
        <f>rank('Recency Analysis'!D40,'Recency Analysis'!$D$3:$D$43)</f>
        <v>20</v>
      </c>
      <c r="E40" s="26">
        <f t="shared" si="1"/>
        <v>30</v>
      </c>
      <c r="F40" s="26">
        <f t="shared" si="2"/>
        <v>28</v>
      </c>
      <c r="G40" s="35">
        <f t="shared" si="3"/>
        <v>26</v>
      </c>
      <c r="H40" s="26">
        <f t="shared" si="4"/>
        <v>29</v>
      </c>
      <c r="I40" s="26" t="str">
        <f t="shared" si="5"/>
        <v>Others</v>
      </c>
    </row>
    <row r="41">
      <c r="A41" s="26" t="s">
        <v>141</v>
      </c>
      <c r="B41" s="26">
        <f>countifs('Booking Data'!$A$2:$A$116,A41)</f>
        <v>1</v>
      </c>
      <c r="C41" s="26">
        <f>sumifs('Booking Data'!$F$2:$F$116,'Booking Data'!$A$2:$A$116,A41)</f>
        <v>7500</v>
      </c>
      <c r="D41" s="26">
        <f>rank('Recency Analysis'!D41,'Recency Analysis'!$D$3:$D$43)</f>
        <v>19</v>
      </c>
      <c r="E41" s="26">
        <f t="shared" si="1"/>
        <v>30</v>
      </c>
      <c r="F41" s="26">
        <f t="shared" si="2"/>
        <v>36</v>
      </c>
      <c r="G41" s="35">
        <f t="shared" si="3"/>
        <v>28.33333333</v>
      </c>
      <c r="H41" s="26">
        <f t="shared" si="4"/>
        <v>33</v>
      </c>
      <c r="I41" s="26" t="str">
        <f t="shared" si="5"/>
        <v>Others</v>
      </c>
    </row>
    <row r="42">
      <c r="A42" s="26" t="s">
        <v>150</v>
      </c>
      <c r="B42" s="26">
        <f>countifs('Booking Data'!$A$2:$A$116,A42)</f>
        <v>3</v>
      </c>
      <c r="C42" s="26">
        <f>sumifs('Booking Data'!$F$2:$F$116,'Booking Data'!$A$2:$A$116,A42)</f>
        <v>52500</v>
      </c>
      <c r="D42" s="26">
        <f>rank('Recency Analysis'!D42,'Recency Analysis'!$D$3:$D$43)</f>
        <v>8</v>
      </c>
      <c r="E42" s="26">
        <f t="shared" si="1"/>
        <v>12</v>
      </c>
      <c r="F42" s="26">
        <f t="shared" si="2"/>
        <v>12</v>
      </c>
      <c r="G42" s="35">
        <f t="shared" si="3"/>
        <v>10.66666667</v>
      </c>
      <c r="H42" s="26">
        <f t="shared" si="4"/>
        <v>11</v>
      </c>
      <c r="I42" s="26" t="str">
        <f t="shared" si="5"/>
        <v>Others</v>
      </c>
    </row>
    <row r="43">
      <c r="A43" s="26" t="s">
        <v>154</v>
      </c>
      <c r="B43" s="26">
        <f>countifs('Booking Data'!$A$2:$A$116,A43)</f>
        <v>1</v>
      </c>
      <c r="C43" s="26">
        <f>sumifs('Booking Data'!$F$2:$F$116,'Booking Data'!$A$2:$A$116,A43)</f>
        <v>15000</v>
      </c>
      <c r="D43" s="26">
        <f>rank('Recency Analysis'!D43,'Recency Analysis'!$D$3:$D$43)</f>
        <v>12</v>
      </c>
      <c r="E43" s="26">
        <f t="shared" si="1"/>
        <v>30</v>
      </c>
      <c r="F43" s="26">
        <f t="shared" si="2"/>
        <v>28</v>
      </c>
      <c r="G43" s="35">
        <f t="shared" si="3"/>
        <v>23.33333333</v>
      </c>
      <c r="H43" s="26">
        <f t="shared" si="4"/>
        <v>25</v>
      </c>
      <c r="I43" s="26" t="str">
        <f t="shared" si="5"/>
        <v>Others</v>
      </c>
    </row>
  </sheetData>
  <mergeCells count="1">
    <mergeCell ref="A1:I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23.5"/>
    <col customWidth="1" min="3" max="3" width="27.5"/>
    <col customWidth="1" min="4" max="4" width="26.13"/>
    <col customWidth="1" min="5" max="5" width="40.0"/>
    <col customWidth="1" min="6" max="6" width="32.88"/>
  </cols>
  <sheetData>
    <row r="1">
      <c r="A1" s="31" t="s">
        <v>209</v>
      </c>
    </row>
    <row r="3">
      <c r="A3" s="36"/>
      <c r="B3" s="36"/>
      <c r="C3" s="36"/>
      <c r="D3" s="36"/>
      <c r="E3" s="36"/>
      <c r="F3" s="36"/>
    </row>
    <row r="4">
      <c r="A4" s="36"/>
      <c r="B4" s="36"/>
      <c r="C4" s="36"/>
      <c r="D4" s="36"/>
      <c r="E4" s="36"/>
      <c r="F4" s="36"/>
    </row>
    <row r="5">
      <c r="A5" s="36"/>
      <c r="B5" s="36"/>
      <c r="C5" s="36"/>
      <c r="D5" s="36"/>
      <c r="E5" s="36"/>
      <c r="F5" s="36"/>
    </row>
    <row r="6">
      <c r="A6" s="36"/>
      <c r="B6" s="36"/>
      <c r="C6" s="36"/>
      <c r="D6" s="36"/>
      <c r="E6" s="36"/>
      <c r="F6" s="36"/>
    </row>
    <row r="7">
      <c r="A7" s="36"/>
      <c r="B7" s="36"/>
      <c r="C7" s="36"/>
      <c r="D7" s="36"/>
      <c r="E7" s="36"/>
      <c r="F7" s="36"/>
    </row>
    <row r="8">
      <c r="A8" s="36"/>
      <c r="B8" s="36"/>
      <c r="C8" s="36"/>
      <c r="D8" s="36"/>
      <c r="E8" s="36"/>
      <c r="F8" s="36"/>
    </row>
    <row r="9">
      <c r="A9" s="36"/>
      <c r="B9" s="36"/>
      <c r="C9" s="36"/>
      <c r="D9" s="36"/>
      <c r="E9" s="36"/>
      <c r="F9" s="36"/>
    </row>
    <row r="10">
      <c r="A10" s="36"/>
      <c r="B10" s="36"/>
      <c r="C10" s="36"/>
      <c r="D10" s="36"/>
      <c r="E10" s="36"/>
      <c r="F10" s="36"/>
    </row>
    <row r="11">
      <c r="A11" s="36"/>
      <c r="B11" s="36"/>
      <c r="C11" s="36"/>
      <c r="D11" s="36"/>
      <c r="E11" s="36"/>
      <c r="F11" s="36"/>
    </row>
    <row r="12">
      <c r="A12" s="36"/>
      <c r="B12" s="36"/>
      <c r="C12" s="36"/>
      <c r="D12" s="36"/>
      <c r="E12" s="36"/>
      <c r="F12" s="36"/>
    </row>
    <row r="13">
      <c r="A13" s="36"/>
      <c r="B13" s="36"/>
      <c r="C13" s="36"/>
      <c r="D13" s="36"/>
      <c r="E13" s="36"/>
      <c r="F13" s="36"/>
    </row>
    <row r="14">
      <c r="A14" s="36"/>
      <c r="B14" s="36"/>
      <c r="C14" s="36"/>
      <c r="D14" s="36"/>
      <c r="E14" s="36"/>
      <c r="F14" s="36"/>
    </row>
    <row r="15">
      <c r="A15" s="36"/>
      <c r="B15" s="36"/>
      <c r="C15" s="36"/>
      <c r="D15" s="36"/>
      <c r="E15" s="36"/>
      <c r="F15" s="36"/>
    </row>
    <row r="16">
      <c r="A16" s="36"/>
      <c r="B16" s="36"/>
      <c r="C16" s="36"/>
      <c r="D16" s="36"/>
      <c r="E16" s="36"/>
      <c r="F16" s="36"/>
    </row>
    <row r="17">
      <c r="A17" s="33" t="s">
        <v>210</v>
      </c>
      <c r="B17" s="33" t="s">
        <v>211</v>
      </c>
      <c r="C17" s="33" t="s">
        <v>176</v>
      </c>
      <c r="D17" s="33" t="s">
        <v>212</v>
      </c>
      <c r="E17" s="33" t="s">
        <v>213</v>
      </c>
      <c r="F17" s="33" t="s">
        <v>214</v>
      </c>
    </row>
    <row r="18">
      <c r="A18" s="26" t="str">
        <f t="array" ref="A18:A19">unique('Overall Analysis'!I3:I43)</f>
        <v>Others</v>
      </c>
      <c r="B18" s="26">
        <f>countifs('Overall Analysis'!$I$3:$I$43,A18)</f>
        <v>35</v>
      </c>
      <c r="C18" s="26">
        <f>sumifs('Overall Analysis'!$B$3:$B$43,'Overall Analysis'!$I$3:$I$43,A18)</f>
        <v>78</v>
      </c>
      <c r="D18" s="26">
        <f>sumifs('Overall Analysis'!$C$3:$C$43,'Overall Analysis'!$I$3:$I$43,A18)</f>
        <v>1080000</v>
      </c>
      <c r="E18" s="27">
        <f t="shared" ref="E18:E19" si="1">D18/B18</f>
        <v>30857.14286</v>
      </c>
      <c r="F18" s="27">
        <f t="shared" ref="F18:F19" si="2">C18/B18</f>
        <v>2.228571429</v>
      </c>
    </row>
    <row r="19">
      <c r="A19" s="26" t="s">
        <v>215</v>
      </c>
      <c r="B19" s="26">
        <f>countifs('Overall Analysis'!$I$3:$I$43,A19)</f>
        <v>6</v>
      </c>
      <c r="C19" s="26">
        <f>sumifs('Overall Analysis'!$B$3:$B$43,'Overall Analysis'!$I$3:$I$43,A19)</f>
        <v>37</v>
      </c>
      <c r="D19" s="26">
        <f>sumifs('Overall Analysis'!$C$3:$C$43,'Overall Analysis'!$I$3:$I$43,A19)</f>
        <v>562500</v>
      </c>
      <c r="E19" s="27">
        <f t="shared" si="1"/>
        <v>93750</v>
      </c>
      <c r="F19" s="27">
        <f t="shared" si="2"/>
        <v>6.166666667</v>
      </c>
    </row>
  </sheetData>
  <mergeCells count="1">
    <mergeCell ref="A1:F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0.63"/>
    <col customWidth="1" min="3" max="4" width="14.13"/>
    <col customWidth="1" min="5" max="5" width="20.5"/>
    <col customWidth="1" min="7" max="7" width="22.38"/>
    <col customWidth="1" min="8" max="8" width="13.88"/>
  </cols>
  <sheetData>
    <row r="1">
      <c r="A1" s="9" t="s">
        <v>9</v>
      </c>
      <c r="B1" s="9" t="s">
        <v>10</v>
      </c>
      <c r="C1" s="9" t="s">
        <v>11</v>
      </c>
      <c r="D1" s="9" t="s">
        <v>12</v>
      </c>
      <c r="E1" s="9" t="s">
        <v>13</v>
      </c>
      <c r="F1" s="9" t="s">
        <v>14</v>
      </c>
      <c r="G1" s="9" t="s">
        <v>216</v>
      </c>
      <c r="H1" s="9" t="s">
        <v>208</v>
      </c>
      <c r="I1" s="10"/>
      <c r="J1" s="10"/>
      <c r="K1" s="10"/>
      <c r="L1" s="10"/>
      <c r="M1" s="10"/>
      <c r="N1" s="10"/>
      <c r="O1" s="10"/>
      <c r="P1" s="10"/>
      <c r="Q1" s="10"/>
      <c r="R1" s="10"/>
      <c r="S1" s="10"/>
      <c r="T1" s="10"/>
      <c r="U1" s="10"/>
      <c r="V1" s="10"/>
      <c r="W1" s="10"/>
      <c r="X1" s="10"/>
      <c r="Y1" s="10"/>
      <c r="Z1" s="10"/>
      <c r="AA1" s="10"/>
    </row>
    <row r="2">
      <c r="A2" s="11" t="s">
        <v>15</v>
      </c>
      <c r="B2" s="12" t="s">
        <v>16</v>
      </c>
      <c r="C2" s="13" t="s">
        <v>17</v>
      </c>
      <c r="D2" s="11">
        <v>2.0</v>
      </c>
      <c r="E2" s="14">
        <v>45383.0</v>
      </c>
      <c r="F2" s="11">
        <v>15000.0</v>
      </c>
      <c r="G2" s="11">
        <f t="shared" ref="G2:G116" si="1">Date(2024,7,1)-E2</f>
        <v>91</v>
      </c>
      <c r="H2" s="11" t="str">
        <f>vlookup(A2,'Overall Analysis'!$A$2:$I$43,9,false)</f>
        <v>Others</v>
      </c>
      <c r="I2" s="10"/>
      <c r="J2" s="15"/>
      <c r="K2" s="15"/>
      <c r="L2" s="10"/>
      <c r="M2" s="10"/>
      <c r="N2" s="10"/>
      <c r="O2" s="10"/>
      <c r="P2" s="10"/>
      <c r="Q2" s="10"/>
      <c r="R2" s="10"/>
      <c r="S2" s="10"/>
      <c r="T2" s="10"/>
      <c r="U2" s="10"/>
      <c r="V2" s="10"/>
      <c r="W2" s="10"/>
      <c r="X2" s="10"/>
      <c r="Y2" s="10"/>
      <c r="Z2" s="10"/>
      <c r="AA2" s="10"/>
    </row>
    <row r="3">
      <c r="A3" s="11" t="s">
        <v>18</v>
      </c>
      <c r="B3" s="12" t="s">
        <v>19</v>
      </c>
      <c r="C3" s="13" t="s">
        <v>17</v>
      </c>
      <c r="D3" s="11">
        <v>2.0</v>
      </c>
      <c r="E3" s="14">
        <v>45383.0</v>
      </c>
      <c r="F3" s="11">
        <v>15000.0</v>
      </c>
      <c r="G3" s="11">
        <f t="shared" si="1"/>
        <v>91</v>
      </c>
      <c r="H3" s="11" t="str">
        <f>vlookup(A3,'Overall Analysis'!$A$2:$I$43,9,false)</f>
        <v>Others</v>
      </c>
      <c r="I3" s="10"/>
      <c r="J3" s="15"/>
      <c r="K3" s="15"/>
      <c r="L3" s="10"/>
      <c r="M3" s="10"/>
      <c r="N3" s="10"/>
      <c r="O3" s="10"/>
      <c r="P3" s="10"/>
      <c r="Q3" s="10"/>
      <c r="R3" s="10"/>
      <c r="S3" s="10"/>
      <c r="T3" s="10"/>
      <c r="U3" s="10"/>
      <c r="V3" s="10"/>
      <c r="W3" s="10"/>
      <c r="X3" s="10"/>
      <c r="Y3" s="10"/>
      <c r="Z3" s="10"/>
      <c r="AA3" s="10"/>
    </row>
    <row r="4">
      <c r="A4" s="11" t="s">
        <v>15</v>
      </c>
      <c r="B4" s="12" t="s">
        <v>20</v>
      </c>
      <c r="C4" s="13" t="s">
        <v>17</v>
      </c>
      <c r="D4" s="11">
        <v>1.0</v>
      </c>
      <c r="E4" s="14">
        <v>45384.0</v>
      </c>
      <c r="F4" s="11">
        <v>7500.0</v>
      </c>
      <c r="G4" s="11">
        <f t="shared" si="1"/>
        <v>90</v>
      </c>
      <c r="H4" s="11" t="str">
        <f>vlookup(A4,'Overall Analysis'!$A$2:$I$43,9,false)</f>
        <v>Others</v>
      </c>
      <c r="I4" s="10"/>
      <c r="J4" s="15"/>
      <c r="K4" s="15"/>
      <c r="L4" s="10"/>
      <c r="M4" s="10"/>
      <c r="N4" s="10"/>
      <c r="O4" s="10"/>
      <c r="P4" s="10"/>
      <c r="Q4" s="10"/>
      <c r="R4" s="10"/>
      <c r="S4" s="10"/>
      <c r="T4" s="10"/>
      <c r="U4" s="10"/>
      <c r="V4" s="10"/>
      <c r="W4" s="10"/>
      <c r="X4" s="10"/>
      <c r="Y4" s="10"/>
      <c r="Z4" s="10"/>
      <c r="AA4" s="10"/>
    </row>
    <row r="5">
      <c r="A5" s="11" t="s">
        <v>21</v>
      </c>
      <c r="B5" s="12" t="s">
        <v>22</v>
      </c>
      <c r="C5" s="13" t="s">
        <v>17</v>
      </c>
      <c r="D5" s="11">
        <v>1.0</v>
      </c>
      <c r="E5" s="14">
        <v>45385.0</v>
      </c>
      <c r="F5" s="11">
        <v>7500.0</v>
      </c>
      <c r="G5" s="11">
        <f t="shared" si="1"/>
        <v>89</v>
      </c>
      <c r="H5" s="11" t="str">
        <f>vlookup(A5,'Overall Analysis'!$A$2:$I$43,9,false)</f>
        <v>VIP Guests</v>
      </c>
      <c r="I5" s="10"/>
      <c r="J5" s="15"/>
      <c r="K5" s="15"/>
      <c r="L5" s="10"/>
      <c r="M5" s="10"/>
      <c r="N5" s="10"/>
      <c r="O5" s="10"/>
      <c r="P5" s="10"/>
      <c r="Q5" s="10"/>
      <c r="R5" s="10"/>
      <c r="S5" s="10"/>
      <c r="T5" s="10"/>
      <c r="U5" s="10"/>
      <c r="V5" s="10"/>
      <c r="W5" s="10"/>
      <c r="X5" s="10"/>
      <c r="Y5" s="10"/>
      <c r="Z5" s="10"/>
      <c r="AA5" s="10"/>
    </row>
    <row r="6">
      <c r="A6" s="11" t="s">
        <v>23</v>
      </c>
      <c r="B6" s="12" t="s">
        <v>24</v>
      </c>
      <c r="C6" s="13" t="s">
        <v>17</v>
      </c>
      <c r="D6" s="11">
        <v>2.0</v>
      </c>
      <c r="E6" s="14">
        <v>45387.0</v>
      </c>
      <c r="F6" s="11">
        <v>15000.0</v>
      </c>
      <c r="G6" s="11">
        <f t="shared" si="1"/>
        <v>87</v>
      </c>
      <c r="H6" s="11" t="str">
        <f>vlookup(A6,'Overall Analysis'!$A$2:$I$43,9,false)</f>
        <v>Others</v>
      </c>
      <c r="I6" s="10"/>
      <c r="J6" s="15"/>
      <c r="K6" s="15"/>
      <c r="L6" s="10"/>
      <c r="M6" s="10"/>
      <c r="N6" s="10"/>
      <c r="O6" s="10"/>
      <c r="P6" s="10"/>
      <c r="Q6" s="10"/>
      <c r="R6" s="10"/>
      <c r="S6" s="10"/>
      <c r="T6" s="10"/>
      <c r="U6" s="10"/>
      <c r="V6" s="10"/>
      <c r="W6" s="10"/>
      <c r="X6" s="10"/>
      <c r="Y6" s="10"/>
      <c r="Z6" s="10"/>
      <c r="AA6" s="10"/>
    </row>
    <row r="7">
      <c r="A7" s="11" t="s">
        <v>25</v>
      </c>
      <c r="B7" s="12" t="s">
        <v>26</v>
      </c>
      <c r="C7" s="13" t="s">
        <v>27</v>
      </c>
      <c r="D7" s="11">
        <v>4.0</v>
      </c>
      <c r="E7" s="14">
        <v>45387.0</v>
      </c>
      <c r="F7" s="11">
        <v>20000.0</v>
      </c>
      <c r="G7" s="11">
        <f t="shared" si="1"/>
        <v>87</v>
      </c>
      <c r="H7" s="11" t="str">
        <f>vlookup(A7,'Overall Analysis'!$A$2:$I$43,9,false)</f>
        <v>Others</v>
      </c>
      <c r="I7" s="10"/>
      <c r="J7" s="15"/>
      <c r="K7" s="15"/>
      <c r="L7" s="10"/>
      <c r="M7" s="10"/>
      <c r="N7" s="10"/>
      <c r="O7" s="10"/>
      <c r="P7" s="10"/>
      <c r="Q7" s="10"/>
      <c r="R7" s="10"/>
      <c r="S7" s="10"/>
      <c r="T7" s="10"/>
      <c r="U7" s="10"/>
      <c r="V7" s="10"/>
      <c r="W7" s="10"/>
      <c r="X7" s="10"/>
      <c r="Y7" s="10"/>
      <c r="Z7" s="10"/>
      <c r="AA7" s="10"/>
    </row>
    <row r="8">
      <c r="A8" s="11" t="s">
        <v>28</v>
      </c>
      <c r="B8" s="12" t="s">
        <v>29</v>
      </c>
      <c r="C8" s="13" t="s">
        <v>30</v>
      </c>
      <c r="D8" s="11">
        <v>5.0</v>
      </c>
      <c r="E8" s="14">
        <v>45388.0</v>
      </c>
      <c r="F8" s="11">
        <v>12500.0</v>
      </c>
      <c r="G8" s="11">
        <f t="shared" si="1"/>
        <v>86</v>
      </c>
      <c r="H8" s="11" t="str">
        <f>vlookup(A8,'Overall Analysis'!$A$2:$I$43,9,false)</f>
        <v>Others</v>
      </c>
      <c r="I8" s="10"/>
      <c r="J8" s="10"/>
      <c r="K8" s="10"/>
      <c r="L8" s="10"/>
      <c r="M8" s="10"/>
      <c r="N8" s="10"/>
      <c r="O8" s="10"/>
      <c r="P8" s="10"/>
      <c r="Q8" s="10"/>
      <c r="R8" s="10"/>
      <c r="S8" s="10"/>
      <c r="T8" s="10"/>
      <c r="U8" s="10"/>
      <c r="V8" s="10"/>
      <c r="W8" s="10"/>
      <c r="X8" s="10"/>
      <c r="Y8" s="10"/>
      <c r="Z8" s="10"/>
      <c r="AA8" s="10"/>
    </row>
    <row r="9">
      <c r="A9" s="11" t="s">
        <v>31</v>
      </c>
      <c r="B9" s="12" t="s">
        <v>32</v>
      </c>
      <c r="C9" s="13" t="s">
        <v>17</v>
      </c>
      <c r="D9" s="11">
        <v>2.0</v>
      </c>
      <c r="E9" s="14">
        <v>45389.0</v>
      </c>
      <c r="F9" s="11">
        <v>15000.0</v>
      </c>
      <c r="G9" s="11">
        <f t="shared" si="1"/>
        <v>85</v>
      </c>
      <c r="H9" s="11" t="str">
        <f>vlookup(A9,'Overall Analysis'!$A$2:$I$43,9,false)</f>
        <v>VIP Guests</v>
      </c>
      <c r="I9" s="10"/>
      <c r="J9" s="10"/>
      <c r="K9" s="10"/>
      <c r="L9" s="10"/>
      <c r="M9" s="10"/>
      <c r="N9" s="10"/>
      <c r="O9" s="10"/>
      <c r="P9" s="10"/>
      <c r="Q9" s="10"/>
      <c r="R9" s="10"/>
      <c r="S9" s="10"/>
      <c r="T9" s="10"/>
      <c r="U9" s="10"/>
      <c r="V9" s="10"/>
      <c r="W9" s="10"/>
      <c r="X9" s="10"/>
      <c r="Y9" s="10"/>
      <c r="Z9" s="10"/>
      <c r="AA9" s="10"/>
    </row>
    <row r="10">
      <c r="A10" s="11" t="s">
        <v>33</v>
      </c>
      <c r="B10" s="12" t="s">
        <v>34</v>
      </c>
      <c r="C10" s="13" t="s">
        <v>17</v>
      </c>
      <c r="D10" s="11">
        <v>2.0</v>
      </c>
      <c r="E10" s="14">
        <v>45390.0</v>
      </c>
      <c r="F10" s="11">
        <v>15000.0</v>
      </c>
      <c r="G10" s="11">
        <f t="shared" si="1"/>
        <v>84</v>
      </c>
      <c r="H10" s="11" t="str">
        <f>vlookup(A10,'Overall Analysis'!$A$2:$I$43,9,false)</f>
        <v>Others</v>
      </c>
      <c r="I10" s="10"/>
      <c r="J10" s="10"/>
      <c r="K10" s="10"/>
      <c r="L10" s="10"/>
      <c r="M10" s="10"/>
      <c r="N10" s="10"/>
      <c r="O10" s="10"/>
      <c r="P10" s="10"/>
      <c r="Q10" s="10"/>
      <c r="R10" s="10"/>
      <c r="S10" s="10"/>
      <c r="T10" s="10"/>
      <c r="U10" s="10"/>
      <c r="V10" s="10"/>
      <c r="W10" s="10"/>
      <c r="X10" s="10"/>
      <c r="Y10" s="10"/>
      <c r="Z10" s="10"/>
      <c r="AA10" s="10"/>
    </row>
    <row r="11">
      <c r="A11" s="11" t="s">
        <v>35</v>
      </c>
      <c r="B11" s="12" t="s">
        <v>36</v>
      </c>
      <c r="C11" s="13" t="s">
        <v>27</v>
      </c>
      <c r="D11" s="11">
        <v>3.0</v>
      </c>
      <c r="E11" s="14">
        <v>45392.0</v>
      </c>
      <c r="F11" s="11">
        <v>15000.0</v>
      </c>
      <c r="G11" s="11">
        <f t="shared" si="1"/>
        <v>82</v>
      </c>
      <c r="H11" s="11" t="str">
        <f>vlookup(A11,'Overall Analysis'!$A$2:$I$43,9,false)</f>
        <v>VIP Guests</v>
      </c>
      <c r="I11" s="10"/>
      <c r="J11" s="10"/>
      <c r="K11" s="10"/>
      <c r="L11" s="10"/>
      <c r="M11" s="10"/>
      <c r="N11" s="10"/>
      <c r="O11" s="10"/>
      <c r="P11" s="10"/>
      <c r="Q11" s="10"/>
      <c r="R11" s="10"/>
      <c r="S11" s="10"/>
      <c r="T11" s="10"/>
      <c r="U11" s="10"/>
      <c r="V11" s="10"/>
      <c r="W11" s="10"/>
      <c r="X11" s="10"/>
      <c r="Y11" s="10"/>
      <c r="Z11" s="10"/>
      <c r="AA11" s="10"/>
    </row>
    <row r="12">
      <c r="A12" s="11" t="s">
        <v>37</v>
      </c>
      <c r="B12" s="12" t="s">
        <v>38</v>
      </c>
      <c r="C12" s="13" t="s">
        <v>27</v>
      </c>
      <c r="D12" s="11">
        <v>3.0</v>
      </c>
      <c r="E12" s="14">
        <v>45393.0</v>
      </c>
      <c r="F12" s="11">
        <v>15000.0</v>
      </c>
      <c r="G12" s="11">
        <f t="shared" si="1"/>
        <v>81</v>
      </c>
      <c r="H12" s="11" t="str">
        <f>vlookup(A12,'Overall Analysis'!$A$2:$I$43,9,false)</f>
        <v>Others</v>
      </c>
      <c r="I12" s="10"/>
      <c r="J12" s="10"/>
      <c r="K12" s="10"/>
      <c r="L12" s="10"/>
      <c r="M12" s="10"/>
      <c r="N12" s="10"/>
      <c r="O12" s="10"/>
      <c r="P12" s="10"/>
      <c r="Q12" s="10"/>
      <c r="R12" s="10"/>
      <c r="S12" s="10"/>
      <c r="T12" s="10"/>
      <c r="U12" s="10"/>
      <c r="V12" s="10"/>
      <c r="W12" s="10"/>
      <c r="X12" s="10"/>
      <c r="Y12" s="10"/>
      <c r="Z12" s="10"/>
      <c r="AA12" s="10"/>
    </row>
    <row r="13">
      <c r="A13" s="11" t="s">
        <v>39</v>
      </c>
      <c r="B13" s="12" t="s">
        <v>40</v>
      </c>
      <c r="C13" s="13" t="s">
        <v>27</v>
      </c>
      <c r="D13" s="11">
        <v>4.0</v>
      </c>
      <c r="E13" s="14">
        <v>45393.0</v>
      </c>
      <c r="F13" s="11">
        <v>20000.0</v>
      </c>
      <c r="G13" s="11">
        <f t="shared" si="1"/>
        <v>81</v>
      </c>
      <c r="H13" s="11" t="str">
        <f>vlookup(A13,'Overall Analysis'!$A$2:$I$43,9,false)</f>
        <v>VIP Guests</v>
      </c>
      <c r="I13" s="10"/>
      <c r="J13" s="10"/>
      <c r="K13" s="10"/>
      <c r="L13" s="10"/>
      <c r="M13" s="10"/>
      <c r="N13" s="10"/>
      <c r="O13" s="10"/>
      <c r="P13" s="10"/>
      <c r="Q13" s="10"/>
      <c r="R13" s="10"/>
      <c r="S13" s="10"/>
      <c r="T13" s="10"/>
      <c r="U13" s="10"/>
      <c r="V13" s="10"/>
      <c r="W13" s="10"/>
      <c r="X13" s="10"/>
      <c r="Y13" s="10"/>
      <c r="Z13" s="10"/>
      <c r="AA13" s="10"/>
    </row>
    <row r="14">
      <c r="A14" s="11" t="s">
        <v>15</v>
      </c>
      <c r="B14" s="12" t="s">
        <v>41</v>
      </c>
      <c r="C14" s="13" t="s">
        <v>30</v>
      </c>
      <c r="D14" s="11">
        <v>7.0</v>
      </c>
      <c r="E14" s="14">
        <v>45394.0</v>
      </c>
      <c r="F14" s="11">
        <v>17500.0</v>
      </c>
      <c r="G14" s="11">
        <f t="shared" si="1"/>
        <v>80</v>
      </c>
      <c r="H14" s="11" t="str">
        <f>vlookup(A14,'Overall Analysis'!$A$2:$I$43,9,false)</f>
        <v>Others</v>
      </c>
      <c r="I14" s="10"/>
      <c r="J14" s="10"/>
      <c r="K14" s="10"/>
      <c r="L14" s="10"/>
      <c r="M14" s="10"/>
      <c r="N14" s="10"/>
      <c r="O14" s="10"/>
      <c r="P14" s="10"/>
      <c r="Q14" s="10"/>
      <c r="R14" s="10"/>
      <c r="S14" s="10"/>
      <c r="T14" s="10"/>
      <c r="U14" s="10"/>
      <c r="V14" s="10"/>
      <c r="W14" s="10"/>
      <c r="X14" s="10"/>
      <c r="Y14" s="10"/>
      <c r="Z14" s="10"/>
      <c r="AA14" s="10"/>
    </row>
    <row r="15">
      <c r="A15" s="11" t="s">
        <v>42</v>
      </c>
      <c r="B15" s="12" t="s">
        <v>43</v>
      </c>
      <c r="C15" s="13" t="s">
        <v>17</v>
      </c>
      <c r="D15" s="11">
        <v>2.0</v>
      </c>
      <c r="E15" s="14">
        <v>45395.0</v>
      </c>
      <c r="F15" s="11">
        <v>15000.0</v>
      </c>
      <c r="G15" s="11">
        <f t="shared" si="1"/>
        <v>79</v>
      </c>
      <c r="H15" s="11" t="str">
        <f>vlookup(A15,'Overall Analysis'!$A$2:$I$43,9,false)</f>
        <v>Others</v>
      </c>
      <c r="I15" s="10"/>
      <c r="J15" s="10"/>
      <c r="K15" s="10"/>
      <c r="L15" s="10"/>
      <c r="M15" s="10"/>
      <c r="N15" s="10"/>
      <c r="O15" s="10"/>
      <c r="P15" s="10"/>
      <c r="Q15" s="10"/>
      <c r="R15" s="10"/>
      <c r="S15" s="10"/>
      <c r="T15" s="10"/>
      <c r="U15" s="10"/>
      <c r="V15" s="10"/>
      <c r="W15" s="10"/>
      <c r="X15" s="10"/>
      <c r="Y15" s="10"/>
      <c r="Z15" s="10"/>
      <c r="AA15" s="10"/>
    </row>
    <row r="16">
      <c r="A16" s="11" t="s">
        <v>42</v>
      </c>
      <c r="B16" s="12" t="s">
        <v>44</v>
      </c>
      <c r="C16" s="13" t="s">
        <v>30</v>
      </c>
      <c r="D16" s="11">
        <v>7.0</v>
      </c>
      <c r="E16" s="14">
        <v>45396.0</v>
      </c>
      <c r="F16" s="11">
        <v>17500.0</v>
      </c>
      <c r="G16" s="11">
        <f t="shared" si="1"/>
        <v>78</v>
      </c>
      <c r="H16" s="11" t="str">
        <f>vlookup(A16,'Overall Analysis'!$A$2:$I$43,9,false)</f>
        <v>Others</v>
      </c>
      <c r="I16" s="10"/>
      <c r="J16" s="10"/>
      <c r="K16" s="10"/>
      <c r="L16" s="10"/>
      <c r="M16" s="10"/>
      <c r="N16" s="10"/>
      <c r="O16" s="10"/>
      <c r="P16" s="10"/>
      <c r="Q16" s="10"/>
      <c r="R16" s="10"/>
      <c r="S16" s="10"/>
      <c r="T16" s="10"/>
      <c r="U16" s="10"/>
      <c r="V16" s="10"/>
      <c r="W16" s="10"/>
      <c r="X16" s="10"/>
      <c r="Y16" s="10"/>
      <c r="Z16" s="10"/>
      <c r="AA16" s="10"/>
    </row>
    <row r="17">
      <c r="A17" s="11" t="s">
        <v>45</v>
      </c>
      <c r="B17" s="12" t="s">
        <v>46</v>
      </c>
      <c r="C17" s="13" t="s">
        <v>30</v>
      </c>
      <c r="D17" s="11">
        <v>7.0</v>
      </c>
      <c r="E17" s="14">
        <v>45396.0</v>
      </c>
      <c r="F17" s="11">
        <v>17500.0</v>
      </c>
      <c r="G17" s="11">
        <f t="shared" si="1"/>
        <v>78</v>
      </c>
      <c r="H17" s="11" t="str">
        <f>vlookup(A17,'Overall Analysis'!$A$2:$I$43,9,false)</f>
        <v>VIP Guests</v>
      </c>
      <c r="I17" s="10"/>
      <c r="J17" s="10"/>
      <c r="K17" s="10"/>
      <c r="L17" s="10"/>
      <c r="M17" s="10"/>
      <c r="N17" s="10"/>
      <c r="O17" s="10"/>
      <c r="P17" s="10"/>
      <c r="Q17" s="10"/>
      <c r="R17" s="10"/>
      <c r="S17" s="10"/>
      <c r="T17" s="10"/>
      <c r="U17" s="10"/>
      <c r="V17" s="10"/>
      <c r="W17" s="10"/>
      <c r="X17" s="10"/>
      <c r="Y17" s="10"/>
      <c r="Z17" s="10"/>
      <c r="AA17" s="10"/>
    </row>
    <row r="18">
      <c r="A18" s="11" t="s">
        <v>47</v>
      </c>
      <c r="B18" s="12" t="s">
        <v>48</v>
      </c>
      <c r="C18" s="13" t="s">
        <v>17</v>
      </c>
      <c r="D18" s="11">
        <v>1.0</v>
      </c>
      <c r="E18" s="14">
        <v>45397.0</v>
      </c>
      <c r="F18" s="11">
        <v>7500.0</v>
      </c>
      <c r="G18" s="11">
        <f t="shared" si="1"/>
        <v>77</v>
      </c>
      <c r="H18" s="11" t="str">
        <f>vlookup(A18,'Overall Analysis'!$A$2:$I$43,9,false)</f>
        <v>Others</v>
      </c>
      <c r="I18" s="10"/>
      <c r="J18" s="10"/>
      <c r="K18" s="10"/>
      <c r="L18" s="10"/>
      <c r="M18" s="10"/>
      <c r="N18" s="10"/>
      <c r="O18" s="10"/>
      <c r="P18" s="10"/>
      <c r="Q18" s="10"/>
      <c r="R18" s="10"/>
      <c r="S18" s="10"/>
      <c r="T18" s="10"/>
      <c r="U18" s="10"/>
      <c r="V18" s="10"/>
      <c r="W18" s="10"/>
      <c r="X18" s="10"/>
      <c r="Y18" s="10"/>
      <c r="Z18" s="10"/>
      <c r="AA18" s="10"/>
    </row>
    <row r="19">
      <c r="A19" s="11" t="s">
        <v>21</v>
      </c>
      <c r="B19" s="12" t="s">
        <v>49</v>
      </c>
      <c r="C19" s="13" t="s">
        <v>27</v>
      </c>
      <c r="D19" s="11">
        <v>3.0</v>
      </c>
      <c r="E19" s="14">
        <v>45398.0</v>
      </c>
      <c r="F19" s="11">
        <v>15000.0</v>
      </c>
      <c r="G19" s="11">
        <f t="shared" si="1"/>
        <v>76</v>
      </c>
      <c r="H19" s="11" t="str">
        <f>vlookup(A19,'Overall Analysis'!$A$2:$I$43,9,false)</f>
        <v>VIP Guests</v>
      </c>
      <c r="I19" s="10"/>
      <c r="J19" s="10"/>
      <c r="K19" s="10"/>
      <c r="L19" s="10"/>
      <c r="M19" s="10"/>
      <c r="N19" s="10"/>
      <c r="O19" s="10"/>
      <c r="P19" s="10"/>
      <c r="Q19" s="10"/>
      <c r="R19" s="10"/>
      <c r="S19" s="10"/>
      <c r="T19" s="10"/>
      <c r="U19" s="10"/>
      <c r="V19" s="10"/>
      <c r="W19" s="10"/>
      <c r="X19" s="10"/>
      <c r="Y19" s="10"/>
      <c r="Z19" s="10"/>
      <c r="AA19" s="10"/>
    </row>
    <row r="20">
      <c r="A20" s="11" t="s">
        <v>45</v>
      </c>
      <c r="B20" s="12" t="s">
        <v>50</v>
      </c>
      <c r="C20" s="13" t="s">
        <v>27</v>
      </c>
      <c r="D20" s="11">
        <v>4.0</v>
      </c>
      <c r="E20" s="14">
        <v>45398.0</v>
      </c>
      <c r="F20" s="11">
        <v>20000.0</v>
      </c>
      <c r="G20" s="11">
        <f t="shared" si="1"/>
        <v>76</v>
      </c>
      <c r="H20" s="11" t="str">
        <f>vlookup(A20,'Overall Analysis'!$A$2:$I$43,9,false)</f>
        <v>VIP Guests</v>
      </c>
      <c r="I20" s="10"/>
      <c r="J20" s="10"/>
      <c r="K20" s="10"/>
      <c r="L20" s="10"/>
      <c r="M20" s="10"/>
      <c r="N20" s="10"/>
      <c r="O20" s="10"/>
      <c r="P20" s="10"/>
      <c r="Q20" s="10"/>
      <c r="R20" s="10"/>
      <c r="S20" s="10"/>
      <c r="T20" s="10"/>
      <c r="U20" s="10"/>
      <c r="V20" s="10"/>
      <c r="W20" s="10"/>
      <c r="X20" s="10"/>
      <c r="Y20" s="10"/>
      <c r="Z20" s="10"/>
      <c r="AA20" s="10"/>
    </row>
    <row r="21">
      <c r="A21" s="11" t="s">
        <v>51</v>
      </c>
      <c r="B21" s="12" t="s">
        <v>52</v>
      </c>
      <c r="C21" s="13" t="s">
        <v>27</v>
      </c>
      <c r="D21" s="11">
        <v>4.0</v>
      </c>
      <c r="E21" s="14">
        <v>45398.0</v>
      </c>
      <c r="F21" s="11">
        <v>20000.0</v>
      </c>
      <c r="G21" s="11">
        <f t="shared" si="1"/>
        <v>76</v>
      </c>
      <c r="H21" s="11" t="str">
        <f>vlookup(A21,'Overall Analysis'!$A$2:$I$43,9,false)</f>
        <v>VIP Guests</v>
      </c>
      <c r="I21" s="10"/>
      <c r="J21" s="10"/>
      <c r="K21" s="10"/>
      <c r="L21" s="10"/>
      <c r="M21" s="10"/>
      <c r="N21" s="10"/>
      <c r="O21" s="10"/>
      <c r="P21" s="10"/>
      <c r="Q21" s="10"/>
      <c r="R21" s="10"/>
      <c r="S21" s="10"/>
      <c r="T21" s="10"/>
      <c r="U21" s="10"/>
      <c r="V21" s="10"/>
      <c r="W21" s="10"/>
      <c r="X21" s="10"/>
      <c r="Y21" s="10"/>
      <c r="Z21" s="10"/>
      <c r="AA21" s="10"/>
    </row>
    <row r="22">
      <c r="A22" s="11" t="s">
        <v>53</v>
      </c>
      <c r="B22" s="12" t="s">
        <v>54</v>
      </c>
      <c r="C22" s="13" t="s">
        <v>17</v>
      </c>
      <c r="D22" s="11">
        <v>1.0</v>
      </c>
      <c r="E22" s="14">
        <v>45399.0</v>
      </c>
      <c r="F22" s="11">
        <v>7500.0</v>
      </c>
      <c r="G22" s="11">
        <f t="shared" si="1"/>
        <v>75</v>
      </c>
      <c r="H22" s="11" t="str">
        <f>vlookup(A22,'Overall Analysis'!$A$2:$I$43,9,false)</f>
        <v>Others</v>
      </c>
      <c r="I22" s="10"/>
      <c r="J22" s="10"/>
      <c r="K22" s="10"/>
      <c r="L22" s="10"/>
      <c r="M22" s="10"/>
      <c r="N22" s="10"/>
      <c r="O22" s="10"/>
      <c r="P22" s="10"/>
      <c r="Q22" s="10"/>
      <c r="R22" s="10"/>
      <c r="S22" s="10"/>
      <c r="T22" s="10"/>
      <c r="U22" s="10"/>
      <c r="V22" s="10"/>
      <c r="W22" s="10"/>
      <c r="X22" s="10"/>
      <c r="Y22" s="10"/>
      <c r="Z22" s="10"/>
      <c r="AA22" s="10"/>
    </row>
    <row r="23">
      <c r="A23" s="11" t="s">
        <v>35</v>
      </c>
      <c r="B23" s="12" t="s">
        <v>55</v>
      </c>
      <c r="C23" s="13" t="s">
        <v>30</v>
      </c>
      <c r="D23" s="11">
        <v>5.0</v>
      </c>
      <c r="E23" s="14">
        <v>45400.0</v>
      </c>
      <c r="F23" s="11">
        <v>12500.0</v>
      </c>
      <c r="G23" s="11">
        <f t="shared" si="1"/>
        <v>74</v>
      </c>
      <c r="H23" s="11" t="str">
        <f>vlookup(A23,'Overall Analysis'!$A$2:$I$43,9,false)</f>
        <v>VIP Guests</v>
      </c>
      <c r="I23" s="10"/>
      <c r="J23" s="10"/>
      <c r="K23" s="10"/>
      <c r="L23" s="10"/>
      <c r="M23" s="10"/>
      <c r="N23" s="10"/>
      <c r="O23" s="10"/>
      <c r="P23" s="10"/>
      <c r="Q23" s="10"/>
      <c r="R23" s="10"/>
      <c r="S23" s="10"/>
      <c r="T23" s="10"/>
      <c r="U23" s="10"/>
      <c r="V23" s="10"/>
      <c r="W23" s="10"/>
      <c r="X23" s="10"/>
      <c r="Y23" s="10"/>
      <c r="Z23" s="10"/>
      <c r="AA23" s="10"/>
    </row>
    <row r="24">
      <c r="A24" s="12" t="s">
        <v>56</v>
      </c>
      <c r="B24" s="12" t="s">
        <v>57</v>
      </c>
      <c r="C24" s="13" t="s">
        <v>30</v>
      </c>
      <c r="D24" s="12">
        <v>3.0</v>
      </c>
      <c r="E24" s="14">
        <v>45401.0</v>
      </c>
      <c r="F24" s="11">
        <v>7500.0</v>
      </c>
      <c r="G24" s="11">
        <f t="shared" si="1"/>
        <v>73</v>
      </c>
      <c r="H24" s="11" t="str">
        <f>vlookup(A24,'Overall Analysis'!$A$2:$I$43,9,false)</f>
        <v>Others</v>
      </c>
      <c r="I24" s="10"/>
      <c r="J24" s="10"/>
      <c r="K24" s="10"/>
      <c r="L24" s="10"/>
      <c r="M24" s="10"/>
      <c r="N24" s="10"/>
      <c r="O24" s="10"/>
      <c r="P24" s="10"/>
      <c r="Q24" s="10"/>
      <c r="R24" s="10"/>
      <c r="S24" s="10"/>
      <c r="T24" s="10"/>
      <c r="U24" s="10"/>
      <c r="V24" s="10"/>
      <c r="W24" s="10"/>
      <c r="X24" s="10"/>
      <c r="Y24" s="10"/>
      <c r="Z24" s="10"/>
      <c r="AA24" s="10"/>
    </row>
    <row r="25">
      <c r="A25" s="11" t="s">
        <v>31</v>
      </c>
      <c r="B25" s="12" t="s">
        <v>58</v>
      </c>
      <c r="C25" s="13" t="s">
        <v>30</v>
      </c>
      <c r="D25" s="11">
        <v>5.0</v>
      </c>
      <c r="E25" s="14">
        <v>45402.0</v>
      </c>
      <c r="F25" s="11">
        <v>12500.0</v>
      </c>
      <c r="G25" s="11">
        <f t="shared" si="1"/>
        <v>72</v>
      </c>
      <c r="H25" s="11" t="str">
        <f>vlookup(A25,'Overall Analysis'!$A$2:$I$43,9,false)</f>
        <v>VIP Guests</v>
      </c>
      <c r="I25" s="10"/>
      <c r="J25" s="10"/>
      <c r="K25" s="10"/>
      <c r="L25" s="10"/>
      <c r="M25" s="10"/>
      <c r="N25" s="10"/>
      <c r="O25" s="10"/>
      <c r="P25" s="10"/>
      <c r="Q25" s="10"/>
      <c r="R25" s="10"/>
      <c r="S25" s="10"/>
      <c r="T25" s="10"/>
      <c r="U25" s="10"/>
      <c r="V25" s="10"/>
      <c r="W25" s="10"/>
      <c r="X25" s="10"/>
      <c r="Y25" s="10"/>
      <c r="Z25" s="10"/>
      <c r="AA25" s="10"/>
    </row>
    <row r="26">
      <c r="A26" s="11" t="s">
        <v>42</v>
      </c>
      <c r="B26" s="12" t="s">
        <v>59</v>
      </c>
      <c r="C26" s="13" t="s">
        <v>27</v>
      </c>
      <c r="D26" s="11">
        <v>3.0</v>
      </c>
      <c r="E26" s="14">
        <v>45403.0</v>
      </c>
      <c r="F26" s="11">
        <v>15000.0</v>
      </c>
      <c r="G26" s="11">
        <f t="shared" si="1"/>
        <v>71</v>
      </c>
      <c r="H26" s="11" t="str">
        <f>vlookup(A26,'Overall Analysis'!$A$2:$I$43,9,false)</f>
        <v>Others</v>
      </c>
      <c r="I26" s="10"/>
      <c r="J26" s="10"/>
      <c r="K26" s="10"/>
      <c r="L26" s="10"/>
      <c r="M26" s="10"/>
      <c r="N26" s="10"/>
      <c r="O26" s="10"/>
      <c r="P26" s="10"/>
      <c r="Q26" s="10"/>
      <c r="R26" s="10"/>
      <c r="S26" s="10"/>
      <c r="T26" s="10"/>
      <c r="U26" s="10"/>
      <c r="V26" s="10"/>
      <c r="W26" s="10"/>
      <c r="X26" s="10"/>
      <c r="Y26" s="10"/>
      <c r="Z26" s="10"/>
      <c r="AA26" s="10"/>
    </row>
    <row r="27">
      <c r="A27" s="11" t="s">
        <v>39</v>
      </c>
      <c r="B27" s="12" t="s">
        <v>60</v>
      </c>
      <c r="C27" s="13" t="s">
        <v>30</v>
      </c>
      <c r="D27" s="11">
        <v>5.0</v>
      </c>
      <c r="E27" s="14">
        <v>45404.0</v>
      </c>
      <c r="F27" s="11">
        <v>12500.0</v>
      </c>
      <c r="G27" s="11">
        <f t="shared" si="1"/>
        <v>70</v>
      </c>
      <c r="H27" s="11" t="str">
        <f>vlookup(A27,'Overall Analysis'!$A$2:$I$43,9,false)</f>
        <v>VIP Guests</v>
      </c>
      <c r="I27" s="10"/>
      <c r="J27" s="10"/>
      <c r="K27" s="10"/>
      <c r="L27" s="10"/>
      <c r="M27" s="10"/>
      <c r="N27" s="10"/>
      <c r="O27" s="10"/>
      <c r="P27" s="10"/>
      <c r="Q27" s="10"/>
      <c r="R27" s="10"/>
      <c r="S27" s="10"/>
      <c r="T27" s="10"/>
      <c r="U27" s="10"/>
      <c r="V27" s="10"/>
      <c r="W27" s="10"/>
      <c r="X27" s="10"/>
      <c r="Y27" s="10"/>
      <c r="Z27" s="10"/>
      <c r="AA27" s="10"/>
    </row>
    <row r="28">
      <c r="A28" s="11" t="s">
        <v>37</v>
      </c>
      <c r="B28" s="12" t="s">
        <v>61</v>
      </c>
      <c r="C28" s="13" t="s">
        <v>17</v>
      </c>
      <c r="D28" s="11">
        <v>2.0</v>
      </c>
      <c r="E28" s="14">
        <v>45404.0</v>
      </c>
      <c r="F28" s="11">
        <v>15000.0</v>
      </c>
      <c r="G28" s="11">
        <f t="shared" si="1"/>
        <v>70</v>
      </c>
      <c r="H28" s="11" t="str">
        <f>vlookup(A28,'Overall Analysis'!$A$2:$I$43,9,false)</f>
        <v>Others</v>
      </c>
      <c r="I28" s="10"/>
      <c r="J28" s="10"/>
      <c r="K28" s="10"/>
      <c r="L28" s="10"/>
      <c r="M28" s="10"/>
      <c r="N28" s="10"/>
      <c r="O28" s="10"/>
      <c r="P28" s="10"/>
      <c r="Q28" s="10"/>
      <c r="R28" s="10"/>
      <c r="S28" s="10"/>
      <c r="T28" s="10"/>
      <c r="U28" s="10"/>
      <c r="V28" s="10"/>
      <c r="W28" s="10"/>
      <c r="X28" s="10"/>
      <c r="Y28" s="10"/>
      <c r="Z28" s="10"/>
      <c r="AA28" s="10"/>
    </row>
    <row r="29">
      <c r="A29" s="11" t="s">
        <v>62</v>
      </c>
      <c r="B29" s="12" t="s">
        <v>63</v>
      </c>
      <c r="C29" s="13" t="s">
        <v>27</v>
      </c>
      <c r="D29" s="11">
        <v>3.0</v>
      </c>
      <c r="E29" s="14">
        <v>45404.0</v>
      </c>
      <c r="F29" s="11">
        <v>15000.0</v>
      </c>
      <c r="G29" s="11">
        <f t="shared" si="1"/>
        <v>70</v>
      </c>
      <c r="H29" s="11" t="str">
        <f>vlookup(A29,'Overall Analysis'!$A$2:$I$43,9,false)</f>
        <v>Others</v>
      </c>
      <c r="I29" s="10"/>
      <c r="J29" s="10"/>
      <c r="K29" s="10"/>
      <c r="L29" s="10"/>
      <c r="M29" s="10"/>
      <c r="N29" s="10"/>
      <c r="O29" s="10"/>
      <c r="P29" s="10"/>
      <c r="Q29" s="10"/>
      <c r="R29" s="10"/>
      <c r="S29" s="10"/>
      <c r="T29" s="10"/>
      <c r="U29" s="10"/>
      <c r="V29" s="10"/>
      <c r="W29" s="10"/>
      <c r="X29" s="10"/>
      <c r="Y29" s="10"/>
      <c r="Z29" s="10"/>
      <c r="AA29" s="10"/>
    </row>
    <row r="30">
      <c r="A30" s="11" t="s">
        <v>25</v>
      </c>
      <c r="B30" s="12" t="s">
        <v>64</v>
      </c>
      <c r="C30" s="13" t="s">
        <v>17</v>
      </c>
      <c r="D30" s="11">
        <v>2.0</v>
      </c>
      <c r="E30" s="14">
        <v>45405.0</v>
      </c>
      <c r="F30" s="11">
        <v>15000.0</v>
      </c>
      <c r="G30" s="11">
        <f t="shared" si="1"/>
        <v>69</v>
      </c>
      <c r="H30" s="11" t="str">
        <f>vlookup(A30,'Overall Analysis'!$A$2:$I$43,9,false)</f>
        <v>Others</v>
      </c>
      <c r="I30" s="10"/>
      <c r="J30" s="10"/>
      <c r="K30" s="10"/>
      <c r="L30" s="10"/>
      <c r="M30" s="10"/>
      <c r="N30" s="10"/>
      <c r="O30" s="10"/>
      <c r="P30" s="10"/>
      <c r="Q30" s="10"/>
      <c r="R30" s="10"/>
      <c r="S30" s="10"/>
      <c r="T30" s="10"/>
      <c r="U30" s="10"/>
      <c r="V30" s="10"/>
      <c r="W30" s="10"/>
      <c r="X30" s="10"/>
      <c r="Y30" s="10"/>
      <c r="Z30" s="10"/>
      <c r="AA30" s="10"/>
    </row>
    <row r="31">
      <c r="A31" s="11" t="s">
        <v>65</v>
      </c>
      <c r="B31" s="12" t="s">
        <v>66</v>
      </c>
      <c r="C31" s="13" t="s">
        <v>30</v>
      </c>
      <c r="D31" s="11">
        <v>7.0</v>
      </c>
      <c r="E31" s="14">
        <v>45406.0</v>
      </c>
      <c r="F31" s="11">
        <v>17500.0</v>
      </c>
      <c r="G31" s="11">
        <f t="shared" si="1"/>
        <v>68</v>
      </c>
      <c r="H31" s="11" t="str">
        <f>vlookup(A31,'Overall Analysis'!$A$2:$I$43,9,false)</f>
        <v>Others</v>
      </c>
      <c r="I31" s="10"/>
      <c r="J31" s="10"/>
      <c r="K31" s="10"/>
      <c r="L31" s="10"/>
      <c r="M31" s="10"/>
      <c r="N31" s="10"/>
      <c r="O31" s="10"/>
      <c r="P31" s="10"/>
      <c r="Q31" s="10"/>
      <c r="R31" s="10"/>
      <c r="S31" s="10"/>
      <c r="T31" s="10"/>
      <c r="U31" s="10"/>
      <c r="V31" s="10"/>
      <c r="W31" s="10"/>
      <c r="X31" s="10"/>
      <c r="Y31" s="10"/>
      <c r="Z31" s="10"/>
      <c r="AA31" s="10"/>
    </row>
    <row r="32">
      <c r="A32" s="12" t="s">
        <v>67</v>
      </c>
      <c r="B32" s="12" t="s">
        <v>68</v>
      </c>
      <c r="C32" s="13" t="s">
        <v>30</v>
      </c>
      <c r="D32" s="12">
        <v>3.0</v>
      </c>
      <c r="E32" s="14">
        <v>45406.0</v>
      </c>
      <c r="F32" s="12">
        <v>7500.0</v>
      </c>
      <c r="G32" s="11">
        <f t="shared" si="1"/>
        <v>68</v>
      </c>
      <c r="H32" s="11" t="str">
        <f>vlookup(A32,'Overall Analysis'!$A$2:$I$43,9,false)</f>
        <v>Others</v>
      </c>
      <c r="I32" s="10"/>
      <c r="J32" s="10"/>
      <c r="K32" s="10"/>
      <c r="L32" s="10"/>
      <c r="M32" s="10"/>
      <c r="N32" s="10"/>
      <c r="O32" s="10"/>
      <c r="P32" s="10"/>
      <c r="Q32" s="10"/>
      <c r="R32" s="10"/>
      <c r="S32" s="10"/>
      <c r="T32" s="10"/>
      <c r="U32" s="10"/>
      <c r="V32" s="10"/>
      <c r="W32" s="10"/>
      <c r="X32" s="10"/>
      <c r="Y32" s="10"/>
      <c r="Z32" s="10"/>
      <c r="AA32" s="10"/>
    </row>
    <row r="33">
      <c r="A33" s="11" t="s">
        <v>69</v>
      </c>
      <c r="B33" s="12" t="s">
        <v>70</v>
      </c>
      <c r="C33" s="13" t="s">
        <v>27</v>
      </c>
      <c r="D33" s="11">
        <v>4.0</v>
      </c>
      <c r="E33" s="14">
        <v>45407.0</v>
      </c>
      <c r="F33" s="11">
        <v>20000.0</v>
      </c>
      <c r="G33" s="11">
        <f t="shared" si="1"/>
        <v>67</v>
      </c>
      <c r="H33" s="11" t="str">
        <f>vlookup(A33,'Overall Analysis'!$A$2:$I$43,9,false)</f>
        <v>Others</v>
      </c>
      <c r="I33" s="10"/>
      <c r="J33" s="10"/>
      <c r="K33" s="10"/>
      <c r="L33" s="10"/>
      <c r="M33" s="10"/>
      <c r="N33" s="10"/>
      <c r="O33" s="10"/>
      <c r="P33" s="10"/>
      <c r="Q33" s="10"/>
      <c r="R33" s="10"/>
      <c r="S33" s="10"/>
      <c r="T33" s="10"/>
      <c r="U33" s="10"/>
      <c r="V33" s="10"/>
      <c r="W33" s="10"/>
      <c r="X33" s="10"/>
      <c r="Y33" s="10"/>
      <c r="Z33" s="10"/>
      <c r="AA33" s="10"/>
    </row>
    <row r="34">
      <c r="A34" s="11" t="s">
        <v>71</v>
      </c>
      <c r="B34" s="12" t="s">
        <v>72</v>
      </c>
      <c r="C34" s="13" t="s">
        <v>27</v>
      </c>
      <c r="D34" s="11">
        <v>3.0</v>
      </c>
      <c r="E34" s="14">
        <v>45408.0</v>
      </c>
      <c r="F34" s="11">
        <v>15000.0</v>
      </c>
      <c r="G34" s="11">
        <f t="shared" si="1"/>
        <v>66</v>
      </c>
      <c r="H34" s="11" t="str">
        <f>vlookup(A34,'Overall Analysis'!$A$2:$I$43,9,false)</f>
        <v>Others</v>
      </c>
      <c r="I34" s="10"/>
      <c r="J34" s="10"/>
      <c r="K34" s="10"/>
      <c r="L34" s="10"/>
      <c r="M34" s="10"/>
      <c r="N34" s="10"/>
      <c r="O34" s="10"/>
      <c r="P34" s="10"/>
      <c r="Q34" s="10"/>
      <c r="R34" s="10"/>
      <c r="S34" s="10"/>
      <c r="T34" s="10"/>
      <c r="U34" s="10"/>
      <c r="V34" s="10"/>
      <c r="W34" s="10"/>
      <c r="X34" s="10"/>
      <c r="Y34" s="10"/>
      <c r="Z34" s="10"/>
      <c r="AA34" s="10"/>
    </row>
    <row r="35">
      <c r="A35" s="11" t="s">
        <v>73</v>
      </c>
      <c r="B35" s="12" t="s">
        <v>74</v>
      </c>
      <c r="C35" s="13" t="s">
        <v>17</v>
      </c>
      <c r="D35" s="11">
        <v>2.0</v>
      </c>
      <c r="E35" s="14">
        <v>45408.0</v>
      </c>
      <c r="F35" s="11">
        <v>15000.0</v>
      </c>
      <c r="G35" s="11">
        <f t="shared" si="1"/>
        <v>66</v>
      </c>
      <c r="H35" s="11" t="str">
        <f>vlookup(A35,'Overall Analysis'!$A$2:$I$43,9,false)</f>
        <v>Others</v>
      </c>
      <c r="I35" s="16"/>
      <c r="J35" s="10"/>
      <c r="K35" s="10"/>
      <c r="L35" s="10"/>
      <c r="M35" s="10"/>
      <c r="N35" s="10"/>
      <c r="O35" s="10"/>
      <c r="P35" s="10"/>
      <c r="Q35" s="10"/>
      <c r="R35" s="10"/>
      <c r="S35" s="10"/>
      <c r="T35" s="10"/>
      <c r="U35" s="10"/>
      <c r="V35" s="10"/>
      <c r="W35" s="10"/>
      <c r="X35" s="10"/>
      <c r="Y35" s="10"/>
      <c r="Z35" s="10"/>
      <c r="AA35" s="10"/>
    </row>
    <row r="36">
      <c r="A36" s="12" t="s">
        <v>35</v>
      </c>
      <c r="B36" s="12" t="s">
        <v>75</v>
      </c>
      <c r="C36" s="17" t="s">
        <v>30</v>
      </c>
      <c r="D36" s="18">
        <v>7.0</v>
      </c>
      <c r="E36" s="14">
        <v>45410.0</v>
      </c>
      <c r="F36" s="11">
        <v>17500.0</v>
      </c>
      <c r="G36" s="11">
        <f t="shared" si="1"/>
        <v>64</v>
      </c>
      <c r="H36" s="11" t="str">
        <f>vlookup(A36,'Overall Analysis'!$A$2:$I$43,9,false)</f>
        <v>VIP Guests</v>
      </c>
      <c r="I36" s="16"/>
      <c r="J36" s="10"/>
      <c r="K36" s="10"/>
      <c r="L36" s="10"/>
      <c r="M36" s="10"/>
      <c r="N36" s="10"/>
      <c r="O36" s="10"/>
      <c r="P36" s="10"/>
      <c r="Q36" s="10"/>
      <c r="R36" s="10"/>
      <c r="S36" s="10"/>
      <c r="T36" s="10"/>
      <c r="U36" s="10"/>
      <c r="V36" s="10"/>
      <c r="W36" s="10"/>
      <c r="X36" s="10"/>
      <c r="Y36" s="10"/>
      <c r="Z36" s="10"/>
      <c r="AA36" s="10"/>
    </row>
    <row r="37">
      <c r="A37" s="11" t="s">
        <v>15</v>
      </c>
      <c r="B37" s="12" t="s">
        <v>76</v>
      </c>
      <c r="C37" s="17" t="s">
        <v>27</v>
      </c>
      <c r="D37" s="18">
        <v>3.0</v>
      </c>
      <c r="E37" s="14">
        <v>45410.0</v>
      </c>
      <c r="F37" s="11">
        <v>15000.0</v>
      </c>
      <c r="G37" s="11">
        <f t="shared" si="1"/>
        <v>64</v>
      </c>
      <c r="H37" s="11" t="str">
        <f>vlookup(A37,'Overall Analysis'!$A$2:$I$43,9,false)</f>
        <v>Others</v>
      </c>
      <c r="I37" s="16"/>
      <c r="J37" s="10"/>
      <c r="K37" s="10"/>
      <c r="L37" s="10"/>
      <c r="M37" s="10"/>
      <c r="N37" s="10"/>
      <c r="O37" s="10"/>
      <c r="P37" s="10"/>
      <c r="Q37" s="10"/>
      <c r="R37" s="10"/>
      <c r="S37" s="10"/>
      <c r="T37" s="10"/>
      <c r="U37" s="10"/>
      <c r="V37" s="10"/>
      <c r="W37" s="10"/>
      <c r="X37" s="10"/>
      <c r="Y37" s="10"/>
      <c r="Z37" s="10"/>
      <c r="AA37" s="10"/>
    </row>
    <row r="38">
      <c r="A38" s="11" t="s">
        <v>23</v>
      </c>
      <c r="B38" s="12" t="s">
        <v>77</v>
      </c>
      <c r="C38" s="17" t="s">
        <v>17</v>
      </c>
      <c r="D38" s="18">
        <v>1.0</v>
      </c>
      <c r="E38" s="14">
        <v>45411.0</v>
      </c>
      <c r="F38" s="11">
        <v>7500.0</v>
      </c>
      <c r="G38" s="11">
        <f t="shared" si="1"/>
        <v>63</v>
      </c>
      <c r="H38" s="11" t="str">
        <f>vlookup(A38,'Overall Analysis'!$A$2:$I$43,9,false)</f>
        <v>Others</v>
      </c>
      <c r="I38" s="16"/>
      <c r="J38" s="10"/>
      <c r="K38" s="10"/>
      <c r="L38" s="10"/>
      <c r="M38" s="10"/>
      <c r="N38" s="10"/>
      <c r="O38" s="10"/>
      <c r="P38" s="10"/>
      <c r="Q38" s="10"/>
      <c r="R38" s="10"/>
      <c r="S38" s="10"/>
      <c r="T38" s="10"/>
      <c r="U38" s="10"/>
      <c r="V38" s="10"/>
      <c r="W38" s="10"/>
      <c r="X38" s="10"/>
      <c r="Y38" s="10"/>
      <c r="Z38" s="10"/>
      <c r="AA38" s="10"/>
    </row>
    <row r="39">
      <c r="A39" s="11" t="s">
        <v>73</v>
      </c>
      <c r="B39" s="12" t="s">
        <v>78</v>
      </c>
      <c r="C39" s="17" t="s">
        <v>27</v>
      </c>
      <c r="D39" s="18">
        <v>4.0</v>
      </c>
      <c r="E39" s="14">
        <v>45411.0</v>
      </c>
      <c r="F39" s="11">
        <v>20000.0</v>
      </c>
      <c r="G39" s="11">
        <f t="shared" si="1"/>
        <v>63</v>
      </c>
      <c r="H39" s="11" t="str">
        <f>vlookup(A39,'Overall Analysis'!$A$2:$I$43,9,false)</f>
        <v>Others</v>
      </c>
      <c r="I39" s="16"/>
      <c r="J39" s="10"/>
      <c r="K39" s="10"/>
      <c r="L39" s="10"/>
      <c r="M39" s="10"/>
      <c r="N39" s="10"/>
      <c r="O39" s="10"/>
      <c r="P39" s="10"/>
      <c r="Q39" s="10"/>
      <c r="R39" s="10"/>
      <c r="S39" s="10"/>
      <c r="T39" s="10"/>
      <c r="U39" s="10"/>
      <c r="V39" s="10"/>
      <c r="W39" s="10"/>
      <c r="X39" s="10"/>
      <c r="Y39" s="10"/>
      <c r="Z39" s="10"/>
      <c r="AA39" s="10"/>
    </row>
    <row r="40">
      <c r="A40" s="12" t="s">
        <v>79</v>
      </c>
      <c r="B40" s="12" t="s">
        <v>80</v>
      </c>
      <c r="C40" s="17" t="s">
        <v>30</v>
      </c>
      <c r="D40" s="19">
        <v>3.0</v>
      </c>
      <c r="E40" s="14">
        <v>45411.0</v>
      </c>
      <c r="F40" s="12">
        <v>7500.0</v>
      </c>
      <c r="G40" s="11">
        <f t="shared" si="1"/>
        <v>63</v>
      </c>
      <c r="H40" s="11" t="str">
        <f>vlookup(A40,'Overall Analysis'!$A$2:$I$43,9,false)</f>
        <v>Others</v>
      </c>
      <c r="I40" s="10"/>
      <c r="J40" s="10"/>
      <c r="K40" s="10"/>
      <c r="L40" s="10"/>
      <c r="M40" s="10"/>
      <c r="N40" s="10"/>
      <c r="O40" s="10"/>
      <c r="P40" s="10"/>
      <c r="Q40" s="10"/>
      <c r="R40" s="10"/>
      <c r="S40" s="10"/>
      <c r="T40" s="10"/>
      <c r="U40" s="10"/>
      <c r="V40" s="10"/>
      <c r="W40" s="10"/>
      <c r="X40" s="10"/>
      <c r="Y40" s="10"/>
      <c r="Z40" s="10"/>
      <c r="AA40" s="10"/>
    </row>
    <row r="41">
      <c r="A41" s="12" t="s">
        <v>67</v>
      </c>
      <c r="B41" s="12" t="s">
        <v>81</v>
      </c>
      <c r="C41" s="17" t="s">
        <v>30</v>
      </c>
      <c r="D41" s="19">
        <v>3.0</v>
      </c>
      <c r="E41" s="14">
        <v>45412.0</v>
      </c>
      <c r="F41" s="12">
        <v>7500.0</v>
      </c>
      <c r="G41" s="11">
        <f t="shared" si="1"/>
        <v>62</v>
      </c>
      <c r="H41" s="11" t="str">
        <f>vlookup(A41,'Overall Analysis'!$A$2:$I$43,9,false)</f>
        <v>Others</v>
      </c>
      <c r="I41" s="10"/>
      <c r="J41" s="10"/>
      <c r="K41" s="10"/>
      <c r="L41" s="10"/>
      <c r="M41" s="10"/>
      <c r="N41" s="10"/>
      <c r="O41" s="10"/>
      <c r="P41" s="10"/>
      <c r="Q41" s="10"/>
      <c r="R41" s="10"/>
      <c r="S41" s="10"/>
      <c r="T41" s="10"/>
      <c r="U41" s="10"/>
      <c r="V41" s="10"/>
      <c r="W41" s="10"/>
      <c r="X41" s="10"/>
      <c r="Y41" s="10"/>
      <c r="Z41" s="10"/>
      <c r="AA41" s="10"/>
    </row>
    <row r="42">
      <c r="A42" s="12" t="s">
        <v>82</v>
      </c>
      <c r="B42" s="12" t="s">
        <v>83</v>
      </c>
      <c r="C42" s="17" t="s">
        <v>30</v>
      </c>
      <c r="D42" s="19">
        <v>3.0</v>
      </c>
      <c r="E42" s="14">
        <v>45412.0</v>
      </c>
      <c r="F42" s="12">
        <v>7500.0</v>
      </c>
      <c r="G42" s="11">
        <f t="shared" si="1"/>
        <v>62</v>
      </c>
      <c r="H42" s="11" t="str">
        <f>vlookup(A42,'Overall Analysis'!$A$2:$I$43,9,false)</f>
        <v>Others</v>
      </c>
      <c r="I42" s="10"/>
      <c r="J42" s="10"/>
      <c r="K42" s="10"/>
      <c r="L42" s="10"/>
      <c r="M42" s="10"/>
      <c r="N42" s="10"/>
      <c r="O42" s="10"/>
      <c r="P42" s="10"/>
      <c r="Q42" s="10"/>
      <c r="R42" s="10"/>
      <c r="S42" s="10"/>
      <c r="T42" s="10"/>
      <c r="U42" s="10"/>
      <c r="V42" s="10"/>
      <c r="W42" s="10"/>
      <c r="X42" s="10"/>
      <c r="Y42" s="10"/>
      <c r="Z42" s="10"/>
      <c r="AA42" s="10"/>
    </row>
    <row r="43">
      <c r="A43" s="12" t="s">
        <v>84</v>
      </c>
      <c r="B43" s="12" t="s">
        <v>85</v>
      </c>
      <c r="C43" s="17" t="s">
        <v>17</v>
      </c>
      <c r="D43" s="18">
        <v>1.0</v>
      </c>
      <c r="E43" s="14">
        <v>45413.0</v>
      </c>
      <c r="F43" s="12">
        <v>7500.0</v>
      </c>
      <c r="G43" s="11">
        <f t="shared" si="1"/>
        <v>61</v>
      </c>
      <c r="H43" s="11" t="str">
        <f>vlookup(A43,'Overall Analysis'!$A$2:$I$43,9,false)</f>
        <v>Others</v>
      </c>
      <c r="I43" s="10"/>
      <c r="J43" s="10"/>
      <c r="K43" s="10"/>
      <c r="L43" s="10"/>
      <c r="M43" s="10"/>
      <c r="N43" s="10"/>
      <c r="O43" s="10"/>
      <c r="P43" s="10"/>
      <c r="Q43" s="10"/>
      <c r="R43" s="10"/>
      <c r="S43" s="10"/>
      <c r="T43" s="10"/>
      <c r="U43" s="10"/>
      <c r="V43" s="10"/>
      <c r="W43" s="10"/>
      <c r="X43" s="10"/>
      <c r="Y43" s="10"/>
      <c r="Z43" s="10"/>
      <c r="AA43" s="10"/>
    </row>
    <row r="44">
      <c r="A44" s="12" t="s">
        <v>86</v>
      </c>
      <c r="B44" s="12" t="s">
        <v>87</v>
      </c>
      <c r="C44" s="17" t="s">
        <v>27</v>
      </c>
      <c r="D44" s="19">
        <v>2.0</v>
      </c>
      <c r="E44" s="14">
        <v>45413.0</v>
      </c>
      <c r="F44" s="12">
        <v>10000.0</v>
      </c>
      <c r="G44" s="11">
        <f t="shared" si="1"/>
        <v>61</v>
      </c>
      <c r="H44" s="11" t="str">
        <f>vlookup(A44,'Overall Analysis'!$A$2:$I$43,9,false)</f>
        <v>Others</v>
      </c>
      <c r="I44" s="10"/>
      <c r="J44" s="10"/>
      <c r="K44" s="10"/>
      <c r="L44" s="10"/>
      <c r="M44" s="10"/>
      <c r="N44" s="10"/>
      <c r="O44" s="10"/>
      <c r="P44" s="10"/>
      <c r="Q44" s="10"/>
      <c r="R44" s="10"/>
      <c r="S44" s="10"/>
      <c r="T44" s="10"/>
      <c r="U44" s="10"/>
      <c r="V44" s="10"/>
      <c r="W44" s="10"/>
      <c r="X44" s="10"/>
      <c r="Y44" s="10"/>
      <c r="Z44" s="10"/>
      <c r="AA44" s="10"/>
    </row>
    <row r="45">
      <c r="A45" s="12" t="s">
        <v>88</v>
      </c>
      <c r="B45" s="12" t="s">
        <v>89</v>
      </c>
      <c r="C45" s="17" t="s">
        <v>30</v>
      </c>
      <c r="D45" s="19">
        <v>3.0</v>
      </c>
      <c r="E45" s="14">
        <v>45413.0</v>
      </c>
      <c r="F45" s="12">
        <v>7500.0</v>
      </c>
      <c r="G45" s="11">
        <f t="shared" si="1"/>
        <v>61</v>
      </c>
      <c r="H45" s="11" t="str">
        <f>vlookup(A45,'Overall Analysis'!$A$2:$I$43,9,false)</f>
        <v>Others</v>
      </c>
      <c r="I45" s="10"/>
      <c r="J45" s="10"/>
      <c r="K45" s="10"/>
      <c r="L45" s="10"/>
      <c r="M45" s="10"/>
      <c r="N45" s="10"/>
      <c r="O45" s="10"/>
      <c r="P45" s="10"/>
      <c r="Q45" s="10"/>
      <c r="R45" s="10"/>
      <c r="S45" s="10"/>
      <c r="T45" s="10"/>
      <c r="U45" s="10"/>
      <c r="V45" s="10"/>
      <c r="W45" s="10"/>
      <c r="X45" s="10"/>
      <c r="Y45" s="10"/>
      <c r="Z45" s="10"/>
      <c r="AA45" s="10"/>
    </row>
    <row r="46">
      <c r="A46" s="11" t="s">
        <v>90</v>
      </c>
      <c r="B46" s="12" t="s">
        <v>91</v>
      </c>
      <c r="C46" s="17" t="s">
        <v>17</v>
      </c>
      <c r="D46" s="18">
        <v>1.0</v>
      </c>
      <c r="E46" s="14">
        <v>45414.0</v>
      </c>
      <c r="F46" s="11">
        <v>7500.0</v>
      </c>
      <c r="G46" s="11">
        <f t="shared" si="1"/>
        <v>60</v>
      </c>
      <c r="H46" s="11" t="str">
        <f>vlookup(A46,'Overall Analysis'!$A$2:$I$43,9,false)</f>
        <v>Others</v>
      </c>
      <c r="I46" s="10"/>
      <c r="J46" s="10"/>
      <c r="K46" s="10"/>
      <c r="L46" s="10"/>
      <c r="M46" s="10"/>
      <c r="N46" s="10"/>
      <c r="O46" s="10"/>
      <c r="P46" s="10"/>
      <c r="Q46" s="10"/>
      <c r="R46" s="10"/>
      <c r="S46" s="10"/>
      <c r="T46" s="10"/>
      <c r="U46" s="10"/>
      <c r="V46" s="10"/>
      <c r="W46" s="10"/>
      <c r="X46" s="10"/>
      <c r="Y46" s="10"/>
      <c r="Z46" s="10"/>
      <c r="AA46" s="10"/>
    </row>
    <row r="47">
      <c r="A47" s="11" t="s">
        <v>37</v>
      </c>
      <c r="B47" s="12" t="s">
        <v>92</v>
      </c>
      <c r="C47" s="17" t="s">
        <v>27</v>
      </c>
      <c r="D47" s="18">
        <v>4.0</v>
      </c>
      <c r="E47" s="14">
        <v>45415.0</v>
      </c>
      <c r="F47" s="11">
        <v>20000.0</v>
      </c>
      <c r="G47" s="11">
        <f t="shared" si="1"/>
        <v>59</v>
      </c>
      <c r="H47" s="11" t="str">
        <f>vlookup(A47,'Overall Analysis'!$A$2:$I$43,9,false)</f>
        <v>Others</v>
      </c>
      <c r="I47" s="10"/>
      <c r="J47" s="10"/>
      <c r="K47" s="10"/>
      <c r="L47" s="10"/>
      <c r="M47" s="10"/>
      <c r="N47" s="10"/>
      <c r="O47" s="10"/>
      <c r="P47" s="10"/>
      <c r="Q47" s="10"/>
      <c r="R47" s="10"/>
      <c r="S47" s="10"/>
      <c r="T47" s="10"/>
      <c r="U47" s="10"/>
      <c r="V47" s="10"/>
      <c r="W47" s="10"/>
      <c r="X47" s="10"/>
      <c r="Y47" s="10"/>
      <c r="Z47" s="10"/>
      <c r="AA47" s="10"/>
    </row>
    <row r="48">
      <c r="A48" s="11" t="s">
        <v>45</v>
      </c>
      <c r="B48" s="12" t="s">
        <v>93</v>
      </c>
      <c r="C48" s="17" t="s">
        <v>17</v>
      </c>
      <c r="D48" s="18">
        <v>2.0</v>
      </c>
      <c r="E48" s="14">
        <v>45416.0</v>
      </c>
      <c r="F48" s="11">
        <v>15000.0</v>
      </c>
      <c r="G48" s="11">
        <f t="shared" si="1"/>
        <v>58</v>
      </c>
      <c r="H48" s="11" t="str">
        <f>vlookup(A48,'Overall Analysis'!$A$2:$I$43,9,false)</f>
        <v>VIP Guests</v>
      </c>
      <c r="I48" s="10"/>
      <c r="J48" s="10"/>
      <c r="K48" s="10"/>
      <c r="L48" s="10"/>
      <c r="M48" s="10"/>
      <c r="N48" s="10"/>
      <c r="O48" s="10"/>
      <c r="P48" s="10"/>
      <c r="Q48" s="10"/>
      <c r="R48" s="10"/>
      <c r="S48" s="10"/>
      <c r="T48" s="10"/>
      <c r="U48" s="10"/>
      <c r="V48" s="10"/>
      <c r="W48" s="10"/>
      <c r="X48" s="10"/>
      <c r="Y48" s="10"/>
      <c r="Z48" s="10"/>
      <c r="AA48" s="10"/>
    </row>
    <row r="49">
      <c r="A49" s="11" t="s">
        <v>21</v>
      </c>
      <c r="B49" s="12" t="s">
        <v>94</v>
      </c>
      <c r="C49" s="17" t="s">
        <v>27</v>
      </c>
      <c r="D49" s="18">
        <v>3.0</v>
      </c>
      <c r="E49" s="14">
        <v>45418.0</v>
      </c>
      <c r="F49" s="11">
        <v>15000.0</v>
      </c>
      <c r="G49" s="11">
        <f t="shared" si="1"/>
        <v>56</v>
      </c>
      <c r="H49" s="11" t="str">
        <f>vlookup(A49,'Overall Analysis'!$A$2:$I$43,9,false)</f>
        <v>VIP Guests</v>
      </c>
      <c r="I49" s="10"/>
      <c r="J49" s="10"/>
      <c r="K49" s="10"/>
      <c r="L49" s="10"/>
      <c r="M49" s="10"/>
      <c r="N49" s="10"/>
      <c r="O49" s="10"/>
      <c r="P49" s="10"/>
      <c r="Q49" s="10"/>
      <c r="R49" s="10"/>
      <c r="S49" s="10"/>
      <c r="T49" s="10"/>
      <c r="U49" s="10"/>
      <c r="V49" s="10"/>
      <c r="W49" s="10"/>
      <c r="X49" s="10"/>
      <c r="Y49" s="10"/>
      <c r="Z49" s="10"/>
      <c r="AA49" s="10"/>
    </row>
    <row r="50">
      <c r="A50" s="12" t="s">
        <v>42</v>
      </c>
      <c r="B50" s="12" t="s">
        <v>95</v>
      </c>
      <c r="C50" s="17" t="s">
        <v>17</v>
      </c>
      <c r="D50" s="18">
        <v>2.0</v>
      </c>
      <c r="E50" s="14">
        <v>45418.0</v>
      </c>
      <c r="F50" s="11">
        <v>15000.0</v>
      </c>
      <c r="G50" s="11">
        <f t="shared" si="1"/>
        <v>56</v>
      </c>
      <c r="H50" s="11" t="str">
        <f>vlookup(A50,'Overall Analysis'!$A$2:$I$43,9,false)</f>
        <v>Others</v>
      </c>
      <c r="I50" s="16"/>
      <c r="J50" s="10"/>
      <c r="K50" s="10"/>
      <c r="L50" s="10"/>
      <c r="M50" s="10"/>
      <c r="N50" s="10"/>
      <c r="O50" s="10"/>
      <c r="P50" s="10"/>
      <c r="Q50" s="10"/>
      <c r="R50" s="10"/>
      <c r="S50" s="10"/>
      <c r="T50" s="10"/>
      <c r="U50" s="10"/>
      <c r="V50" s="10"/>
      <c r="W50" s="10"/>
      <c r="X50" s="10"/>
      <c r="Y50" s="10"/>
      <c r="Z50" s="10"/>
      <c r="AA50" s="10"/>
    </row>
    <row r="51">
      <c r="A51" s="11" t="s">
        <v>39</v>
      </c>
      <c r="B51" s="12" t="s">
        <v>96</v>
      </c>
      <c r="C51" s="17" t="s">
        <v>17</v>
      </c>
      <c r="D51" s="18">
        <v>2.0</v>
      </c>
      <c r="E51" s="14">
        <v>45419.0</v>
      </c>
      <c r="F51" s="11">
        <v>15000.0</v>
      </c>
      <c r="G51" s="11">
        <f t="shared" si="1"/>
        <v>55</v>
      </c>
      <c r="H51" s="11" t="str">
        <f>vlookup(A51,'Overall Analysis'!$A$2:$I$43,9,false)</f>
        <v>VIP Guests</v>
      </c>
      <c r="I51" s="16"/>
      <c r="J51" s="10"/>
      <c r="K51" s="10"/>
      <c r="L51" s="10"/>
      <c r="M51" s="10"/>
      <c r="N51" s="10"/>
      <c r="O51" s="10"/>
      <c r="P51" s="10"/>
      <c r="Q51" s="10"/>
      <c r="R51" s="10"/>
      <c r="S51" s="10"/>
      <c r="T51" s="10"/>
      <c r="U51" s="10"/>
      <c r="V51" s="10"/>
      <c r="W51" s="10"/>
      <c r="X51" s="10"/>
      <c r="Y51" s="10"/>
      <c r="Z51" s="10"/>
      <c r="AA51" s="10"/>
    </row>
    <row r="52">
      <c r="A52" s="11" t="s">
        <v>62</v>
      </c>
      <c r="B52" s="12" t="s">
        <v>97</v>
      </c>
      <c r="C52" s="17" t="s">
        <v>27</v>
      </c>
      <c r="D52" s="18">
        <v>4.0</v>
      </c>
      <c r="E52" s="14">
        <v>45420.0</v>
      </c>
      <c r="F52" s="11">
        <v>20000.0</v>
      </c>
      <c r="G52" s="11">
        <f t="shared" si="1"/>
        <v>54</v>
      </c>
      <c r="H52" s="11" t="str">
        <f>vlookup(A52,'Overall Analysis'!$A$2:$I$43,9,false)</f>
        <v>Others</v>
      </c>
      <c r="I52" s="16"/>
      <c r="J52" s="10"/>
      <c r="K52" s="10"/>
      <c r="L52" s="10"/>
      <c r="M52" s="10"/>
      <c r="N52" s="10"/>
      <c r="O52" s="10"/>
      <c r="P52" s="10"/>
      <c r="Q52" s="10"/>
      <c r="R52" s="10"/>
      <c r="S52" s="10"/>
      <c r="T52" s="10"/>
      <c r="U52" s="10"/>
      <c r="V52" s="10"/>
      <c r="W52" s="10"/>
      <c r="X52" s="10"/>
      <c r="Y52" s="10"/>
      <c r="Z52" s="10"/>
      <c r="AA52" s="10"/>
    </row>
    <row r="53">
      <c r="A53" s="11" t="s">
        <v>90</v>
      </c>
      <c r="B53" s="12" t="s">
        <v>98</v>
      </c>
      <c r="C53" s="17" t="s">
        <v>27</v>
      </c>
      <c r="D53" s="18">
        <v>3.0</v>
      </c>
      <c r="E53" s="14">
        <v>45422.0</v>
      </c>
      <c r="F53" s="11">
        <v>15000.0</v>
      </c>
      <c r="G53" s="11">
        <f t="shared" si="1"/>
        <v>52</v>
      </c>
      <c r="H53" s="11" t="str">
        <f>vlookup(A53,'Overall Analysis'!$A$2:$I$43,9,false)</f>
        <v>Others</v>
      </c>
      <c r="I53" s="16"/>
      <c r="J53" s="10"/>
      <c r="K53" s="10"/>
      <c r="L53" s="10"/>
      <c r="M53" s="10"/>
      <c r="N53" s="10"/>
      <c r="O53" s="10"/>
      <c r="P53" s="10"/>
      <c r="Q53" s="10"/>
      <c r="R53" s="10"/>
      <c r="S53" s="10"/>
      <c r="T53" s="10"/>
      <c r="U53" s="10"/>
      <c r="V53" s="10"/>
      <c r="W53" s="10"/>
      <c r="X53" s="10"/>
      <c r="Y53" s="10"/>
      <c r="Z53" s="10"/>
      <c r="AA53" s="10"/>
    </row>
    <row r="54">
      <c r="A54" s="11" t="s">
        <v>45</v>
      </c>
      <c r="B54" s="12" t="s">
        <v>99</v>
      </c>
      <c r="C54" s="17" t="s">
        <v>27</v>
      </c>
      <c r="D54" s="18">
        <v>3.0</v>
      </c>
      <c r="E54" s="14">
        <v>45422.0</v>
      </c>
      <c r="F54" s="11">
        <v>15000.0</v>
      </c>
      <c r="G54" s="11">
        <f t="shared" si="1"/>
        <v>52</v>
      </c>
      <c r="H54" s="11" t="str">
        <f>vlookup(A54,'Overall Analysis'!$A$2:$I$43,9,false)</f>
        <v>VIP Guests</v>
      </c>
      <c r="I54" s="16"/>
      <c r="J54" s="10"/>
      <c r="K54" s="10"/>
      <c r="L54" s="10"/>
      <c r="M54" s="10"/>
      <c r="N54" s="10"/>
      <c r="O54" s="10"/>
      <c r="P54" s="10"/>
      <c r="Q54" s="10"/>
      <c r="R54" s="10"/>
      <c r="S54" s="10"/>
      <c r="T54" s="10"/>
      <c r="U54" s="10"/>
      <c r="V54" s="10"/>
      <c r="W54" s="10"/>
      <c r="X54" s="10"/>
      <c r="Y54" s="10"/>
      <c r="Z54" s="10"/>
      <c r="AA54" s="10"/>
    </row>
    <row r="55">
      <c r="A55" s="11" t="s">
        <v>90</v>
      </c>
      <c r="B55" s="12" t="s">
        <v>100</v>
      </c>
      <c r="C55" s="17" t="s">
        <v>30</v>
      </c>
      <c r="D55" s="18">
        <v>5.0</v>
      </c>
      <c r="E55" s="14">
        <v>45423.0</v>
      </c>
      <c r="F55" s="11">
        <v>12500.0</v>
      </c>
      <c r="G55" s="11">
        <f t="shared" si="1"/>
        <v>51</v>
      </c>
      <c r="H55" s="11" t="str">
        <f>vlookup(A55,'Overall Analysis'!$A$2:$I$43,9,false)</f>
        <v>Others</v>
      </c>
      <c r="I55" s="10"/>
      <c r="J55" s="10"/>
      <c r="K55" s="10"/>
      <c r="L55" s="10"/>
      <c r="M55" s="10"/>
      <c r="N55" s="10"/>
      <c r="O55" s="10"/>
      <c r="P55" s="10"/>
      <c r="Q55" s="10"/>
      <c r="R55" s="10"/>
      <c r="S55" s="10"/>
      <c r="T55" s="10"/>
      <c r="U55" s="10"/>
      <c r="V55" s="10"/>
      <c r="W55" s="10"/>
      <c r="X55" s="10"/>
      <c r="Y55" s="10"/>
      <c r="Z55" s="10"/>
      <c r="AA55" s="10"/>
    </row>
    <row r="56">
      <c r="A56" s="11" t="s">
        <v>101</v>
      </c>
      <c r="B56" s="12" t="s">
        <v>102</v>
      </c>
      <c r="C56" s="17" t="s">
        <v>30</v>
      </c>
      <c r="D56" s="18">
        <v>7.0</v>
      </c>
      <c r="E56" s="14">
        <v>45423.0</v>
      </c>
      <c r="F56" s="11">
        <v>17500.0</v>
      </c>
      <c r="G56" s="11">
        <f t="shared" si="1"/>
        <v>51</v>
      </c>
      <c r="H56" s="11" t="str">
        <f>vlookup(A56,'Overall Analysis'!$A$2:$I$43,9,false)</f>
        <v>Others</v>
      </c>
      <c r="I56" s="10"/>
      <c r="J56" s="10"/>
      <c r="K56" s="10"/>
      <c r="L56" s="10"/>
      <c r="M56" s="10"/>
      <c r="N56" s="10"/>
      <c r="O56" s="10"/>
      <c r="P56" s="10"/>
      <c r="Q56" s="10"/>
      <c r="R56" s="10"/>
      <c r="S56" s="10"/>
      <c r="T56" s="10"/>
      <c r="U56" s="10"/>
      <c r="V56" s="10"/>
      <c r="W56" s="10"/>
      <c r="X56" s="10"/>
      <c r="Y56" s="10"/>
      <c r="Z56" s="10"/>
      <c r="AA56" s="10"/>
    </row>
    <row r="57">
      <c r="A57" s="11" t="s">
        <v>37</v>
      </c>
      <c r="B57" s="12" t="s">
        <v>103</v>
      </c>
      <c r="C57" s="17" t="s">
        <v>27</v>
      </c>
      <c r="D57" s="18">
        <v>4.0</v>
      </c>
      <c r="E57" s="14">
        <v>45423.0</v>
      </c>
      <c r="F57" s="11">
        <v>20000.0</v>
      </c>
      <c r="G57" s="11">
        <f t="shared" si="1"/>
        <v>51</v>
      </c>
      <c r="H57" s="11" t="str">
        <f>vlookup(A57,'Overall Analysis'!$A$2:$I$43,9,false)</f>
        <v>Others</v>
      </c>
      <c r="I57" s="10"/>
      <c r="J57" s="10"/>
      <c r="K57" s="10"/>
      <c r="L57" s="10"/>
      <c r="M57" s="10"/>
      <c r="N57" s="10"/>
      <c r="O57" s="10"/>
      <c r="P57" s="10"/>
      <c r="Q57" s="10"/>
      <c r="R57" s="10"/>
      <c r="S57" s="10"/>
      <c r="T57" s="10"/>
      <c r="U57" s="10"/>
      <c r="V57" s="10"/>
      <c r="W57" s="10"/>
      <c r="X57" s="10"/>
      <c r="Y57" s="10"/>
      <c r="Z57" s="10"/>
      <c r="AA57" s="10"/>
    </row>
    <row r="58">
      <c r="A58" s="11" t="s">
        <v>56</v>
      </c>
      <c r="B58" s="12" t="s">
        <v>104</v>
      </c>
      <c r="C58" s="17" t="s">
        <v>17</v>
      </c>
      <c r="D58" s="18">
        <v>2.0</v>
      </c>
      <c r="E58" s="14">
        <v>45424.0</v>
      </c>
      <c r="F58" s="11">
        <v>15000.0</v>
      </c>
      <c r="G58" s="11">
        <f t="shared" si="1"/>
        <v>50</v>
      </c>
      <c r="H58" s="11" t="str">
        <f>vlookup(A58,'Overall Analysis'!$A$2:$I$43,9,false)</f>
        <v>Others</v>
      </c>
      <c r="I58" s="10"/>
      <c r="J58" s="10"/>
      <c r="K58" s="10"/>
      <c r="L58" s="10"/>
      <c r="M58" s="10"/>
      <c r="N58" s="10"/>
      <c r="O58" s="10"/>
      <c r="P58" s="10"/>
      <c r="Q58" s="10"/>
      <c r="R58" s="10"/>
      <c r="S58" s="10"/>
      <c r="T58" s="10"/>
      <c r="U58" s="10"/>
      <c r="V58" s="10"/>
      <c r="W58" s="10"/>
      <c r="X58" s="10"/>
      <c r="Y58" s="10"/>
      <c r="Z58" s="10"/>
      <c r="AA58" s="10"/>
    </row>
    <row r="59">
      <c r="A59" s="11" t="s">
        <v>23</v>
      </c>
      <c r="B59" s="12" t="s">
        <v>105</v>
      </c>
      <c r="C59" s="17" t="s">
        <v>30</v>
      </c>
      <c r="D59" s="18">
        <v>7.0</v>
      </c>
      <c r="E59" s="14">
        <v>45426.0</v>
      </c>
      <c r="F59" s="11">
        <v>17500.0</v>
      </c>
      <c r="G59" s="11">
        <f t="shared" si="1"/>
        <v>48</v>
      </c>
      <c r="H59" s="11" t="str">
        <f>vlookup(A59,'Overall Analysis'!$A$2:$I$43,9,false)</f>
        <v>Others</v>
      </c>
      <c r="I59" s="10"/>
      <c r="J59" s="10"/>
      <c r="K59" s="10"/>
      <c r="L59" s="10"/>
      <c r="M59" s="10"/>
      <c r="N59" s="10"/>
      <c r="O59" s="10"/>
      <c r="P59" s="10"/>
      <c r="Q59" s="10"/>
      <c r="R59" s="10"/>
      <c r="S59" s="10"/>
      <c r="T59" s="10"/>
      <c r="U59" s="10"/>
      <c r="V59" s="10"/>
      <c r="W59" s="10"/>
      <c r="X59" s="10"/>
      <c r="Y59" s="10"/>
      <c r="Z59" s="10"/>
      <c r="AA59" s="10"/>
    </row>
    <row r="60">
      <c r="A60" s="12" t="s">
        <v>35</v>
      </c>
      <c r="B60" s="12" t="s">
        <v>106</v>
      </c>
      <c r="C60" s="17" t="s">
        <v>27</v>
      </c>
      <c r="D60" s="18">
        <v>4.0</v>
      </c>
      <c r="E60" s="14">
        <v>45428.0</v>
      </c>
      <c r="F60" s="11">
        <v>20000.0</v>
      </c>
      <c r="G60" s="11">
        <f t="shared" si="1"/>
        <v>46</v>
      </c>
      <c r="H60" s="11" t="str">
        <f>vlookup(A60,'Overall Analysis'!$A$2:$I$43,9,false)</f>
        <v>VIP Guests</v>
      </c>
      <c r="I60" s="10"/>
      <c r="J60" s="10"/>
      <c r="K60" s="10"/>
      <c r="L60" s="10"/>
      <c r="M60" s="10"/>
      <c r="N60" s="10"/>
      <c r="O60" s="10"/>
      <c r="P60" s="10"/>
      <c r="Q60" s="10"/>
      <c r="R60" s="10"/>
      <c r="S60" s="10"/>
      <c r="T60" s="10"/>
      <c r="U60" s="10"/>
      <c r="V60" s="10"/>
      <c r="W60" s="10"/>
      <c r="X60" s="10"/>
      <c r="Y60" s="10"/>
      <c r="Z60" s="10"/>
      <c r="AA60" s="10"/>
    </row>
    <row r="61">
      <c r="A61" s="11" t="s">
        <v>107</v>
      </c>
      <c r="B61" s="12" t="s">
        <v>108</v>
      </c>
      <c r="C61" s="17" t="s">
        <v>27</v>
      </c>
      <c r="D61" s="18">
        <v>3.0</v>
      </c>
      <c r="E61" s="14">
        <v>45429.0</v>
      </c>
      <c r="F61" s="11">
        <v>15000.0</v>
      </c>
      <c r="G61" s="11">
        <f t="shared" si="1"/>
        <v>45</v>
      </c>
      <c r="H61" s="11" t="str">
        <f>vlookup(A61,'Overall Analysis'!$A$2:$I$43,9,false)</f>
        <v>Others</v>
      </c>
      <c r="I61" s="10"/>
      <c r="J61" s="10"/>
      <c r="K61" s="10"/>
      <c r="L61" s="10"/>
      <c r="M61" s="10"/>
      <c r="N61" s="10"/>
      <c r="O61" s="10"/>
      <c r="P61" s="10"/>
      <c r="Q61" s="10"/>
      <c r="R61" s="10"/>
      <c r="S61" s="10"/>
      <c r="T61" s="10"/>
      <c r="U61" s="10"/>
      <c r="V61" s="10"/>
      <c r="W61" s="10"/>
      <c r="X61" s="10"/>
      <c r="Y61" s="10"/>
      <c r="Z61" s="10"/>
      <c r="AA61" s="10"/>
    </row>
    <row r="62">
      <c r="A62" s="11" t="s">
        <v>109</v>
      </c>
      <c r="B62" s="12" t="s">
        <v>110</v>
      </c>
      <c r="C62" s="17" t="s">
        <v>17</v>
      </c>
      <c r="D62" s="18">
        <v>1.0</v>
      </c>
      <c r="E62" s="14">
        <v>45429.0</v>
      </c>
      <c r="F62" s="11">
        <v>7500.0</v>
      </c>
      <c r="G62" s="11">
        <f t="shared" si="1"/>
        <v>45</v>
      </c>
      <c r="H62" s="11" t="str">
        <f>vlookup(A62,'Overall Analysis'!$A$2:$I$43,9,false)</f>
        <v>Others</v>
      </c>
      <c r="I62" s="10"/>
      <c r="J62" s="10"/>
      <c r="K62" s="10"/>
      <c r="L62" s="10"/>
      <c r="M62" s="10"/>
      <c r="N62" s="10"/>
      <c r="O62" s="10"/>
      <c r="P62" s="10"/>
      <c r="Q62" s="10"/>
      <c r="R62" s="10"/>
      <c r="S62" s="10"/>
      <c r="T62" s="10"/>
      <c r="U62" s="10"/>
      <c r="V62" s="10"/>
      <c r="W62" s="10"/>
      <c r="X62" s="10"/>
      <c r="Y62" s="10"/>
      <c r="Z62" s="10"/>
      <c r="AA62" s="10"/>
    </row>
    <row r="63">
      <c r="A63" s="11" t="s">
        <v>33</v>
      </c>
      <c r="B63" s="12" t="s">
        <v>111</v>
      </c>
      <c r="C63" s="17" t="s">
        <v>27</v>
      </c>
      <c r="D63" s="18">
        <v>3.0</v>
      </c>
      <c r="E63" s="14">
        <v>45429.0</v>
      </c>
      <c r="F63" s="11">
        <v>15000.0</v>
      </c>
      <c r="G63" s="11">
        <f t="shared" si="1"/>
        <v>45</v>
      </c>
      <c r="H63" s="11" t="str">
        <f>vlookup(A63,'Overall Analysis'!$A$2:$I$43,9,false)</f>
        <v>Others</v>
      </c>
      <c r="I63" s="10"/>
      <c r="J63" s="10"/>
      <c r="K63" s="10"/>
      <c r="L63" s="10"/>
      <c r="M63" s="10"/>
      <c r="N63" s="10"/>
      <c r="O63" s="10"/>
      <c r="P63" s="10"/>
      <c r="Q63" s="10"/>
      <c r="R63" s="10"/>
      <c r="S63" s="10"/>
      <c r="T63" s="10"/>
      <c r="U63" s="10"/>
      <c r="V63" s="10"/>
      <c r="W63" s="10"/>
      <c r="X63" s="10"/>
      <c r="Y63" s="10"/>
      <c r="Z63" s="10"/>
      <c r="AA63" s="10"/>
    </row>
    <row r="64">
      <c r="A64" s="11" t="s">
        <v>112</v>
      </c>
      <c r="B64" s="12" t="s">
        <v>113</v>
      </c>
      <c r="C64" s="17" t="s">
        <v>17</v>
      </c>
      <c r="D64" s="18">
        <v>2.0</v>
      </c>
      <c r="E64" s="14">
        <v>45429.0</v>
      </c>
      <c r="F64" s="11">
        <v>15000.0</v>
      </c>
      <c r="G64" s="11">
        <f t="shared" si="1"/>
        <v>45</v>
      </c>
      <c r="H64" s="11" t="str">
        <f>vlookup(A64,'Overall Analysis'!$A$2:$I$43,9,false)</f>
        <v>Others</v>
      </c>
      <c r="I64" s="10"/>
      <c r="J64" s="10"/>
      <c r="K64" s="10"/>
      <c r="L64" s="10"/>
      <c r="M64" s="10"/>
      <c r="N64" s="10"/>
      <c r="O64" s="10"/>
      <c r="P64" s="10"/>
      <c r="Q64" s="10"/>
      <c r="R64" s="10"/>
      <c r="S64" s="10"/>
      <c r="T64" s="10"/>
      <c r="U64" s="10"/>
      <c r="V64" s="10"/>
      <c r="W64" s="10"/>
      <c r="X64" s="10"/>
      <c r="Y64" s="10"/>
      <c r="Z64" s="10"/>
      <c r="AA64" s="10"/>
    </row>
    <row r="65">
      <c r="A65" s="11" t="s">
        <v>21</v>
      </c>
      <c r="B65" s="12" t="s">
        <v>114</v>
      </c>
      <c r="C65" s="17" t="s">
        <v>27</v>
      </c>
      <c r="D65" s="18">
        <v>3.0</v>
      </c>
      <c r="E65" s="14">
        <v>45434.0</v>
      </c>
      <c r="F65" s="11">
        <v>15000.0</v>
      </c>
      <c r="G65" s="11">
        <f t="shared" si="1"/>
        <v>40</v>
      </c>
      <c r="H65" s="11" t="str">
        <f>vlookup(A65,'Overall Analysis'!$A$2:$I$43,9,false)</f>
        <v>VIP Guests</v>
      </c>
      <c r="I65" s="10"/>
      <c r="J65" s="10"/>
      <c r="K65" s="10"/>
      <c r="L65" s="10"/>
      <c r="M65" s="10"/>
      <c r="N65" s="10"/>
      <c r="O65" s="10"/>
      <c r="P65" s="10"/>
      <c r="Q65" s="10"/>
      <c r="R65" s="10"/>
      <c r="S65" s="10"/>
      <c r="T65" s="10"/>
      <c r="U65" s="10"/>
      <c r="V65" s="10"/>
      <c r="W65" s="10"/>
      <c r="X65" s="10"/>
      <c r="Y65" s="10"/>
      <c r="Z65" s="10"/>
      <c r="AA65" s="10"/>
    </row>
    <row r="66">
      <c r="A66" s="11" t="s">
        <v>39</v>
      </c>
      <c r="B66" s="12" t="s">
        <v>115</v>
      </c>
      <c r="C66" s="17" t="s">
        <v>17</v>
      </c>
      <c r="D66" s="18">
        <v>2.0</v>
      </c>
      <c r="E66" s="14">
        <v>45434.0</v>
      </c>
      <c r="F66" s="11">
        <v>15000.0</v>
      </c>
      <c r="G66" s="11">
        <f t="shared" si="1"/>
        <v>40</v>
      </c>
      <c r="H66" s="11" t="str">
        <f>vlookup(A66,'Overall Analysis'!$A$2:$I$43,9,false)</f>
        <v>VIP Guests</v>
      </c>
      <c r="I66" s="10"/>
      <c r="J66" s="10"/>
      <c r="K66" s="10"/>
      <c r="L66" s="10"/>
      <c r="M66" s="10"/>
      <c r="N66" s="10"/>
      <c r="O66" s="10"/>
      <c r="P66" s="10"/>
      <c r="Q66" s="10"/>
      <c r="R66" s="10"/>
      <c r="S66" s="10"/>
      <c r="T66" s="10"/>
      <c r="U66" s="10"/>
      <c r="V66" s="10"/>
      <c r="W66" s="10"/>
      <c r="X66" s="10"/>
      <c r="Y66" s="10"/>
      <c r="Z66" s="10"/>
      <c r="AA66" s="10"/>
    </row>
    <row r="67">
      <c r="A67" s="11" t="s">
        <v>109</v>
      </c>
      <c r="B67" s="12" t="s">
        <v>116</v>
      </c>
      <c r="C67" s="17" t="s">
        <v>17</v>
      </c>
      <c r="D67" s="18">
        <v>1.0</v>
      </c>
      <c r="E67" s="14">
        <v>45434.0</v>
      </c>
      <c r="F67" s="11">
        <v>7500.0</v>
      </c>
      <c r="G67" s="11">
        <f t="shared" si="1"/>
        <v>40</v>
      </c>
      <c r="H67" s="11" t="str">
        <f>vlookup(A67,'Overall Analysis'!$A$2:$I$43,9,false)</f>
        <v>Others</v>
      </c>
      <c r="I67" s="10"/>
      <c r="J67" s="10"/>
      <c r="K67" s="10"/>
      <c r="L67" s="10"/>
      <c r="M67" s="10"/>
      <c r="N67" s="10"/>
      <c r="O67" s="10"/>
      <c r="P67" s="10"/>
      <c r="Q67" s="10"/>
      <c r="R67" s="10"/>
      <c r="S67" s="10"/>
      <c r="T67" s="10"/>
      <c r="U67" s="10"/>
      <c r="V67" s="10"/>
      <c r="W67" s="10"/>
      <c r="X67" s="10"/>
      <c r="Y67" s="10"/>
      <c r="Z67" s="10"/>
      <c r="AA67" s="10"/>
    </row>
    <row r="68">
      <c r="A68" s="11" t="s">
        <v>21</v>
      </c>
      <c r="B68" s="12" t="s">
        <v>117</v>
      </c>
      <c r="C68" s="17" t="s">
        <v>30</v>
      </c>
      <c r="D68" s="18">
        <v>5.0</v>
      </c>
      <c r="E68" s="14">
        <v>45434.0</v>
      </c>
      <c r="F68" s="11">
        <v>12500.0</v>
      </c>
      <c r="G68" s="11">
        <f t="shared" si="1"/>
        <v>40</v>
      </c>
      <c r="H68" s="11" t="str">
        <f>vlookup(A68,'Overall Analysis'!$A$2:$I$43,9,false)</f>
        <v>VIP Guests</v>
      </c>
      <c r="I68" s="10"/>
      <c r="J68" s="10"/>
      <c r="K68" s="10"/>
      <c r="L68" s="10"/>
      <c r="M68" s="10"/>
      <c r="N68" s="10"/>
      <c r="O68" s="10"/>
      <c r="P68" s="10"/>
      <c r="Q68" s="10"/>
      <c r="R68" s="10"/>
      <c r="S68" s="10"/>
      <c r="T68" s="10"/>
      <c r="U68" s="10"/>
      <c r="V68" s="10"/>
      <c r="W68" s="10"/>
      <c r="X68" s="10"/>
      <c r="Y68" s="10"/>
      <c r="Z68" s="10"/>
      <c r="AA68" s="10"/>
    </row>
    <row r="69">
      <c r="A69" s="20" t="s">
        <v>118</v>
      </c>
      <c r="B69" s="12" t="s">
        <v>119</v>
      </c>
      <c r="C69" s="17" t="s">
        <v>17</v>
      </c>
      <c r="D69" s="18">
        <v>2.0</v>
      </c>
      <c r="E69" s="14">
        <v>45435.0</v>
      </c>
      <c r="F69" s="11">
        <v>15000.0</v>
      </c>
      <c r="G69" s="11">
        <f t="shared" si="1"/>
        <v>39</v>
      </c>
      <c r="H69" s="11" t="str">
        <f>vlookup(A69,'Overall Analysis'!$A$2:$I$43,9,false)</f>
        <v>Others</v>
      </c>
      <c r="I69" s="10"/>
      <c r="J69" s="10"/>
      <c r="K69" s="10"/>
      <c r="L69" s="10"/>
      <c r="M69" s="10"/>
      <c r="N69" s="10"/>
      <c r="O69" s="10"/>
      <c r="P69" s="10"/>
      <c r="Q69" s="10"/>
      <c r="R69" s="10"/>
      <c r="S69" s="10"/>
      <c r="T69" s="10"/>
      <c r="U69" s="10"/>
      <c r="V69" s="10"/>
      <c r="W69" s="10"/>
      <c r="X69" s="10"/>
      <c r="Y69" s="10"/>
      <c r="Z69" s="10"/>
      <c r="AA69" s="10"/>
    </row>
    <row r="70">
      <c r="A70" s="20" t="s">
        <v>42</v>
      </c>
      <c r="B70" s="12" t="s">
        <v>120</v>
      </c>
      <c r="C70" s="17" t="s">
        <v>27</v>
      </c>
      <c r="D70" s="18">
        <v>3.0</v>
      </c>
      <c r="E70" s="14">
        <v>45436.0</v>
      </c>
      <c r="F70" s="11">
        <v>15000.0</v>
      </c>
      <c r="G70" s="11">
        <f t="shared" si="1"/>
        <v>38</v>
      </c>
      <c r="H70" s="11" t="str">
        <f>vlookup(A70,'Overall Analysis'!$A$2:$I$43,9,false)</f>
        <v>Others</v>
      </c>
      <c r="I70" s="10"/>
      <c r="J70" s="10"/>
      <c r="K70" s="10"/>
      <c r="L70" s="10"/>
      <c r="M70" s="10"/>
      <c r="N70" s="10"/>
      <c r="O70" s="10"/>
      <c r="P70" s="10"/>
      <c r="Q70" s="10"/>
      <c r="R70" s="10"/>
      <c r="S70" s="10"/>
      <c r="T70" s="10"/>
      <c r="U70" s="10"/>
      <c r="V70" s="10"/>
      <c r="W70" s="10"/>
      <c r="X70" s="10"/>
      <c r="Y70" s="10"/>
      <c r="Z70" s="10"/>
      <c r="AA70" s="10"/>
    </row>
    <row r="71">
      <c r="A71" s="20" t="s">
        <v>90</v>
      </c>
      <c r="B71" s="12" t="s">
        <v>121</v>
      </c>
      <c r="C71" s="17" t="s">
        <v>30</v>
      </c>
      <c r="D71" s="18">
        <v>5.0</v>
      </c>
      <c r="E71" s="14">
        <v>45437.0</v>
      </c>
      <c r="F71" s="11">
        <v>12500.0</v>
      </c>
      <c r="G71" s="11">
        <f t="shared" si="1"/>
        <v>37</v>
      </c>
      <c r="H71" s="11" t="str">
        <f>vlookup(A71,'Overall Analysis'!$A$2:$I$43,9,false)</f>
        <v>Others</v>
      </c>
      <c r="I71" s="10"/>
      <c r="J71" s="10"/>
      <c r="K71" s="10"/>
      <c r="L71" s="10"/>
      <c r="M71" s="10"/>
      <c r="N71" s="10"/>
      <c r="O71" s="10"/>
      <c r="P71" s="10"/>
      <c r="Q71" s="10"/>
      <c r="R71" s="10"/>
      <c r="S71" s="10"/>
      <c r="T71" s="10"/>
      <c r="U71" s="10"/>
      <c r="V71" s="10"/>
      <c r="W71" s="10"/>
      <c r="X71" s="10"/>
      <c r="Y71" s="10"/>
      <c r="Z71" s="10"/>
      <c r="AA71" s="10"/>
    </row>
    <row r="72">
      <c r="A72" s="20" t="s">
        <v>122</v>
      </c>
      <c r="B72" s="12" t="s">
        <v>123</v>
      </c>
      <c r="C72" s="17" t="s">
        <v>30</v>
      </c>
      <c r="D72" s="18">
        <v>5.0</v>
      </c>
      <c r="E72" s="14">
        <v>45437.0</v>
      </c>
      <c r="F72" s="11">
        <v>12500.0</v>
      </c>
      <c r="G72" s="11">
        <f t="shared" si="1"/>
        <v>37</v>
      </c>
      <c r="H72" s="11" t="str">
        <f>vlookup(A72,'Overall Analysis'!$A$2:$I$43,9,false)</f>
        <v>Others</v>
      </c>
      <c r="I72" s="10"/>
      <c r="J72" s="10"/>
      <c r="K72" s="10"/>
      <c r="L72" s="10"/>
      <c r="M72" s="10"/>
      <c r="N72" s="10"/>
      <c r="O72" s="10"/>
      <c r="P72" s="10"/>
      <c r="Q72" s="10"/>
      <c r="R72" s="10"/>
      <c r="S72" s="10"/>
      <c r="T72" s="10"/>
      <c r="U72" s="10"/>
      <c r="V72" s="10"/>
      <c r="W72" s="10"/>
      <c r="X72" s="10"/>
      <c r="Y72" s="10"/>
      <c r="Z72" s="10"/>
      <c r="AA72" s="10"/>
    </row>
    <row r="73">
      <c r="A73" s="20" t="s">
        <v>39</v>
      </c>
      <c r="B73" s="12" t="s">
        <v>124</v>
      </c>
      <c r="C73" s="17" t="s">
        <v>30</v>
      </c>
      <c r="D73" s="18">
        <v>5.0</v>
      </c>
      <c r="E73" s="14">
        <v>45438.0</v>
      </c>
      <c r="F73" s="11">
        <v>12500.0</v>
      </c>
      <c r="G73" s="11">
        <f t="shared" si="1"/>
        <v>36</v>
      </c>
      <c r="H73" s="11" t="str">
        <f>vlookup(A73,'Overall Analysis'!$A$2:$I$43,9,false)</f>
        <v>VIP Guests</v>
      </c>
      <c r="I73" s="10"/>
      <c r="J73" s="10"/>
      <c r="K73" s="10"/>
      <c r="L73" s="10"/>
      <c r="M73" s="10"/>
      <c r="N73" s="10"/>
      <c r="O73" s="10"/>
      <c r="P73" s="10"/>
      <c r="Q73" s="10"/>
      <c r="R73" s="10"/>
      <c r="S73" s="10"/>
      <c r="T73" s="10"/>
      <c r="U73" s="10"/>
      <c r="V73" s="10"/>
      <c r="W73" s="10"/>
      <c r="X73" s="10"/>
      <c r="Y73" s="10"/>
      <c r="Z73" s="10"/>
      <c r="AA73" s="10"/>
    </row>
    <row r="74">
      <c r="A74" s="11" t="s">
        <v>28</v>
      </c>
      <c r="B74" s="12" t="s">
        <v>125</v>
      </c>
      <c r="C74" s="17" t="s">
        <v>27</v>
      </c>
      <c r="D74" s="18">
        <v>3.0</v>
      </c>
      <c r="E74" s="14">
        <v>45444.0</v>
      </c>
      <c r="F74" s="11">
        <v>15000.0</v>
      </c>
      <c r="G74" s="11">
        <f t="shared" si="1"/>
        <v>30</v>
      </c>
      <c r="H74" s="11" t="str">
        <f>vlookup(A74,'Overall Analysis'!$A$2:$I$43,9,false)</f>
        <v>Others</v>
      </c>
      <c r="I74" s="10"/>
      <c r="J74" s="10"/>
      <c r="K74" s="10"/>
      <c r="L74" s="10"/>
      <c r="M74" s="10"/>
      <c r="N74" s="10"/>
      <c r="O74" s="10"/>
      <c r="P74" s="10"/>
      <c r="Q74" s="10"/>
      <c r="R74" s="10"/>
      <c r="S74" s="10"/>
      <c r="T74" s="10"/>
      <c r="U74" s="10"/>
      <c r="V74" s="10"/>
      <c r="W74" s="10"/>
      <c r="X74" s="10"/>
      <c r="Y74" s="10"/>
      <c r="Z74" s="10"/>
      <c r="AA74" s="10"/>
    </row>
    <row r="75">
      <c r="A75" s="11" t="s">
        <v>126</v>
      </c>
      <c r="B75" s="12" t="s">
        <v>127</v>
      </c>
      <c r="C75" s="17" t="s">
        <v>17</v>
      </c>
      <c r="D75" s="18">
        <v>1.0</v>
      </c>
      <c r="E75" s="14">
        <v>45445.0</v>
      </c>
      <c r="F75" s="11">
        <v>7500.0</v>
      </c>
      <c r="G75" s="11">
        <f t="shared" si="1"/>
        <v>29</v>
      </c>
      <c r="H75" s="11" t="str">
        <f>vlookup(A75,'Overall Analysis'!$A$2:$I$43,9,false)</f>
        <v>Others</v>
      </c>
      <c r="I75" s="10"/>
      <c r="J75" s="10"/>
      <c r="K75" s="10"/>
      <c r="L75" s="10"/>
      <c r="M75" s="10"/>
      <c r="N75" s="10"/>
      <c r="O75" s="10"/>
      <c r="P75" s="10"/>
      <c r="Q75" s="10"/>
      <c r="R75" s="10"/>
      <c r="S75" s="10"/>
      <c r="T75" s="10"/>
      <c r="U75" s="10"/>
      <c r="V75" s="10"/>
      <c r="W75" s="10"/>
      <c r="X75" s="10"/>
      <c r="Y75" s="10"/>
      <c r="Z75" s="10"/>
      <c r="AA75" s="10"/>
    </row>
    <row r="76">
      <c r="A76" s="20" t="s">
        <v>47</v>
      </c>
      <c r="B76" s="12" t="s">
        <v>128</v>
      </c>
      <c r="C76" s="17" t="s">
        <v>17</v>
      </c>
      <c r="D76" s="18">
        <v>2.0</v>
      </c>
      <c r="E76" s="14">
        <v>45449.0</v>
      </c>
      <c r="F76" s="11">
        <v>15000.0</v>
      </c>
      <c r="G76" s="11">
        <f t="shared" si="1"/>
        <v>25</v>
      </c>
      <c r="H76" s="11" t="str">
        <f>vlookup(A76,'Overall Analysis'!$A$2:$I$43,9,false)</f>
        <v>Others</v>
      </c>
      <c r="I76" s="10"/>
      <c r="J76" s="10"/>
      <c r="K76" s="10"/>
      <c r="L76" s="10"/>
      <c r="M76" s="10"/>
      <c r="N76" s="10"/>
      <c r="O76" s="10"/>
      <c r="P76" s="10"/>
      <c r="Q76" s="10"/>
      <c r="R76" s="10"/>
      <c r="S76" s="10"/>
      <c r="T76" s="10"/>
      <c r="U76" s="10"/>
      <c r="V76" s="10"/>
      <c r="W76" s="10"/>
      <c r="X76" s="10"/>
      <c r="Y76" s="10"/>
      <c r="Z76" s="10"/>
      <c r="AA76" s="10"/>
    </row>
    <row r="77">
      <c r="A77" s="20" t="s">
        <v>35</v>
      </c>
      <c r="B77" s="12" t="s">
        <v>129</v>
      </c>
      <c r="C77" s="17" t="s">
        <v>30</v>
      </c>
      <c r="D77" s="18">
        <v>5.0</v>
      </c>
      <c r="E77" s="14">
        <v>45450.0</v>
      </c>
      <c r="F77" s="11">
        <v>12500.0</v>
      </c>
      <c r="G77" s="11">
        <f t="shared" si="1"/>
        <v>24</v>
      </c>
      <c r="H77" s="11" t="str">
        <f>vlookup(A77,'Overall Analysis'!$A$2:$I$43,9,false)</f>
        <v>VIP Guests</v>
      </c>
      <c r="I77" s="10"/>
      <c r="J77" s="10"/>
      <c r="K77" s="10"/>
      <c r="L77" s="10"/>
      <c r="M77" s="10"/>
      <c r="N77" s="10"/>
      <c r="O77" s="10"/>
      <c r="P77" s="10"/>
      <c r="Q77" s="10"/>
      <c r="R77" s="10"/>
      <c r="S77" s="10"/>
      <c r="T77" s="10"/>
      <c r="U77" s="10"/>
      <c r="V77" s="10"/>
      <c r="W77" s="10"/>
      <c r="X77" s="10"/>
      <c r="Y77" s="10"/>
      <c r="Z77" s="10"/>
      <c r="AA77" s="10"/>
    </row>
    <row r="78">
      <c r="A78" s="20" t="s">
        <v>31</v>
      </c>
      <c r="B78" s="12" t="s">
        <v>130</v>
      </c>
      <c r="C78" s="17" t="s">
        <v>17</v>
      </c>
      <c r="D78" s="18">
        <v>2.0</v>
      </c>
      <c r="E78" s="14">
        <v>45450.0</v>
      </c>
      <c r="F78" s="11">
        <v>15000.0</v>
      </c>
      <c r="G78" s="11">
        <f t="shared" si="1"/>
        <v>24</v>
      </c>
      <c r="H78" s="11" t="str">
        <f>vlookup(A78,'Overall Analysis'!$A$2:$I$43,9,false)</f>
        <v>VIP Guests</v>
      </c>
      <c r="I78" s="10"/>
      <c r="J78" s="10"/>
      <c r="K78" s="10"/>
      <c r="L78" s="10"/>
      <c r="M78" s="10"/>
      <c r="N78" s="10"/>
      <c r="O78" s="10"/>
      <c r="P78" s="10"/>
      <c r="Q78" s="10"/>
      <c r="R78" s="10"/>
      <c r="S78" s="10"/>
      <c r="T78" s="10"/>
      <c r="U78" s="10"/>
      <c r="V78" s="10"/>
      <c r="W78" s="10"/>
      <c r="X78" s="10"/>
      <c r="Y78" s="10"/>
      <c r="Z78" s="10"/>
      <c r="AA78" s="10"/>
    </row>
    <row r="79">
      <c r="A79" s="20" t="s">
        <v>21</v>
      </c>
      <c r="B79" s="12" t="s">
        <v>131</v>
      </c>
      <c r="C79" s="17" t="s">
        <v>27</v>
      </c>
      <c r="D79" s="18">
        <v>3.0</v>
      </c>
      <c r="E79" s="14">
        <v>45450.0</v>
      </c>
      <c r="F79" s="11">
        <v>15000.0</v>
      </c>
      <c r="G79" s="11">
        <f t="shared" si="1"/>
        <v>24</v>
      </c>
      <c r="H79" s="11" t="str">
        <f>vlookup(A79,'Overall Analysis'!$A$2:$I$43,9,false)</f>
        <v>VIP Guests</v>
      </c>
      <c r="I79" s="10"/>
      <c r="J79" s="10"/>
      <c r="K79" s="10"/>
      <c r="L79" s="10"/>
      <c r="M79" s="10"/>
      <c r="N79" s="10"/>
      <c r="O79" s="10"/>
      <c r="P79" s="10"/>
      <c r="Q79" s="10"/>
      <c r="R79" s="10"/>
      <c r="S79" s="10"/>
      <c r="T79" s="10"/>
      <c r="U79" s="10"/>
      <c r="V79" s="10"/>
      <c r="W79" s="10"/>
      <c r="X79" s="10"/>
      <c r="Y79" s="10"/>
      <c r="Z79" s="10"/>
      <c r="AA79" s="10"/>
    </row>
    <row r="80">
      <c r="A80" s="20" t="s">
        <v>51</v>
      </c>
      <c r="B80" s="12" t="s">
        <v>132</v>
      </c>
      <c r="C80" s="17" t="s">
        <v>30</v>
      </c>
      <c r="D80" s="18">
        <v>5.0</v>
      </c>
      <c r="E80" s="14">
        <v>45453.0</v>
      </c>
      <c r="F80" s="11">
        <v>12500.0</v>
      </c>
      <c r="G80" s="11">
        <f t="shared" si="1"/>
        <v>21</v>
      </c>
      <c r="H80" s="11" t="str">
        <f>vlookup(A80,'Overall Analysis'!$A$2:$I$43,9,false)</f>
        <v>VIP Guests</v>
      </c>
      <c r="I80" s="10"/>
      <c r="J80" s="10"/>
      <c r="K80" s="10"/>
      <c r="L80" s="10"/>
      <c r="M80" s="10"/>
      <c r="N80" s="10"/>
      <c r="O80" s="10"/>
      <c r="P80" s="10"/>
      <c r="Q80" s="10"/>
      <c r="R80" s="10"/>
      <c r="S80" s="10"/>
      <c r="T80" s="10"/>
      <c r="U80" s="10"/>
      <c r="V80" s="10"/>
      <c r="W80" s="10"/>
      <c r="X80" s="10"/>
      <c r="Y80" s="10"/>
      <c r="Z80" s="10"/>
      <c r="AA80" s="10"/>
    </row>
    <row r="81">
      <c r="A81" s="20" t="s">
        <v>28</v>
      </c>
      <c r="B81" s="12" t="s">
        <v>133</v>
      </c>
      <c r="C81" s="17" t="s">
        <v>30</v>
      </c>
      <c r="D81" s="18">
        <v>7.0</v>
      </c>
      <c r="E81" s="14">
        <v>45453.0</v>
      </c>
      <c r="F81" s="11">
        <v>17500.0</v>
      </c>
      <c r="G81" s="11">
        <f t="shared" si="1"/>
        <v>21</v>
      </c>
      <c r="H81" s="11" t="str">
        <f>vlookup(A81,'Overall Analysis'!$A$2:$I$43,9,false)</f>
        <v>Others</v>
      </c>
      <c r="I81" s="10"/>
      <c r="J81" s="10"/>
      <c r="K81" s="10"/>
      <c r="L81" s="10"/>
      <c r="M81" s="10"/>
      <c r="N81" s="10"/>
      <c r="O81" s="10"/>
      <c r="P81" s="10"/>
      <c r="Q81" s="10"/>
      <c r="R81" s="10"/>
      <c r="S81" s="10"/>
      <c r="T81" s="10"/>
      <c r="U81" s="10"/>
      <c r="V81" s="10"/>
      <c r="W81" s="10"/>
      <c r="X81" s="10"/>
      <c r="Y81" s="10"/>
      <c r="Z81" s="10"/>
      <c r="AA81" s="10"/>
    </row>
    <row r="82">
      <c r="A82" s="20" t="s">
        <v>42</v>
      </c>
      <c r="B82" s="12" t="s">
        <v>134</v>
      </c>
      <c r="C82" s="17" t="s">
        <v>17</v>
      </c>
      <c r="D82" s="18">
        <v>2.0</v>
      </c>
      <c r="E82" s="14">
        <v>45454.0</v>
      </c>
      <c r="F82" s="11">
        <v>15000.0</v>
      </c>
      <c r="G82" s="11">
        <f t="shared" si="1"/>
        <v>20</v>
      </c>
      <c r="H82" s="11" t="str">
        <f>vlookup(A82,'Overall Analysis'!$A$2:$I$43,9,false)</f>
        <v>Others</v>
      </c>
      <c r="I82" s="10"/>
      <c r="J82" s="10"/>
      <c r="K82" s="10"/>
      <c r="L82" s="10"/>
      <c r="M82" s="10"/>
      <c r="N82" s="10"/>
      <c r="O82" s="10"/>
      <c r="P82" s="10"/>
      <c r="Q82" s="10"/>
      <c r="R82" s="10"/>
      <c r="S82" s="10"/>
      <c r="T82" s="10"/>
      <c r="U82" s="10"/>
      <c r="V82" s="10"/>
      <c r="W82" s="10"/>
      <c r="X82" s="10"/>
      <c r="Y82" s="10"/>
      <c r="Z82" s="10"/>
      <c r="AA82" s="10"/>
    </row>
    <row r="83">
      <c r="A83" s="20" t="s">
        <v>135</v>
      </c>
      <c r="B83" s="12" t="s">
        <v>136</v>
      </c>
      <c r="C83" s="17" t="s">
        <v>30</v>
      </c>
      <c r="D83" s="18">
        <v>5.0</v>
      </c>
      <c r="E83" s="21">
        <v>45455.0</v>
      </c>
      <c r="F83" s="11">
        <v>12500.0</v>
      </c>
      <c r="G83" s="11">
        <f t="shared" si="1"/>
        <v>19</v>
      </c>
      <c r="H83" s="11" t="str">
        <f>vlookup(A83,'Overall Analysis'!$A$2:$I$43,9,false)</f>
        <v>Others</v>
      </c>
      <c r="I83" s="10"/>
      <c r="J83" s="10"/>
      <c r="K83" s="10"/>
      <c r="L83" s="10"/>
      <c r="M83" s="10"/>
      <c r="N83" s="10"/>
      <c r="O83" s="10"/>
      <c r="P83" s="10"/>
      <c r="Q83" s="10"/>
      <c r="R83" s="10"/>
      <c r="S83" s="10"/>
      <c r="T83" s="10"/>
      <c r="U83" s="10"/>
      <c r="V83" s="10"/>
      <c r="W83" s="10"/>
      <c r="X83" s="10"/>
      <c r="Y83" s="10"/>
      <c r="Z83" s="10"/>
      <c r="AA83" s="10"/>
    </row>
    <row r="84">
      <c r="A84" s="20" t="s">
        <v>137</v>
      </c>
      <c r="B84" s="12" t="s">
        <v>138</v>
      </c>
      <c r="C84" s="17" t="s">
        <v>17</v>
      </c>
      <c r="D84" s="18">
        <v>2.0</v>
      </c>
      <c r="E84" s="21">
        <v>45455.0</v>
      </c>
      <c r="F84" s="11">
        <v>15000.0</v>
      </c>
      <c r="G84" s="11">
        <f t="shared" si="1"/>
        <v>19</v>
      </c>
      <c r="H84" s="11" t="str">
        <f>vlookup(A84,'Overall Analysis'!$A$2:$I$43,9,false)</f>
        <v>Others</v>
      </c>
      <c r="I84" s="10"/>
      <c r="J84" s="10"/>
      <c r="K84" s="10"/>
      <c r="L84" s="10"/>
      <c r="M84" s="10"/>
      <c r="N84" s="10"/>
      <c r="O84" s="10"/>
      <c r="P84" s="10"/>
      <c r="Q84" s="10"/>
      <c r="R84" s="10"/>
      <c r="S84" s="10"/>
      <c r="T84" s="10"/>
      <c r="U84" s="10"/>
      <c r="V84" s="10"/>
      <c r="W84" s="10"/>
      <c r="X84" s="10"/>
      <c r="Y84" s="10"/>
      <c r="Z84" s="10"/>
      <c r="AA84" s="10"/>
    </row>
    <row r="85">
      <c r="A85" s="20" t="s">
        <v>45</v>
      </c>
      <c r="B85" s="12" t="s">
        <v>139</v>
      </c>
      <c r="C85" s="17" t="s">
        <v>30</v>
      </c>
      <c r="D85" s="18">
        <v>7.0</v>
      </c>
      <c r="E85" s="21">
        <v>45455.0</v>
      </c>
      <c r="F85" s="11">
        <v>17500.0</v>
      </c>
      <c r="G85" s="11">
        <f t="shared" si="1"/>
        <v>19</v>
      </c>
      <c r="H85" s="11" t="str">
        <f>vlookup(A85,'Overall Analysis'!$A$2:$I$43,9,false)</f>
        <v>VIP Guests</v>
      </c>
      <c r="I85" s="10"/>
      <c r="J85" s="10"/>
      <c r="K85" s="10"/>
      <c r="L85" s="10"/>
      <c r="M85" s="10"/>
      <c r="N85" s="10"/>
      <c r="O85" s="10"/>
      <c r="P85" s="10"/>
      <c r="Q85" s="10"/>
      <c r="R85" s="10"/>
      <c r="S85" s="10"/>
      <c r="T85" s="10"/>
      <c r="U85" s="10"/>
      <c r="V85" s="10"/>
      <c r="W85" s="10"/>
      <c r="X85" s="10"/>
      <c r="Y85" s="10"/>
      <c r="Z85" s="10"/>
      <c r="AA85" s="10"/>
    </row>
    <row r="86">
      <c r="A86" s="20" t="s">
        <v>51</v>
      </c>
      <c r="B86" s="12" t="s">
        <v>140</v>
      </c>
      <c r="C86" s="17" t="s">
        <v>27</v>
      </c>
      <c r="D86" s="18">
        <v>4.0</v>
      </c>
      <c r="E86" s="21">
        <v>45456.0</v>
      </c>
      <c r="F86" s="11">
        <v>20000.0</v>
      </c>
      <c r="G86" s="11">
        <f t="shared" si="1"/>
        <v>18</v>
      </c>
      <c r="H86" s="11" t="str">
        <f>vlookup(A86,'Overall Analysis'!$A$2:$I$43,9,false)</f>
        <v>VIP Guests</v>
      </c>
      <c r="I86" s="10"/>
      <c r="J86" s="10"/>
      <c r="K86" s="10"/>
      <c r="L86" s="10"/>
      <c r="M86" s="10"/>
      <c r="N86" s="10"/>
      <c r="O86" s="10"/>
      <c r="P86" s="10"/>
      <c r="Q86" s="10"/>
      <c r="R86" s="10"/>
      <c r="S86" s="10"/>
      <c r="T86" s="10"/>
      <c r="U86" s="10"/>
      <c r="V86" s="10"/>
      <c r="W86" s="10"/>
      <c r="X86" s="10"/>
      <c r="Y86" s="10"/>
      <c r="Z86" s="10"/>
      <c r="AA86" s="10"/>
    </row>
    <row r="87">
      <c r="A87" s="20" t="s">
        <v>141</v>
      </c>
      <c r="B87" s="12" t="s">
        <v>142</v>
      </c>
      <c r="C87" s="17" t="s">
        <v>17</v>
      </c>
      <c r="D87" s="18">
        <v>1.0</v>
      </c>
      <c r="E87" s="21">
        <v>45456.0</v>
      </c>
      <c r="F87" s="11">
        <v>7500.0</v>
      </c>
      <c r="G87" s="11">
        <f t="shared" si="1"/>
        <v>18</v>
      </c>
      <c r="H87" s="11" t="str">
        <f>vlookup(A87,'Overall Analysis'!$A$2:$I$43,9,false)</f>
        <v>Others</v>
      </c>
      <c r="I87" s="10"/>
      <c r="J87" s="10"/>
      <c r="K87" s="10"/>
      <c r="L87" s="10"/>
      <c r="M87" s="10"/>
      <c r="N87" s="10"/>
      <c r="O87" s="10"/>
      <c r="P87" s="10"/>
      <c r="Q87" s="10"/>
      <c r="R87" s="10"/>
      <c r="S87" s="10"/>
      <c r="T87" s="10"/>
      <c r="U87" s="10"/>
      <c r="V87" s="10"/>
      <c r="W87" s="10"/>
      <c r="X87" s="10"/>
      <c r="Y87" s="10"/>
      <c r="Z87" s="10"/>
      <c r="AA87" s="10"/>
    </row>
    <row r="88">
      <c r="A88" s="20" t="s">
        <v>69</v>
      </c>
      <c r="B88" s="12" t="s">
        <v>143</v>
      </c>
      <c r="C88" s="17" t="s">
        <v>30</v>
      </c>
      <c r="D88" s="18">
        <v>5.0</v>
      </c>
      <c r="E88" s="21">
        <v>45457.0</v>
      </c>
      <c r="F88" s="11">
        <v>12500.0</v>
      </c>
      <c r="G88" s="11">
        <f t="shared" si="1"/>
        <v>17</v>
      </c>
      <c r="H88" s="11" t="str">
        <f>vlookup(A88,'Overall Analysis'!$A$2:$I$43,9,false)</f>
        <v>Others</v>
      </c>
      <c r="I88" s="10"/>
      <c r="J88" s="10"/>
      <c r="K88" s="10"/>
      <c r="L88" s="10"/>
      <c r="M88" s="10"/>
      <c r="N88" s="10"/>
      <c r="O88" s="10"/>
      <c r="P88" s="10"/>
      <c r="Q88" s="10"/>
      <c r="R88" s="10"/>
      <c r="S88" s="10"/>
      <c r="T88" s="10"/>
      <c r="U88" s="10"/>
      <c r="V88" s="10"/>
      <c r="W88" s="10"/>
      <c r="X88" s="10"/>
      <c r="Y88" s="10"/>
      <c r="Z88" s="10"/>
      <c r="AA88" s="10"/>
    </row>
    <row r="89">
      <c r="A89" s="20" t="s">
        <v>107</v>
      </c>
      <c r="B89" s="12" t="s">
        <v>144</v>
      </c>
      <c r="C89" s="17" t="s">
        <v>17</v>
      </c>
      <c r="D89" s="18">
        <v>2.0</v>
      </c>
      <c r="E89" s="21">
        <v>45457.0</v>
      </c>
      <c r="F89" s="11">
        <v>15000.0</v>
      </c>
      <c r="G89" s="11">
        <f t="shared" si="1"/>
        <v>17</v>
      </c>
      <c r="H89" s="11" t="str">
        <f>vlookup(A89,'Overall Analysis'!$A$2:$I$43,9,false)</f>
        <v>Others</v>
      </c>
      <c r="I89" s="10"/>
      <c r="J89" s="10"/>
      <c r="K89" s="10"/>
      <c r="L89" s="10"/>
      <c r="M89" s="10"/>
      <c r="N89" s="10"/>
      <c r="O89" s="10"/>
      <c r="P89" s="10"/>
      <c r="Q89" s="10"/>
      <c r="R89" s="10"/>
      <c r="S89" s="10"/>
      <c r="T89" s="10"/>
      <c r="U89" s="10"/>
      <c r="V89" s="10"/>
      <c r="W89" s="10"/>
      <c r="X89" s="10"/>
      <c r="Y89" s="10"/>
      <c r="Z89" s="10"/>
      <c r="AA89" s="10"/>
    </row>
    <row r="90">
      <c r="A90" s="20" t="s">
        <v>135</v>
      </c>
      <c r="B90" s="12" t="s">
        <v>145</v>
      </c>
      <c r="C90" s="17" t="s">
        <v>17</v>
      </c>
      <c r="D90" s="18">
        <v>2.0</v>
      </c>
      <c r="E90" s="21">
        <v>45457.0</v>
      </c>
      <c r="F90" s="11">
        <v>15000.0</v>
      </c>
      <c r="G90" s="11">
        <f t="shared" si="1"/>
        <v>17</v>
      </c>
      <c r="H90" s="11" t="str">
        <f>vlookup(A90,'Overall Analysis'!$A$2:$I$43,9,false)</f>
        <v>Others</v>
      </c>
      <c r="I90" s="10"/>
      <c r="J90" s="10"/>
      <c r="K90" s="10"/>
      <c r="L90" s="10"/>
      <c r="M90" s="10"/>
      <c r="N90" s="10"/>
      <c r="O90" s="10"/>
      <c r="P90" s="10"/>
      <c r="Q90" s="10"/>
      <c r="R90" s="10"/>
      <c r="S90" s="10"/>
      <c r="T90" s="10"/>
      <c r="U90" s="10"/>
      <c r="V90" s="10"/>
      <c r="W90" s="10"/>
      <c r="X90" s="10"/>
      <c r="Y90" s="10"/>
      <c r="Z90" s="10"/>
      <c r="AA90" s="10"/>
    </row>
    <row r="91">
      <c r="A91" s="20" t="s">
        <v>107</v>
      </c>
      <c r="B91" s="12" t="s">
        <v>146</v>
      </c>
      <c r="C91" s="17" t="s">
        <v>17</v>
      </c>
      <c r="D91" s="18">
        <v>1.0</v>
      </c>
      <c r="E91" s="21">
        <v>45457.0</v>
      </c>
      <c r="F91" s="11">
        <v>7500.0</v>
      </c>
      <c r="G91" s="11">
        <f t="shared" si="1"/>
        <v>17</v>
      </c>
      <c r="H91" s="11" t="str">
        <f>vlookup(A91,'Overall Analysis'!$A$2:$I$43,9,false)</f>
        <v>Others</v>
      </c>
      <c r="I91" s="10"/>
      <c r="J91" s="10"/>
      <c r="K91" s="10"/>
      <c r="L91" s="10"/>
      <c r="M91" s="10"/>
      <c r="N91" s="10"/>
      <c r="O91" s="10"/>
      <c r="P91" s="10"/>
      <c r="Q91" s="10"/>
      <c r="R91" s="10"/>
      <c r="S91" s="10"/>
      <c r="T91" s="10"/>
      <c r="U91" s="10"/>
      <c r="V91" s="10"/>
      <c r="W91" s="10"/>
      <c r="X91" s="10"/>
      <c r="Y91" s="10"/>
      <c r="Z91" s="10"/>
      <c r="AA91" s="10"/>
    </row>
    <row r="92">
      <c r="A92" s="20" t="s">
        <v>45</v>
      </c>
      <c r="B92" s="12" t="s">
        <v>147</v>
      </c>
      <c r="C92" s="17" t="s">
        <v>30</v>
      </c>
      <c r="D92" s="18">
        <v>5.0</v>
      </c>
      <c r="E92" s="21">
        <v>45458.0</v>
      </c>
      <c r="F92" s="11">
        <v>12500.0</v>
      </c>
      <c r="G92" s="11">
        <f t="shared" si="1"/>
        <v>16</v>
      </c>
      <c r="H92" s="11" t="str">
        <f>vlookup(A92,'Overall Analysis'!$A$2:$I$43,9,false)</f>
        <v>VIP Guests</v>
      </c>
      <c r="I92" s="10"/>
      <c r="J92" s="10"/>
      <c r="K92" s="10"/>
      <c r="L92" s="10"/>
      <c r="M92" s="10"/>
      <c r="N92" s="10"/>
      <c r="O92" s="10"/>
      <c r="P92" s="10"/>
      <c r="Q92" s="10"/>
      <c r="R92" s="10"/>
      <c r="S92" s="10"/>
      <c r="T92" s="10"/>
      <c r="U92" s="10"/>
      <c r="V92" s="10"/>
      <c r="W92" s="10"/>
      <c r="X92" s="10"/>
      <c r="Y92" s="10"/>
      <c r="Z92" s="10"/>
      <c r="AA92" s="10"/>
    </row>
    <row r="93">
      <c r="A93" s="20" t="s">
        <v>45</v>
      </c>
      <c r="B93" s="12" t="s">
        <v>148</v>
      </c>
      <c r="C93" s="17" t="s">
        <v>17</v>
      </c>
      <c r="D93" s="18">
        <v>2.0</v>
      </c>
      <c r="E93" s="21">
        <v>45459.0</v>
      </c>
      <c r="F93" s="11">
        <v>15000.0</v>
      </c>
      <c r="G93" s="11">
        <f t="shared" si="1"/>
        <v>15</v>
      </c>
      <c r="H93" s="11" t="str">
        <f>vlookup(A93,'Overall Analysis'!$A$2:$I$43,9,false)</f>
        <v>VIP Guests</v>
      </c>
      <c r="I93" s="10"/>
      <c r="J93" s="10"/>
      <c r="K93" s="10"/>
      <c r="L93" s="10"/>
      <c r="M93" s="10"/>
      <c r="N93" s="10"/>
      <c r="O93" s="10"/>
      <c r="P93" s="10"/>
      <c r="Q93" s="10"/>
      <c r="R93" s="10"/>
      <c r="S93" s="10"/>
      <c r="T93" s="10"/>
      <c r="U93" s="10"/>
      <c r="V93" s="10"/>
      <c r="W93" s="10"/>
      <c r="X93" s="10"/>
      <c r="Y93" s="10"/>
      <c r="Z93" s="10"/>
      <c r="AA93" s="10"/>
    </row>
    <row r="94">
      <c r="A94" s="20" t="s">
        <v>21</v>
      </c>
      <c r="B94" s="12" t="s">
        <v>149</v>
      </c>
      <c r="C94" s="17" t="s">
        <v>17</v>
      </c>
      <c r="D94" s="18">
        <v>2.0</v>
      </c>
      <c r="E94" s="21">
        <v>45460.0</v>
      </c>
      <c r="F94" s="11">
        <v>15000.0</v>
      </c>
      <c r="G94" s="11">
        <f t="shared" si="1"/>
        <v>14</v>
      </c>
      <c r="H94" s="11" t="str">
        <f>vlookup(A94,'Overall Analysis'!$A$2:$I$43,9,false)</f>
        <v>VIP Guests</v>
      </c>
      <c r="I94" s="10"/>
      <c r="J94" s="10"/>
      <c r="K94" s="10"/>
      <c r="L94" s="10"/>
      <c r="M94" s="10"/>
      <c r="N94" s="10"/>
      <c r="O94" s="10"/>
      <c r="P94" s="10"/>
      <c r="Q94" s="10"/>
      <c r="R94" s="10"/>
      <c r="S94" s="10"/>
      <c r="T94" s="10"/>
      <c r="U94" s="10"/>
      <c r="V94" s="10"/>
      <c r="W94" s="10"/>
      <c r="X94" s="10"/>
      <c r="Y94" s="10"/>
      <c r="Z94" s="10"/>
      <c r="AA94" s="10"/>
    </row>
    <row r="95">
      <c r="A95" s="20" t="s">
        <v>150</v>
      </c>
      <c r="B95" s="12" t="s">
        <v>151</v>
      </c>
      <c r="C95" s="17" t="s">
        <v>30</v>
      </c>
      <c r="D95" s="18">
        <v>7.0</v>
      </c>
      <c r="E95" s="21">
        <v>45461.0</v>
      </c>
      <c r="F95" s="11">
        <v>17500.0</v>
      </c>
      <c r="G95" s="11">
        <f t="shared" si="1"/>
        <v>13</v>
      </c>
      <c r="H95" s="11" t="str">
        <f>vlookup(A95,'Overall Analysis'!$A$2:$I$43,9,false)</f>
        <v>Others</v>
      </c>
      <c r="I95" s="10"/>
      <c r="J95" s="10"/>
      <c r="K95" s="10"/>
      <c r="L95" s="10"/>
      <c r="M95" s="10"/>
      <c r="N95" s="10"/>
      <c r="O95" s="10"/>
      <c r="P95" s="10"/>
      <c r="Q95" s="10"/>
      <c r="R95" s="10"/>
      <c r="S95" s="10"/>
      <c r="T95" s="10"/>
      <c r="U95" s="10"/>
      <c r="V95" s="10"/>
      <c r="W95" s="10"/>
      <c r="X95" s="10"/>
      <c r="Y95" s="10"/>
      <c r="Z95" s="10"/>
      <c r="AA95" s="10"/>
    </row>
    <row r="96">
      <c r="A96" s="20" t="s">
        <v>18</v>
      </c>
      <c r="B96" s="12" t="s">
        <v>152</v>
      </c>
      <c r="C96" s="17" t="s">
        <v>27</v>
      </c>
      <c r="D96" s="18">
        <v>4.0</v>
      </c>
      <c r="E96" s="21">
        <v>45462.0</v>
      </c>
      <c r="F96" s="11">
        <v>20000.0</v>
      </c>
      <c r="G96" s="11">
        <f t="shared" si="1"/>
        <v>12</v>
      </c>
      <c r="H96" s="11" t="str">
        <f>vlookup(A96,'Overall Analysis'!$A$2:$I$43,9,false)</f>
        <v>Others</v>
      </c>
      <c r="I96" s="10"/>
      <c r="J96" s="10"/>
      <c r="K96" s="10"/>
      <c r="L96" s="10"/>
      <c r="M96" s="10"/>
      <c r="N96" s="10"/>
      <c r="O96" s="10"/>
      <c r="P96" s="10"/>
      <c r="Q96" s="10"/>
      <c r="R96" s="10"/>
      <c r="S96" s="10"/>
      <c r="T96" s="10"/>
      <c r="U96" s="10"/>
      <c r="V96" s="10"/>
      <c r="W96" s="10"/>
      <c r="X96" s="10"/>
      <c r="Y96" s="10"/>
      <c r="Z96" s="10"/>
      <c r="AA96" s="10"/>
    </row>
    <row r="97">
      <c r="A97" s="20" t="s">
        <v>33</v>
      </c>
      <c r="B97" s="12" t="s">
        <v>153</v>
      </c>
      <c r="C97" s="17" t="s">
        <v>30</v>
      </c>
      <c r="D97" s="18">
        <v>7.0</v>
      </c>
      <c r="E97" s="21">
        <v>45463.0</v>
      </c>
      <c r="F97" s="11">
        <v>17500.0</v>
      </c>
      <c r="G97" s="11">
        <f t="shared" si="1"/>
        <v>11</v>
      </c>
      <c r="H97" s="11" t="str">
        <f>vlookup(A97,'Overall Analysis'!$A$2:$I$43,9,false)</f>
        <v>Others</v>
      </c>
      <c r="I97" s="10"/>
      <c r="J97" s="10"/>
      <c r="K97" s="10"/>
      <c r="L97" s="10"/>
      <c r="M97" s="10"/>
      <c r="N97" s="10"/>
      <c r="O97" s="10"/>
      <c r="P97" s="10"/>
      <c r="Q97" s="10"/>
      <c r="R97" s="10"/>
      <c r="S97" s="10"/>
      <c r="T97" s="10"/>
      <c r="U97" s="10"/>
      <c r="V97" s="10"/>
      <c r="W97" s="10"/>
      <c r="X97" s="10"/>
      <c r="Y97" s="10"/>
      <c r="Z97" s="10"/>
      <c r="AA97" s="10"/>
    </row>
    <row r="98">
      <c r="A98" s="20" t="s">
        <v>154</v>
      </c>
      <c r="B98" s="12" t="s">
        <v>155</v>
      </c>
      <c r="C98" s="17" t="s">
        <v>17</v>
      </c>
      <c r="D98" s="18">
        <v>2.0</v>
      </c>
      <c r="E98" s="21">
        <v>45464.0</v>
      </c>
      <c r="F98" s="11">
        <v>15000.0</v>
      </c>
      <c r="G98" s="11">
        <f t="shared" si="1"/>
        <v>10</v>
      </c>
      <c r="H98" s="11" t="str">
        <f>vlookup(A98,'Overall Analysis'!$A$2:$I$43,9,false)</f>
        <v>Others</v>
      </c>
      <c r="I98" s="10"/>
      <c r="J98" s="10"/>
      <c r="K98" s="10"/>
      <c r="L98" s="10"/>
      <c r="M98" s="10"/>
      <c r="N98" s="10"/>
      <c r="O98" s="10"/>
      <c r="P98" s="10"/>
      <c r="Q98" s="10"/>
      <c r="R98" s="10"/>
      <c r="S98" s="10"/>
      <c r="T98" s="10"/>
      <c r="U98" s="10"/>
      <c r="V98" s="10"/>
      <c r="W98" s="10"/>
      <c r="X98" s="10"/>
      <c r="Y98" s="10"/>
      <c r="Z98" s="10"/>
      <c r="AA98" s="10"/>
    </row>
    <row r="99">
      <c r="A99" s="20" t="s">
        <v>39</v>
      </c>
      <c r="B99" s="12" t="s">
        <v>156</v>
      </c>
      <c r="C99" s="17" t="s">
        <v>17</v>
      </c>
      <c r="D99" s="18">
        <v>2.0</v>
      </c>
      <c r="E99" s="21">
        <v>45464.0</v>
      </c>
      <c r="F99" s="11">
        <v>15000.0</v>
      </c>
      <c r="G99" s="11">
        <f t="shared" si="1"/>
        <v>10</v>
      </c>
      <c r="H99" s="11" t="str">
        <f>vlookup(A99,'Overall Analysis'!$A$2:$I$43,9,false)</f>
        <v>VIP Guests</v>
      </c>
      <c r="I99" s="10"/>
      <c r="J99" s="10"/>
      <c r="K99" s="10"/>
      <c r="L99" s="10"/>
      <c r="M99" s="10"/>
      <c r="N99" s="10"/>
      <c r="O99" s="10"/>
      <c r="P99" s="10"/>
      <c r="Q99" s="10"/>
      <c r="R99" s="10"/>
      <c r="S99" s="10"/>
      <c r="T99" s="10"/>
      <c r="U99" s="10"/>
      <c r="V99" s="10"/>
      <c r="W99" s="10"/>
      <c r="X99" s="10"/>
      <c r="Y99" s="10"/>
      <c r="Z99" s="10"/>
      <c r="AA99" s="10"/>
    </row>
    <row r="100">
      <c r="A100" s="20" t="s">
        <v>101</v>
      </c>
      <c r="B100" s="12" t="s">
        <v>157</v>
      </c>
      <c r="C100" s="17" t="s">
        <v>17</v>
      </c>
      <c r="D100" s="18">
        <v>2.0</v>
      </c>
      <c r="E100" s="21">
        <v>45464.0</v>
      </c>
      <c r="F100" s="11">
        <v>15000.0</v>
      </c>
      <c r="G100" s="11">
        <f t="shared" si="1"/>
        <v>10</v>
      </c>
      <c r="H100" s="11" t="str">
        <f>vlookup(A100,'Overall Analysis'!$A$2:$I$43,9,false)</f>
        <v>Others</v>
      </c>
      <c r="I100" s="10"/>
      <c r="J100" s="10"/>
      <c r="K100" s="10"/>
      <c r="L100" s="10"/>
      <c r="M100" s="10"/>
      <c r="N100" s="10"/>
      <c r="O100" s="10"/>
      <c r="P100" s="10"/>
      <c r="Q100" s="10"/>
      <c r="R100" s="10"/>
      <c r="S100" s="10"/>
      <c r="T100" s="10"/>
      <c r="U100" s="10"/>
      <c r="V100" s="10"/>
      <c r="W100" s="10"/>
      <c r="X100" s="10"/>
      <c r="Y100" s="10"/>
      <c r="Z100" s="10"/>
      <c r="AA100" s="10"/>
    </row>
    <row r="101">
      <c r="A101" s="20" t="s">
        <v>101</v>
      </c>
      <c r="B101" s="12" t="s">
        <v>158</v>
      </c>
      <c r="C101" s="17" t="s">
        <v>27</v>
      </c>
      <c r="D101" s="18">
        <v>3.0</v>
      </c>
      <c r="E101" s="21">
        <v>45465.0</v>
      </c>
      <c r="F101" s="11">
        <v>15000.0</v>
      </c>
      <c r="G101" s="11">
        <f t="shared" si="1"/>
        <v>9</v>
      </c>
      <c r="H101" s="11" t="str">
        <f>vlookup(A101,'Overall Analysis'!$A$2:$I$43,9,false)</f>
        <v>Others</v>
      </c>
      <c r="I101" s="10"/>
      <c r="J101" s="10"/>
      <c r="K101" s="10"/>
      <c r="L101" s="10"/>
      <c r="M101" s="10"/>
      <c r="N101" s="10"/>
      <c r="O101" s="10"/>
      <c r="P101" s="10"/>
      <c r="Q101" s="10"/>
      <c r="R101" s="10"/>
      <c r="S101" s="10"/>
      <c r="T101" s="10"/>
      <c r="U101" s="10"/>
      <c r="V101" s="10"/>
      <c r="W101" s="10"/>
      <c r="X101" s="10"/>
      <c r="Y101" s="10"/>
      <c r="Z101" s="10"/>
      <c r="AA101" s="10"/>
    </row>
    <row r="102">
      <c r="A102" s="20" t="s">
        <v>122</v>
      </c>
      <c r="B102" s="12" t="s">
        <v>159</v>
      </c>
      <c r="C102" s="17" t="s">
        <v>17</v>
      </c>
      <c r="D102" s="18">
        <v>2.0</v>
      </c>
      <c r="E102" s="21">
        <v>45466.0</v>
      </c>
      <c r="F102" s="11">
        <v>15000.0</v>
      </c>
      <c r="G102" s="11">
        <f t="shared" si="1"/>
        <v>8</v>
      </c>
      <c r="H102" s="11" t="str">
        <f>vlookup(A102,'Overall Analysis'!$A$2:$I$43,9,false)</f>
        <v>Others</v>
      </c>
      <c r="I102" s="10"/>
      <c r="J102" s="10"/>
      <c r="K102" s="10"/>
      <c r="L102" s="10"/>
      <c r="M102" s="10"/>
      <c r="N102" s="10"/>
      <c r="O102" s="10"/>
      <c r="P102" s="10"/>
      <c r="Q102" s="10"/>
      <c r="R102" s="10"/>
      <c r="S102" s="10"/>
      <c r="T102" s="10"/>
      <c r="U102" s="10"/>
      <c r="V102" s="10"/>
      <c r="W102" s="10"/>
      <c r="X102" s="10"/>
      <c r="Y102" s="10"/>
      <c r="Z102" s="10"/>
      <c r="AA102" s="10"/>
    </row>
    <row r="103">
      <c r="A103" s="20" t="s">
        <v>51</v>
      </c>
      <c r="B103" s="12" t="s">
        <v>160</v>
      </c>
      <c r="C103" s="17" t="s">
        <v>30</v>
      </c>
      <c r="D103" s="18">
        <v>7.0</v>
      </c>
      <c r="E103" s="21">
        <v>45466.0</v>
      </c>
      <c r="F103" s="11">
        <v>17500.0</v>
      </c>
      <c r="G103" s="11">
        <f t="shared" si="1"/>
        <v>8</v>
      </c>
      <c r="H103" s="11" t="str">
        <f>vlookup(A103,'Overall Analysis'!$A$2:$I$43,9,false)</f>
        <v>VIP Guests</v>
      </c>
      <c r="I103" s="10"/>
      <c r="J103" s="10"/>
      <c r="K103" s="10"/>
      <c r="L103" s="10"/>
      <c r="M103" s="10"/>
      <c r="N103" s="10"/>
      <c r="O103" s="10"/>
      <c r="P103" s="10"/>
      <c r="Q103" s="10"/>
      <c r="R103" s="10"/>
      <c r="S103" s="10"/>
      <c r="T103" s="10"/>
      <c r="U103" s="10"/>
      <c r="V103" s="10"/>
      <c r="W103" s="10"/>
      <c r="X103" s="10"/>
      <c r="Y103" s="10"/>
      <c r="Z103" s="10"/>
      <c r="AA103" s="10"/>
    </row>
    <row r="104">
      <c r="A104" s="20" t="s">
        <v>45</v>
      </c>
      <c r="B104" s="12" t="s">
        <v>161</v>
      </c>
      <c r="C104" s="17" t="s">
        <v>27</v>
      </c>
      <c r="D104" s="18">
        <v>3.0</v>
      </c>
      <c r="E104" s="21">
        <v>45466.0</v>
      </c>
      <c r="F104" s="11">
        <v>15000.0</v>
      </c>
      <c r="G104" s="11">
        <f t="shared" si="1"/>
        <v>8</v>
      </c>
      <c r="H104" s="11" t="str">
        <f>vlookup(A104,'Overall Analysis'!$A$2:$I$43,9,false)</f>
        <v>VIP Guests</v>
      </c>
      <c r="I104" s="10"/>
      <c r="J104" s="10"/>
      <c r="K104" s="10"/>
      <c r="L104" s="10"/>
      <c r="M104" s="10"/>
      <c r="N104" s="10"/>
      <c r="O104" s="10"/>
      <c r="P104" s="10"/>
      <c r="Q104" s="10"/>
      <c r="R104" s="10"/>
      <c r="S104" s="10"/>
      <c r="T104" s="10"/>
      <c r="U104" s="10"/>
      <c r="V104" s="10"/>
      <c r="W104" s="10"/>
      <c r="X104" s="10"/>
      <c r="Y104" s="10"/>
      <c r="Z104" s="10"/>
      <c r="AA104" s="10"/>
    </row>
    <row r="105">
      <c r="A105" s="20" t="s">
        <v>51</v>
      </c>
      <c r="B105" s="12" t="s">
        <v>162</v>
      </c>
      <c r="C105" s="17" t="s">
        <v>17</v>
      </c>
      <c r="D105" s="18">
        <v>2.0</v>
      </c>
      <c r="E105" s="21">
        <v>45467.0</v>
      </c>
      <c r="F105" s="11">
        <v>15000.0</v>
      </c>
      <c r="G105" s="11">
        <f t="shared" si="1"/>
        <v>7</v>
      </c>
      <c r="H105" s="11" t="str">
        <f>vlookup(A105,'Overall Analysis'!$A$2:$I$43,9,false)</f>
        <v>VIP Guests</v>
      </c>
      <c r="I105" s="10"/>
      <c r="J105" s="10"/>
      <c r="K105" s="10"/>
      <c r="L105" s="10"/>
      <c r="M105" s="10"/>
      <c r="N105" s="10"/>
      <c r="O105" s="10"/>
      <c r="P105" s="10"/>
      <c r="Q105" s="10"/>
      <c r="R105" s="10"/>
      <c r="S105" s="10"/>
      <c r="T105" s="10"/>
      <c r="U105" s="10"/>
      <c r="V105" s="10"/>
      <c r="W105" s="10"/>
      <c r="X105" s="10"/>
      <c r="Y105" s="10"/>
      <c r="Z105" s="10"/>
      <c r="AA105" s="10"/>
    </row>
    <row r="106">
      <c r="A106" s="20" t="s">
        <v>150</v>
      </c>
      <c r="B106" s="12" t="s">
        <v>163</v>
      </c>
      <c r="C106" s="17" t="s">
        <v>27</v>
      </c>
      <c r="D106" s="18">
        <v>3.0</v>
      </c>
      <c r="E106" s="21">
        <v>45467.0</v>
      </c>
      <c r="F106" s="11">
        <v>15000.0</v>
      </c>
      <c r="G106" s="11">
        <f t="shared" si="1"/>
        <v>7</v>
      </c>
      <c r="H106" s="11" t="str">
        <f>vlookup(A106,'Overall Analysis'!$A$2:$I$43,9,false)</f>
        <v>Others</v>
      </c>
      <c r="I106" s="10"/>
      <c r="J106" s="10"/>
      <c r="K106" s="10"/>
      <c r="L106" s="10"/>
      <c r="M106" s="10"/>
      <c r="N106" s="10"/>
      <c r="O106" s="10"/>
      <c r="P106" s="10"/>
      <c r="Q106" s="10"/>
      <c r="R106" s="10"/>
      <c r="S106" s="10"/>
      <c r="T106" s="10"/>
      <c r="U106" s="10"/>
      <c r="V106" s="10"/>
      <c r="W106" s="10"/>
      <c r="X106" s="10"/>
      <c r="Y106" s="10"/>
      <c r="Z106" s="10"/>
      <c r="AA106" s="10"/>
    </row>
    <row r="107">
      <c r="A107" s="20" t="s">
        <v>150</v>
      </c>
      <c r="B107" s="12" t="s">
        <v>164</v>
      </c>
      <c r="C107" s="17" t="s">
        <v>27</v>
      </c>
      <c r="D107" s="18">
        <v>4.0</v>
      </c>
      <c r="E107" s="21">
        <v>45468.0</v>
      </c>
      <c r="F107" s="11">
        <v>20000.0</v>
      </c>
      <c r="G107" s="11">
        <f t="shared" si="1"/>
        <v>6</v>
      </c>
      <c r="H107" s="11" t="str">
        <f>vlookup(A107,'Overall Analysis'!$A$2:$I$43,9,false)</f>
        <v>Others</v>
      </c>
      <c r="I107" s="10"/>
      <c r="J107" s="10"/>
      <c r="K107" s="10"/>
      <c r="L107" s="10"/>
      <c r="M107" s="10"/>
      <c r="N107" s="10"/>
      <c r="O107" s="10"/>
      <c r="P107" s="10"/>
      <c r="Q107" s="10"/>
      <c r="R107" s="10"/>
      <c r="S107" s="10"/>
      <c r="T107" s="10"/>
      <c r="U107" s="10"/>
      <c r="V107" s="10"/>
      <c r="W107" s="10"/>
      <c r="X107" s="10"/>
      <c r="Y107" s="10"/>
      <c r="Z107" s="10"/>
      <c r="AA107" s="10"/>
    </row>
    <row r="108">
      <c r="A108" s="20" t="s">
        <v>101</v>
      </c>
      <c r="B108" s="12" t="s">
        <v>165</v>
      </c>
      <c r="C108" s="17" t="s">
        <v>27</v>
      </c>
      <c r="D108" s="18">
        <v>3.0</v>
      </c>
      <c r="E108" s="21">
        <v>45468.0</v>
      </c>
      <c r="F108" s="11">
        <v>15000.0</v>
      </c>
      <c r="G108" s="11">
        <f t="shared" si="1"/>
        <v>6</v>
      </c>
      <c r="H108" s="11" t="str">
        <f>vlookup(A108,'Overall Analysis'!$A$2:$I$43,9,false)</f>
        <v>Others</v>
      </c>
      <c r="I108" s="10"/>
      <c r="J108" s="10"/>
      <c r="K108" s="10"/>
      <c r="L108" s="10"/>
      <c r="M108" s="10"/>
      <c r="N108" s="10"/>
      <c r="O108" s="10"/>
      <c r="P108" s="10"/>
      <c r="Q108" s="10"/>
      <c r="R108" s="10"/>
      <c r="S108" s="10"/>
      <c r="T108" s="10"/>
      <c r="U108" s="10"/>
      <c r="V108" s="10"/>
      <c r="W108" s="10"/>
      <c r="X108" s="10"/>
      <c r="Y108" s="10"/>
      <c r="Z108" s="10"/>
      <c r="AA108" s="10"/>
    </row>
    <row r="109">
      <c r="A109" s="20" t="s">
        <v>118</v>
      </c>
      <c r="B109" s="12" t="s">
        <v>166</v>
      </c>
      <c r="C109" s="17" t="s">
        <v>30</v>
      </c>
      <c r="D109" s="18">
        <v>5.0</v>
      </c>
      <c r="E109" s="21">
        <v>45469.0</v>
      </c>
      <c r="F109" s="11">
        <v>12500.0</v>
      </c>
      <c r="G109" s="11">
        <f t="shared" si="1"/>
        <v>5</v>
      </c>
      <c r="H109" s="11" t="str">
        <f>vlookup(A109,'Overall Analysis'!$A$2:$I$43,9,false)</f>
        <v>Others</v>
      </c>
      <c r="I109" s="10"/>
      <c r="J109" s="10"/>
      <c r="K109" s="10"/>
      <c r="L109" s="10"/>
      <c r="M109" s="10"/>
      <c r="N109" s="10"/>
      <c r="O109" s="10"/>
      <c r="P109" s="10"/>
      <c r="Q109" s="10"/>
      <c r="R109" s="10"/>
      <c r="S109" s="10"/>
      <c r="T109" s="10"/>
      <c r="U109" s="10"/>
      <c r="V109" s="10"/>
      <c r="W109" s="10"/>
      <c r="X109" s="10"/>
      <c r="Y109" s="10"/>
      <c r="Z109" s="10"/>
      <c r="AA109" s="10"/>
    </row>
    <row r="110">
      <c r="A110" s="20" t="s">
        <v>35</v>
      </c>
      <c r="B110" s="12" t="s">
        <v>167</v>
      </c>
      <c r="C110" s="17" t="s">
        <v>27</v>
      </c>
      <c r="D110" s="18">
        <v>3.0</v>
      </c>
      <c r="E110" s="21">
        <v>45469.0</v>
      </c>
      <c r="F110" s="11">
        <v>15000.0</v>
      </c>
      <c r="G110" s="11">
        <f t="shared" si="1"/>
        <v>5</v>
      </c>
      <c r="H110" s="11" t="str">
        <f>vlookup(A110,'Overall Analysis'!$A$2:$I$43,9,false)</f>
        <v>VIP Guests</v>
      </c>
      <c r="I110" s="10"/>
      <c r="J110" s="10"/>
      <c r="K110" s="10"/>
      <c r="L110" s="10"/>
      <c r="M110" s="10"/>
      <c r="N110" s="10"/>
      <c r="O110" s="10"/>
      <c r="P110" s="10"/>
      <c r="Q110" s="10"/>
      <c r="R110" s="10"/>
      <c r="S110" s="10"/>
      <c r="T110" s="10"/>
      <c r="U110" s="10"/>
      <c r="V110" s="10"/>
      <c r="W110" s="10"/>
      <c r="X110" s="10"/>
      <c r="Y110" s="10"/>
      <c r="Z110" s="10"/>
      <c r="AA110" s="10"/>
    </row>
    <row r="111">
      <c r="A111" s="20" t="s">
        <v>31</v>
      </c>
      <c r="B111" s="12" t="s">
        <v>168</v>
      </c>
      <c r="C111" s="17" t="s">
        <v>17</v>
      </c>
      <c r="D111" s="18">
        <v>2.0</v>
      </c>
      <c r="E111" s="21">
        <v>45470.0</v>
      </c>
      <c r="F111" s="11">
        <v>15000.0</v>
      </c>
      <c r="G111" s="11">
        <f t="shared" si="1"/>
        <v>4</v>
      </c>
      <c r="H111" s="11" t="str">
        <f>vlookup(A111,'Overall Analysis'!$A$2:$I$43,9,false)</f>
        <v>VIP Guests</v>
      </c>
      <c r="I111" s="10"/>
      <c r="J111" s="10"/>
      <c r="K111" s="10"/>
      <c r="L111" s="10"/>
      <c r="M111" s="10"/>
      <c r="N111" s="10"/>
      <c r="O111" s="10"/>
      <c r="P111" s="10"/>
      <c r="Q111" s="10"/>
      <c r="R111" s="10"/>
      <c r="S111" s="10"/>
      <c r="T111" s="10"/>
      <c r="U111" s="10"/>
      <c r="V111" s="10"/>
      <c r="W111" s="10"/>
      <c r="X111" s="10"/>
      <c r="Y111" s="10"/>
      <c r="Z111" s="10"/>
      <c r="AA111" s="10"/>
    </row>
    <row r="112">
      <c r="A112" s="20" t="s">
        <v>51</v>
      </c>
      <c r="B112" s="12" t="s">
        <v>169</v>
      </c>
      <c r="C112" s="17" t="s">
        <v>27</v>
      </c>
      <c r="D112" s="18">
        <v>3.0</v>
      </c>
      <c r="E112" s="21">
        <v>45470.0</v>
      </c>
      <c r="F112" s="11">
        <v>15000.0</v>
      </c>
      <c r="G112" s="11">
        <f t="shared" si="1"/>
        <v>4</v>
      </c>
      <c r="H112" s="11" t="str">
        <f>vlookup(A112,'Overall Analysis'!$A$2:$I$43,9,false)</f>
        <v>VIP Guests</v>
      </c>
      <c r="I112" s="10"/>
      <c r="J112" s="10"/>
      <c r="K112" s="10"/>
      <c r="L112" s="10"/>
      <c r="M112" s="10"/>
      <c r="N112" s="10"/>
      <c r="O112" s="10"/>
      <c r="P112" s="10"/>
      <c r="Q112" s="10"/>
      <c r="R112" s="10"/>
      <c r="S112" s="10"/>
      <c r="T112" s="10"/>
      <c r="U112" s="10"/>
      <c r="V112" s="10"/>
      <c r="W112" s="10"/>
      <c r="X112" s="10"/>
      <c r="Y112" s="10"/>
      <c r="Z112" s="10"/>
      <c r="AA112" s="10"/>
    </row>
    <row r="113">
      <c r="A113" s="20" t="s">
        <v>126</v>
      </c>
      <c r="B113" s="12" t="s">
        <v>170</v>
      </c>
      <c r="C113" s="17" t="s">
        <v>17</v>
      </c>
      <c r="D113" s="18">
        <v>1.0</v>
      </c>
      <c r="E113" s="21">
        <v>45471.0</v>
      </c>
      <c r="F113" s="11">
        <v>7500.0</v>
      </c>
      <c r="G113" s="11">
        <f t="shared" si="1"/>
        <v>3</v>
      </c>
      <c r="H113" s="11" t="str">
        <f>vlookup(A113,'Overall Analysis'!$A$2:$I$43,9,false)</f>
        <v>Others</v>
      </c>
      <c r="I113" s="10"/>
      <c r="J113" s="10"/>
      <c r="K113" s="10"/>
      <c r="L113" s="10"/>
      <c r="M113" s="10"/>
      <c r="N113" s="10"/>
      <c r="O113" s="10"/>
      <c r="P113" s="10"/>
      <c r="Q113" s="10"/>
      <c r="R113" s="10"/>
      <c r="S113" s="10"/>
      <c r="T113" s="10"/>
      <c r="U113" s="10"/>
      <c r="V113" s="10"/>
      <c r="W113" s="10"/>
      <c r="X113" s="10"/>
      <c r="Y113" s="10"/>
      <c r="Z113" s="10"/>
      <c r="AA113" s="10"/>
    </row>
    <row r="114">
      <c r="A114" s="20" t="s">
        <v>135</v>
      </c>
      <c r="B114" s="12" t="s">
        <v>171</v>
      </c>
      <c r="C114" s="17" t="s">
        <v>27</v>
      </c>
      <c r="D114" s="18">
        <v>3.0</v>
      </c>
      <c r="E114" s="21">
        <v>45471.0</v>
      </c>
      <c r="F114" s="11">
        <v>15000.0</v>
      </c>
      <c r="G114" s="11">
        <f t="shared" si="1"/>
        <v>3</v>
      </c>
      <c r="H114" s="11" t="str">
        <f>vlookup(A114,'Overall Analysis'!$A$2:$I$43,9,false)</f>
        <v>Others</v>
      </c>
      <c r="I114" s="10"/>
      <c r="J114" s="10"/>
      <c r="K114" s="10"/>
      <c r="L114" s="10"/>
      <c r="M114" s="10"/>
      <c r="N114" s="10"/>
      <c r="O114" s="10"/>
      <c r="P114" s="10"/>
      <c r="Q114" s="10"/>
      <c r="R114" s="10"/>
      <c r="S114" s="10"/>
      <c r="T114" s="10"/>
      <c r="U114" s="10"/>
      <c r="V114" s="10"/>
      <c r="W114" s="10"/>
      <c r="X114" s="10"/>
      <c r="Y114" s="10"/>
      <c r="Z114" s="10"/>
      <c r="AA114" s="10"/>
    </row>
    <row r="115">
      <c r="A115" s="20" t="s">
        <v>118</v>
      </c>
      <c r="B115" s="12" t="s">
        <v>172</v>
      </c>
      <c r="C115" s="17" t="s">
        <v>30</v>
      </c>
      <c r="D115" s="18">
        <v>7.0</v>
      </c>
      <c r="E115" s="14">
        <v>45473.0</v>
      </c>
      <c r="F115" s="11">
        <v>17500.0</v>
      </c>
      <c r="G115" s="11">
        <f t="shared" si="1"/>
        <v>1</v>
      </c>
      <c r="H115" s="11" t="str">
        <f>vlookup(A115,'Overall Analysis'!$A$2:$I$43,9,false)</f>
        <v>Others</v>
      </c>
      <c r="I115" s="10"/>
      <c r="J115" s="10"/>
      <c r="K115" s="10"/>
      <c r="L115" s="10"/>
      <c r="M115" s="10"/>
      <c r="N115" s="10"/>
      <c r="O115" s="10"/>
      <c r="P115" s="10"/>
      <c r="Q115" s="10"/>
      <c r="R115" s="10"/>
      <c r="S115" s="10"/>
      <c r="T115" s="10"/>
      <c r="U115" s="10"/>
      <c r="V115" s="10"/>
      <c r="W115" s="10"/>
      <c r="X115" s="10"/>
      <c r="Y115" s="10"/>
      <c r="Z115" s="10"/>
      <c r="AA115" s="10"/>
    </row>
    <row r="116">
      <c r="A116" s="20" t="s">
        <v>73</v>
      </c>
      <c r="B116" s="12" t="s">
        <v>173</v>
      </c>
      <c r="C116" s="17" t="s">
        <v>27</v>
      </c>
      <c r="D116" s="18">
        <v>4.0</v>
      </c>
      <c r="E116" s="14">
        <v>45473.0</v>
      </c>
      <c r="F116" s="11">
        <v>20000.0</v>
      </c>
      <c r="G116" s="11">
        <f t="shared" si="1"/>
        <v>1</v>
      </c>
      <c r="H116" s="11" t="str">
        <f>vlookup(A116,'Overall Analysis'!$A$2:$I$43,9,false)</f>
        <v>Others</v>
      </c>
      <c r="I116" s="10"/>
      <c r="J116" s="10"/>
      <c r="K116" s="10"/>
      <c r="L116" s="10"/>
      <c r="M116" s="10"/>
      <c r="N116" s="10"/>
      <c r="O116" s="10"/>
      <c r="P116" s="10"/>
      <c r="Q116" s="10"/>
      <c r="R116" s="10"/>
      <c r="S116" s="10"/>
      <c r="T116" s="10"/>
      <c r="U116" s="10"/>
      <c r="V116" s="10"/>
      <c r="W116" s="10"/>
      <c r="X116" s="10"/>
      <c r="Y116" s="10"/>
      <c r="Z116" s="10"/>
      <c r="AA116" s="10"/>
    </row>
    <row r="117">
      <c r="A117" s="10"/>
      <c r="B117" s="10"/>
      <c r="C117" s="22"/>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22"/>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22"/>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22"/>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22"/>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22"/>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22"/>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22"/>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22"/>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22"/>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22"/>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22"/>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22"/>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22"/>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22"/>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22"/>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22"/>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22"/>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2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2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2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22"/>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22"/>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22"/>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22"/>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22"/>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22"/>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22"/>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22"/>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22"/>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2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22"/>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22"/>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22"/>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22"/>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22"/>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22"/>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22"/>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22"/>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22"/>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22"/>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22"/>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22"/>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22"/>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22"/>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2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2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2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22"/>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22"/>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22"/>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22"/>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22"/>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22"/>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22"/>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22"/>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22"/>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22"/>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22"/>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22"/>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22"/>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22"/>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22"/>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22"/>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22"/>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22"/>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2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22"/>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22"/>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22"/>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22"/>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22"/>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22"/>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22"/>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22"/>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22"/>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22"/>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22"/>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22"/>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22"/>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22"/>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22"/>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22"/>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22"/>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22"/>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22"/>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22"/>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22"/>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22"/>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22"/>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22"/>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22"/>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22"/>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22"/>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22"/>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22"/>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22"/>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22"/>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22"/>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22"/>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22"/>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22"/>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22"/>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22"/>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22"/>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22"/>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22"/>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22"/>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22"/>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22"/>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22"/>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22"/>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22"/>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22"/>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2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22"/>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22"/>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22"/>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22"/>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22"/>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22"/>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22"/>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22"/>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22"/>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22"/>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22"/>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22"/>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22"/>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22"/>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22"/>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22"/>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22"/>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22"/>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22"/>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22"/>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22"/>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22"/>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22"/>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22"/>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22"/>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22"/>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22"/>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2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2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2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2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22"/>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22"/>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22"/>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22"/>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22"/>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22"/>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22"/>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22"/>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22"/>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22"/>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22"/>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22"/>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22"/>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22"/>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22"/>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22"/>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22"/>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22"/>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22"/>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22"/>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22"/>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22"/>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22"/>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22"/>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22"/>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22"/>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22"/>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22"/>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22"/>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22"/>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22"/>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22"/>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22"/>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22"/>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22"/>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22"/>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22"/>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22"/>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22"/>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22"/>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22"/>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22"/>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22"/>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22"/>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22"/>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22"/>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22"/>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22"/>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22"/>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22"/>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22"/>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22"/>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22"/>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22"/>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22"/>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22"/>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22"/>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22"/>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22"/>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22"/>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22"/>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22"/>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22"/>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22"/>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22"/>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22"/>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22"/>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22"/>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22"/>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22"/>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22"/>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22"/>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22"/>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22"/>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22"/>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22"/>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22"/>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22"/>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22"/>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22"/>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22"/>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22"/>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22"/>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22"/>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22"/>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22"/>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22"/>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22"/>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22"/>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22"/>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22"/>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22"/>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22"/>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22"/>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22"/>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22"/>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22"/>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22"/>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22"/>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22"/>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22"/>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22"/>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22"/>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22"/>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22"/>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22"/>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22"/>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22"/>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22"/>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22"/>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22"/>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22"/>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22"/>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22"/>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22"/>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22"/>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22"/>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22"/>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22"/>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22"/>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22"/>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22"/>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22"/>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22"/>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22"/>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22"/>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22"/>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22"/>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22"/>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22"/>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22"/>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22"/>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22"/>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2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22"/>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22"/>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22"/>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22"/>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22"/>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22"/>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22"/>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22"/>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22"/>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22"/>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22"/>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22"/>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22"/>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22"/>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22"/>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22"/>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22"/>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22"/>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22"/>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22"/>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22"/>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22"/>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22"/>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22"/>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22"/>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22"/>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22"/>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22"/>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22"/>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22"/>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22"/>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22"/>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22"/>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22"/>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22"/>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2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22"/>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22"/>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22"/>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22"/>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22"/>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22"/>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2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22"/>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22"/>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2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22"/>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22"/>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2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22"/>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22"/>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22"/>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22"/>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22"/>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22"/>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22"/>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22"/>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22"/>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22"/>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22"/>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22"/>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22"/>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22"/>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22"/>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22"/>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22"/>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22"/>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22"/>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22"/>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22"/>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22"/>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22"/>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22"/>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22"/>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22"/>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22"/>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22"/>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22"/>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22"/>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22"/>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22"/>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22"/>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22"/>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22"/>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22"/>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22"/>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22"/>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22"/>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22"/>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22"/>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22"/>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22"/>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22"/>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22"/>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22"/>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22"/>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22"/>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22"/>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22"/>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22"/>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22"/>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22"/>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22"/>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22"/>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22"/>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22"/>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22"/>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22"/>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22"/>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22"/>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22"/>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22"/>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22"/>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22"/>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22"/>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22"/>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22"/>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22"/>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22"/>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22"/>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22"/>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22"/>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22"/>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22"/>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22"/>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22"/>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22"/>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22"/>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22"/>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22"/>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22"/>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22"/>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22"/>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22"/>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22"/>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22"/>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22"/>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22"/>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22"/>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22"/>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22"/>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22"/>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22"/>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22"/>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22"/>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22"/>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22"/>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22"/>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22"/>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22"/>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22"/>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22"/>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22"/>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22"/>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22"/>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22"/>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22"/>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22"/>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22"/>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22"/>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22"/>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22"/>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22"/>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22"/>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22"/>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22"/>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22"/>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22"/>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22"/>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22"/>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22"/>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22"/>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22"/>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22"/>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22"/>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22"/>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22"/>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22"/>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22"/>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22"/>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22"/>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22"/>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22"/>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22"/>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22"/>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22"/>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22"/>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22"/>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22"/>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22"/>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22"/>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22"/>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22"/>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22"/>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22"/>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22"/>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22"/>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22"/>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22"/>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22"/>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22"/>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22"/>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22"/>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22"/>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22"/>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22"/>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22"/>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22"/>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22"/>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22"/>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22"/>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22"/>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22"/>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22"/>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22"/>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22"/>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22"/>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22"/>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22"/>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22"/>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22"/>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22"/>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22"/>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22"/>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22"/>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22"/>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22"/>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22"/>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22"/>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22"/>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22"/>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22"/>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22"/>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22"/>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22"/>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22"/>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22"/>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22"/>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22"/>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22"/>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22"/>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22"/>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22"/>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22"/>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22"/>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22"/>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22"/>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22"/>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22"/>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22"/>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22"/>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22"/>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22"/>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22"/>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22"/>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22"/>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22"/>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22"/>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22"/>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22"/>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22"/>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22"/>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22"/>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22"/>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22"/>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22"/>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22"/>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22"/>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22"/>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22"/>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22"/>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22"/>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22"/>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22"/>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22"/>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22"/>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22"/>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22"/>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22"/>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22"/>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22"/>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22"/>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22"/>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22"/>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22"/>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22"/>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22"/>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22"/>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22"/>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22"/>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22"/>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22"/>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22"/>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22"/>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22"/>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22"/>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22"/>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22"/>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22"/>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22"/>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22"/>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22"/>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22"/>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22"/>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22"/>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22"/>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22"/>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22"/>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22"/>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22"/>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22"/>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22"/>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22"/>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22"/>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22"/>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22"/>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22"/>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22"/>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22"/>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22"/>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22"/>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22"/>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22"/>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22"/>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22"/>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22"/>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22"/>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22"/>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22"/>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22"/>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22"/>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22"/>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22"/>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22"/>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22"/>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22"/>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22"/>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22"/>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22"/>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22"/>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22"/>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22"/>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22"/>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22"/>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22"/>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22"/>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22"/>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22"/>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22"/>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22"/>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22"/>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22"/>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22"/>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22"/>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22"/>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22"/>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22"/>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22"/>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22"/>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22"/>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22"/>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22"/>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22"/>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22"/>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22"/>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22"/>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22"/>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22"/>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22"/>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22"/>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22"/>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22"/>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22"/>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22"/>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22"/>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22"/>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22"/>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22"/>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22"/>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22"/>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22"/>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22"/>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22"/>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22"/>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22"/>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22"/>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22"/>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22"/>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22"/>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22"/>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22"/>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22"/>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22"/>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22"/>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22"/>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22"/>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22"/>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22"/>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22"/>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22"/>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22"/>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22"/>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22"/>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22"/>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22"/>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22"/>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22"/>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22"/>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22"/>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22"/>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22"/>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22"/>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22"/>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22"/>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22"/>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22"/>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22"/>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22"/>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22"/>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22"/>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22"/>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22"/>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22"/>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22"/>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22"/>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22"/>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22"/>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22"/>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22"/>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22"/>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22"/>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22"/>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22"/>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22"/>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22"/>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22"/>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22"/>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22"/>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22"/>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22"/>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22"/>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22"/>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22"/>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22"/>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22"/>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22"/>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22"/>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22"/>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22"/>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22"/>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22"/>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22"/>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22"/>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22"/>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22"/>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22"/>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22"/>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22"/>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22"/>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22"/>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22"/>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22"/>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22"/>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22"/>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22"/>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22"/>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22"/>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22"/>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22"/>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22"/>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22"/>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22"/>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22"/>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22"/>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22"/>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22"/>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22"/>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22"/>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22"/>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22"/>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22"/>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22"/>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22"/>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22"/>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22"/>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22"/>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22"/>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22"/>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22"/>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22"/>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22"/>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22"/>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22"/>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22"/>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22"/>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22"/>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22"/>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22"/>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22"/>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22"/>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22"/>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22"/>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22"/>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22"/>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22"/>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22"/>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22"/>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22"/>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22"/>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22"/>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22"/>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22"/>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22"/>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22"/>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22"/>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22"/>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22"/>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22"/>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22"/>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22"/>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22"/>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22"/>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22"/>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22"/>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22"/>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22"/>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22"/>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22"/>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22"/>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22"/>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22"/>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22"/>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22"/>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22"/>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22"/>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22"/>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22"/>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22"/>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22"/>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22"/>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22"/>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22"/>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22"/>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22"/>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22"/>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22"/>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22"/>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22"/>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22"/>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22"/>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22"/>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22"/>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22"/>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22"/>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22"/>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22"/>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22"/>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22"/>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22"/>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22"/>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22"/>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22"/>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22"/>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22"/>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22"/>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22"/>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22"/>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22"/>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22"/>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22"/>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22"/>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22"/>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22"/>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22"/>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22"/>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22"/>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22"/>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22"/>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22"/>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22"/>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22"/>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22"/>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22"/>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22"/>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22"/>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22"/>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22"/>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22"/>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22"/>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22"/>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22"/>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22"/>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22"/>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22"/>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22"/>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22"/>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22"/>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22"/>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22"/>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22"/>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22"/>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22"/>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22"/>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22"/>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22"/>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22"/>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22"/>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22"/>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22"/>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22"/>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22"/>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22"/>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21.75"/>
    <col customWidth="1" min="3" max="3" width="30.5"/>
    <col customWidth="1" min="4" max="4" width="22.13"/>
    <col customWidth="1" min="5" max="5" width="32.38"/>
    <col customWidth="1" min="6" max="6" width="30.0"/>
  </cols>
  <sheetData>
    <row r="1">
      <c r="A1" s="23" t="s">
        <v>217</v>
      </c>
      <c r="B1" s="29"/>
      <c r="C1" s="29"/>
      <c r="D1" s="29"/>
      <c r="E1" s="29"/>
      <c r="F1" s="24"/>
    </row>
    <row r="2">
      <c r="A2" s="37" t="s">
        <v>218</v>
      </c>
      <c r="B2" s="29"/>
      <c r="C2" s="29"/>
      <c r="D2" s="29"/>
      <c r="E2" s="29"/>
      <c r="F2" s="24"/>
    </row>
    <row r="3">
      <c r="A3" s="33" t="s">
        <v>219</v>
      </c>
      <c r="B3" s="33" t="s">
        <v>211</v>
      </c>
      <c r="C3" s="33" t="s">
        <v>190</v>
      </c>
      <c r="D3" s="33" t="s">
        <v>189</v>
      </c>
      <c r="E3" s="33" t="s">
        <v>220</v>
      </c>
      <c r="F3" s="33" t="s">
        <v>221</v>
      </c>
    </row>
    <row r="4">
      <c r="A4" s="26" t="str">
        <f t="array" ref="A4:A5">unique(Insights_workings!H2:H116)</f>
        <v>Others</v>
      </c>
      <c r="B4" s="26">
        <f>countifs(Insights_workings!$H$2:$H$116,A4,Insights_workings!$G$2:$G$116,"&lt;=15")</f>
        <v>15</v>
      </c>
      <c r="C4" s="26">
        <f>sumifs(Insights_workings!$F$2:$F$116,Insights_workings!$H$2:$H$116,A4,Insights_workings!$G$2:$G$116,"&lt;=15")</f>
        <v>237500</v>
      </c>
      <c r="D4" s="26">
        <f>countifs('Overall Analysis'!I3:I43,A4)</f>
        <v>35</v>
      </c>
      <c r="E4" s="27">
        <f t="shared" ref="E4:E5" si="1">C4/D4</f>
        <v>6785.714286</v>
      </c>
      <c r="F4" s="27">
        <f t="shared" ref="F4:F5" si="2">B4/D4</f>
        <v>0.4285714286</v>
      </c>
    </row>
    <row r="5">
      <c r="A5" s="26" t="s">
        <v>215</v>
      </c>
      <c r="B5" s="26">
        <f>countifs(Insights_workings!$H$2:$H$116,A5,Insights_workings!$G$2:$G$116,"&lt;=15")</f>
        <v>9</v>
      </c>
      <c r="C5" s="26">
        <f>sumifs(Insights_workings!$F$2:$F$116,Insights_workings!$H$2:$H$116,A5,Insights_workings!$G$2:$G$116,"&lt;=15")</f>
        <v>137500</v>
      </c>
      <c r="D5" s="26">
        <f>countifs('Overall Analysis'!I4:I44,A5)</f>
        <v>6</v>
      </c>
      <c r="E5" s="27">
        <f t="shared" si="1"/>
        <v>22916.66667</v>
      </c>
      <c r="F5" s="27">
        <f t="shared" si="2"/>
        <v>1.5</v>
      </c>
    </row>
    <row r="7">
      <c r="A7" s="23" t="s">
        <v>222</v>
      </c>
      <c r="B7" s="29"/>
      <c r="C7" s="29"/>
      <c r="D7" s="29"/>
      <c r="E7" s="29"/>
      <c r="F7" s="24"/>
    </row>
    <row r="8">
      <c r="A8" s="38">
        <v>1.0</v>
      </c>
      <c r="B8" s="39" t="s">
        <v>223</v>
      </c>
      <c r="C8" s="29"/>
      <c r="D8" s="29"/>
      <c r="E8" s="29"/>
      <c r="F8" s="24"/>
    </row>
    <row r="9">
      <c r="A9" s="38">
        <v>2.0</v>
      </c>
      <c r="B9" s="39" t="s">
        <v>224</v>
      </c>
      <c r="C9" s="29"/>
      <c r="D9" s="29"/>
      <c r="E9" s="29"/>
      <c r="F9" s="24"/>
    </row>
  </sheetData>
  <mergeCells count="5">
    <mergeCell ref="A1:F1"/>
    <mergeCell ref="A2:F2"/>
    <mergeCell ref="A7:F7"/>
    <mergeCell ref="B8:F8"/>
    <mergeCell ref="B9:F9"/>
  </mergeCells>
  <drawing r:id="rId1"/>
</worksheet>
</file>