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bussiness toys\"/>
    </mc:Choice>
  </mc:AlternateContent>
  <xr:revisionPtr revIDLastSave="0" documentId="13_ncr:1_{42215C0E-72DF-40BF-A4A8-EE8385F1CE95}" xr6:coauthVersionLast="47" xr6:coauthVersionMax="47" xr10:uidLastSave="{00000000-0000-0000-0000-000000000000}"/>
  <bookViews>
    <workbookView xWindow="-110" yWindow="-110" windowWidth="19420" windowHeight="10300" firstSheet="1" activeTab="2" xr2:uid="{48421AE3-3B45-4204-B237-3389F3A81F8D}"/>
  </bookViews>
  <sheets>
    <sheet name="One Sample (T-Test)" sheetId="1" r:id="rId1"/>
    <sheet name="Paired Sample (T-Test)" sheetId="2" r:id="rId2"/>
    <sheet name="Independent Sample(T-test)" sheetId="3" r:id="rId3"/>
    <sheet name="Anova" sheetId="4" r:id="rId4"/>
    <sheet name="Annova Table" sheetId="6" state="hidden" r:id="rId5"/>
    <sheet name="Chi-Square" sheetId="5" r:id="rId6"/>
    <sheet name="Chi-Square Table" sheetId="7" state="hidden" r:id="rId7"/>
  </sheets>
  <calcPr calcId="191029"/>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3" l="1"/>
  <c r="O31" i="5"/>
  <c r="P29" i="5"/>
  <c r="O29" i="5"/>
  <c r="P28" i="5"/>
  <c r="O28" i="5"/>
  <c r="G48" i="5"/>
  <c r="G51" i="5"/>
  <c r="G47" i="5"/>
  <c r="G46" i="5"/>
  <c r="H41" i="5" l="1"/>
  <c r="H40" i="5"/>
  <c r="G41" i="5"/>
  <c r="G40" i="5"/>
  <c r="V15" i="4" l="1"/>
  <c r="V19" i="4"/>
  <c r="V23" i="4"/>
  <c r="V27" i="4"/>
  <c r="V31" i="4"/>
  <c r="V35" i="4"/>
  <c r="V39" i="4"/>
  <c r="V13" i="4"/>
  <c r="U17" i="4"/>
  <c r="U21" i="4"/>
  <c r="U25" i="4"/>
  <c r="U29" i="4"/>
  <c r="U33" i="4"/>
  <c r="U37" i="4"/>
  <c r="U41" i="4"/>
  <c r="J25" i="4"/>
  <c r="J23" i="4"/>
  <c r="C38" i="4"/>
  <c r="S14" i="4" s="1"/>
  <c r="D36" i="4"/>
  <c r="W17" i="4" s="1"/>
  <c r="C36" i="4"/>
  <c r="V16" i="4" s="1"/>
  <c r="B36" i="4"/>
  <c r="U14" i="4" s="1"/>
  <c r="H55" i="3"/>
  <c r="H54" i="3"/>
  <c r="H51" i="3"/>
  <c r="H52" i="3" s="1"/>
  <c r="H48" i="3"/>
  <c r="H49" i="3" s="1"/>
  <c r="H45" i="3"/>
  <c r="H44" i="3"/>
  <c r="H58" i="3" s="1"/>
  <c r="H61" i="3" s="1"/>
  <c r="U40" i="4" l="1"/>
  <c r="U36" i="4"/>
  <c r="U32" i="4"/>
  <c r="U28" i="4"/>
  <c r="U24" i="4"/>
  <c r="U20" i="4"/>
  <c r="U16" i="4"/>
  <c r="V42" i="4"/>
  <c r="V38" i="4"/>
  <c r="V34" i="4"/>
  <c r="V30" i="4"/>
  <c r="V26" i="4"/>
  <c r="V22" i="4"/>
  <c r="V18" i="4"/>
  <c r="V14" i="4"/>
  <c r="W40" i="4"/>
  <c r="W36" i="4"/>
  <c r="W32" i="4"/>
  <c r="W28" i="4"/>
  <c r="W24" i="4"/>
  <c r="W20" i="4"/>
  <c r="W16" i="4"/>
  <c r="Q41" i="4"/>
  <c r="Q37" i="4"/>
  <c r="Q33" i="4"/>
  <c r="Q29" i="4"/>
  <c r="Q25" i="4"/>
  <c r="Q21" i="4"/>
  <c r="Q17" i="4"/>
  <c r="R13" i="4"/>
  <c r="R39" i="4"/>
  <c r="R35" i="4"/>
  <c r="R31" i="4"/>
  <c r="R27" i="4"/>
  <c r="R23" i="4"/>
  <c r="R19" i="4"/>
  <c r="R15" i="4"/>
  <c r="S41" i="4"/>
  <c r="S37" i="4"/>
  <c r="S33" i="4"/>
  <c r="S29" i="4"/>
  <c r="S25" i="4"/>
  <c r="S21" i="4"/>
  <c r="S17" i="4"/>
  <c r="Q40" i="4"/>
  <c r="Q36" i="4"/>
  <c r="Q32" i="4"/>
  <c r="Q28" i="4"/>
  <c r="Q24" i="4"/>
  <c r="Q20" i="4"/>
  <c r="Q16" i="4"/>
  <c r="R42" i="4"/>
  <c r="R38" i="4"/>
  <c r="R34" i="4"/>
  <c r="R30" i="4"/>
  <c r="R26" i="4"/>
  <c r="R22" i="4"/>
  <c r="R18" i="4"/>
  <c r="R14" i="4"/>
  <c r="S40" i="4"/>
  <c r="S36" i="4"/>
  <c r="S32" i="4"/>
  <c r="S28" i="4"/>
  <c r="S24" i="4"/>
  <c r="S20" i="4"/>
  <c r="S16" i="4"/>
  <c r="U13" i="4"/>
  <c r="U39" i="4"/>
  <c r="U35" i="4"/>
  <c r="U31" i="4"/>
  <c r="U27" i="4"/>
  <c r="U23" i="4"/>
  <c r="U19" i="4"/>
  <c r="U15" i="4"/>
  <c r="V41" i="4"/>
  <c r="V37" i="4"/>
  <c r="V33" i="4"/>
  <c r="V29" i="4"/>
  <c r="V25" i="4"/>
  <c r="V21" i="4"/>
  <c r="V17" i="4"/>
  <c r="W13" i="4"/>
  <c r="W39" i="4"/>
  <c r="W35" i="4"/>
  <c r="W31" i="4"/>
  <c r="W27" i="4"/>
  <c r="W23" i="4"/>
  <c r="W19" i="4"/>
  <c r="W15" i="4"/>
  <c r="Q38" i="4"/>
  <c r="Q30" i="4"/>
  <c r="Q22" i="4"/>
  <c r="Q14" i="4"/>
  <c r="R36" i="4"/>
  <c r="R28" i="4"/>
  <c r="R20" i="4"/>
  <c r="S30" i="4"/>
  <c r="Q13" i="4"/>
  <c r="Q39" i="4"/>
  <c r="Q35" i="4"/>
  <c r="Q31" i="4"/>
  <c r="Q27" i="4"/>
  <c r="Q23" i="4"/>
  <c r="Q19" i="4"/>
  <c r="Q15" i="4"/>
  <c r="R41" i="4"/>
  <c r="R37" i="4"/>
  <c r="R33" i="4"/>
  <c r="R29" i="4"/>
  <c r="R25" i="4"/>
  <c r="R21" i="4"/>
  <c r="R17" i="4"/>
  <c r="S13" i="4"/>
  <c r="S39" i="4"/>
  <c r="S35" i="4"/>
  <c r="S31" i="4"/>
  <c r="S27" i="4"/>
  <c r="S23" i="4"/>
  <c r="S19" i="4"/>
  <c r="S15" i="4"/>
  <c r="U42" i="4"/>
  <c r="U38" i="4"/>
  <c r="U34" i="4"/>
  <c r="U30" i="4"/>
  <c r="U26" i="4"/>
  <c r="U22" i="4"/>
  <c r="U18" i="4"/>
  <c r="V40" i="4"/>
  <c r="V36" i="4"/>
  <c r="V32" i="4"/>
  <c r="V28" i="4"/>
  <c r="V24" i="4"/>
  <c r="V20" i="4"/>
  <c r="W42" i="4"/>
  <c r="W38" i="4"/>
  <c r="W34" i="4"/>
  <c r="W30" i="4"/>
  <c r="W26" i="4"/>
  <c r="W22" i="4"/>
  <c r="W18" i="4"/>
  <c r="W14" i="4"/>
  <c r="Q42" i="4"/>
  <c r="Q34" i="4"/>
  <c r="Q26" i="4"/>
  <c r="Q18" i="4"/>
  <c r="R40" i="4"/>
  <c r="R32" i="4"/>
  <c r="R24" i="4"/>
  <c r="R16" i="4"/>
  <c r="S42" i="4"/>
  <c r="S38" i="4"/>
  <c r="S34" i="4"/>
  <c r="S26" i="4"/>
  <c r="S22" i="4"/>
  <c r="S18" i="4"/>
  <c r="W41" i="4"/>
  <c r="W37" i="4"/>
  <c r="W33" i="4"/>
  <c r="W29" i="4"/>
  <c r="W25" i="4"/>
  <c r="W21" i="4"/>
  <c r="I45" i="2"/>
  <c r="I44" i="2"/>
  <c r="I47" i="2" s="1"/>
  <c r="D3" i="2"/>
  <c r="D4" i="2"/>
  <c r="D5" i="2"/>
  <c r="D6" i="2"/>
  <c r="I50" i="2" s="1"/>
  <c r="D7" i="2"/>
  <c r="D8" i="2"/>
  <c r="D9" i="2"/>
  <c r="D10" i="2"/>
  <c r="D11" i="2"/>
  <c r="D12" i="2"/>
  <c r="D13" i="2"/>
  <c r="D14" i="2"/>
  <c r="D15" i="2"/>
  <c r="D16" i="2"/>
  <c r="D17" i="2"/>
  <c r="D18" i="2"/>
  <c r="D19" i="2"/>
  <c r="D20" i="2"/>
  <c r="D21" i="2"/>
  <c r="D22" i="2"/>
  <c r="D23" i="2"/>
  <c r="D24" i="2"/>
  <c r="D25" i="2"/>
  <c r="D26" i="2"/>
  <c r="D27" i="2"/>
  <c r="D28" i="2"/>
  <c r="D29" i="2"/>
  <c r="D30" i="2"/>
  <c r="D31" i="2"/>
  <c r="D2" i="2"/>
  <c r="I49" i="2" s="1"/>
  <c r="F58" i="1"/>
  <c r="F51" i="1"/>
  <c r="F50" i="1"/>
  <c r="F53" i="1" s="1"/>
  <c r="F46" i="1"/>
  <c r="F45" i="1"/>
  <c r="F55" i="1" l="1"/>
  <c r="I52" i="2"/>
  <c r="I54" i="2" s="1"/>
  <c r="W44" i="4"/>
  <c r="U53" i="4" s="1"/>
  <c r="R44" i="4"/>
  <c r="U47" i="4" l="1"/>
  <c r="U50" i="4" s="1"/>
  <c r="U55" i="4" s="1"/>
</calcChain>
</file>

<file path=xl/sharedStrings.xml><?xml version="1.0" encoding="utf-8"?>
<sst xmlns="http://schemas.openxmlformats.org/spreadsheetml/2006/main" count="537" uniqueCount="232">
  <si>
    <t>Speed</t>
  </si>
  <si>
    <t>Services</t>
  </si>
  <si>
    <t>AWS response time</t>
  </si>
  <si>
    <t>In House response time</t>
  </si>
  <si>
    <t>Sentiment Analysis</t>
  </si>
  <si>
    <t>Named entity detection</t>
  </si>
  <si>
    <t>Category classification</t>
  </si>
  <si>
    <t>Snippeting tool</t>
  </si>
  <si>
    <t>Automatic Speech recognition</t>
  </si>
  <si>
    <t>Punctuation</t>
  </si>
  <si>
    <t>Attribute Identification</t>
  </si>
  <si>
    <t>Aspect based sentiment analysis</t>
  </si>
  <si>
    <t>Summarization</t>
  </si>
  <si>
    <t>Elastic search</t>
  </si>
  <si>
    <t>Object identification</t>
  </si>
  <si>
    <t>Gender detection</t>
  </si>
  <si>
    <t>Group analysis</t>
  </si>
  <si>
    <t>Aggregator</t>
  </si>
  <si>
    <t>Curator</t>
  </si>
  <si>
    <t>Reserver</t>
  </si>
  <si>
    <t>POS tagger</t>
  </si>
  <si>
    <t>Html creator</t>
  </si>
  <si>
    <t>Information retrieval</t>
  </si>
  <si>
    <t>Passage ranking</t>
  </si>
  <si>
    <t>passage scoring</t>
  </si>
  <si>
    <t>sentence integrity</t>
  </si>
  <si>
    <t>QA</t>
  </si>
  <si>
    <t>Response analyser</t>
  </si>
  <si>
    <t>Speech synthesis</t>
  </si>
  <si>
    <t>Image identification</t>
  </si>
  <si>
    <t>Auto Blogger</t>
  </si>
  <si>
    <t>Recommendation engine</t>
  </si>
  <si>
    <t>CBM model</t>
  </si>
  <si>
    <t>taxonomy model</t>
  </si>
  <si>
    <t>sentiment</t>
  </si>
  <si>
    <t>Image_processing</t>
  </si>
  <si>
    <t>Chi Square</t>
  </si>
  <si>
    <t>Gender</t>
  </si>
  <si>
    <t xml:space="preserve">KFC Potatos Problem </t>
  </si>
  <si>
    <t xml:space="preserve">Bio </t>
  </si>
  <si>
    <t xml:space="preserve">Chemical </t>
  </si>
  <si>
    <t xml:space="preserve">No Fertilizer </t>
  </si>
  <si>
    <t xml:space="preserve">The production manager at KFC wanted to understand if a particular type of fertilizer usage impacts the weights of potatoes grown in KFC farm. </t>
  </si>
  <si>
    <t>He selects 90 plants and randomly divides them into three groups of 30 plants each</t>
  </si>
  <si>
    <t xml:space="preserve">He applies a biological fertilizer to the first group, a chemical fertilizer to the second group and no fertilizer at all to the third group. </t>
  </si>
  <si>
    <t xml:space="preserve">After a month he weighs all plants and the data, </t>
  </si>
  <si>
    <t>what is your analysis &amp; conclusion?</t>
  </si>
  <si>
    <t>Like Blue or Not</t>
  </si>
  <si>
    <t xml:space="preserve">Maruthi Suzuki Baleno Blue Moon </t>
  </si>
  <si>
    <t xml:space="preserve">After a grand launch of New Boleno in 2015 Product Manager at Maruthi Suzuki Mr. Amar Jadav suddenly </t>
  </si>
  <si>
    <t xml:space="preserve">observed huge demand for Blue Moon Color Boleno espoecially from female customers </t>
  </si>
  <si>
    <t xml:space="preserve">At Maruthi Headquarters during the board meeting, Mr. Amar, proposed an idea of targeting an advertisement towards women </t>
  </si>
  <si>
    <t>for boosting the sales for upcoming quarter</t>
  </si>
  <si>
    <t xml:space="preserve">Branding and Marketing head Mr. Alok disagrees with Mr. Amar. His argument was, the data is too early to comment and such </t>
  </si>
  <si>
    <t>advertisement fact will be baseless.</t>
  </si>
  <si>
    <t>Mr. Amar, with great interest in data and statistical analysis felt he can provide a statistical evidence to prove his idea.</t>
  </si>
  <si>
    <t>Please suggest him to analysis his statement</t>
  </si>
  <si>
    <t xml:space="preserve">Female </t>
  </si>
  <si>
    <t xml:space="preserve">Male </t>
  </si>
  <si>
    <t xml:space="preserve">Yes </t>
  </si>
  <si>
    <t xml:space="preserve">No </t>
  </si>
  <si>
    <t xml:space="preserve">Bench mark </t>
  </si>
  <si>
    <t xml:space="preserve">Hypothesis </t>
  </si>
  <si>
    <t xml:space="preserve">Is there any difference in Internet speed </t>
  </si>
  <si>
    <t xml:space="preserve">HO </t>
  </si>
  <si>
    <t xml:space="preserve">The avaerage dowload speed is 41.99 mbps </t>
  </si>
  <si>
    <t>H1</t>
  </si>
  <si>
    <t>t-Test: Two-Sample Assuming Unequal Variances</t>
  </si>
  <si>
    <t>Mean</t>
  </si>
  <si>
    <t>Variance</t>
  </si>
  <si>
    <t>Observations</t>
  </si>
  <si>
    <t>Hypothesized Mean Difference</t>
  </si>
  <si>
    <t>df</t>
  </si>
  <si>
    <t>t Stat</t>
  </si>
  <si>
    <t>P(T&lt;=t) one-tail</t>
  </si>
  <si>
    <t>t Critical one-tail</t>
  </si>
  <si>
    <t>P(T&lt;=t) two-tail</t>
  </si>
  <si>
    <t>t Critical two-tail</t>
  </si>
  <si>
    <t xml:space="preserve">alpha </t>
  </si>
  <si>
    <t xml:space="preserve">Indirect method </t>
  </si>
  <si>
    <t xml:space="preserve">t stat </t>
  </si>
  <si>
    <t xml:space="preserve">Sample - est mean /stadard error </t>
  </si>
  <si>
    <t xml:space="preserve">sample mean </t>
  </si>
  <si>
    <t xml:space="preserve">estimated mean </t>
  </si>
  <si>
    <t xml:space="preserve">Sd error </t>
  </si>
  <si>
    <t xml:space="preserve">Sd of sample / sqrt no. of samples </t>
  </si>
  <si>
    <t>Sd of sample</t>
  </si>
  <si>
    <t xml:space="preserve">sqrt no. of samples </t>
  </si>
  <si>
    <t>Df</t>
  </si>
  <si>
    <t>N-1</t>
  </si>
  <si>
    <t xml:space="preserve">Df </t>
  </si>
  <si>
    <t>Tcrit</t>
  </si>
  <si>
    <t xml:space="preserve">Pvalue </t>
  </si>
  <si>
    <t>Slightly greater than 2.021</t>
  </si>
  <si>
    <t>lesser than 0.001</t>
  </si>
  <si>
    <t xml:space="preserve">Rule </t>
  </si>
  <si>
    <t>Rule :</t>
  </si>
  <si>
    <t xml:space="preserve">Reject the null hypothesis </t>
  </si>
  <si>
    <t>Therefore I disgree the statement and feel the avg speed is not 41.99 Mbps</t>
  </si>
  <si>
    <t>The avarage download speed might not be 41.99 mbps</t>
  </si>
  <si>
    <t xml:space="preserve">Is it good to switch From AWS to VPN </t>
  </si>
  <si>
    <t>H0</t>
  </si>
  <si>
    <t xml:space="preserve">Migration can be happened to AWS to VPN </t>
  </si>
  <si>
    <t xml:space="preserve">Migration cannot be happened to AWS to VPN </t>
  </si>
  <si>
    <t>t-Test: Paired Two Sample for Means</t>
  </si>
  <si>
    <t>Pearson Correlation</t>
  </si>
  <si>
    <t xml:space="preserve">Difference </t>
  </si>
  <si>
    <t xml:space="preserve">Indirect Method </t>
  </si>
  <si>
    <t>tstat</t>
  </si>
  <si>
    <t>Dbar/(sd/sqrt N)</t>
  </si>
  <si>
    <t xml:space="preserve">Dbar </t>
  </si>
  <si>
    <t xml:space="preserve">Before mean - after mean </t>
  </si>
  <si>
    <t>Before mean</t>
  </si>
  <si>
    <t xml:space="preserve">After mean </t>
  </si>
  <si>
    <t>Dbar</t>
  </si>
  <si>
    <t xml:space="preserve">Sd of the sample </t>
  </si>
  <si>
    <t xml:space="preserve">sqrt of the sample </t>
  </si>
  <si>
    <t xml:space="preserve">sd error </t>
  </si>
  <si>
    <t>T crit</t>
  </si>
  <si>
    <t xml:space="preserve">p value </t>
  </si>
  <si>
    <t xml:space="preserve">Alpha </t>
  </si>
  <si>
    <t>Slighty greater than 2.045</t>
  </si>
  <si>
    <t>Less than the 0.001</t>
  </si>
  <si>
    <t>Tstat &gt; tcrit</t>
  </si>
  <si>
    <t xml:space="preserve">Pvalue &lt;alpha </t>
  </si>
  <si>
    <t xml:space="preserve">Pvalue &lt; alpha </t>
  </si>
  <si>
    <t xml:space="preserve">Statement </t>
  </si>
  <si>
    <t xml:space="preserve">Migration cannot be happened to AWS to VPN , Therefore it is better to consider the Aws for better server </t>
  </si>
  <si>
    <t>Hypothesis</t>
  </si>
  <si>
    <t xml:space="preserve">Services to be moved to VPN </t>
  </si>
  <si>
    <t xml:space="preserve">Direct Method </t>
  </si>
  <si>
    <t>df= min(n1-1,n2-1)</t>
  </si>
  <si>
    <t>?</t>
  </si>
  <si>
    <t xml:space="preserve">Direct method </t>
  </si>
  <si>
    <t xml:space="preserve">InDirect method </t>
  </si>
  <si>
    <t>Sample S1  Mean</t>
  </si>
  <si>
    <t>Sample S2  Mean</t>
  </si>
  <si>
    <t xml:space="preserve">SD OF sample 1 </t>
  </si>
  <si>
    <t>S1^2</t>
  </si>
  <si>
    <t>S2^2</t>
  </si>
  <si>
    <t xml:space="preserve">SD OF sample 2 </t>
  </si>
  <si>
    <t>N1</t>
  </si>
  <si>
    <t>N2</t>
  </si>
  <si>
    <t xml:space="preserve">Numerator </t>
  </si>
  <si>
    <t xml:space="preserve">denominator </t>
  </si>
  <si>
    <t xml:space="preserve">Tstat </t>
  </si>
  <si>
    <t xml:space="preserve">Mean </t>
  </si>
  <si>
    <t>Ho</t>
  </si>
  <si>
    <t xml:space="preserve">There will be no difference in the weight of potatoes </t>
  </si>
  <si>
    <t xml:space="preserve">There will be difference in the weight of potatoes </t>
  </si>
  <si>
    <t>Step 1:</t>
  </si>
  <si>
    <t xml:space="preserve">Grand mean </t>
  </si>
  <si>
    <t xml:space="preserve">Step 2: </t>
  </si>
  <si>
    <t xml:space="preserve">Calculate the degree of freedom </t>
  </si>
  <si>
    <t xml:space="preserve">Between group </t>
  </si>
  <si>
    <t xml:space="preserve">Within group </t>
  </si>
  <si>
    <t>n-1</t>
  </si>
  <si>
    <t xml:space="preserve">Total no. of groups </t>
  </si>
  <si>
    <t xml:space="preserve">Total no. of data points </t>
  </si>
  <si>
    <t>Step 3: Varience from total mean</t>
  </si>
  <si>
    <t xml:space="preserve">Total sum of variance </t>
  </si>
  <si>
    <t>Step 4: Varience from own mean</t>
  </si>
  <si>
    <t>Total sum of variance  WITHIN</t>
  </si>
  <si>
    <t xml:space="preserve">Total sum of variance BETWEEN </t>
  </si>
  <si>
    <t xml:space="preserve">Step : 5 </t>
  </si>
  <si>
    <t xml:space="preserve">Step : 6 </t>
  </si>
  <si>
    <t>Varience b/w</t>
  </si>
  <si>
    <t xml:space="preserve">total variance btw groups / btw groups </t>
  </si>
  <si>
    <t>Varience within</t>
  </si>
  <si>
    <t xml:space="preserve">total variance within groups / within groups </t>
  </si>
  <si>
    <t>Step: 7</t>
  </si>
  <si>
    <t>Step 8</t>
  </si>
  <si>
    <t>F Stats</t>
  </si>
  <si>
    <t>F = Varience Between / Varience within</t>
  </si>
  <si>
    <t>F</t>
  </si>
  <si>
    <t>Anova: Single Factor</t>
  </si>
  <si>
    <t>SUMMARY</t>
  </si>
  <si>
    <t>Groups</t>
  </si>
  <si>
    <t>Count</t>
  </si>
  <si>
    <t>Sum</t>
  </si>
  <si>
    <t>Average</t>
  </si>
  <si>
    <t>ANOVA</t>
  </si>
  <si>
    <t>Source of Variation</t>
  </si>
  <si>
    <t>SS</t>
  </si>
  <si>
    <t>MS</t>
  </si>
  <si>
    <t>P-value</t>
  </si>
  <si>
    <t>F crit</t>
  </si>
  <si>
    <t>Between Groups</t>
  </si>
  <si>
    <t>Within Groups</t>
  </si>
  <si>
    <t>Total</t>
  </si>
  <si>
    <t>Fcrit</t>
  </si>
  <si>
    <t xml:space="preserve">No pvalue for Indirect method </t>
  </si>
  <si>
    <t>Slightly lesser than 3.15</t>
  </si>
  <si>
    <t xml:space="preserve">Fstat &gt; Fcrit </t>
  </si>
  <si>
    <t xml:space="preserve">Conclusion statement </t>
  </si>
  <si>
    <t xml:space="preserve">After a month he weighs all plants the data which says there will be vary in weights , </t>
  </si>
  <si>
    <t xml:space="preserve">Aplha </t>
  </si>
  <si>
    <t>Fcritical (using f table )</t>
  </si>
  <si>
    <t xml:space="preserve">Targeting advertisement towards women for boosting sales </t>
  </si>
  <si>
    <t xml:space="preserve">the data is consider  too early to comment on advertising with female customers </t>
  </si>
  <si>
    <t xml:space="preserve">the data is consider  on advertising with female customers </t>
  </si>
  <si>
    <t>Row Labels</t>
  </si>
  <si>
    <t>Grand Total</t>
  </si>
  <si>
    <t>Count of Gender</t>
  </si>
  <si>
    <t>Column Labels</t>
  </si>
  <si>
    <t xml:space="preserve">2) Table of expected value </t>
  </si>
  <si>
    <t xml:space="preserve">1) Table of actual value </t>
  </si>
  <si>
    <t>chi stat</t>
  </si>
  <si>
    <t xml:space="preserve">chi critical </t>
  </si>
  <si>
    <t xml:space="preserve">Alpha value </t>
  </si>
  <si>
    <t>Degree of freedom</t>
  </si>
  <si>
    <t>(No. of rows -1)*(no. of cloums -1)</t>
  </si>
  <si>
    <t xml:space="preserve">formula =((actual -expected )^2 / expected </t>
  </si>
  <si>
    <t>No</t>
  </si>
  <si>
    <t>Yes</t>
  </si>
  <si>
    <t>Female</t>
  </si>
  <si>
    <t>Male</t>
  </si>
  <si>
    <t>Chistat</t>
  </si>
  <si>
    <t xml:space="preserve">using  chicrit table </t>
  </si>
  <si>
    <t>Chicrit</t>
  </si>
  <si>
    <t>chi stat &lt;chi crit</t>
  </si>
  <si>
    <t xml:space="preserve">Pvalue  &gt; alpha </t>
  </si>
  <si>
    <t xml:space="preserve">Accept the null hypothesis </t>
  </si>
  <si>
    <t>Rules</t>
  </si>
  <si>
    <r>
      <t xml:space="preserve">P value&lt;alpha value </t>
    </r>
    <r>
      <rPr>
        <b/>
        <sz val="11"/>
        <color theme="1"/>
        <rFont val="Calibri"/>
        <family val="2"/>
        <scheme val="minor"/>
      </rPr>
      <t>(Rule 1.1)</t>
    </r>
  </si>
  <si>
    <t>Reject Null Hypothesis</t>
  </si>
  <si>
    <r>
      <t xml:space="preserve">T stat&gt; T crit </t>
    </r>
    <r>
      <rPr>
        <b/>
        <sz val="11"/>
        <color theme="1"/>
        <rFont val="Calibri"/>
        <family val="2"/>
        <scheme val="minor"/>
      </rPr>
      <t>(Rule 2.1)</t>
    </r>
  </si>
  <si>
    <t>Therefore, have to move the 2 services to VPN</t>
  </si>
  <si>
    <t>might don’t have to move the 2 services to VPN</t>
  </si>
  <si>
    <t xml:space="preserve"> have to move the 2 services to VPN</t>
  </si>
  <si>
    <t xml:space="preserve">T crit </t>
  </si>
  <si>
    <t>Slightly greater than 2.048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</si>
</sst>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name val="Calibri Light"/>
      <family val="2"/>
      <scheme val="major"/>
    </font>
    <font>
      <sz val="12"/>
      <name val="Times New Roman"/>
      <family val="1"/>
    </font>
    <font>
      <sz val="10"/>
      <color theme="1"/>
      <name val="Arial"/>
      <family val="2"/>
    </font>
    <font>
      <sz val="11"/>
      <name val="Calibri"/>
      <family val="2"/>
      <scheme val="minor"/>
    </font>
    <font>
      <b/>
      <sz val="10"/>
      <color theme="1"/>
      <name val="Arial"/>
      <family val="2"/>
    </font>
    <font>
      <b/>
      <sz val="10"/>
      <name val="Arial"/>
      <family val="2"/>
    </font>
    <font>
      <sz val="11"/>
      <name val="Calibri Light"/>
      <family val="2"/>
      <scheme val="major"/>
    </font>
    <font>
      <b/>
      <sz val="11"/>
      <color theme="1"/>
      <name val="Calibri"/>
      <family val="2"/>
      <scheme val="minor"/>
    </font>
    <font>
      <i/>
      <sz val="11"/>
      <color theme="1"/>
      <name val="Calibri"/>
      <family val="2"/>
      <scheme val="minor"/>
    </font>
    <font>
      <b/>
      <sz val="8"/>
      <color rgb="FF202124"/>
      <name val="Arial"/>
      <family val="2"/>
    </font>
    <font>
      <sz val="18"/>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C9DAF8"/>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2" fillId="0" borderId="0" xfId="0" applyFont="1"/>
    <xf numFmtId="0" fontId="3" fillId="2" borderId="0" xfId="0" applyFont="1" applyFill="1"/>
    <xf numFmtId="0" fontId="3" fillId="0" borderId="0" xfId="0" applyFont="1"/>
    <xf numFmtId="0" fontId="3" fillId="0" borderId="0" xfId="0" applyFont="1" applyAlignment="1">
      <alignment horizontal="right"/>
    </xf>
    <xf numFmtId="0" fontId="4" fillId="0" borderId="0" xfId="0" applyFont="1"/>
    <xf numFmtId="0" fontId="6" fillId="0" borderId="0" xfId="0" applyFont="1" applyAlignment="1">
      <alignment horizontal="center"/>
    </xf>
    <xf numFmtId="0" fontId="0" fillId="0" borderId="0" xfId="0" applyAlignment="1">
      <alignment horizontal="center"/>
    </xf>
    <xf numFmtId="2" fontId="0" fillId="0" borderId="0" xfId="0" applyNumberFormat="1"/>
    <xf numFmtId="0" fontId="5" fillId="0" borderId="0" xfId="0" applyFont="1" applyAlignment="1">
      <alignment horizontal="center"/>
    </xf>
    <xf numFmtId="0" fontId="4" fillId="0" borderId="0" xfId="0" applyFont="1" applyAlignment="1">
      <alignment horizontal="left" vertical="center" readingOrder="1"/>
    </xf>
    <xf numFmtId="0" fontId="0" fillId="0" borderId="1" xfId="0" applyBorder="1"/>
    <xf numFmtId="0" fontId="9" fillId="0" borderId="2" xfId="0" applyFont="1" applyBorder="1" applyAlignment="1">
      <alignment horizontal="center"/>
    </xf>
    <xf numFmtId="0" fontId="8" fillId="0" borderId="0" xfId="0" applyFont="1"/>
    <xf numFmtId="0" fontId="0" fillId="3" borderId="0" xfId="0" applyFill="1"/>
    <xf numFmtId="0" fontId="0" fillId="3" borderId="1" xfId="0" applyFill="1" applyBorder="1"/>
    <xf numFmtId="0" fontId="3" fillId="2" borderId="0" xfId="0" applyFont="1" applyFill="1" applyAlignment="1">
      <alignment wrapText="1"/>
    </xf>
    <xf numFmtId="0" fontId="10" fillId="0" borderId="0" xfId="0" applyFont="1"/>
    <xf numFmtId="0" fontId="0" fillId="0" borderId="3" xfId="0" applyBorder="1"/>
    <xf numFmtId="1" fontId="7" fillId="0" borderId="3" xfId="0" applyNumberFormat="1" applyFont="1" applyBorder="1" applyAlignment="1" applyProtection="1">
      <alignment horizontal="center"/>
      <protection locked="0"/>
    </xf>
    <xf numFmtId="1" fontId="0" fillId="0" borderId="0" xfId="0" applyNumberFormat="1"/>
    <xf numFmtId="1" fontId="0" fillId="3" borderId="0" xfId="0" applyNumberFormat="1" applyFill="1"/>
    <xf numFmtId="0" fontId="8" fillId="3" borderId="0" xfId="0" applyFont="1" applyFill="1"/>
    <xf numFmtId="0" fontId="8" fillId="0" borderId="3" xfId="0" applyFont="1" applyBorder="1"/>
    <xf numFmtId="2" fontId="0" fillId="0" borderId="3" xfId="0" applyNumberFormat="1" applyBorder="1"/>
    <xf numFmtId="2" fontId="0" fillId="3" borderId="0" xfId="0" applyNumberFormat="1" applyFill="1"/>
    <xf numFmtId="0" fontId="11" fillId="0" borderId="0" xfId="0" applyFont="1"/>
    <xf numFmtId="0" fontId="9" fillId="3" borderId="2" xfId="0" applyFont="1" applyFill="1" applyBorder="1" applyAlignment="1">
      <alignment horizontal="center"/>
    </xf>
    <xf numFmtId="0" fontId="9" fillId="3" borderId="0" xfId="0" applyFont="1" applyFill="1" applyAlignment="1">
      <alignment horizontal="center"/>
    </xf>
    <xf numFmtId="0" fontId="0" fillId="0" borderId="0" xfId="0" pivotButton="1"/>
    <xf numFmtId="0" fontId="0" fillId="0" borderId="0" xfId="0" applyAlignment="1">
      <alignment horizontal="left"/>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gif"/></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16</xdr:col>
      <xdr:colOff>381000</xdr:colOff>
      <xdr:row>14</xdr:row>
      <xdr:rowOff>104775</xdr:rowOff>
    </xdr:to>
    <xdr:sp macro="" textlink="">
      <xdr:nvSpPr>
        <xdr:cNvPr id="2" name="TextBox 1">
          <a:extLst>
            <a:ext uri="{FF2B5EF4-FFF2-40B4-BE49-F238E27FC236}">
              <a16:creationId xmlns:a16="http://schemas.microsoft.com/office/drawing/2014/main" id="{F1BAC744-4B50-4724-A71A-9634007D1712}"/>
            </a:ext>
          </a:extLst>
        </xdr:cNvPr>
        <xdr:cNvSpPr txBox="1"/>
      </xdr:nvSpPr>
      <xdr:spPr>
        <a:xfrm>
          <a:off x="2438400" y="0"/>
          <a:ext cx="7696200" cy="29051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a:solidFill>
                <a:schemeClr val="dk1"/>
              </a:solidFill>
              <a:effectLst/>
              <a:latin typeface="+mn-lt"/>
              <a:ea typeface="+mn-ea"/>
              <a:cs typeface="+mn-cs"/>
            </a:rPr>
            <a:t>(One Sample T Test)</a:t>
          </a:r>
        </a:p>
        <a:p>
          <a:endParaRPr lang="en-US" sz="1200" b="1" i="0">
            <a:solidFill>
              <a:schemeClr val="dk1"/>
            </a:solidFill>
            <a:effectLst/>
            <a:latin typeface="+mn-lt"/>
            <a:ea typeface="+mn-ea"/>
            <a:cs typeface="+mn-cs"/>
          </a:endParaRPr>
        </a:p>
        <a:p>
          <a:r>
            <a:rPr lang="en-US" sz="1200" b="1" i="0">
              <a:solidFill>
                <a:schemeClr val="dk1"/>
              </a:solidFill>
              <a:effectLst/>
              <a:latin typeface="+mn-lt"/>
              <a:ea typeface="+mn-ea"/>
              <a:cs typeface="+mn-cs"/>
            </a:rPr>
            <a:t>CASE - I : Jio Fiber's Internet Speed Controversy</a:t>
          </a:r>
        </a:p>
        <a:p>
          <a:r>
            <a:rPr lang="en-US" sz="1200" b="0" i="0">
              <a:solidFill>
                <a:schemeClr val="dk1"/>
              </a:solidFill>
              <a:effectLst/>
              <a:latin typeface="+mn-lt"/>
              <a:ea typeface="+mn-ea"/>
              <a:cs typeface="+mn-cs"/>
            </a:rPr>
            <a:t>Jio Fiber launched on August 12, 2019 saw a commercial rollout on September 5th. Having done its BETA trials in cities like Bangalore, Hydrabad, Pune, Chennai, Mumbai and Delhi, company is agressively pushing its users in other cities to opt for the servcie. </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Company's recent new post says its Internet service offers average download speed of 41.99 mbps. </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You are Data Scientist working at Ookla, the company behind Speedtest, is the global leader in internet testing and analysis. You disagree to the statement and feel the average speed is NOT 41.99 mbps and want to prove the same. </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You have collected speed data for Jio Fibernet for 30 different instances of standard file download from different locations and the data is stores in SPEED.xlsx file. Analyse the data and prove your statement</a:t>
          </a:r>
        </a:p>
        <a:p>
          <a:endParaRPr lang="en-US" sz="1200"/>
        </a:p>
      </xdr:txBody>
    </xdr:sp>
    <xdr:clientData/>
  </xdr:twoCellAnchor>
  <xdr:twoCellAnchor editAs="oneCell">
    <xdr:from>
      <xdr:col>4</xdr:col>
      <xdr:colOff>0</xdr:colOff>
      <xdr:row>17</xdr:row>
      <xdr:rowOff>0</xdr:rowOff>
    </xdr:from>
    <xdr:to>
      <xdr:col>5</xdr:col>
      <xdr:colOff>463550</xdr:colOff>
      <xdr:row>22</xdr:row>
      <xdr:rowOff>161925</xdr:rowOff>
    </xdr:to>
    <xdr:pic>
      <xdr:nvPicPr>
        <xdr:cNvPr id="3" name="Picture 2">
          <a:extLst>
            <a:ext uri="{FF2B5EF4-FFF2-40B4-BE49-F238E27FC236}">
              <a16:creationId xmlns:a16="http://schemas.microsoft.com/office/drawing/2014/main" id="{B4C8DF2C-6132-4494-87F9-DDDFB69C6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3400425"/>
          <a:ext cx="167640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23</xdr:col>
      <xdr:colOff>196730</xdr:colOff>
      <xdr:row>66</xdr:row>
      <xdr:rowOff>109718</xdr:rowOff>
    </xdr:to>
    <xdr:pic>
      <xdr:nvPicPr>
        <xdr:cNvPr id="4" name="Picture 3" descr="T value table">
          <a:extLst>
            <a:ext uri="{FF2B5EF4-FFF2-40B4-BE49-F238E27FC236}">
              <a16:creationId xmlns:a16="http://schemas.microsoft.com/office/drawing/2014/main" id="{2785AC69-3FFB-43FD-9EC0-EE2E9AC53C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43800" y="4921250"/>
          <a:ext cx="8121530" cy="78757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0</xdr:rowOff>
    </xdr:from>
    <xdr:to>
      <xdr:col>14</xdr:col>
      <xdr:colOff>115888</xdr:colOff>
      <xdr:row>11</xdr:row>
      <xdr:rowOff>71438</xdr:rowOff>
    </xdr:to>
    <xdr:sp macro="" textlink="">
      <xdr:nvSpPr>
        <xdr:cNvPr id="2" name="TextBox 1">
          <a:extLst>
            <a:ext uri="{FF2B5EF4-FFF2-40B4-BE49-F238E27FC236}">
              <a16:creationId xmlns:a16="http://schemas.microsoft.com/office/drawing/2014/main" id="{5DA26EFC-D51A-4CA8-B315-31A601262B21}"/>
            </a:ext>
          </a:extLst>
        </xdr:cNvPr>
        <xdr:cNvSpPr txBox="1"/>
      </xdr:nvSpPr>
      <xdr:spPr>
        <a:xfrm>
          <a:off x="5391150" y="0"/>
          <a:ext cx="4992688" cy="216693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USE CASE - II : Server Migration for OKCupid</a:t>
          </a:r>
        </a:p>
        <a:p>
          <a:r>
            <a:rPr lang="en-US"/>
            <a:t>Bangalore based Dating Website had developed and implemented thier entier product on AWS cloud using free USD 1000 offered by Karnataka Govt. Start-up Initiative. Since AWS could is very expensive, the company's technology team decided to migrate the server to cloud based VPN. </a:t>
          </a:r>
        </a:p>
        <a:p>
          <a:endParaRPr lang="en-US"/>
        </a:p>
        <a:p>
          <a:r>
            <a:rPr lang="en-US"/>
            <a:t>The App has 30 IR Services which needs to be migrated from AWS to VPN. Technology team has recoreded the time requiered for every IT service on both the AWS as well as In House VPN Server. </a:t>
          </a:r>
        </a:p>
        <a:p>
          <a:endParaRPr lang="en-US"/>
        </a:p>
        <a:p>
          <a:r>
            <a:rPr lang="en-US"/>
            <a:t>Analyze the data provided and consult the technology team to test if it is a vise decision to migrate from AWS.</a:t>
          </a:r>
          <a:endParaRPr lang="en-US" sz="1100"/>
        </a:p>
      </xdr:txBody>
    </xdr:sp>
    <xdr:clientData/>
  </xdr:twoCellAnchor>
  <xdr:twoCellAnchor editAs="oneCell">
    <xdr:from>
      <xdr:col>6</xdr:col>
      <xdr:colOff>0</xdr:colOff>
      <xdr:row>13</xdr:row>
      <xdr:rowOff>0</xdr:rowOff>
    </xdr:from>
    <xdr:to>
      <xdr:col>8</xdr:col>
      <xdr:colOff>423496</xdr:colOff>
      <xdr:row>17</xdr:row>
      <xdr:rowOff>174625</xdr:rowOff>
    </xdr:to>
    <xdr:pic>
      <xdr:nvPicPr>
        <xdr:cNvPr id="3" name="Picture 2">
          <a:extLst>
            <a:ext uri="{FF2B5EF4-FFF2-40B4-BE49-F238E27FC236}">
              <a16:creationId xmlns:a16="http://schemas.microsoft.com/office/drawing/2014/main" id="{27F2ECD9-6034-49C2-AC9F-04FD24D6A0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1150" y="2476500"/>
          <a:ext cx="1642696" cy="93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27214</xdr:colOff>
      <xdr:row>23</xdr:row>
      <xdr:rowOff>0</xdr:rowOff>
    </xdr:from>
    <xdr:to>
      <xdr:col>26</xdr:col>
      <xdr:colOff>223944</xdr:colOff>
      <xdr:row>65</xdr:row>
      <xdr:rowOff>135118</xdr:rowOff>
    </xdr:to>
    <xdr:pic>
      <xdr:nvPicPr>
        <xdr:cNvPr id="4" name="Picture 3" descr="T value table">
          <a:extLst>
            <a:ext uri="{FF2B5EF4-FFF2-40B4-BE49-F238E27FC236}">
              <a16:creationId xmlns:a16="http://schemas.microsoft.com/office/drawing/2014/main" id="{D8236CB0-D801-4541-997A-761D89BF57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59357" y="4327071"/>
          <a:ext cx="8097944" cy="7764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428625</xdr:colOff>
      <xdr:row>14</xdr:row>
      <xdr:rowOff>85725</xdr:rowOff>
    </xdr:to>
    <xdr:sp macro="" textlink="">
      <xdr:nvSpPr>
        <xdr:cNvPr id="2" name="TextBox 1">
          <a:extLst>
            <a:ext uri="{FF2B5EF4-FFF2-40B4-BE49-F238E27FC236}">
              <a16:creationId xmlns:a16="http://schemas.microsoft.com/office/drawing/2014/main" id="{3E6A31E8-E00B-43DF-BD82-AAD7D6E5CCE1}"/>
            </a:ext>
          </a:extLst>
        </xdr:cNvPr>
        <xdr:cNvSpPr txBox="1"/>
      </xdr:nvSpPr>
      <xdr:spPr>
        <a:xfrm>
          <a:off x="3162300" y="0"/>
          <a:ext cx="5915025" cy="275272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a:solidFill>
                <a:schemeClr val="dk1"/>
              </a:solidFill>
              <a:effectLst/>
              <a:latin typeface="+mn-lt"/>
              <a:ea typeface="+mn-ea"/>
              <a:cs typeface="+mn-cs"/>
            </a:rPr>
            <a:t>CASE - III : Segrigation of IR Services</a:t>
          </a:r>
        </a:p>
        <a:p>
          <a:endParaRPr lang="en-US" sz="1400" b="1" i="0">
            <a:solidFill>
              <a:schemeClr val="dk1"/>
            </a:solidFill>
            <a:effectLst/>
            <a:latin typeface="+mn-lt"/>
            <a:ea typeface="+mn-ea"/>
            <a:cs typeface="+mn-cs"/>
          </a:endParaRPr>
        </a:p>
        <a:p>
          <a:r>
            <a:rPr lang="en-US" sz="1400"/>
            <a:t>Since AWS is expensive, team decided to keep IR services which takes longer runtime to be execute on AWS server and move rest of services which takes smaller runtime on to VPN. Team is now decideding between two very important services namely Sentiment Analysis and Image Processing. Thier runtime for 16 API calls are recorded. </a:t>
          </a:r>
        </a:p>
        <a:p>
          <a:endParaRPr lang="en-US" sz="1400"/>
        </a:p>
        <a:p>
          <a:r>
            <a:rPr lang="en-US" sz="1400"/>
            <a:t>You are asked to analyze the data and recomment which one of the two services should be moved to VPN.</a:t>
          </a:r>
        </a:p>
      </xdr:txBody>
    </xdr:sp>
    <xdr:clientData/>
  </xdr:twoCellAnchor>
  <xdr:twoCellAnchor editAs="oneCell">
    <xdr:from>
      <xdr:col>3</xdr:col>
      <xdr:colOff>0</xdr:colOff>
      <xdr:row>17</xdr:row>
      <xdr:rowOff>0</xdr:rowOff>
    </xdr:from>
    <xdr:to>
      <xdr:col>6</xdr:col>
      <xdr:colOff>329883</xdr:colOff>
      <xdr:row>22</xdr:row>
      <xdr:rowOff>161925</xdr:rowOff>
    </xdr:to>
    <xdr:pic>
      <xdr:nvPicPr>
        <xdr:cNvPr id="3" name="Picture 2">
          <a:extLst>
            <a:ext uri="{FF2B5EF4-FFF2-40B4-BE49-F238E27FC236}">
              <a16:creationId xmlns:a16="http://schemas.microsoft.com/office/drawing/2014/main" id="{DC8B79D4-8F65-4128-A802-5DD902AAB8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3238500"/>
          <a:ext cx="2488883"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393700</xdr:colOff>
      <xdr:row>34</xdr:row>
      <xdr:rowOff>0</xdr:rowOff>
    </xdr:from>
    <xdr:to>
      <xdr:col>4</xdr:col>
      <xdr:colOff>291783</xdr:colOff>
      <xdr:row>39</xdr:row>
      <xdr:rowOff>155575</xdr:rowOff>
    </xdr:to>
    <xdr:pic>
      <xdr:nvPicPr>
        <xdr:cNvPr id="4" name="Picture 3">
          <a:extLst>
            <a:ext uri="{FF2B5EF4-FFF2-40B4-BE49-F238E27FC236}">
              <a16:creationId xmlns:a16="http://schemas.microsoft.com/office/drawing/2014/main" id="{5D143012-C91B-4925-842F-A6106B517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700" y="6267450"/>
          <a:ext cx="2488883" cy="108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40</xdr:row>
      <xdr:rowOff>0</xdr:rowOff>
    </xdr:from>
    <xdr:to>
      <xdr:col>31</xdr:col>
      <xdr:colOff>196730</xdr:colOff>
      <xdr:row>82</xdr:row>
      <xdr:rowOff>144190</xdr:rowOff>
    </xdr:to>
    <xdr:pic>
      <xdr:nvPicPr>
        <xdr:cNvPr id="5" name="Picture 4" descr="T value table">
          <a:extLst>
            <a:ext uri="{FF2B5EF4-FFF2-40B4-BE49-F238E27FC236}">
              <a16:creationId xmlns:a16="http://schemas.microsoft.com/office/drawing/2014/main" id="{CA4E64A2-8862-4BD7-A422-ED7D7D14FC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00" y="7275286"/>
          <a:ext cx="8097944" cy="7764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419100</xdr:colOff>
      <xdr:row>27</xdr:row>
      <xdr:rowOff>76200</xdr:rowOff>
    </xdr:to>
    <xdr:pic>
      <xdr:nvPicPr>
        <xdr:cNvPr id="2" name="Picture 1" descr="Image result for f statistics table">
          <a:extLst>
            <a:ext uri="{FF2B5EF4-FFF2-40B4-BE49-F238E27FC236}">
              <a16:creationId xmlns:a16="http://schemas.microsoft.com/office/drawing/2014/main" id="{5AAB8D1E-D142-4824-9202-743B5E913F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05500"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489856</xdr:colOff>
      <xdr:row>32</xdr:row>
      <xdr:rowOff>118645</xdr:rowOff>
    </xdr:from>
    <xdr:to>
      <xdr:col>20</xdr:col>
      <xdr:colOff>488041</xdr:colOff>
      <xdr:row>57</xdr:row>
      <xdr:rowOff>70755</xdr:rowOff>
    </xdr:to>
    <xdr:pic>
      <xdr:nvPicPr>
        <xdr:cNvPr id="3" name="Picture 2" descr="NS Table d - Chi-square">
          <a:extLst>
            <a:ext uri="{FF2B5EF4-FFF2-40B4-BE49-F238E27FC236}">
              <a16:creationId xmlns:a16="http://schemas.microsoft.com/office/drawing/2014/main" id="{B01C40CA-FBEE-E90F-66C0-F8CB94CD65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61285" y="6069502"/>
          <a:ext cx="4860470" cy="4596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9</xdr:col>
      <xdr:colOff>400051</xdr:colOff>
      <xdr:row>31</xdr:row>
      <xdr:rowOff>38101</xdr:rowOff>
    </xdr:to>
    <xdr:pic>
      <xdr:nvPicPr>
        <xdr:cNvPr id="2" name="Picture 1" descr="Image result for chi square distribution table">
          <a:extLst>
            <a:ext uri="{FF2B5EF4-FFF2-40B4-BE49-F238E27FC236}">
              <a16:creationId xmlns:a16="http://schemas.microsoft.com/office/drawing/2014/main" id="{08CDC574-7364-4369-802D-7B730AE28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
          <a:ext cx="5886450"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73.625351620372" createdVersion="8" refreshedVersion="8" minRefreshableVersion="3" recordCount="100" xr:uid="{86E7BABA-2E24-4C30-B807-DD620D510432}">
  <cacheSource type="worksheet">
    <worksheetSource ref="B3:C103" sheet="Chi-Square"/>
  </cacheSource>
  <cacheFields count="2">
    <cacheField name="Gender" numFmtId="0">
      <sharedItems count="2">
        <s v="Female "/>
        <s v="Male "/>
      </sharedItems>
    </cacheField>
    <cacheField name="Like Blue or Not" numFmtId="0">
      <sharedItems count="2">
        <s v="Yes "/>
        <s v="No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r>
  <r>
    <x v="0"/>
    <x v="0"/>
  </r>
  <r>
    <x v="0"/>
    <x v="0"/>
  </r>
  <r>
    <x v="0"/>
    <x v="0"/>
  </r>
  <r>
    <x v="0"/>
    <x v="1"/>
  </r>
  <r>
    <x v="0"/>
    <x v="1"/>
  </r>
  <r>
    <x v="0"/>
    <x v="1"/>
  </r>
  <r>
    <x v="0"/>
    <x v="0"/>
  </r>
  <r>
    <x v="0"/>
    <x v="0"/>
  </r>
  <r>
    <x v="0"/>
    <x v="1"/>
  </r>
  <r>
    <x v="0"/>
    <x v="0"/>
  </r>
  <r>
    <x v="0"/>
    <x v="0"/>
  </r>
  <r>
    <x v="0"/>
    <x v="0"/>
  </r>
  <r>
    <x v="0"/>
    <x v="0"/>
  </r>
  <r>
    <x v="0"/>
    <x v="0"/>
  </r>
  <r>
    <x v="0"/>
    <x v="0"/>
  </r>
  <r>
    <x v="0"/>
    <x v="1"/>
  </r>
  <r>
    <x v="0"/>
    <x v="0"/>
  </r>
  <r>
    <x v="0"/>
    <x v="0"/>
  </r>
  <r>
    <x v="0"/>
    <x v="1"/>
  </r>
  <r>
    <x v="0"/>
    <x v="0"/>
  </r>
  <r>
    <x v="0"/>
    <x v="0"/>
  </r>
  <r>
    <x v="0"/>
    <x v="1"/>
  </r>
  <r>
    <x v="0"/>
    <x v="1"/>
  </r>
  <r>
    <x v="0"/>
    <x v="1"/>
  </r>
  <r>
    <x v="0"/>
    <x v="0"/>
  </r>
  <r>
    <x v="0"/>
    <x v="1"/>
  </r>
  <r>
    <x v="0"/>
    <x v="0"/>
  </r>
  <r>
    <x v="0"/>
    <x v="0"/>
  </r>
  <r>
    <x v="0"/>
    <x v="1"/>
  </r>
  <r>
    <x v="0"/>
    <x v="1"/>
  </r>
  <r>
    <x v="0"/>
    <x v="1"/>
  </r>
  <r>
    <x v="0"/>
    <x v="0"/>
  </r>
  <r>
    <x v="0"/>
    <x v="0"/>
  </r>
  <r>
    <x v="0"/>
    <x v="0"/>
  </r>
  <r>
    <x v="0"/>
    <x v="0"/>
  </r>
  <r>
    <x v="0"/>
    <x v="0"/>
  </r>
  <r>
    <x v="0"/>
    <x v="0"/>
  </r>
  <r>
    <x v="0"/>
    <x v="1"/>
  </r>
  <r>
    <x v="0"/>
    <x v="0"/>
  </r>
  <r>
    <x v="1"/>
    <x v="0"/>
  </r>
  <r>
    <x v="1"/>
    <x v="0"/>
  </r>
  <r>
    <x v="1"/>
    <x v="0"/>
  </r>
  <r>
    <x v="1"/>
    <x v="0"/>
  </r>
  <r>
    <x v="1"/>
    <x v="0"/>
  </r>
  <r>
    <x v="1"/>
    <x v="0"/>
  </r>
  <r>
    <x v="1"/>
    <x v="1"/>
  </r>
  <r>
    <x v="1"/>
    <x v="0"/>
  </r>
  <r>
    <x v="1"/>
    <x v="1"/>
  </r>
  <r>
    <x v="0"/>
    <x v="1"/>
  </r>
  <r>
    <x v="0"/>
    <x v="0"/>
  </r>
  <r>
    <x v="0"/>
    <x v="0"/>
  </r>
  <r>
    <x v="0"/>
    <x v="0"/>
  </r>
  <r>
    <x v="0"/>
    <x v="1"/>
  </r>
  <r>
    <x v="0"/>
    <x v="1"/>
  </r>
  <r>
    <x v="0"/>
    <x v="1"/>
  </r>
  <r>
    <x v="0"/>
    <x v="1"/>
  </r>
  <r>
    <x v="0"/>
    <x v="0"/>
  </r>
  <r>
    <x v="0"/>
    <x v="0"/>
  </r>
  <r>
    <x v="1"/>
    <x v="0"/>
  </r>
  <r>
    <x v="1"/>
    <x v="0"/>
  </r>
  <r>
    <x v="1"/>
    <x v="0"/>
  </r>
  <r>
    <x v="1"/>
    <x v="1"/>
  </r>
  <r>
    <x v="1"/>
    <x v="1"/>
  </r>
  <r>
    <x v="1"/>
    <x v="0"/>
  </r>
  <r>
    <x v="1"/>
    <x v="0"/>
  </r>
  <r>
    <x v="1"/>
    <x v="0"/>
  </r>
  <r>
    <x v="1"/>
    <x v="0"/>
  </r>
  <r>
    <x v="1"/>
    <x v="0"/>
  </r>
  <r>
    <x v="1"/>
    <x v="1"/>
  </r>
  <r>
    <x v="1"/>
    <x v="0"/>
  </r>
  <r>
    <x v="1"/>
    <x v="0"/>
  </r>
  <r>
    <x v="1"/>
    <x v="0"/>
  </r>
  <r>
    <x v="1"/>
    <x v="0"/>
  </r>
  <r>
    <x v="1"/>
    <x v="0"/>
  </r>
  <r>
    <x v="1"/>
    <x v="1"/>
  </r>
  <r>
    <x v="1"/>
    <x v="1"/>
  </r>
  <r>
    <x v="1"/>
    <x v="1"/>
  </r>
  <r>
    <x v="1"/>
    <x v="1"/>
  </r>
  <r>
    <x v="1"/>
    <x v="1"/>
  </r>
  <r>
    <x v="1"/>
    <x v="0"/>
  </r>
  <r>
    <x v="1"/>
    <x v="1"/>
  </r>
  <r>
    <x v="1"/>
    <x v="1"/>
  </r>
  <r>
    <x v="1"/>
    <x v="0"/>
  </r>
  <r>
    <x v="1"/>
    <x v="1"/>
  </r>
  <r>
    <x v="1"/>
    <x v="0"/>
  </r>
  <r>
    <x v="1"/>
    <x v="0"/>
  </r>
  <r>
    <x v="1"/>
    <x v="0"/>
  </r>
  <r>
    <x v="1"/>
    <x v="0"/>
  </r>
  <r>
    <x v="1"/>
    <x v="0"/>
  </r>
  <r>
    <x v="1"/>
    <x v="0"/>
  </r>
  <r>
    <x v="1"/>
    <x v="1"/>
  </r>
  <r>
    <x v="1"/>
    <x v="1"/>
  </r>
  <r>
    <x v="1"/>
    <x v="1"/>
  </r>
  <r>
    <x v="1"/>
    <x v="1"/>
  </r>
  <r>
    <x v="1"/>
    <x v="1"/>
  </r>
  <r>
    <x v="1"/>
    <x v="0"/>
  </r>
  <r>
    <x v="1"/>
    <x v="0"/>
  </r>
  <r>
    <x v="1"/>
    <x v="1"/>
  </r>
  <r>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ACA4F-2462-4876-9D0E-4313754D97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3:I27" firstHeaderRow="1" firstDataRow="2" firstDataCol="1"/>
  <pivotFields count="2">
    <pivotField axis="axisRow" dataField="1" showAll="0">
      <items count="3">
        <item x="0"/>
        <item x="1"/>
        <item t="default"/>
      </items>
    </pivotField>
    <pivotField axis="axisCol" showAll="0">
      <items count="3">
        <item x="1"/>
        <item x="0"/>
        <item t="default"/>
      </items>
    </pivotField>
  </pivotFields>
  <rowFields count="1">
    <field x="0"/>
  </rowFields>
  <rowItems count="3">
    <i>
      <x/>
    </i>
    <i>
      <x v="1"/>
    </i>
    <i t="grand">
      <x/>
    </i>
  </rowItems>
  <colFields count="1">
    <field x="1"/>
  </colFields>
  <colItems count="3">
    <i>
      <x/>
    </i>
    <i>
      <x v="1"/>
    </i>
    <i t="grand">
      <x/>
    </i>
  </colItems>
  <dataFields count="1">
    <dataField name="Count of Gen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B69FE-CD0B-473E-8407-A4B28F4A61B9}">
  <dimension ref="A1:L72"/>
  <sheetViews>
    <sheetView topLeftCell="A58" workbookViewId="0">
      <selection activeCell="E48" sqref="E48"/>
    </sheetView>
  </sheetViews>
  <sheetFormatPr defaultRowHeight="14.5" x14ac:dyDescent="0.35"/>
  <cols>
    <col min="5" max="5" width="17.36328125" customWidth="1"/>
    <col min="6" max="6" width="12.7265625" customWidth="1"/>
    <col min="7" max="7" width="16.81640625" customWidth="1"/>
  </cols>
  <sheetData>
    <row r="1" spans="1:2" ht="15.5" x14ac:dyDescent="0.35">
      <c r="A1" s="1" t="s">
        <v>0</v>
      </c>
      <c r="B1" t="s">
        <v>61</v>
      </c>
    </row>
    <row r="2" spans="1:2" ht="15.5" x14ac:dyDescent="0.35">
      <c r="A2" s="2">
        <v>41.5</v>
      </c>
      <c r="B2">
        <v>41.99</v>
      </c>
    </row>
    <row r="3" spans="1:2" ht="15.5" x14ac:dyDescent="0.35">
      <c r="A3" s="2">
        <v>31.1</v>
      </c>
      <c r="B3">
        <v>41.99</v>
      </c>
    </row>
    <row r="4" spans="1:2" ht="15.5" x14ac:dyDescent="0.35">
      <c r="A4" s="2">
        <v>32.200000000000003</v>
      </c>
      <c r="B4">
        <v>41.99</v>
      </c>
    </row>
    <row r="5" spans="1:2" ht="15.5" x14ac:dyDescent="0.35">
      <c r="A5" s="2">
        <v>35.200000000000003</v>
      </c>
      <c r="B5">
        <v>41.99</v>
      </c>
    </row>
    <row r="6" spans="1:2" ht="15.5" x14ac:dyDescent="0.35">
      <c r="A6" s="2">
        <v>47.4</v>
      </c>
      <c r="B6">
        <v>41.99</v>
      </c>
    </row>
    <row r="7" spans="1:2" ht="15.5" x14ac:dyDescent="0.35">
      <c r="A7" s="2">
        <v>38.200000000000003</v>
      </c>
      <c r="B7">
        <v>41.99</v>
      </c>
    </row>
    <row r="8" spans="1:2" ht="15.5" x14ac:dyDescent="0.35">
      <c r="A8" s="2">
        <v>28.8</v>
      </c>
      <c r="B8">
        <v>41.99</v>
      </c>
    </row>
    <row r="9" spans="1:2" ht="15.5" x14ac:dyDescent="0.35">
      <c r="A9" s="2">
        <v>54.3</v>
      </c>
      <c r="B9">
        <v>41.99</v>
      </c>
    </row>
    <row r="10" spans="1:2" ht="15.5" x14ac:dyDescent="0.35">
      <c r="A10" s="2">
        <v>36.299999999999997</v>
      </c>
      <c r="B10">
        <v>41.99</v>
      </c>
    </row>
    <row r="11" spans="1:2" ht="15.5" x14ac:dyDescent="0.35">
      <c r="A11" s="2">
        <v>38.1</v>
      </c>
      <c r="B11">
        <v>41.99</v>
      </c>
    </row>
    <row r="12" spans="1:2" ht="15.5" x14ac:dyDescent="0.35">
      <c r="A12" s="2">
        <v>33.1</v>
      </c>
      <c r="B12">
        <v>41.99</v>
      </c>
    </row>
    <row r="13" spans="1:2" ht="15.5" x14ac:dyDescent="0.35">
      <c r="A13" s="2">
        <v>50.6</v>
      </c>
      <c r="B13">
        <v>41.99</v>
      </c>
    </row>
    <row r="14" spans="1:2" ht="15.5" x14ac:dyDescent="0.35">
      <c r="A14" s="2">
        <v>43</v>
      </c>
      <c r="B14">
        <v>41.99</v>
      </c>
    </row>
    <row r="15" spans="1:2" ht="15.5" x14ac:dyDescent="0.35">
      <c r="A15" s="2">
        <v>40.9</v>
      </c>
      <c r="B15">
        <v>41.99</v>
      </c>
    </row>
    <row r="16" spans="1:2" ht="15.5" x14ac:dyDescent="0.35">
      <c r="A16" s="2">
        <v>48.7</v>
      </c>
      <c r="B16">
        <v>41.99</v>
      </c>
    </row>
    <row r="17" spans="1:12" ht="15.5" x14ac:dyDescent="0.35">
      <c r="A17" s="2">
        <v>29.4</v>
      </c>
      <c r="B17">
        <v>41.99</v>
      </c>
    </row>
    <row r="18" spans="1:12" ht="15.5" x14ac:dyDescent="0.35">
      <c r="A18" s="2">
        <v>35.6</v>
      </c>
      <c r="B18">
        <v>41.99</v>
      </c>
    </row>
    <row r="19" spans="1:12" ht="15.5" x14ac:dyDescent="0.35">
      <c r="A19" s="2">
        <v>36.1</v>
      </c>
      <c r="B19">
        <v>41.99</v>
      </c>
      <c r="J19" t="s">
        <v>62</v>
      </c>
      <c r="L19" t="s">
        <v>63</v>
      </c>
    </row>
    <row r="20" spans="1:12" ht="15.5" x14ac:dyDescent="0.35">
      <c r="A20" s="2">
        <v>38.799999999999997</v>
      </c>
      <c r="B20">
        <v>41.99</v>
      </c>
    </row>
    <row r="21" spans="1:12" ht="15.5" x14ac:dyDescent="0.35">
      <c r="A21" s="2">
        <v>43.5</v>
      </c>
      <c r="B21">
        <v>41.99</v>
      </c>
      <c r="J21" t="s">
        <v>64</v>
      </c>
      <c r="K21" t="s">
        <v>65</v>
      </c>
    </row>
    <row r="22" spans="1:12" ht="15.5" x14ac:dyDescent="0.35">
      <c r="A22" s="2">
        <v>33</v>
      </c>
      <c r="B22">
        <v>41.99</v>
      </c>
    </row>
    <row r="23" spans="1:12" ht="15.5" x14ac:dyDescent="0.35">
      <c r="A23" s="2">
        <v>30.1</v>
      </c>
      <c r="B23">
        <v>41.99</v>
      </c>
      <c r="J23" t="s">
        <v>66</v>
      </c>
      <c r="K23" t="s">
        <v>99</v>
      </c>
    </row>
    <row r="24" spans="1:12" ht="15.5" x14ac:dyDescent="0.35">
      <c r="A24" s="2">
        <v>30.1</v>
      </c>
      <c r="B24">
        <v>41.99</v>
      </c>
    </row>
    <row r="25" spans="1:12" ht="15.5" x14ac:dyDescent="0.35">
      <c r="A25" s="2">
        <v>41</v>
      </c>
      <c r="B25">
        <v>41.99</v>
      </c>
    </row>
    <row r="26" spans="1:12" ht="15.5" x14ac:dyDescent="0.35">
      <c r="A26" s="2">
        <v>28.5</v>
      </c>
      <c r="B26">
        <v>41.99</v>
      </c>
      <c r="E26" t="s">
        <v>67</v>
      </c>
    </row>
    <row r="27" spans="1:12" ht="16" thickBot="1" x14ac:dyDescent="0.4">
      <c r="A27" s="2">
        <v>33.1</v>
      </c>
      <c r="B27">
        <v>41.99</v>
      </c>
    </row>
    <row r="28" spans="1:12" ht="15.5" x14ac:dyDescent="0.35">
      <c r="A28" s="2">
        <v>43.6</v>
      </c>
      <c r="B28">
        <v>41.99</v>
      </c>
      <c r="E28" s="13"/>
      <c r="F28" s="13" t="s">
        <v>0</v>
      </c>
      <c r="G28" s="13" t="s">
        <v>61</v>
      </c>
    </row>
    <row r="29" spans="1:12" ht="15.5" x14ac:dyDescent="0.35">
      <c r="A29" s="2">
        <v>28.2</v>
      </c>
      <c r="B29">
        <v>41.99</v>
      </c>
      <c r="E29" t="s">
        <v>68</v>
      </c>
      <c r="F29">
        <v>36.955000000000005</v>
      </c>
      <c r="G29">
        <v>41.99</v>
      </c>
    </row>
    <row r="30" spans="1:12" ht="15.5" x14ac:dyDescent="0.35">
      <c r="A30" s="2">
        <v>24.4</v>
      </c>
      <c r="B30">
        <v>41.99</v>
      </c>
      <c r="E30" t="s">
        <v>69</v>
      </c>
      <c r="F30">
        <v>62.896897435897046</v>
      </c>
      <c r="G30">
        <v>0</v>
      </c>
    </row>
    <row r="31" spans="1:12" ht="15.5" x14ac:dyDescent="0.35">
      <c r="A31" s="2">
        <v>54</v>
      </c>
      <c r="B31">
        <v>41.99</v>
      </c>
      <c r="E31" t="s">
        <v>70</v>
      </c>
      <c r="F31">
        <v>40</v>
      </c>
      <c r="G31">
        <v>40</v>
      </c>
    </row>
    <row r="32" spans="1:12" ht="15.5" x14ac:dyDescent="0.35">
      <c r="A32" s="2">
        <v>47.5</v>
      </c>
      <c r="B32">
        <v>41.99</v>
      </c>
      <c r="E32" t="s">
        <v>71</v>
      </c>
      <c r="F32">
        <v>0</v>
      </c>
      <c r="H32" s="15" t="s">
        <v>96</v>
      </c>
      <c r="I32" s="15">
        <v>1.1000000000000001</v>
      </c>
    </row>
    <row r="33" spans="1:9" ht="15.5" x14ac:dyDescent="0.35">
      <c r="A33" s="2">
        <v>35.5</v>
      </c>
      <c r="B33">
        <v>41.99</v>
      </c>
      <c r="E33" t="s">
        <v>72</v>
      </c>
      <c r="F33">
        <v>39</v>
      </c>
      <c r="H33" s="15"/>
      <c r="I33" s="15">
        <v>2.1</v>
      </c>
    </row>
    <row r="34" spans="1:9" ht="15.5" x14ac:dyDescent="0.35">
      <c r="A34" s="2">
        <v>25.7</v>
      </c>
      <c r="B34">
        <v>41.99</v>
      </c>
      <c r="E34" s="15" t="s">
        <v>73</v>
      </c>
      <c r="F34">
        <v>-4.015270970474508</v>
      </c>
    </row>
    <row r="35" spans="1:9" ht="15.5" x14ac:dyDescent="0.35">
      <c r="A35" s="2">
        <v>40.1</v>
      </c>
      <c r="B35">
        <v>41.99</v>
      </c>
      <c r="E35" t="s">
        <v>74</v>
      </c>
      <c r="F35">
        <v>1.308134233645087E-4</v>
      </c>
    </row>
    <row r="36" spans="1:9" ht="15.5" x14ac:dyDescent="0.35">
      <c r="A36" s="2">
        <v>25.1</v>
      </c>
      <c r="B36">
        <v>41.99</v>
      </c>
      <c r="E36" t="s">
        <v>75</v>
      </c>
      <c r="F36">
        <v>1.6848751217112248</v>
      </c>
    </row>
    <row r="37" spans="1:9" ht="15.5" x14ac:dyDescent="0.35">
      <c r="A37" s="2">
        <v>37.4</v>
      </c>
      <c r="B37">
        <v>41.99</v>
      </c>
      <c r="E37" s="15" t="s">
        <v>76</v>
      </c>
      <c r="F37">
        <v>2.616268467290174E-4</v>
      </c>
    </row>
    <row r="38" spans="1:9" ht="16" thickBot="1" x14ac:dyDescent="0.4">
      <c r="A38" s="2">
        <v>31.5</v>
      </c>
      <c r="B38">
        <v>41.99</v>
      </c>
      <c r="E38" s="16" t="s">
        <v>77</v>
      </c>
      <c r="F38" s="12">
        <v>2.0226909200367595</v>
      </c>
      <c r="G38" s="12"/>
      <c r="H38" t="s">
        <v>78</v>
      </c>
      <c r="I38">
        <v>0.05</v>
      </c>
    </row>
    <row r="39" spans="1:9" ht="15.5" x14ac:dyDescent="0.35">
      <c r="A39" s="2">
        <v>29.3</v>
      </c>
      <c r="B39">
        <v>41.99</v>
      </c>
    </row>
    <row r="40" spans="1:9" ht="15.5" x14ac:dyDescent="0.35">
      <c r="A40" s="2">
        <v>30.6</v>
      </c>
      <c r="B40">
        <v>41.99</v>
      </c>
    </row>
    <row r="41" spans="1:9" ht="15.5" x14ac:dyDescent="0.35">
      <c r="A41" s="2">
        <v>46.7</v>
      </c>
      <c r="B41">
        <v>41.99</v>
      </c>
      <c r="E41" t="s">
        <v>79</v>
      </c>
    </row>
    <row r="43" spans="1:9" x14ac:dyDescent="0.35">
      <c r="E43" t="s">
        <v>80</v>
      </c>
      <c r="F43" t="s">
        <v>81</v>
      </c>
    </row>
    <row r="45" spans="1:9" x14ac:dyDescent="0.35">
      <c r="E45" t="s">
        <v>82</v>
      </c>
      <c r="F45">
        <f>AVERAGE(A2:A41)</f>
        <v>36.955000000000005</v>
      </c>
    </row>
    <row r="46" spans="1:9" x14ac:dyDescent="0.35">
      <c r="E46" t="s">
        <v>83</v>
      </c>
      <c r="F46">
        <f>AVERAGE(B2:B41)</f>
        <v>41.99</v>
      </c>
    </row>
    <row r="48" spans="1:9" x14ac:dyDescent="0.35">
      <c r="E48" t="s">
        <v>84</v>
      </c>
      <c r="F48" t="s">
        <v>85</v>
      </c>
    </row>
    <row r="50" spans="5:7" x14ac:dyDescent="0.35">
      <c r="E50" t="s">
        <v>86</v>
      </c>
      <c r="F50" s="9">
        <f>STDEV(A2:A41)</f>
        <v>7.9307564226810703</v>
      </c>
    </row>
    <row r="51" spans="5:7" x14ac:dyDescent="0.35">
      <c r="E51" t="s">
        <v>87</v>
      </c>
      <c r="F51" s="9">
        <f>SQRT(COUNT(A2:A41))</f>
        <v>6.324555320336759</v>
      </c>
    </row>
    <row r="53" spans="5:7" x14ac:dyDescent="0.35">
      <c r="E53" t="s">
        <v>84</v>
      </c>
      <c r="F53">
        <f>F50/F51</f>
        <v>1.2539626931840619</v>
      </c>
    </row>
    <row r="55" spans="5:7" x14ac:dyDescent="0.35">
      <c r="E55" s="14" t="s">
        <v>80</v>
      </c>
      <c r="F55">
        <f>(F45-F46)/F53</f>
        <v>-4.015270970474508</v>
      </c>
    </row>
    <row r="57" spans="5:7" x14ac:dyDescent="0.35">
      <c r="E57" t="s">
        <v>88</v>
      </c>
      <c r="F57" t="s">
        <v>89</v>
      </c>
    </row>
    <row r="58" spans="5:7" x14ac:dyDescent="0.35">
      <c r="E58" t="s">
        <v>90</v>
      </c>
      <c r="F58">
        <f>COUNT(A2:A41)-1</f>
        <v>39</v>
      </c>
    </row>
    <row r="60" spans="5:7" x14ac:dyDescent="0.35">
      <c r="E60" s="14" t="s">
        <v>91</v>
      </c>
      <c r="F60">
        <v>2.0209999999999999</v>
      </c>
      <c r="G60" t="s">
        <v>93</v>
      </c>
    </row>
    <row r="63" spans="5:7" x14ac:dyDescent="0.35">
      <c r="E63" s="14" t="s">
        <v>92</v>
      </c>
      <c r="F63">
        <v>1E-3</v>
      </c>
      <c r="G63" t="s">
        <v>94</v>
      </c>
    </row>
    <row r="67" spans="5:7" x14ac:dyDescent="0.35">
      <c r="E67" s="15" t="s">
        <v>95</v>
      </c>
      <c r="F67" s="15">
        <v>1.1000000000000001</v>
      </c>
      <c r="G67" t="s">
        <v>97</v>
      </c>
    </row>
    <row r="68" spans="5:7" x14ac:dyDescent="0.35">
      <c r="E68" s="15"/>
      <c r="F68" s="15">
        <v>2.1</v>
      </c>
      <c r="G68" t="s">
        <v>97</v>
      </c>
    </row>
    <row r="70" spans="5:7" x14ac:dyDescent="0.35">
      <c r="E70" t="s">
        <v>98</v>
      </c>
    </row>
    <row r="72" spans="5:7" x14ac:dyDescent="0.35">
      <c r="E72" t="s">
        <v>66</v>
      </c>
      <c r="F72" t="s">
        <v>99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1F18-401F-4366-8295-EE5BE2EC4E63}">
  <dimension ref="A1:M67"/>
  <sheetViews>
    <sheetView topLeftCell="A13" zoomScale="70" zoomScaleNormal="70" workbookViewId="0">
      <selection activeCell="G20" sqref="G20"/>
    </sheetView>
  </sheetViews>
  <sheetFormatPr defaultRowHeight="14.5" x14ac:dyDescent="0.35"/>
  <cols>
    <col min="1" max="1" width="15.6328125" customWidth="1"/>
    <col min="2" max="2" width="17.7265625" customWidth="1"/>
    <col min="3" max="3" width="16" customWidth="1"/>
    <col min="4" max="4" width="15.36328125" customWidth="1"/>
    <col min="9" max="9" width="12.26953125" customWidth="1"/>
    <col min="10" max="10" width="11.36328125" customWidth="1"/>
  </cols>
  <sheetData>
    <row r="1" spans="1:13" ht="26" x14ac:dyDescent="0.35">
      <c r="A1" s="3" t="s">
        <v>1</v>
      </c>
      <c r="B1" s="3" t="s">
        <v>2</v>
      </c>
      <c r="C1" s="17" t="s">
        <v>3</v>
      </c>
      <c r="D1" t="s">
        <v>106</v>
      </c>
    </row>
    <row r="2" spans="1:13" x14ac:dyDescent="0.35">
      <c r="A2" s="4" t="s">
        <v>4</v>
      </c>
      <c r="B2" s="5">
        <v>32</v>
      </c>
      <c r="C2" s="5">
        <v>96</v>
      </c>
      <c r="D2">
        <f>B2-C2</f>
        <v>-64</v>
      </c>
    </row>
    <row r="3" spans="1:13" x14ac:dyDescent="0.35">
      <c r="A3" s="4" t="s">
        <v>5</v>
      </c>
      <c r="B3" s="5">
        <v>16</v>
      </c>
      <c r="C3" s="5">
        <v>78</v>
      </c>
      <c r="D3">
        <f t="shared" ref="D3:D31" si="0">B3-C3</f>
        <v>-62</v>
      </c>
    </row>
    <row r="4" spans="1:13" x14ac:dyDescent="0.35">
      <c r="A4" s="4" t="s">
        <v>6</v>
      </c>
      <c r="B4" s="5">
        <v>12</v>
      </c>
      <c r="C4" s="5">
        <v>64</v>
      </c>
      <c r="D4">
        <f t="shared" si="0"/>
        <v>-52</v>
      </c>
    </row>
    <row r="5" spans="1:13" x14ac:dyDescent="0.35">
      <c r="A5" s="4" t="s">
        <v>7</v>
      </c>
      <c r="B5" s="5">
        <v>34</v>
      </c>
      <c r="C5" s="5">
        <v>84</v>
      </c>
      <c r="D5">
        <f t="shared" si="0"/>
        <v>-50</v>
      </c>
    </row>
    <row r="6" spans="1:13" x14ac:dyDescent="0.35">
      <c r="A6" s="4" t="s">
        <v>8</v>
      </c>
      <c r="B6" s="5">
        <v>20</v>
      </c>
      <c r="C6" s="5">
        <v>70</v>
      </c>
      <c r="D6">
        <f t="shared" si="0"/>
        <v>-50</v>
      </c>
    </row>
    <row r="7" spans="1:13" x14ac:dyDescent="0.35">
      <c r="A7" s="4" t="s">
        <v>9</v>
      </c>
      <c r="B7" s="5">
        <v>26</v>
      </c>
      <c r="C7" s="5">
        <v>74</v>
      </c>
      <c r="D7">
        <f t="shared" si="0"/>
        <v>-48</v>
      </c>
    </row>
    <row r="8" spans="1:13" x14ac:dyDescent="0.35">
      <c r="A8" s="4" t="s">
        <v>10</v>
      </c>
      <c r="B8" s="5">
        <v>34</v>
      </c>
      <c r="C8" s="5">
        <v>80</v>
      </c>
      <c r="D8">
        <f t="shared" si="0"/>
        <v>-46</v>
      </c>
    </row>
    <row r="9" spans="1:13" x14ac:dyDescent="0.35">
      <c r="A9" s="4" t="s">
        <v>11</v>
      </c>
      <c r="B9" s="5">
        <v>32</v>
      </c>
      <c r="C9" s="5">
        <v>78</v>
      </c>
      <c r="D9">
        <f t="shared" si="0"/>
        <v>-46</v>
      </c>
    </row>
    <row r="10" spans="1:13" x14ac:dyDescent="0.35">
      <c r="A10" s="4" t="s">
        <v>12</v>
      </c>
      <c r="B10" s="5">
        <v>46</v>
      </c>
      <c r="C10" s="5">
        <v>90</v>
      </c>
      <c r="D10">
        <f t="shared" si="0"/>
        <v>-44</v>
      </c>
    </row>
    <row r="11" spans="1:13" x14ac:dyDescent="0.35">
      <c r="A11" s="4" t="s">
        <v>13</v>
      </c>
      <c r="B11" s="5">
        <v>38</v>
      </c>
      <c r="C11" s="5">
        <v>82</v>
      </c>
      <c r="D11">
        <f t="shared" si="0"/>
        <v>-44</v>
      </c>
    </row>
    <row r="12" spans="1:13" x14ac:dyDescent="0.35">
      <c r="A12" s="4" t="s">
        <v>14</v>
      </c>
      <c r="B12" s="5">
        <v>36</v>
      </c>
      <c r="C12" s="5">
        <v>80</v>
      </c>
      <c r="D12">
        <f t="shared" si="0"/>
        <v>-44</v>
      </c>
    </row>
    <row r="13" spans="1:13" x14ac:dyDescent="0.35">
      <c r="A13" s="4" t="s">
        <v>15</v>
      </c>
      <c r="B13" s="5">
        <v>16</v>
      </c>
      <c r="C13" s="5">
        <v>60</v>
      </c>
      <c r="D13">
        <f t="shared" si="0"/>
        <v>-44</v>
      </c>
    </row>
    <row r="14" spans="1:13" x14ac:dyDescent="0.35">
      <c r="A14" s="4" t="s">
        <v>16</v>
      </c>
      <c r="B14" s="5">
        <v>10</v>
      </c>
      <c r="C14" s="5">
        <v>54</v>
      </c>
      <c r="D14">
        <f t="shared" si="0"/>
        <v>-44</v>
      </c>
    </row>
    <row r="15" spans="1:13" x14ac:dyDescent="0.35">
      <c r="A15" s="4" t="s">
        <v>17</v>
      </c>
      <c r="B15" s="5">
        <v>50</v>
      </c>
      <c r="C15" s="5">
        <v>92</v>
      </c>
      <c r="D15">
        <f t="shared" si="0"/>
        <v>-42</v>
      </c>
      <c r="K15" t="s">
        <v>62</v>
      </c>
      <c r="M15" t="s">
        <v>100</v>
      </c>
    </row>
    <row r="16" spans="1:13" x14ac:dyDescent="0.35">
      <c r="A16" s="4" t="s">
        <v>18</v>
      </c>
      <c r="B16" s="5">
        <v>34</v>
      </c>
      <c r="C16" s="5">
        <v>76</v>
      </c>
      <c r="D16">
        <f t="shared" si="0"/>
        <v>-42</v>
      </c>
    </row>
    <row r="17" spans="1:12" x14ac:dyDescent="0.35">
      <c r="A17" s="4" t="s">
        <v>19</v>
      </c>
      <c r="B17" s="5">
        <v>44</v>
      </c>
      <c r="C17" s="5">
        <v>84</v>
      </c>
      <c r="D17">
        <f t="shared" si="0"/>
        <v>-40</v>
      </c>
      <c r="K17" t="s">
        <v>101</v>
      </c>
      <c r="L17" t="s">
        <v>102</v>
      </c>
    </row>
    <row r="18" spans="1:12" x14ac:dyDescent="0.35">
      <c r="A18" s="4" t="s">
        <v>20</v>
      </c>
      <c r="B18" s="5">
        <v>36</v>
      </c>
      <c r="C18" s="5">
        <v>76</v>
      </c>
      <c r="D18">
        <f t="shared" si="0"/>
        <v>-40</v>
      </c>
      <c r="K18" t="s">
        <v>66</v>
      </c>
      <c r="L18" t="s">
        <v>103</v>
      </c>
    </row>
    <row r="19" spans="1:12" x14ac:dyDescent="0.35">
      <c r="A19" s="4" t="s">
        <v>21</v>
      </c>
      <c r="B19" s="5">
        <v>34</v>
      </c>
      <c r="C19" s="5">
        <v>74</v>
      </c>
      <c r="D19">
        <f t="shared" si="0"/>
        <v>-40</v>
      </c>
    </row>
    <row r="20" spans="1:12" x14ac:dyDescent="0.35">
      <c r="A20" s="4" t="s">
        <v>22</v>
      </c>
      <c r="B20" s="5">
        <v>20</v>
      </c>
      <c r="C20" s="5">
        <v>60</v>
      </c>
      <c r="D20">
        <f t="shared" si="0"/>
        <v>-40</v>
      </c>
    </row>
    <row r="21" spans="1:12" x14ac:dyDescent="0.35">
      <c r="A21" s="4" t="s">
        <v>23</v>
      </c>
      <c r="B21" s="5">
        <v>52</v>
      </c>
      <c r="C21" s="5">
        <v>90</v>
      </c>
      <c r="D21">
        <f t="shared" si="0"/>
        <v>-38</v>
      </c>
    </row>
    <row r="22" spans="1:12" x14ac:dyDescent="0.35">
      <c r="A22" s="4" t="s">
        <v>24</v>
      </c>
      <c r="B22" s="5">
        <v>50</v>
      </c>
      <c r="C22" s="5">
        <v>88</v>
      </c>
      <c r="D22">
        <f t="shared" si="0"/>
        <v>-38</v>
      </c>
      <c r="H22" t="s">
        <v>104</v>
      </c>
    </row>
    <row r="23" spans="1:12" ht="15" thickBot="1" x14ac:dyDescent="0.4">
      <c r="A23" s="4" t="s">
        <v>25</v>
      </c>
      <c r="B23" s="5">
        <v>48</v>
      </c>
      <c r="C23" s="5">
        <v>86</v>
      </c>
      <c r="D23">
        <f t="shared" si="0"/>
        <v>-38</v>
      </c>
    </row>
    <row r="24" spans="1:12" x14ac:dyDescent="0.35">
      <c r="A24" s="4" t="s">
        <v>26</v>
      </c>
      <c r="B24" s="5">
        <v>44</v>
      </c>
      <c r="C24" s="5">
        <v>82</v>
      </c>
      <c r="D24">
        <f t="shared" si="0"/>
        <v>-38</v>
      </c>
      <c r="H24" s="13"/>
      <c r="I24" s="13" t="s">
        <v>2</v>
      </c>
      <c r="J24" s="13" t="s">
        <v>3</v>
      </c>
    </row>
    <row r="25" spans="1:12" x14ac:dyDescent="0.35">
      <c r="A25" s="4" t="s">
        <v>27</v>
      </c>
      <c r="B25" s="5">
        <v>32</v>
      </c>
      <c r="C25" s="5">
        <v>70</v>
      </c>
      <c r="D25">
        <f t="shared" si="0"/>
        <v>-38</v>
      </c>
      <c r="H25" t="s">
        <v>68</v>
      </c>
      <c r="I25">
        <v>33.533333333333331</v>
      </c>
      <c r="J25">
        <v>76.466666666666669</v>
      </c>
    </row>
    <row r="26" spans="1:12" x14ac:dyDescent="0.35">
      <c r="A26" s="4" t="s">
        <v>28</v>
      </c>
      <c r="B26" s="5">
        <v>50</v>
      </c>
      <c r="C26" s="5">
        <v>86</v>
      </c>
      <c r="D26">
        <f t="shared" si="0"/>
        <v>-36</v>
      </c>
      <c r="H26" t="s">
        <v>69</v>
      </c>
      <c r="I26">
        <v>142.80919540229885</v>
      </c>
      <c r="J26">
        <v>119.36091954023016</v>
      </c>
    </row>
    <row r="27" spans="1:12" x14ac:dyDescent="0.35">
      <c r="A27" s="4" t="s">
        <v>29</v>
      </c>
      <c r="B27" s="5">
        <v>42</v>
      </c>
      <c r="C27" s="5">
        <v>78</v>
      </c>
      <c r="D27">
        <f t="shared" si="0"/>
        <v>-36</v>
      </c>
      <c r="H27" t="s">
        <v>70</v>
      </c>
      <c r="I27">
        <v>30</v>
      </c>
      <c r="J27">
        <v>30</v>
      </c>
      <c r="L27" t="s">
        <v>125</v>
      </c>
    </row>
    <row r="28" spans="1:12" x14ac:dyDescent="0.35">
      <c r="A28" s="4" t="s">
        <v>30</v>
      </c>
      <c r="B28" s="5">
        <v>36</v>
      </c>
      <c r="C28" s="5">
        <v>72</v>
      </c>
      <c r="D28">
        <f t="shared" si="0"/>
        <v>-36</v>
      </c>
      <c r="H28" t="s">
        <v>105</v>
      </c>
      <c r="I28">
        <v>0.80780410541239456</v>
      </c>
      <c r="L28" t="s">
        <v>123</v>
      </c>
    </row>
    <row r="29" spans="1:12" x14ac:dyDescent="0.35">
      <c r="A29" s="4" t="s">
        <v>31</v>
      </c>
      <c r="B29" s="5">
        <v>36</v>
      </c>
      <c r="C29" s="5">
        <v>72</v>
      </c>
      <c r="D29">
        <f t="shared" si="0"/>
        <v>-36</v>
      </c>
      <c r="H29" t="s">
        <v>71</v>
      </c>
      <c r="I29">
        <v>0</v>
      </c>
      <c r="K29" s="15" t="s">
        <v>95</v>
      </c>
      <c r="L29" s="15">
        <v>1.1000000000000001</v>
      </c>
    </row>
    <row r="30" spans="1:12" x14ac:dyDescent="0.35">
      <c r="A30" s="4" t="s">
        <v>32</v>
      </c>
      <c r="B30" s="5">
        <v>24</v>
      </c>
      <c r="C30" s="5">
        <v>60</v>
      </c>
      <c r="D30">
        <f t="shared" si="0"/>
        <v>-36</v>
      </c>
      <c r="H30" t="s">
        <v>72</v>
      </c>
      <c r="I30">
        <v>29</v>
      </c>
      <c r="K30" s="15"/>
      <c r="L30" s="15">
        <v>2.1</v>
      </c>
    </row>
    <row r="31" spans="1:12" x14ac:dyDescent="0.35">
      <c r="A31" s="4" t="s">
        <v>33</v>
      </c>
      <c r="B31" s="5">
        <v>22</v>
      </c>
      <c r="C31" s="5">
        <v>58</v>
      </c>
      <c r="D31">
        <f t="shared" si="0"/>
        <v>-36</v>
      </c>
      <c r="H31" s="15" t="s">
        <v>73</v>
      </c>
      <c r="I31">
        <v>-32.852189145600171</v>
      </c>
    </row>
    <row r="32" spans="1:12" x14ac:dyDescent="0.35">
      <c r="H32" t="s">
        <v>74</v>
      </c>
      <c r="I32" s="9">
        <v>8.4875218108361321E-25</v>
      </c>
    </row>
    <row r="33" spans="7:10" x14ac:dyDescent="0.35">
      <c r="H33" t="s">
        <v>75</v>
      </c>
      <c r="I33">
        <v>1.6991270265334986</v>
      </c>
    </row>
    <row r="34" spans="7:10" x14ac:dyDescent="0.35">
      <c r="H34" s="15" t="s">
        <v>76</v>
      </c>
      <c r="I34" s="9">
        <v>1.6975043621672264E-24</v>
      </c>
    </row>
    <row r="35" spans="7:10" ht="15" thickBot="1" x14ac:dyDescent="0.4">
      <c r="H35" s="16" t="s">
        <v>77</v>
      </c>
      <c r="I35" s="12">
        <v>2.0452296421327048</v>
      </c>
      <c r="J35" s="12"/>
    </row>
    <row r="38" spans="7:10" x14ac:dyDescent="0.35">
      <c r="G38" s="14" t="s">
        <v>107</v>
      </c>
    </row>
    <row r="40" spans="7:10" x14ac:dyDescent="0.35">
      <c r="G40" s="14" t="s">
        <v>108</v>
      </c>
      <c r="H40" s="14" t="s">
        <v>109</v>
      </c>
    </row>
    <row r="42" spans="7:10" x14ac:dyDescent="0.35">
      <c r="G42" t="s">
        <v>110</v>
      </c>
      <c r="H42" t="s">
        <v>111</v>
      </c>
    </row>
    <row r="44" spans="7:10" x14ac:dyDescent="0.35">
      <c r="G44" t="s">
        <v>112</v>
      </c>
      <c r="I44" s="9">
        <f>AVERAGE(B2:B31)</f>
        <v>33.533333333333331</v>
      </c>
    </row>
    <row r="45" spans="7:10" x14ac:dyDescent="0.35">
      <c r="G45" t="s">
        <v>113</v>
      </c>
      <c r="I45" s="9">
        <f>AVERAGE(C2:C31)</f>
        <v>76.466666666666669</v>
      </c>
    </row>
    <row r="47" spans="7:10" x14ac:dyDescent="0.35">
      <c r="G47" t="s">
        <v>114</v>
      </c>
      <c r="I47" s="9">
        <f>I44-I45</f>
        <v>-42.933333333333337</v>
      </c>
    </row>
    <row r="49" spans="7:12" x14ac:dyDescent="0.35">
      <c r="G49" t="s">
        <v>115</v>
      </c>
      <c r="I49" s="9">
        <f>STDEV(D2:D31)</f>
        <v>7.1579872596418799</v>
      </c>
    </row>
    <row r="50" spans="7:12" x14ac:dyDescent="0.35">
      <c r="G50" t="s">
        <v>116</v>
      </c>
      <c r="I50" s="9">
        <f>SQRT(COUNT(D2:D31))</f>
        <v>5.4772255750516612</v>
      </c>
    </row>
    <row r="52" spans="7:12" x14ac:dyDescent="0.35">
      <c r="G52" t="s">
        <v>117</v>
      </c>
      <c r="I52">
        <f>I49/I50</f>
        <v>1.3068636961468154</v>
      </c>
      <c r="K52" t="s">
        <v>120</v>
      </c>
      <c r="L52">
        <v>0.05</v>
      </c>
    </row>
    <row r="54" spans="7:12" x14ac:dyDescent="0.35">
      <c r="G54" s="14" t="s">
        <v>108</v>
      </c>
      <c r="I54">
        <f>I47/I52</f>
        <v>-32.852189145600178</v>
      </c>
    </row>
    <row r="56" spans="7:12" x14ac:dyDescent="0.35">
      <c r="G56" s="14" t="s">
        <v>118</v>
      </c>
      <c r="I56">
        <v>2.0449999999999999</v>
      </c>
      <c r="J56" t="s">
        <v>121</v>
      </c>
    </row>
    <row r="58" spans="7:12" x14ac:dyDescent="0.35">
      <c r="G58" s="14" t="s">
        <v>119</v>
      </c>
      <c r="I58">
        <v>1E-3</v>
      </c>
      <c r="J58" t="s">
        <v>122</v>
      </c>
    </row>
    <row r="61" spans="7:12" x14ac:dyDescent="0.35">
      <c r="H61" t="s">
        <v>124</v>
      </c>
    </row>
    <row r="62" spans="7:12" x14ac:dyDescent="0.35">
      <c r="H62" t="s">
        <v>123</v>
      </c>
    </row>
    <row r="63" spans="7:12" x14ac:dyDescent="0.35">
      <c r="G63" s="15" t="s">
        <v>95</v>
      </c>
      <c r="H63" s="15">
        <v>1.1000000000000001</v>
      </c>
      <c r="I63" t="s">
        <v>97</v>
      </c>
    </row>
    <row r="64" spans="7:12" x14ac:dyDescent="0.35">
      <c r="G64" s="15"/>
      <c r="H64" s="15">
        <v>2.1</v>
      </c>
      <c r="I64" t="s">
        <v>97</v>
      </c>
    </row>
    <row r="67" spans="6:8" x14ac:dyDescent="0.35">
      <c r="F67" s="14" t="s">
        <v>126</v>
      </c>
      <c r="H67" t="s">
        <v>127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375C-B914-4FAC-8694-F0B652F93059}">
  <dimension ref="A1:M65"/>
  <sheetViews>
    <sheetView tabSelected="1" zoomScale="70" zoomScaleNormal="70" workbookViewId="0">
      <selection activeCell="O27" sqref="O27"/>
    </sheetView>
  </sheetViews>
  <sheetFormatPr defaultRowHeight="14.5" x14ac:dyDescent="0.35"/>
  <cols>
    <col min="1" max="1" width="10.90625" customWidth="1"/>
    <col min="6" max="6" width="13.453125" customWidth="1"/>
    <col min="11" max="11" width="14.08984375" customWidth="1"/>
  </cols>
  <sheetData>
    <row r="1" spans="1:2" x14ac:dyDescent="0.35">
      <c r="A1" s="6" t="s">
        <v>34</v>
      </c>
      <c r="B1" s="6" t="s">
        <v>35</v>
      </c>
    </row>
    <row r="2" spans="1:2" x14ac:dyDescent="0.35">
      <c r="A2" s="6">
        <v>15.2</v>
      </c>
      <c r="B2" s="6">
        <v>15.9</v>
      </c>
    </row>
    <row r="3" spans="1:2" x14ac:dyDescent="0.35">
      <c r="A3" s="6">
        <v>15.3</v>
      </c>
      <c r="B3" s="6">
        <v>15.9</v>
      </c>
    </row>
    <row r="4" spans="1:2" x14ac:dyDescent="0.35">
      <c r="A4" s="6">
        <v>16</v>
      </c>
      <c r="B4" s="6">
        <v>15.2</v>
      </c>
    </row>
    <row r="5" spans="1:2" x14ac:dyDescent="0.35">
      <c r="A5" s="6">
        <v>15.8</v>
      </c>
      <c r="B5" s="6">
        <v>16.600000000000001</v>
      </c>
    </row>
    <row r="6" spans="1:2" x14ac:dyDescent="0.35">
      <c r="A6" s="6">
        <v>15.6</v>
      </c>
      <c r="B6" s="6">
        <v>15.2</v>
      </c>
    </row>
    <row r="7" spans="1:2" x14ac:dyDescent="0.35">
      <c r="A7" s="6">
        <v>14.9</v>
      </c>
      <c r="B7" s="6">
        <v>15.8</v>
      </c>
    </row>
    <row r="8" spans="1:2" x14ac:dyDescent="0.35">
      <c r="A8" s="6">
        <v>15</v>
      </c>
      <c r="B8" s="6">
        <v>15.8</v>
      </c>
    </row>
    <row r="9" spans="1:2" x14ac:dyDescent="0.35">
      <c r="A9" s="6">
        <v>15.4</v>
      </c>
      <c r="B9" s="6">
        <v>16.2</v>
      </c>
    </row>
    <row r="10" spans="1:2" x14ac:dyDescent="0.35">
      <c r="A10" s="6">
        <v>15.6</v>
      </c>
      <c r="B10" s="6">
        <v>15.6</v>
      </c>
    </row>
    <row r="11" spans="1:2" x14ac:dyDescent="0.35">
      <c r="A11" s="6">
        <v>15.7</v>
      </c>
      <c r="B11" s="6">
        <v>15.8</v>
      </c>
    </row>
    <row r="12" spans="1:2" x14ac:dyDescent="0.35">
      <c r="A12" s="6">
        <v>15.5</v>
      </c>
      <c r="B12" s="6">
        <v>15.5</v>
      </c>
    </row>
    <row r="13" spans="1:2" x14ac:dyDescent="0.35">
      <c r="A13" s="6">
        <v>15.2</v>
      </c>
      <c r="B13" s="6">
        <v>15.5</v>
      </c>
    </row>
    <row r="14" spans="1:2" x14ac:dyDescent="0.35">
      <c r="A14" s="6">
        <v>15.5</v>
      </c>
      <c r="B14" s="6">
        <v>15.5</v>
      </c>
    </row>
    <row r="15" spans="1:2" x14ac:dyDescent="0.35">
      <c r="A15" s="6">
        <v>15.2</v>
      </c>
      <c r="B15" s="6">
        <v>15.5</v>
      </c>
    </row>
    <row r="16" spans="1:2" x14ac:dyDescent="0.35">
      <c r="A16" s="6">
        <v>15.3</v>
      </c>
      <c r="B16" s="6">
        <v>14.9</v>
      </c>
    </row>
    <row r="17" spans="1:13" x14ac:dyDescent="0.35">
      <c r="A17" s="6">
        <v>15</v>
      </c>
      <c r="B17" s="6">
        <v>15.9</v>
      </c>
    </row>
    <row r="18" spans="1:13" x14ac:dyDescent="0.35">
      <c r="K18" t="s">
        <v>128</v>
      </c>
      <c r="M18" t="s">
        <v>129</v>
      </c>
    </row>
    <row r="20" spans="1:13" x14ac:dyDescent="0.35">
      <c r="K20" t="s">
        <v>101</v>
      </c>
      <c r="M20" t="s">
        <v>228</v>
      </c>
    </row>
    <row r="21" spans="1:13" x14ac:dyDescent="0.35">
      <c r="K21" t="s">
        <v>66</v>
      </c>
      <c r="M21" t="s">
        <v>229</v>
      </c>
    </row>
    <row r="25" spans="1:13" x14ac:dyDescent="0.35">
      <c r="F25" s="14" t="s">
        <v>130</v>
      </c>
    </row>
    <row r="27" spans="1:13" x14ac:dyDescent="0.35">
      <c r="F27" t="s">
        <v>67</v>
      </c>
    </row>
    <row r="28" spans="1:13" ht="15" thickBot="1" x14ac:dyDescent="0.4"/>
    <row r="29" spans="1:13" x14ac:dyDescent="0.35">
      <c r="F29" s="13"/>
      <c r="G29" s="13" t="s">
        <v>34</v>
      </c>
      <c r="H29" s="13" t="s">
        <v>35</v>
      </c>
    </row>
    <row r="30" spans="1:13" x14ac:dyDescent="0.35">
      <c r="F30" t="s">
        <v>68</v>
      </c>
      <c r="G30">
        <v>15.387499999999999</v>
      </c>
      <c r="H30">
        <v>15.675000000000001</v>
      </c>
    </row>
    <row r="31" spans="1:13" x14ac:dyDescent="0.35">
      <c r="F31" t="s">
        <v>69</v>
      </c>
      <c r="G31">
        <v>9.4500000000000028E-2</v>
      </c>
      <c r="H31">
        <v>0.16733333333333358</v>
      </c>
    </row>
    <row r="32" spans="1:13" x14ac:dyDescent="0.35">
      <c r="F32" t="s">
        <v>70</v>
      </c>
      <c r="G32">
        <v>16</v>
      </c>
      <c r="H32">
        <v>16</v>
      </c>
    </row>
    <row r="33" spans="6:12" x14ac:dyDescent="0.35">
      <c r="F33" t="s">
        <v>71</v>
      </c>
      <c r="G33">
        <v>0</v>
      </c>
    </row>
    <row r="34" spans="6:12" x14ac:dyDescent="0.35">
      <c r="F34" t="s">
        <v>72</v>
      </c>
      <c r="G34">
        <v>28</v>
      </c>
      <c r="J34" s="18" t="s">
        <v>131</v>
      </c>
      <c r="L34" t="s">
        <v>132</v>
      </c>
    </row>
    <row r="35" spans="6:12" x14ac:dyDescent="0.35">
      <c r="F35" s="15" t="s">
        <v>73</v>
      </c>
      <c r="G35">
        <v>-2.2474258561728608</v>
      </c>
    </row>
    <row r="36" spans="6:12" x14ac:dyDescent="0.35">
      <c r="F36" t="s">
        <v>74</v>
      </c>
      <c r="G36">
        <v>1.6338380923224646E-2</v>
      </c>
    </row>
    <row r="37" spans="6:12" x14ac:dyDescent="0.35">
      <c r="F37" t="s">
        <v>75</v>
      </c>
      <c r="G37">
        <v>1.7011309342659326</v>
      </c>
      <c r="J37" s="14"/>
      <c r="K37" s="14" t="s">
        <v>223</v>
      </c>
    </row>
    <row r="38" spans="6:12" x14ac:dyDescent="0.35">
      <c r="F38" s="15" t="s">
        <v>76</v>
      </c>
      <c r="G38">
        <v>3.2676761846449291E-2</v>
      </c>
      <c r="K38" t="s">
        <v>224</v>
      </c>
      <c r="L38" t="s">
        <v>225</v>
      </c>
    </row>
    <row r="39" spans="6:12" ht="15" thickBot="1" x14ac:dyDescent="0.4">
      <c r="F39" s="16" t="s">
        <v>77</v>
      </c>
      <c r="G39" s="12">
        <v>2.0484071417952445</v>
      </c>
      <c r="H39" s="12"/>
      <c r="K39" t="s">
        <v>226</v>
      </c>
      <c r="L39" t="s">
        <v>225</v>
      </c>
    </row>
    <row r="40" spans="6:12" x14ac:dyDescent="0.35">
      <c r="K40" t="s">
        <v>227</v>
      </c>
    </row>
    <row r="42" spans="6:12" x14ac:dyDescent="0.35">
      <c r="F42" s="14" t="s">
        <v>134</v>
      </c>
    </row>
    <row r="44" spans="6:12" x14ac:dyDescent="0.35">
      <c r="F44" t="s">
        <v>135</v>
      </c>
      <c r="H44" s="9">
        <f>AVERAGE(A2:A17)</f>
        <v>15.387499999999999</v>
      </c>
    </row>
    <row r="45" spans="6:12" x14ac:dyDescent="0.35">
      <c r="F45" t="s">
        <v>136</v>
      </c>
      <c r="H45" s="9">
        <f>AVERAGE(B2:B17)</f>
        <v>15.675000000000001</v>
      </c>
    </row>
    <row r="48" spans="6:12" x14ac:dyDescent="0.35">
      <c r="F48" t="s">
        <v>137</v>
      </c>
      <c r="H48">
        <f>STDEV(A2:A17)</f>
        <v>0.30740852297878801</v>
      </c>
    </row>
    <row r="49" spans="6:12" x14ac:dyDescent="0.35">
      <c r="F49" t="s">
        <v>138</v>
      </c>
      <c r="H49">
        <f>H48*H48</f>
        <v>9.4500000000000042E-2</v>
      </c>
    </row>
    <row r="51" spans="6:12" x14ac:dyDescent="0.35">
      <c r="F51" t="s">
        <v>140</v>
      </c>
      <c r="H51">
        <f>STDEV(B2:B17)</f>
        <v>0.4090639721771322</v>
      </c>
    </row>
    <row r="52" spans="6:12" x14ac:dyDescent="0.35">
      <c r="F52" t="s">
        <v>139</v>
      </c>
      <c r="H52">
        <f>H51*H51</f>
        <v>0.16733333333333358</v>
      </c>
    </row>
    <row r="54" spans="6:12" x14ac:dyDescent="0.35">
      <c r="F54" t="s">
        <v>141</v>
      </c>
      <c r="H54">
        <f>COUNT(A2:A17)</f>
        <v>16</v>
      </c>
    </row>
    <row r="55" spans="6:12" x14ac:dyDescent="0.35">
      <c r="F55" t="s">
        <v>142</v>
      </c>
      <c r="H55">
        <f>COUNT(B2:B17)</f>
        <v>16</v>
      </c>
      <c r="K55" s="14" t="s">
        <v>223</v>
      </c>
    </row>
    <row r="56" spans="6:12" x14ac:dyDescent="0.35">
      <c r="K56" t="s">
        <v>224</v>
      </c>
      <c r="L56" t="s">
        <v>225</v>
      </c>
    </row>
    <row r="57" spans="6:12" x14ac:dyDescent="0.35">
      <c r="K57" t="s">
        <v>226</v>
      </c>
      <c r="L57" t="s">
        <v>225</v>
      </c>
    </row>
    <row r="58" spans="6:12" x14ac:dyDescent="0.35">
      <c r="F58" t="s">
        <v>143</v>
      </c>
      <c r="H58" s="9">
        <f>H44-H45</f>
        <v>-0.28750000000000142</v>
      </c>
      <c r="K58" t="s">
        <v>227</v>
      </c>
    </row>
    <row r="59" spans="6:12" x14ac:dyDescent="0.35">
      <c r="F59" t="s">
        <v>144</v>
      </c>
      <c r="H59">
        <f>SQRT((H49/H54)+(H52/H55))</f>
        <v>0.12792413116114312</v>
      </c>
    </row>
    <row r="61" spans="6:12" x14ac:dyDescent="0.35">
      <c r="F61" t="s">
        <v>145</v>
      </c>
      <c r="H61">
        <f>H58/H59</f>
        <v>-2.2474258561728608</v>
      </c>
    </row>
    <row r="63" spans="6:12" x14ac:dyDescent="0.35">
      <c r="F63" t="s">
        <v>230</v>
      </c>
      <c r="H63">
        <v>2.048</v>
      </c>
      <c r="I63" t="s">
        <v>231</v>
      </c>
    </row>
    <row r="65" spans="6:8" x14ac:dyDescent="0.35">
      <c r="F65" t="s">
        <v>92</v>
      </c>
      <c r="H65">
        <v>0.02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C5B3-95CB-462E-B749-A014A75DB875}">
  <dimension ref="A2:W63"/>
  <sheetViews>
    <sheetView topLeftCell="B31" zoomScale="70" zoomScaleNormal="70" workbookViewId="0">
      <selection activeCell="P64" sqref="P64"/>
    </sheetView>
  </sheetViews>
  <sheetFormatPr defaultRowHeight="14.5" x14ac:dyDescent="0.35"/>
  <cols>
    <col min="12" max="18" width="9.08984375"/>
    <col min="19" max="19" width="12.7265625" customWidth="1"/>
    <col min="20" max="21" width="9.08984375"/>
    <col min="23" max="23" width="12.26953125" customWidth="1"/>
  </cols>
  <sheetData>
    <row r="2" spans="2:23" x14ac:dyDescent="0.35">
      <c r="B2" s="19" t="s">
        <v>39</v>
      </c>
      <c r="C2" s="19" t="s">
        <v>40</v>
      </c>
      <c r="D2" s="19" t="s">
        <v>41</v>
      </c>
      <c r="J2" t="s">
        <v>38</v>
      </c>
      <c r="L2" s="10"/>
      <c r="M2" s="10"/>
      <c r="N2" s="10"/>
      <c r="Q2" s="10"/>
      <c r="R2" s="10"/>
      <c r="S2" s="10"/>
    </row>
    <row r="3" spans="2:23" x14ac:dyDescent="0.35">
      <c r="B3" s="20">
        <v>55</v>
      </c>
      <c r="C3" s="20">
        <v>64</v>
      </c>
      <c r="D3" s="20">
        <v>65</v>
      </c>
      <c r="L3" s="9"/>
      <c r="M3" s="9"/>
      <c r="N3" s="9"/>
      <c r="Q3" s="9"/>
      <c r="R3" s="9"/>
      <c r="S3" s="9"/>
    </row>
    <row r="4" spans="2:23" x14ac:dyDescent="0.35">
      <c r="B4" s="20">
        <v>45</v>
      </c>
      <c r="C4" s="20">
        <v>52</v>
      </c>
      <c r="D4" s="20">
        <v>51</v>
      </c>
      <c r="G4" s="11" t="s">
        <v>42</v>
      </c>
      <c r="L4" s="9"/>
      <c r="M4" s="9"/>
      <c r="N4" s="9"/>
      <c r="Q4" s="9"/>
      <c r="R4" s="9"/>
      <c r="S4" s="9"/>
    </row>
    <row r="5" spans="2:23" x14ac:dyDescent="0.35">
      <c r="B5" s="20">
        <v>46</v>
      </c>
      <c r="C5" s="20">
        <v>42</v>
      </c>
      <c r="D5" s="20">
        <v>66</v>
      </c>
      <c r="L5" s="9"/>
      <c r="M5" s="9"/>
      <c r="N5" s="9"/>
      <c r="Q5" s="9"/>
      <c r="R5" s="9"/>
      <c r="S5" s="9"/>
    </row>
    <row r="6" spans="2:23" x14ac:dyDescent="0.35">
      <c r="B6" s="20">
        <v>49</v>
      </c>
      <c r="C6" s="20">
        <v>57</v>
      </c>
      <c r="D6" s="20">
        <v>55</v>
      </c>
      <c r="G6" s="11" t="s">
        <v>43</v>
      </c>
      <c r="L6" s="9"/>
      <c r="M6" s="9"/>
      <c r="N6" s="9"/>
      <c r="Q6" s="9"/>
      <c r="R6" s="9"/>
      <c r="S6" s="9"/>
    </row>
    <row r="7" spans="2:23" x14ac:dyDescent="0.35">
      <c r="B7" s="20">
        <v>61</v>
      </c>
      <c r="C7" s="20">
        <v>42</v>
      </c>
      <c r="D7" s="20">
        <v>52</v>
      </c>
      <c r="G7" s="11"/>
      <c r="L7" s="9"/>
      <c r="M7" s="9"/>
      <c r="N7" s="9"/>
      <c r="Q7" s="9"/>
      <c r="R7" s="9"/>
      <c r="S7" s="9"/>
    </row>
    <row r="8" spans="2:23" x14ac:dyDescent="0.35">
      <c r="B8" s="20">
        <v>52</v>
      </c>
      <c r="C8" s="20">
        <v>54</v>
      </c>
      <c r="D8" s="20">
        <v>55</v>
      </c>
      <c r="G8" s="11" t="s">
        <v>44</v>
      </c>
      <c r="L8" s="9"/>
      <c r="M8" s="9"/>
      <c r="N8" s="9"/>
      <c r="Q8" s="9"/>
      <c r="R8" s="9"/>
      <c r="S8" s="9"/>
    </row>
    <row r="9" spans="2:23" x14ac:dyDescent="0.35">
      <c r="B9" s="20">
        <v>42</v>
      </c>
      <c r="C9" s="20">
        <v>48</v>
      </c>
      <c r="D9" s="20">
        <v>54</v>
      </c>
      <c r="G9" s="11"/>
      <c r="L9" s="9"/>
      <c r="M9" s="9"/>
      <c r="N9" s="9"/>
      <c r="Q9" s="9"/>
      <c r="R9" s="9"/>
      <c r="S9" s="9"/>
    </row>
    <row r="10" spans="2:23" ht="18.75" customHeight="1" x14ac:dyDescent="0.35">
      <c r="B10" s="20">
        <v>68</v>
      </c>
      <c r="C10" s="20">
        <v>46</v>
      </c>
      <c r="D10" s="20">
        <v>58</v>
      </c>
      <c r="G10" s="11" t="s">
        <v>45</v>
      </c>
      <c r="L10" s="9"/>
      <c r="M10" s="9"/>
      <c r="N10" s="9"/>
      <c r="Q10" s="9"/>
      <c r="R10" s="9"/>
      <c r="S10" s="9"/>
    </row>
    <row r="11" spans="2:23" x14ac:dyDescent="0.35">
      <c r="B11" s="20">
        <v>50</v>
      </c>
      <c r="C11" s="20">
        <v>47</v>
      </c>
      <c r="D11" s="20">
        <v>57</v>
      </c>
      <c r="L11" s="9"/>
      <c r="M11" s="9"/>
      <c r="N11" s="9"/>
      <c r="Q11" s="14" t="s">
        <v>159</v>
      </c>
      <c r="R11" s="9"/>
      <c r="S11" s="9"/>
      <c r="U11" s="14" t="s">
        <v>161</v>
      </c>
    </row>
    <row r="12" spans="2:23" x14ac:dyDescent="0.35">
      <c r="B12" s="20">
        <v>52</v>
      </c>
      <c r="C12" s="20">
        <v>63</v>
      </c>
      <c r="D12" s="20">
        <v>58</v>
      </c>
      <c r="G12" t="s">
        <v>46</v>
      </c>
      <c r="L12" s="9"/>
      <c r="M12" s="9"/>
      <c r="N12" s="9"/>
      <c r="Q12" s="24" t="s">
        <v>39</v>
      </c>
      <c r="R12" s="24" t="s">
        <v>40</v>
      </c>
      <c r="S12" s="24" t="s">
        <v>41</v>
      </c>
      <c r="U12" s="24" t="s">
        <v>39</v>
      </c>
      <c r="V12" s="24" t="s">
        <v>40</v>
      </c>
      <c r="W12" s="24" t="s">
        <v>41</v>
      </c>
    </row>
    <row r="13" spans="2:23" x14ac:dyDescent="0.35">
      <c r="B13" s="20">
        <v>47</v>
      </c>
      <c r="C13" s="20">
        <v>61</v>
      </c>
      <c r="D13" s="20">
        <v>62</v>
      </c>
      <c r="L13" s="9"/>
      <c r="M13" s="9"/>
      <c r="N13" s="9"/>
      <c r="Q13" s="25">
        <f>(B3-$C$38)^2</f>
        <v>1.1377777777777849</v>
      </c>
      <c r="R13" s="25">
        <f>(C3-$C$38)^2</f>
        <v>101.33777777777784</v>
      </c>
      <c r="S13" s="25">
        <f>(D3-$C$38)^2</f>
        <v>122.47111111111118</v>
      </c>
      <c r="U13" s="25">
        <f>(B3-$B$36)^2</f>
        <v>14.439999999999978</v>
      </c>
      <c r="V13" s="25">
        <f>(C3-$C$36)^2</f>
        <v>107.46777777777778</v>
      </c>
      <c r="W13" s="25">
        <f>(D3-$D$36)^2</f>
        <v>64.534444444444418</v>
      </c>
    </row>
    <row r="14" spans="2:23" x14ac:dyDescent="0.35">
      <c r="B14" s="20">
        <v>64</v>
      </c>
      <c r="C14" s="20">
        <v>50</v>
      </c>
      <c r="D14" s="20">
        <v>68</v>
      </c>
      <c r="H14" s="14" t="s">
        <v>147</v>
      </c>
      <c r="I14" t="s">
        <v>148</v>
      </c>
      <c r="L14" s="9"/>
      <c r="M14" s="9"/>
      <c r="N14" s="9"/>
      <c r="Q14" s="25">
        <f t="shared" ref="Q14:Q42" si="0">(B4-$C$38)^2</f>
        <v>79.804444444444385</v>
      </c>
      <c r="R14" s="25">
        <f t="shared" ref="R14:R42" si="1">(C4-$C$38)^2</f>
        <v>3.7377777777777648</v>
      </c>
      <c r="S14" s="25">
        <f t="shared" ref="S14:S42" si="2">(D4-$C$38)^2</f>
        <v>8.6044444444444252</v>
      </c>
      <c r="U14" s="25">
        <f t="shared" ref="U14:U42" si="3">(B4-$B$36)^2</f>
        <v>38.440000000000033</v>
      </c>
      <c r="V14" s="25">
        <f t="shared" ref="V14:V42" si="4">(C4-$C$36)^2</f>
        <v>2.667777777777776</v>
      </c>
      <c r="W14" s="25">
        <f t="shared" ref="W14:W42" si="5">(D4-$D$36)^2</f>
        <v>35.60111111111113</v>
      </c>
    </row>
    <row r="15" spans="2:23" x14ac:dyDescent="0.35">
      <c r="B15" s="20">
        <v>57</v>
      </c>
      <c r="C15" s="20">
        <v>56</v>
      </c>
      <c r="D15" s="20">
        <v>42</v>
      </c>
      <c r="H15" s="14"/>
      <c r="L15" s="9"/>
      <c r="M15" s="9"/>
      <c r="N15" s="9"/>
      <c r="Q15" s="25">
        <f t="shared" si="0"/>
        <v>62.937777777777725</v>
      </c>
      <c r="R15" s="25">
        <f t="shared" si="1"/>
        <v>142.40444444444435</v>
      </c>
      <c r="S15" s="25">
        <f t="shared" si="2"/>
        <v>145.60444444444451</v>
      </c>
      <c r="U15" s="25">
        <f t="shared" si="3"/>
        <v>27.040000000000031</v>
      </c>
      <c r="V15" s="25">
        <f t="shared" si="4"/>
        <v>135.33444444444444</v>
      </c>
      <c r="W15" s="25">
        <f t="shared" si="5"/>
        <v>81.601111111111081</v>
      </c>
    </row>
    <row r="16" spans="2:23" x14ac:dyDescent="0.35">
      <c r="B16" s="20">
        <v>54</v>
      </c>
      <c r="C16" s="20">
        <v>39</v>
      </c>
      <c r="D16" s="20">
        <v>42</v>
      </c>
      <c r="H16" s="14" t="s">
        <v>66</v>
      </c>
      <c r="I16" t="s">
        <v>149</v>
      </c>
      <c r="L16" s="9"/>
      <c r="M16" s="9"/>
      <c r="N16" s="9"/>
      <c r="Q16" s="25">
        <f t="shared" si="0"/>
        <v>24.337777777777745</v>
      </c>
      <c r="R16" s="25">
        <f t="shared" si="1"/>
        <v>9.404444444444465</v>
      </c>
      <c r="S16" s="25">
        <f t="shared" si="2"/>
        <v>1.1377777777777849</v>
      </c>
      <c r="U16" s="25">
        <f t="shared" si="3"/>
        <v>4.8400000000000123</v>
      </c>
      <c r="V16" s="25">
        <f t="shared" si="4"/>
        <v>11.334444444444447</v>
      </c>
      <c r="W16" s="25">
        <f t="shared" si="5"/>
        <v>3.8677777777777851</v>
      </c>
    </row>
    <row r="17" spans="2:23" x14ac:dyDescent="0.35">
      <c r="B17" s="20">
        <v>62</v>
      </c>
      <c r="C17" s="20">
        <v>53</v>
      </c>
      <c r="D17" s="20">
        <v>50</v>
      </c>
      <c r="Q17" s="25">
        <f t="shared" si="0"/>
        <v>49.937777777777825</v>
      </c>
      <c r="R17" s="25">
        <f t="shared" si="1"/>
        <v>142.40444444444435</v>
      </c>
      <c r="S17" s="25">
        <f t="shared" si="2"/>
        <v>3.7377777777777648</v>
      </c>
      <c r="U17" s="25">
        <f t="shared" si="3"/>
        <v>96.039999999999949</v>
      </c>
      <c r="V17" s="25">
        <f t="shared" si="4"/>
        <v>135.33444444444444</v>
      </c>
      <c r="W17" s="25">
        <f t="shared" si="5"/>
        <v>24.667777777777797</v>
      </c>
    </row>
    <row r="18" spans="2:23" x14ac:dyDescent="0.35">
      <c r="B18" s="20">
        <v>43</v>
      </c>
      <c r="C18" s="20">
        <v>43</v>
      </c>
      <c r="D18" s="20">
        <v>65</v>
      </c>
      <c r="I18" s="14" t="s">
        <v>79</v>
      </c>
      <c r="Q18" s="25">
        <f t="shared" si="0"/>
        <v>3.7377777777777648</v>
      </c>
      <c r="R18" s="25">
        <f t="shared" si="1"/>
        <v>4.4444444444448868E-3</v>
      </c>
      <c r="S18" s="25">
        <f t="shared" si="2"/>
        <v>1.1377777777777849</v>
      </c>
      <c r="U18" s="25">
        <f t="shared" si="3"/>
        <v>0.63999999999999546</v>
      </c>
      <c r="V18" s="25">
        <f t="shared" si="4"/>
        <v>0.13444444444444478</v>
      </c>
      <c r="W18" s="25">
        <f t="shared" si="5"/>
        <v>3.8677777777777851</v>
      </c>
    </row>
    <row r="19" spans="2:23" x14ac:dyDescent="0.35">
      <c r="B19" s="20">
        <v>49</v>
      </c>
      <c r="C19" s="20">
        <v>48</v>
      </c>
      <c r="D19" s="20">
        <v>73</v>
      </c>
      <c r="N19" s="9"/>
      <c r="Q19" s="25">
        <f t="shared" si="0"/>
        <v>142.40444444444435</v>
      </c>
      <c r="R19" s="25">
        <f t="shared" si="1"/>
        <v>35.204444444444405</v>
      </c>
      <c r="S19" s="25">
        <f t="shared" si="2"/>
        <v>4.4444444444448868E-3</v>
      </c>
      <c r="U19" s="25">
        <f t="shared" si="3"/>
        <v>84.640000000000057</v>
      </c>
      <c r="V19" s="25">
        <f t="shared" si="4"/>
        <v>31.734444444444438</v>
      </c>
      <c r="W19" s="25">
        <f t="shared" si="5"/>
        <v>8.8011111111111227</v>
      </c>
    </row>
    <row r="20" spans="2:23" x14ac:dyDescent="0.35">
      <c r="B20" s="20">
        <v>50</v>
      </c>
      <c r="C20" s="20">
        <v>71</v>
      </c>
      <c r="D20" s="20">
        <v>65</v>
      </c>
      <c r="Q20" s="25">
        <f t="shared" si="0"/>
        <v>197.87111111111119</v>
      </c>
      <c r="R20" s="25">
        <f t="shared" si="1"/>
        <v>62.937777777777725</v>
      </c>
      <c r="S20" s="25">
        <f t="shared" si="2"/>
        <v>16.537777777777805</v>
      </c>
      <c r="U20" s="25">
        <f t="shared" si="3"/>
        <v>282.2399999999999</v>
      </c>
      <c r="V20" s="25">
        <f t="shared" si="4"/>
        <v>58.267777777777773</v>
      </c>
      <c r="W20" s="25">
        <f t="shared" si="5"/>
        <v>1.0677777777777739</v>
      </c>
    </row>
    <row r="21" spans="2:23" x14ac:dyDescent="0.35">
      <c r="B21" s="20">
        <v>52</v>
      </c>
      <c r="C21" s="20">
        <v>60</v>
      </c>
      <c r="D21" s="20">
        <v>61</v>
      </c>
      <c r="H21" s="14" t="s">
        <v>152</v>
      </c>
      <c r="I21" s="14" t="s">
        <v>153</v>
      </c>
      <c r="Q21" s="25">
        <f t="shared" si="0"/>
        <v>15.471111111111085</v>
      </c>
      <c r="R21" s="25">
        <f t="shared" si="1"/>
        <v>48.071111111111065</v>
      </c>
      <c r="S21" s="25">
        <f t="shared" si="2"/>
        <v>9.404444444444465</v>
      </c>
      <c r="U21" s="25">
        <f t="shared" si="3"/>
        <v>1.4400000000000068</v>
      </c>
      <c r="V21" s="25">
        <f t="shared" si="4"/>
        <v>44.001111111111108</v>
      </c>
      <c r="W21" s="25">
        <f t="shared" si="5"/>
        <v>1.1111111111109847E-3</v>
      </c>
    </row>
    <row r="22" spans="2:23" x14ac:dyDescent="0.35">
      <c r="B22" s="20">
        <v>57</v>
      </c>
      <c r="C22" s="20">
        <v>48</v>
      </c>
      <c r="D22" s="20">
        <v>66</v>
      </c>
      <c r="Q22" s="25">
        <f t="shared" si="0"/>
        <v>3.7377777777777648</v>
      </c>
      <c r="R22" s="25">
        <f t="shared" si="1"/>
        <v>82.204444444444505</v>
      </c>
      <c r="S22" s="25">
        <f t="shared" si="2"/>
        <v>16.537777777777805</v>
      </c>
      <c r="U22" s="25">
        <f t="shared" si="3"/>
        <v>0.63999999999999546</v>
      </c>
      <c r="V22" s="25">
        <f t="shared" si="4"/>
        <v>87.734444444444449</v>
      </c>
      <c r="W22" s="25">
        <f t="shared" si="5"/>
        <v>1.0677777777777739</v>
      </c>
    </row>
    <row r="23" spans="2:23" x14ac:dyDescent="0.35">
      <c r="B23" s="20">
        <v>46</v>
      </c>
      <c r="C23" s="20">
        <v>58</v>
      </c>
      <c r="D23" s="20">
        <v>56</v>
      </c>
      <c r="H23" t="s">
        <v>154</v>
      </c>
      <c r="J23" s="21">
        <f>COUNT(B3:D3)-1</f>
        <v>2</v>
      </c>
      <c r="L23" t="s">
        <v>156</v>
      </c>
      <c r="M23" t="s">
        <v>157</v>
      </c>
      <c r="N23" s="9"/>
      <c r="Q23" s="25">
        <f t="shared" si="0"/>
        <v>48.071111111111065</v>
      </c>
      <c r="R23" s="25">
        <f t="shared" si="1"/>
        <v>49.937777777777825</v>
      </c>
      <c r="S23" s="25">
        <f t="shared" si="2"/>
        <v>65.071111111111165</v>
      </c>
      <c r="U23" s="25">
        <f t="shared" si="3"/>
        <v>17.640000000000025</v>
      </c>
      <c r="V23" s="25">
        <f t="shared" si="4"/>
        <v>54.267777777777788</v>
      </c>
      <c r="W23" s="25">
        <f t="shared" si="5"/>
        <v>25.334444444444426</v>
      </c>
    </row>
    <row r="24" spans="2:23" x14ac:dyDescent="0.35">
      <c r="B24" s="20">
        <v>44</v>
      </c>
      <c r="C24" s="20">
        <v>59</v>
      </c>
      <c r="D24" s="20">
        <v>60</v>
      </c>
      <c r="Q24" s="25">
        <f t="shared" si="0"/>
        <v>101.33777777777784</v>
      </c>
      <c r="R24" s="25">
        <f t="shared" si="1"/>
        <v>15.471111111111085</v>
      </c>
      <c r="S24" s="25">
        <f t="shared" si="2"/>
        <v>197.87111111111119</v>
      </c>
      <c r="U24" s="25">
        <f t="shared" si="3"/>
        <v>163.83999999999992</v>
      </c>
      <c r="V24" s="25">
        <f t="shared" si="4"/>
        <v>13.201111111111107</v>
      </c>
      <c r="W24" s="25">
        <f t="shared" si="5"/>
        <v>121.73444444444441</v>
      </c>
    </row>
    <row r="25" spans="2:23" x14ac:dyDescent="0.35">
      <c r="B25" s="20">
        <v>44</v>
      </c>
      <c r="C25" s="20">
        <v>62</v>
      </c>
      <c r="D25" s="20">
        <v>43</v>
      </c>
      <c r="H25" t="s">
        <v>155</v>
      </c>
      <c r="J25" s="21">
        <f>COUNT(B3:D32)-1</f>
        <v>89</v>
      </c>
      <c r="L25" t="s">
        <v>89</v>
      </c>
      <c r="M25" t="s">
        <v>158</v>
      </c>
      <c r="Q25" s="25">
        <f t="shared" si="0"/>
        <v>9.404444444444465</v>
      </c>
      <c r="R25" s="25">
        <f t="shared" si="1"/>
        <v>4.2711111111111251</v>
      </c>
      <c r="S25" s="25">
        <f t="shared" si="2"/>
        <v>142.40444444444435</v>
      </c>
      <c r="U25" s="25">
        <f t="shared" si="3"/>
        <v>33.639999999999965</v>
      </c>
      <c r="V25" s="25">
        <f t="shared" si="4"/>
        <v>5.6011111111111136</v>
      </c>
      <c r="W25" s="25">
        <f t="shared" si="5"/>
        <v>224.00111111111116</v>
      </c>
    </row>
    <row r="26" spans="2:23" x14ac:dyDescent="0.35">
      <c r="B26" s="20">
        <v>54</v>
      </c>
      <c r="C26" s="20">
        <v>55</v>
      </c>
      <c r="D26" s="20">
        <v>61</v>
      </c>
      <c r="Q26" s="25">
        <f t="shared" si="0"/>
        <v>4.4444444444448868E-3</v>
      </c>
      <c r="R26" s="25">
        <f t="shared" si="1"/>
        <v>223.00444444444435</v>
      </c>
      <c r="S26" s="25">
        <f t="shared" si="2"/>
        <v>142.40444444444435</v>
      </c>
      <c r="U26" s="25">
        <f t="shared" si="3"/>
        <v>7.8399999999999839</v>
      </c>
      <c r="V26" s="25">
        <f t="shared" si="4"/>
        <v>214.13444444444443</v>
      </c>
      <c r="W26" s="25">
        <f t="shared" si="5"/>
        <v>224.00111111111116</v>
      </c>
    </row>
    <row r="27" spans="2:23" x14ac:dyDescent="0.35">
      <c r="B27" s="20">
        <v>42</v>
      </c>
      <c r="C27" s="20">
        <v>65</v>
      </c>
      <c r="D27" s="20">
        <v>52</v>
      </c>
      <c r="Q27" s="25">
        <f t="shared" si="0"/>
        <v>65.071111111111165</v>
      </c>
      <c r="R27" s="25">
        <f t="shared" si="1"/>
        <v>0.87111111111110495</v>
      </c>
      <c r="S27" s="25">
        <f t="shared" si="2"/>
        <v>15.471111111111085</v>
      </c>
      <c r="U27" s="25">
        <f t="shared" si="3"/>
        <v>116.63999999999994</v>
      </c>
      <c r="V27" s="25">
        <f t="shared" si="4"/>
        <v>0.40111111111111053</v>
      </c>
      <c r="W27" s="25">
        <f t="shared" si="5"/>
        <v>48.534444444444468</v>
      </c>
    </row>
    <row r="28" spans="2:23" x14ac:dyDescent="0.35">
      <c r="B28" s="20">
        <v>47</v>
      </c>
      <c r="C28" s="20">
        <v>63</v>
      </c>
      <c r="D28" s="20">
        <v>54</v>
      </c>
      <c r="Q28" s="25">
        <f t="shared" si="0"/>
        <v>119.53777777777771</v>
      </c>
      <c r="R28" s="25">
        <f t="shared" si="1"/>
        <v>119.53777777777771</v>
      </c>
      <c r="S28" s="25">
        <f t="shared" si="2"/>
        <v>122.47111111111118</v>
      </c>
      <c r="U28" s="25">
        <f t="shared" si="3"/>
        <v>67.240000000000052</v>
      </c>
      <c r="V28" s="25">
        <f t="shared" si="4"/>
        <v>113.06777777777776</v>
      </c>
      <c r="W28" s="25">
        <f t="shared" si="5"/>
        <v>64.534444444444418</v>
      </c>
    </row>
    <row r="29" spans="2:23" x14ac:dyDescent="0.35">
      <c r="B29" s="20">
        <v>57</v>
      </c>
      <c r="C29" s="20">
        <v>36</v>
      </c>
      <c r="D29" s="20">
        <v>58</v>
      </c>
      <c r="Q29" s="25">
        <f t="shared" si="0"/>
        <v>24.337777777777745</v>
      </c>
      <c r="R29" s="25">
        <f t="shared" si="1"/>
        <v>35.204444444444405</v>
      </c>
      <c r="S29" s="25">
        <f t="shared" si="2"/>
        <v>363.53777777777788</v>
      </c>
      <c r="U29" s="25">
        <f t="shared" si="3"/>
        <v>4.8400000000000123</v>
      </c>
      <c r="V29" s="25">
        <f t="shared" si="4"/>
        <v>31.734444444444438</v>
      </c>
      <c r="W29" s="25">
        <f t="shared" si="5"/>
        <v>257.06777777777774</v>
      </c>
    </row>
    <row r="30" spans="2:23" x14ac:dyDescent="0.35">
      <c r="B30" s="20">
        <v>42</v>
      </c>
      <c r="C30" s="20">
        <v>67</v>
      </c>
      <c r="D30" s="20">
        <v>48</v>
      </c>
      <c r="Q30" s="25">
        <f t="shared" si="0"/>
        <v>15.471111111111085</v>
      </c>
      <c r="R30" s="25">
        <f t="shared" si="1"/>
        <v>291.27111111111122</v>
      </c>
      <c r="S30" s="25">
        <f t="shared" si="2"/>
        <v>122.47111111111118</v>
      </c>
      <c r="U30" s="25">
        <f t="shared" si="3"/>
        <v>1.4400000000000068</v>
      </c>
      <c r="V30" s="25">
        <f t="shared" si="4"/>
        <v>301.60111111111115</v>
      </c>
      <c r="W30" s="25">
        <f t="shared" si="5"/>
        <v>64.534444444444418</v>
      </c>
    </row>
    <row r="31" spans="2:23" x14ac:dyDescent="0.35">
      <c r="B31" s="20">
        <v>38</v>
      </c>
      <c r="C31" s="20">
        <v>51</v>
      </c>
      <c r="D31" s="20">
        <v>49</v>
      </c>
      <c r="Q31" s="25">
        <f t="shared" si="0"/>
        <v>3.7377777777777648</v>
      </c>
      <c r="R31" s="25">
        <f t="shared" si="1"/>
        <v>36.804444444444485</v>
      </c>
      <c r="S31" s="25">
        <f t="shared" si="2"/>
        <v>49.937777777777825</v>
      </c>
      <c r="U31" s="25">
        <f t="shared" si="3"/>
        <v>0.63999999999999546</v>
      </c>
      <c r="V31" s="25">
        <f t="shared" si="4"/>
        <v>40.534444444444453</v>
      </c>
      <c r="W31" s="25">
        <f t="shared" si="5"/>
        <v>16.267777777777763</v>
      </c>
    </row>
    <row r="32" spans="2:23" x14ac:dyDescent="0.35">
      <c r="B32" s="20">
        <v>67</v>
      </c>
      <c r="C32" s="20">
        <v>49</v>
      </c>
      <c r="D32" s="20">
        <v>63</v>
      </c>
      <c r="Q32" s="25">
        <f t="shared" si="0"/>
        <v>9.404444444444465</v>
      </c>
      <c r="R32" s="25">
        <f t="shared" si="1"/>
        <v>35.204444444444405</v>
      </c>
      <c r="S32" s="25">
        <f t="shared" si="2"/>
        <v>145.60444444444451</v>
      </c>
      <c r="U32" s="25">
        <f t="shared" si="3"/>
        <v>33.639999999999965</v>
      </c>
      <c r="V32" s="25">
        <f t="shared" si="4"/>
        <v>31.734444444444438</v>
      </c>
      <c r="W32" s="25">
        <f t="shared" si="5"/>
        <v>81.601111111111081</v>
      </c>
    </row>
    <row r="33" spans="1:23" x14ac:dyDescent="0.35">
      <c r="G33" s="14" t="s">
        <v>133</v>
      </c>
      <c r="Q33" s="25">
        <f t="shared" si="0"/>
        <v>62.937777777777725</v>
      </c>
      <c r="R33" s="25">
        <f t="shared" si="1"/>
        <v>16.537777777777805</v>
      </c>
      <c r="S33" s="25">
        <f t="shared" si="2"/>
        <v>4.2711111111111251</v>
      </c>
      <c r="U33" s="25">
        <f t="shared" si="3"/>
        <v>27.040000000000031</v>
      </c>
      <c r="V33" s="25">
        <f t="shared" si="4"/>
        <v>19.067777777777781</v>
      </c>
      <c r="W33" s="25">
        <f t="shared" si="5"/>
        <v>0.93444444444444807</v>
      </c>
    </row>
    <row r="34" spans="1:23" x14ac:dyDescent="0.35">
      <c r="Q34" s="25">
        <f t="shared" si="0"/>
        <v>98.671111111111045</v>
      </c>
      <c r="R34" s="25">
        <f t="shared" si="1"/>
        <v>25.671111111111145</v>
      </c>
      <c r="S34" s="25">
        <f t="shared" si="2"/>
        <v>36.804444444444485</v>
      </c>
      <c r="U34" s="25">
        <f t="shared" si="3"/>
        <v>51.840000000000039</v>
      </c>
      <c r="V34" s="25">
        <f t="shared" si="4"/>
        <v>28.801111111111116</v>
      </c>
      <c r="W34" s="25">
        <f t="shared" si="5"/>
        <v>9.2011111111110999</v>
      </c>
    </row>
    <row r="35" spans="1:23" x14ac:dyDescent="0.35">
      <c r="A35" t="s">
        <v>150</v>
      </c>
      <c r="G35" t="s">
        <v>175</v>
      </c>
      <c r="Q35" s="25">
        <f t="shared" si="0"/>
        <v>98.671111111111045</v>
      </c>
      <c r="R35" s="25">
        <f t="shared" si="1"/>
        <v>65.071111111111165</v>
      </c>
      <c r="S35" s="25">
        <f t="shared" si="2"/>
        <v>119.53777777777771</v>
      </c>
      <c r="U35" s="25">
        <f t="shared" si="3"/>
        <v>51.840000000000039</v>
      </c>
      <c r="V35" s="25">
        <f t="shared" si="4"/>
        <v>70.001111111111115</v>
      </c>
      <c r="W35" s="25">
        <f t="shared" si="5"/>
        <v>195.06777777777782</v>
      </c>
    </row>
    <row r="36" spans="1:23" x14ac:dyDescent="0.35">
      <c r="A36" s="15" t="s">
        <v>146</v>
      </c>
      <c r="B36" s="22">
        <f>AVERAGE(B3:B32)</f>
        <v>51.2</v>
      </c>
      <c r="C36" s="22">
        <f>AVERAGE(C3:C32)</f>
        <v>53.633333333333333</v>
      </c>
      <c r="D36" s="22">
        <f>AVERAGE(D3:D32)</f>
        <v>56.966666666666669</v>
      </c>
      <c r="Q36" s="25">
        <f t="shared" si="0"/>
        <v>4.4444444444448868E-3</v>
      </c>
      <c r="R36" s="25">
        <f t="shared" si="1"/>
        <v>1.1377777777777849</v>
      </c>
      <c r="S36" s="25">
        <f t="shared" si="2"/>
        <v>49.937777777777825</v>
      </c>
      <c r="U36" s="25">
        <f t="shared" si="3"/>
        <v>7.8399999999999839</v>
      </c>
      <c r="V36" s="25">
        <f t="shared" si="4"/>
        <v>1.8677777777777791</v>
      </c>
      <c r="W36" s="25">
        <f t="shared" si="5"/>
        <v>16.267777777777763</v>
      </c>
    </row>
    <row r="37" spans="1:23" ht="15" thickBot="1" x14ac:dyDescent="0.4">
      <c r="G37" t="s">
        <v>176</v>
      </c>
      <c r="Q37" s="25">
        <f t="shared" si="0"/>
        <v>142.40444444444435</v>
      </c>
      <c r="R37" s="25">
        <f t="shared" si="1"/>
        <v>122.47111111111118</v>
      </c>
      <c r="S37" s="25">
        <f t="shared" si="2"/>
        <v>3.7377777777777648</v>
      </c>
      <c r="U37" s="25">
        <f t="shared" si="3"/>
        <v>84.640000000000057</v>
      </c>
      <c r="V37" s="25">
        <f t="shared" si="4"/>
        <v>129.20111111111112</v>
      </c>
      <c r="W37" s="25">
        <f t="shared" si="5"/>
        <v>24.667777777777797</v>
      </c>
    </row>
    <row r="38" spans="1:23" x14ac:dyDescent="0.35">
      <c r="A38" s="23" t="s">
        <v>151</v>
      </c>
      <c r="C38" s="22">
        <f>AVERAGE(B3:D32)</f>
        <v>53.93333333333333</v>
      </c>
      <c r="G38" s="13" t="s">
        <v>177</v>
      </c>
      <c r="H38" s="13" t="s">
        <v>178</v>
      </c>
      <c r="I38" s="13" t="s">
        <v>179</v>
      </c>
      <c r="J38" s="13" t="s">
        <v>180</v>
      </c>
      <c r="K38" s="13" t="s">
        <v>69</v>
      </c>
      <c r="Q38" s="25">
        <f t="shared" si="0"/>
        <v>48.071111111111065</v>
      </c>
      <c r="R38" s="25">
        <f t="shared" si="1"/>
        <v>82.204444444444505</v>
      </c>
      <c r="S38" s="25">
        <f t="shared" si="2"/>
        <v>4.4444444444448868E-3</v>
      </c>
      <c r="U38" s="25">
        <f t="shared" si="3"/>
        <v>17.640000000000025</v>
      </c>
      <c r="V38" s="25">
        <f t="shared" si="4"/>
        <v>87.734444444444449</v>
      </c>
      <c r="W38" s="25">
        <f t="shared" si="5"/>
        <v>8.8011111111111227</v>
      </c>
    </row>
    <row r="39" spans="1:23" x14ac:dyDescent="0.35">
      <c r="G39" t="s">
        <v>39</v>
      </c>
      <c r="H39">
        <v>30</v>
      </c>
      <c r="I39">
        <v>1536</v>
      </c>
      <c r="J39">
        <v>51.2</v>
      </c>
      <c r="K39">
        <v>61.406896551724238</v>
      </c>
      <c r="Q39" s="25">
        <f t="shared" si="0"/>
        <v>9.404444444444465</v>
      </c>
      <c r="R39" s="25">
        <f t="shared" si="1"/>
        <v>321.60444444444431</v>
      </c>
      <c r="S39" s="25">
        <f t="shared" si="2"/>
        <v>16.537777777777805</v>
      </c>
      <c r="U39" s="25">
        <f t="shared" si="3"/>
        <v>33.639999999999965</v>
      </c>
      <c r="V39" s="25">
        <f t="shared" si="4"/>
        <v>310.93444444444441</v>
      </c>
      <c r="W39" s="25">
        <f t="shared" si="5"/>
        <v>1.0677777777777739</v>
      </c>
    </row>
    <row r="40" spans="1:23" x14ac:dyDescent="0.35">
      <c r="G40" t="s">
        <v>40</v>
      </c>
      <c r="H40">
        <v>30</v>
      </c>
      <c r="I40">
        <v>1609</v>
      </c>
      <c r="J40">
        <v>53.633333333333333</v>
      </c>
      <c r="K40">
        <v>78.447126436781375</v>
      </c>
      <c r="Q40" s="25">
        <f t="shared" si="0"/>
        <v>142.40444444444435</v>
      </c>
      <c r="R40" s="25">
        <f t="shared" si="1"/>
        <v>170.73777777777786</v>
      </c>
      <c r="S40" s="25">
        <f t="shared" si="2"/>
        <v>35.204444444444405</v>
      </c>
      <c r="U40" s="25">
        <f t="shared" si="3"/>
        <v>84.640000000000057</v>
      </c>
      <c r="V40" s="25">
        <f t="shared" si="4"/>
        <v>178.66777777777779</v>
      </c>
      <c r="W40" s="25">
        <f t="shared" si="5"/>
        <v>80.401111111111149</v>
      </c>
    </row>
    <row r="41" spans="1:23" ht="15" thickBot="1" x14ac:dyDescent="0.4">
      <c r="G41" s="12" t="s">
        <v>41</v>
      </c>
      <c r="H41" s="12">
        <v>30</v>
      </c>
      <c r="I41" s="12">
        <v>1709</v>
      </c>
      <c r="J41" s="12">
        <v>56.966666666666669</v>
      </c>
      <c r="K41" s="12">
        <v>61.6885057471262</v>
      </c>
      <c r="Q41" s="25">
        <f t="shared" si="0"/>
        <v>253.87111111111099</v>
      </c>
      <c r="R41" s="25">
        <f t="shared" si="1"/>
        <v>8.6044444444444252</v>
      </c>
      <c r="S41" s="25">
        <f t="shared" si="2"/>
        <v>24.337777777777745</v>
      </c>
      <c r="U41" s="25">
        <f t="shared" si="3"/>
        <v>174.24000000000007</v>
      </c>
      <c r="V41" s="25">
        <f t="shared" si="4"/>
        <v>6.9344444444444422</v>
      </c>
      <c r="W41" s="25">
        <f t="shared" si="5"/>
        <v>63.467777777777805</v>
      </c>
    </row>
    <row r="42" spans="1:23" x14ac:dyDescent="0.35">
      <c r="Q42" s="25">
        <f t="shared" si="0"/>
        <v>170.73777777777786</v>
      </c>
      <c r="R42" s="25">
        <f t="shared" si="1"/>
        <v>24.337777777777745</v>
      </c>
      <c r="S42" s="25">
        <f t="shared" si="2"/>
        <v>82.204444444444505</v>
      </c>
      <c r="U42" s="25">
        <f t="shared" si="3"/>
        <v>249.6399999999999</v>
      </c>
      <c r="V42" s="25">
        <f t="shared" si="4"/>
        <v>21.467777777777773</v>
      </c>
      <c r="W42" s="25">
        <f t="shared" si="5"/>
        <v>36.401111111111085</v>
      </c>
    </row>
    <row r="43" spans="1:23" x14ac:dyDescent="0.35">
      <c r="Q43" s="9"/>
      <c r="U43" s="9"/>
    </row>
    <row r="44" spans="1:23" ht="15" thickBot="1" x14ac:dyDescent="0.4">
      <c r="G44" t="s">
        <v>181</v>
      </c>
      <c r="O44" s="14" t="s">
        <v>160</v>
      </c>
      <c r="R44" s="26">
        <f>SUM(Q13:S42)</f>
        <v>6347.5999999999985</v>
      </c>
      <c r="T44" t="s">
        <v>162</v>
      </c>
      <c r="U44" s="9"/>
      <c r="W44" s="26">
        <f>SUM(U13:W42)</f>
        <v>5844.7333333333345</v>
      </c>
    </row>
    <row r="45" spans="1:23" x14ac:dyDescent="0.35">
      <c r="G45" s="13" t="s">
        <v>182</v>
      </c>
      <c r="H45" s="13" t="s">
        <v>183</v>
      </c>
      <c r="I45" s="13" t="s">
        <v>72</v>
      </c>
      <c r="J45" s="13" t="s">
        <v>184</v>
      </c>
      <c r="K45" s="28" t="s">
        <v>174</v>
      </c>
      <c r="L45" s="28" t="s">
        <v>185</v>
      </c>
      <c r="M45" s="28" t="s">
        <v>186</v>
      </c>
      <c r="N45" s="29" t="s">
        <v>196</v>
      </c>
      <c r="Q45" s="9"/>
      <c r="U45" s="9"/>
    </row>
    <row r="46" spans="1:23" x14ac:dyDescent="0.35">
      <c r="G46" t="s">
        <v>187</v>
      </c>
      <c r="H46">
        <v>502.86666666666497</v>
      </c>
      <c r="I46">
        <v>2</v>
      </c>
      <c r="J46">
        <v>251.43333333333248</v>
      </c>
      <c r="K46">
        <v>3.7426343944975979</v>
      </c>
      <c r="L46">
        <v>2.7589829320955328E-2</v>
      </c>
      <c r="M46">
        <v>3.1012957566671893</v>
      </c>
      <c r="N46">
        <v>0.05</v>
      </c>
      <c r="Q46" s="9"/>
      <c r="U46" s="9"/>
    </row>
    <row r="47" spans="1:23" x14ac:dyDescent="0.35">
      <c r="G47" t="s">
        <v>188</v>
      </c>
      <c r="H47">
        <v>5844.7333333333336</v>
      </c>
      <c r="I47">
        <v>87</v>
      </c>
      <c r="J47">
        <v>67.180842911877392</v>
      </c>
      <c r="P47" s="14" t="s">
        <v>164</v>
      </c>
      <c r="Q47" s="9"/>
      <c r="R47" t="s">
        <v>163</v>
      </c>
      <c r="U47" s="26">
        <f>R44-W44</f>
        <v>502.86666666666406</v>
      </c>
    </row>
    <row r="48" spans="1:23" x14ac:dyDescent="0.35">
      <c r="Q48" s="9"/>
      <c r="U48" s="9"/>
    </row>
    <row r="49" spans="5:23" ht="15" thickBot="1" x14ac:dyDescent="0.4">
      <c r="G49" s="12" t="s">
        <v>189</v>
      </c>
      <c r="H49" s="12">
        <v>6347.5999999999985</v>
      </c>
      <c r="I49" s="12">
        <v>89</v>
      </c>
      <c r="J49" s="12"/>
      <c r="K49" s="12"/>
      <c r="L49" s="12"/>
      <c r="M49" s="12"/>
      <c r="Q49" s="9"/>
      <c r="U49" s="9"/>
    </row>
    <row r="50" spans="5:23" x14ac:dyDescent="0.35">
      <c r="P50" s="14" t="s">
        <v>165</v>
      </c>
      <c r="Q50" s="9"/>
      <c r="R50" t="s">
        <v>166</v>
      </c>
      <c r="U50" s="9">
        <f>U47/J23</f>
        <v>251.43333333333203</v>
      </c>
      <c r="W50" t="s">
        <v>167</v>
      </c>
    </row>
    <row r="51" spans="5:23" x14ac:dyDescent="0.35">
      <c r="G51" t="s">
        <v>193</v>
      </c>
      <c r="I51" t="s">
        <v>97</v>
      </c>
      <c r="Q51" s="9"/>
      <c r="U51" s="9"/>
    </row>
    <row r="52" spans="5:23" x14ac:dyDescent="0.35">
      <c r="Q52" s="9"/>
      <c r="U52" s="9"/>
    </row>
    <row r="53" spans="5:23" x14ac:dyDescent="0.35">
      <c r="G53" t="s">
        <v>124</v>
      </c>
      <c r="I53" t="s">
        <v>97</v>
      </c>
      <c r="P53" s="14" t="s">
        <v>170</v>
      </c>
      <c r="R53" t="s">
        <v>168</v>
      </c>
      <c r="U53" s="9">
        <f>W44/J25</f>
        <v>65.671161048689157</v>
      </c>
      <c r="W53" t="s">
        <v>169</v>
      </c>
    </row>
    <row r="54" spans="5:23" x14ac:dyDescent="0.35">
      <c r="Q54" s="9"/>
      <c r="U54" s="9"/>
    </row>
    <row r="55" spans="5:23" ht="23.5" x14ac:dyDescent="0.55000000000000004">
      <c r="E55" s="14" t="s">
        <v>194</v>
      </c>
      <c r="H55" s="11" t="s">
        <v>195</v>
      </c>
      <c r="P55" s="14" t="s">
        <v>171</v>
      </c>
      <c r="S55" s="14" t="s">
        <v>172</v>
      </c>
      <c r="U55" s="9">
        <f>U50/U53</f>
        <v>3.8286719667848907</v>
      </c>
      <c r="W55" s="27" t="s">
        <v>173</v>
      </c>
    </row>
    <row r="56" spans="5:23" x14ac:dyDescent="0.35">
      <c r="Q56" s="9"/>
      <c r="U56" s="9"/>
    </row>
    <row r="57" spans="5:23" x14ac:dyDescent="0.35">
      <c r="P57" s="14" t="s">
        <v>197</v>
      </c>
      <c r="Q57" s="9"/>
      <c r="S57" s="14" t="s">
        <v>190</v>
      </c>
      <c r="U57" s="9">
        <v>3.15</v>
      </c>
      <c r="W57" t="s">
        <v>192</v>
      </c>
    </row>
    <row r="58" spans="5:23" x14ac:dyDescent="0.35">
      <c r="Q58" s="9"/>
    </row>
    <row r="59" spans="5:23" x14ac:dyDescent="0.35">
      <c r="S59" t="s">
        <v>119</v>
      </c>
      <c r="T59" t="s">
        <v>191</v>
      </c>
    </row>
    <row r="61" spans="5:23" x14ac:dyDescent="0.35">
      <c r="S61" t="s">
        <v>193</v>
      </c>
      <c r="U61" t="s">
        <v>97</v>
      </c>
    </row>
    <row r="63" spans="5:23" x14ac:dyDescent="0.35">
      <c r="S63" s="14" t="s">
        <v>194</v>
      </c>
      <c r="U63" s="11" t="s">
        <v>195</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1B3E-E3C8-4DE9-A76C-4618FB7B6557}">
  <dimension ref="A1"/>
  <sheetViews>
    <sheetView workbookViewId="0">
      <selection activeCell="M9" sqref="M9"/>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5689-9112-4BA0-9F95-FF32A70630F7}">
  <dimension ref="A1:T103"/>
  <sheetViews>
    <sheetView topLeftCell="A28" zoomScale="70" zoomScaleNormal="70" workbookViewId="0">
      <selection activeCell="J61" sqref="J61"/>
    </sheetView>
  </sheetViews>
  <sheetFormatPr defaultRowHeight="14.5" x14ac:dyDescent="0.35"/>
  <cols>
    <col min="1" max="1" width="10.453125" bestFit="1" customWidth="1"/>
    <col min="3" max="3" width="15.08984375" customWidth="1"/>
    <col min="6" max="6" width="19.7265625" customWidth="1"/>
    <col min="7" max="7" width="15.26953125" bestFit="1" customWidth="1"/>
    <col min="8" max="8" width="6.26953125" customWidth="1"/>
    <col min="9" max="9" width="10.7265625" bestFit="1" customWidth="1"/>
  </cols>
  <sheetData>
    <row r="1" spans="1:9" x14ac:dyDescent="0.35">
      <c r="A1" t="s">
        <v>36</v>
      </c>
    </row>
    <row r="2" spans="1:9" x14ac:dyDescent="0.35">
      <c r="I2" t="s">
        <v>48</v>
      </c>
    </row>
    <row r="3" spans="1:9" x14ac:dyDescent="0.35">
      <c r="B3" s="7" t="s">
        <v>37</v>
      </c>
      <c r="C3" s="7" t="s">
        <v>47</v>
      </c>
    </row>
    <row r="4" spans="1:9" x14ac:dyDescent="0.35">
      <c r="B4" s="8" t="s">
        <v>57</v>
      </c>
      <c r="C4" s="8" t="s">
        <v>59</v>
      </c>
      <c r="F4" t="s">
        <v>49</v>
      </c>
    </row>
    <row r="5" spans="1:9" x14ac:dyDescent="0.35">
      <c r="B5" s="8" t="s">
        <v>57</v>
      </c>
      <c r="C5" s="8" t="s">
        <v>59</v>
      </c>
      <c r="F5" t="s">
        <v>50</v>
      </c>
    </row>
    <row r="6" spans="1:9" x14ac:dyDescent="0.35">
      <c r="B6" s="8" t="s">
        <v>57</v>
      </c>
      <c r="C6" s="8" t="s">
        <v>59</v>
      </c>
    </row>
    <row r="7" spans="1:9" x14ac:dyDescent="0.35">
      <c r="B7" s="8" t="s">
        <v>57</v>
      </c>
      <c r="C7" s="8" t="s">
        <v>59</v>
      </c>
      <c r="F7" t="s">
        <v>51</v>
      </c>
    </row>
    <row r="8" spans="1:9" x14ac:dyDescent="0.35">
      <c r="B8" s="8" t="s">
        <v>57</v>
      </c>
      <c r="C8" s="8" t="s">
        <v>60</v>
      </c>
      <c r="F8" t="s">
        <v>52</v>
      </c>
    </row>
    <row r="9" spans="1:9" x14ac:dyDescent="0.35">
      <c r="B9" s="8" t="s">
        <v>57</v>
      </c>
      <c r="C9" s="8" t="s">
        <v>60</v>
      </c>
    </row>
    <row r="10" spans="1:9" x14ac:dyDescent="0.35">
      <c r="B10" s="8" t="s">
        <v>57</v>
      </c>
      <c r="C10" s="8" t="s">
        <v>60</v>
      </c>
      <c r="F10" t="s">
        <v>53</v>
      </c>
    </row>
    <row r="11" spans="1:9" x14ac:dyDescent="0.35">
      <c r="B11" s="8" t="s">
        <v>57</v>
      </c>
      <c r="C11" s="8" t="s">
        <v>59</v>
      </c>
      <c r="F11" t="s">
        <v>54</v>
      </c>
    </row>
    <row r="12" spans="1:9" x14ac:dyDescent="0.35">
      <c r="B12" s="8" t="s">
        <v>57</v>
      </c>
      <c r="C12" s="8" t="s">
        <v>59</v>
      </c>
    </row>
    <row r="13" spans="1:9" x14ac:dyDescent="0.35">
      <c r="B13" s="8" t="s">
        <v>57</v>
      </c>
      <c r="C13" s="8" t="s">
        <v>60</v>
      </c>
      <c r="F13" t="s">
        <v>55</v>
      </c>
    </row>
    <row r="14" spans="1:9" x14ac:dyDescent="0.35">
      <c r="B14" s="8" t="s">
        <v>57</v>
      </c>
      <c r="C14" s="8" t="s">
        <v>59</v>
      </c>
    </row>
    <row r="15" spans="1:9" x14ac:dyDescent="0.35">
      <c r="B15" s="8" t="s">
        <v>57</v>
      </c>
      <c r="C15" s="8" t="s">
        <v>59</v>
      </c>
      <c r="F15" t="s">
        <v>56</v>
      </c>
    </row>
    <row r="16" spans="1:9" x14ac:dyDescent="0.35">
      <c r="B16" s="8" t="s">
        <v>57</v>
      </c>
      <c r="C16" s="8" t="s">
        <v>59</v>
      </c>
    </row>
    <row r="17" spans="2:20" x14ac:dyDescent="0.35">
      <c r="B17" s="8" t="s">
        <v>57</v>
      </c>
      <c r="C17" s="8" t="s">
        <v>59</v>
      </c>
      <c r="F17" t="s">
        <v>62</v>
      </c>
      <c r="H17" t="s">
        <v>198</v>
      </c>
    </row>
    <row r="18" spans="2:20" x14ac:dyDescent="0.35">
      <c r="B18" s="8" t="s">
        <v>57</v>
      </c>
      <c r="C18" s="8" t="s">
        <v>59</v>
      </c>
    </row>
    <row r="19" spans="2:20" x14ac:dyDescent="0.35">
      <c r="B19" s="8" t="s">
        <v>57</v>
      </c>
      <c r="C19" s="8" t="s">
        <v>59</v>
      </c>
      <c r="F19" t="s">
        <v>101</v>
      </c>
      <c r="H19" t="s">
        <v>200</v>
      </c>
    </row>
    <row r="20" spans="2:20" x14ac:dyDescent="0.35">
      <c r="B20" s="8" t="s">
        <v>57</v>
      </c>
      <c r="C20" s="8" t="s">
        <v>60</v>
      </c>
      <c r="F20" t="s">
        <v>66</v>
      </c>
      <c r="H20" t="s">
        <v>199</v>
      </c>
    </row>
    <row r="21" spans="2:20" x14ac:dyDescent="0.35">
      <c r="B21" s="8" t="s">
        <v>57</v>
      </c>
      <c r="C21" s="8" t="s">
        <v>59</v>
      </c>
    </row>
    <row r="22" spans="2:20" x14ac:dyDescent="0.35">
      <c r="B22" s="8" t="s">
        <v>57</v>
      </c>
      <c r="C22" s="8" t="s">
        <v>59</v>
      </c>
      <c r="F22" s="14" t="s">
        <v>130</v>
      </c>
    </row>
    <row r="23" spans="2:20" ht="15.5" x14ac:dyDescent="0.35">
      <c r="B23" s="8" t="s">
        <v>57</v>
      </c>
      <c r="C23" s="8" t="s">
        <v>60</v>
      </c>
      <c r="F23" s="30" t="s">
        <v>203</v>
      </c>
      <c r="G23" s="30" t="s">
        <v>204</v>
      </c>
      <c r="M23" s="32" t="s">
        <v>79</v>
      </c>
    </row>
    <row r="24" spans="2:20" x14ac:dyDescent="0.35">
      <c r="B24" s="8" t="s">
        <v>57</v>
      </c>
      <c r="C24" s="8" t="s">
        <v>59</v>
      </c>
      <c r="F24" s="30" t="s">
        <v>201</v>
      </c>
      <c r="G24" t="s">
        <v>60</v>
      </c>
      <c r="H24" t="s">
        <v>59</v>
      </c>
      <c r="I24" t="s">
        <v>202</v>
      </c>
      <c r="M24" t="s">
        <v>212</v>
      </c>
    </row>
    <row r="25" spans="2:20" x14ac:dyDescent="0.35">
      <c r="B25" s="8" t="s">
        <v>57</v>
      </c>
      <c r="C25" s="8" t="s">
        <v>59</v>
      </c>
      <c r="F25" s="31" t="s">
        <v>57</v>
      </c>
      <c r="G25">
        <v>19</v>
      </c>
      <c r="H25">
        <v>31</v>
      </c>
      <c r="I25">
        <v>50</v>
      </c>
    </row>
    <row r="26" spans="2:20" ht="15.5" x14ac:dyDescent="0.35">
      <c r="B26" s="8" t="s">
        <v>57</v>
      </c>
      <c r="C26" s="8" t="s">
        <v>60</v>
      </c>
      <c r="F26" s="31" t="s">
        <v>58</v>
      </c>
      <c r="G26">
        <v>20</v>
      </c>
      <c r="H26">
        <v>30</v>
      </c>
      <c r="I26">
        <v>50</v>
      </c>
      <c r="N26" s="32" t="s">
        <v>203</v>
      </c>
      <c r="O26" s="32" t="s">
        <v>204</v>
      </c>
    </row>
    <row r="27" spans="2:20" ht="15.5" x14ac:dyDescent="0.35">
      <c r="B27" s="8" t="s">
        <v>57</v>
      </c>
      <c r="C27" s="8" t="s">
        <v>60</v>
      </c>
      <c r="F27" s="31" t="s">
        <v>202</v>
      </c>
      <c r="G27">
        <v>39</v>
      </c>
      <c r="H27">
        <v>61</v>
      </c>
      <c r="I27">
        <v>100</v>
      </c>
      <c r="N27" s="32" t="s">
        <v>201</v>
      </c>
      <c r="O27" s="32" t="s">
        <v>213</v>
      </c>
      <c r="P27" s="32" t="s">
        <v>214</v>
      </c>
    </row>
    <row r="28" spans="2:20" ht="15.5" x14ac:dyDescent="0.35">
      <c r="B28" s="8" t="s">
        <v>57</v>
      </c>
      <c r="C28" s="8" t="s">
        <v>60</v>
      </c>
      <c r="N28" s="32" t="s">
        <v>215</v>
      </c>
      <c r="O28">
        <f>(G32-G40)^2/(G40)</f>
        <v>1.282051282051282E-2</v>
      </c>
      <c r="P28">
        <f>(H32-H40)^2/H40</f>
        <v>8.1967213114754103E-3</v>
      </c>
    </row>
    <row r="29" spans="2:20" ht="15.5" x14ac:dyDescent="0.35">
      <c r="B29" s="8" t="s">
        <v>57</v>
      </c>
      <c r="C29" s="8" t="s">
        <v>59</v>
      </c>
      <c r="F29" s="14" t="s">
        <v>206</v>
      </c>
      <c r="N29" s="32" t="s">
        <v>216</v>
      </c>
      <c r="O29">
        <f>(G33-G41)^2/G41</f>
        <v>1.282051282051282E-2</v>
      </c>
      <c r="P29">
        <f>(H33-H41)^2/H41</f>
        <v>8.1967213114754103E-3</v>
      </c>
    </row>
    <row r="30" spans="2:20" ht="15.5" x14ac:dyDescent="0.35">
      <c r="B30" s="8" t="s">
        <v>57</v>
      </c>
      <c r="C30" s="8" t="s">
        <v>60</v>
      </c>
      <c r="F30" t="s">
        <v>203</v>
      </c>
      <c r="G30" t="s">
        <v>204</v>
      </c>
      <c r="N30" s="32"/>
    </row>
    <row r="31" spans="2:20" ht="15.5" x14ac:dyDescent="0.35">
      <c r="B31" s="8" t="s">
        <v>57</v>
      </c>
      <c r="C31" s="8" t="s">
        <v>59</v>
      </c>
      <c r="F31" s="14" t="s">
        <v>201</v>
      </c>
      <c r="G31" s="14" t="s">
        <v>60</v>
      </c>
      <c r="H31" s="14" t="s">
        <v>59</v>
      </c>
      <c r="I31" s="14" t="s">
        <v>202</v>
      </c>
      <c r="N31" s="32" t="s">
        <v>217</v>
      </c>
      <c r="O31">
        <f>SUM(O28:P29)</f>
        <v>4.2034468263976464E-2</v>
      </c>
      <c r="Q31" t="s">
        <v>95</v>
      </c>
      <c r="R31" s="14" t="s">
        <v>220</v>
      </c>
      <c r="T31" s="14">
        <v>1.2</v>
      </c>
    </row>
    <row r="32" spans="2:20" ht="15.5" x14ac:dyDescent="0.35">
      <c r="B32" s="8" t="s">
        <v>57</v>
      </c>
      <c r="C32" s="8" t="s">
        <v>59</v>
      </c>
      <c r="F32" s="14" t="s">
        <v>57</v>
      </c>
      <c r="G32">
        <v>19</v>
      </c>
      <c r="H32">
        <v>31</v>
      </c>
      <c r="I32">
        <v>50</v>
      </c>
      <c r="M32" t="s">
        <v>218</v>
      </c>
      <c r="N32" s="32" t="s">
        <v>219</v>
      </c>
      <c r="O32">
        <v>3.8420000000000001</v>
      </c>
      <c r="R32" t="s">
        <v>222</v>
      </c>
    </row>
    <row r="33" spans="2:9" x14ac:dyDescent="0.35">
      <c r="B33" s="8" t="s">
        <v>57</v>
      </c>
      <c r="C33" s="8" t="s">
        <v>60</v>
      </c>
      <c r="F33" s="14" t="s">
        <v>58</v>
      </c>
      <c r="G33">
        <v>20</v>
      </c>
      <c r="H33">
        <v>30</v>
      </c>
      <c r="I33">
        <v>50</v>
      </c>
    </row>
    <row r="34" spans="2:9" x14ac:dyDescent="0.35">
      <c r="B34" s="8" t="s">
        <v>57</v>
      </c>
      <c r="C34" s="8" t="s">
        <v>60</v>
      </c>
      <c r="F34" s="14" t="s">
        <v>202</v>
      </c>
      <c r="G34">
        <v>39</v>
      </c>
      <c r="H34">
        <v>61</v>
      </c>
      <c r="I34">
        <v>100</v>
      </c>
    </row>
    <row r="35" spans="2:9" x14ac:dyDescent="0.35">
      <c r="B35" s="8" t="s">
        <v>57</v>
      </c>
      <c r="C35" s="8" t="s">
        <v>60</v>
      </c>
    </row>
    <row r="36" spans="2:9" x14ac:dyDescent="0.35">
      <c r="B36" s="8" t="s">
        <v>57</v>
      </c>
      <c r="C36" s="8" t="s">
        <v>59</v>
      </c>
    </row>
    <row r="37" spans="2:9" x14ac:dyDescent="0.35">
      <c r="B37" s="8" t="s">
        <v>57</v>
      </c>
      <c r="C37" s="8" t="s">
        <v>59</v>
      </c>
      <c r="F37" s="14" t="s">
        <v>205</v>
      </c>
    </row>
    <row r="38" spans="2:9" x14ac:dyDescent="0.35">
      <c r="B38" s="8" t="s">
        <v>57</v>
      </c>
      <c r="C38" s="8" t="s">
        <v>59</v>
      </c>
      <c r="F38" t="s">
        <v>203</v>
      </c>
      <c r="G38" t="s">
        <v>204</v>
      </c>
    </row>
    <row r="39" spans="2:9" x14ac:dyDescent="0.35">
      <c r="B39" s="8" t="s">
        <v>57</v>
      </c>
      <c r="C39" s="8" t="s">
        <v>59</v>
      </c>
      <c r="F39" s="14" t="s">
        <v>201</v>
      </c>
      <c r="G39" s="14" t="s">
        <v>60</v>
      </c>
      <c r="H39" s="14" t="s">
        <v>59</v>
      </c>
      <c r="I39" s="14" t="s">
        <v>202</v>
      </c>
    </row>
    <row r="40" spans="2:9" x14ac:dyDescent="0.35">
      <c r="B40" s="8" t="s">
        <v>57</v>
      </c>
      <c r="C40" s="8" t="s">
        <v>59</v>
      </c>
      <c r="F40" s="14" t="s">
        <v>57</v>
      </c>
      <c r="G40">
        <f>(G34*I32)/I34</f>
        <v>19.5</v>
      </c>
      <c r="H40">
        <f>(H34*I32)/I34</f>
        <v>30.5</v>
      </c>
      <c r="I40">
        <v>50</v>
      </c>
    </row>
    <row r="41" spans="2:9" x14ac:dyDescent="0.35">
      <c r="B41" s="8" t="s">
        <v>57</v>
      </c>
      <c r="C41" s="8" t="s">
        <v>59</v>
      </c>
      <c r="F41" s="14" t="s">
        <v>58</v>
      </c>
      <c r="G41">
        <f>(G34*I33)/I34</f>
        <v>19.5</v>
      </c>
      <c r="H41">
        <f>(H34*I33)/I34</f>
        <v>30.5</v>
      </c>
      <c r="I41">
        <v>50</v>
      </c>
    </row>
    <row r="42" spans="2:9" x14ac:dyDescent="0.35">
      <c r="B42" s="8" t="s">
        <v>57</v>
      </c>
      <c r="C42" s="8" t="s">
        <v>60</v>
      </c>
      <c r="F42" s="14" t="s">
        <v>202</v>
      </c>
      <c r="G42">
        <v>39</v>
      </c>
      <c r="H42">
        <v>61</v>
      </c>
      <c r="I42">
        <v>100</v>
      </c>
    </row>
    <row r="43" spans="2:9" x14ac:dyDescent="0.35">
      <c r="B43" s="8" t="s">
        <v>57</v>
      </c>
      <c r="C43" s="8" t="s">
        <v>59</v>
      </c>
    </row>
    <row r="44" spans="2:9" x14ac:dyDescent="0.35">
      <c r="B44" s="8" t="s">
        <v>58</v>
      </c>
      <c r="C44" s="8" t="s">
        <v>59</v>
      </c>
    </row>
    <row r="45" spans="2:9" x14ac:dyDescent="0.35">
      <c r="B45" s="8" t="s">
        <v>58</v>
      </c>
      <c r="C45" s="8" t="s">
        <v>59</v>
      </c>
    </row>
    <row r="46" spans="2:9" ht="15.5" x14ac:dyDescent="0.35">
      <c r="B46" s="8" t="s">
        <v>58</v>
      </c>
      <c r="C46" s="8" t="s">
        <v>59</v>
      </c>
      <c r="F46" s="32" t="s">
        <v>92</v>
      </c>
      <c r="G46">
        <f>_xlfn.CHISQ.TEST(G32:H33,G40:H41)</f>
        <v>0.83755408340798465</v>
      </c>
    </row>
    <row r="47" spans="2:9" ht="15.5" x14ac:dyDescent="0.35">
      <c r="B47" s="8" t="s">
        <v>58</v>
      </c>
      <c r="C47" s="8" t="s">
        <v>59</v>
      </c>
      <c r="F47" s="32" t="s">
        <v>207</v>
      </c>
      <c r="G47">
        <f>_xlfn.CHISQ.INV.RT(G46,1)</f>
        <v>4.203446826397645E-2</v>
      </c>
    </row>
    <row r="48" spans="2:9" ht="15.5" x14ac:dyDescent="0.35">
      <c r="B48" s="8" t="s">
        <v>58</v>
      </c>
      <c r="C48" s="8" t="s">
        <v>59</v>
      </c>
      <c r="F48" s="32" t="s">
        <v>208</v>
      </c>
      <c r="G48">
        <f>_xlfn.CHISQ.INV.RT(G49,G51)</f>
        <v>3.8414588206941236</v>
      </c>
    </row>
    <row r="49" spans="2:9" ht="15.5" x14ac:dyDescent="0.35">
      <c r="B49" s="8" t="s">
        <v>58</v>
      </c>
      <c r="C49" s="8" t="s">
        <v>59</v>
      </c>
      <c r="F49" s="32" t="s">
        <v>209</v>
      </c>
      <c r="G49">
        <v>0.05</v>
      </c>
    </row>
    <row r="50" spans="2:9" ht="15.5" x14ac:dyDescent="0.35">
      <c r="B50" s="8" t="s">
        <v>58</v>
      </c>
      <c r="C50" s="8" t="s">
        <v>60</v>
      </c>
      <c r="F50" s="32" t="s">
        <v>210</v>
      </c>
      <c r="G50" s="32" t="s">
        <v>211</v>
      </c>
    </row>
    <row r="51" spans="2:9" x14ac:dyDescent="0.35">
      <c r="B51" s="8" t="s">
        <v>58</v>
      </c>
      <c r="C51" s="8" t="s">
        <v>59</v>
      </c>
      <c r="G51">
        <f>(COUNT(G40:G41)-1)*(COUNT(G40:H40)-1)</f>
        <v>1</v>
      </c>
    </row>
    <row r="52" spans="2:9" x14ac:dyDescent="0.35">
      <c r="B52" s="8" t="s">
        <v>58</v>
      </c>
      <c r="C52" s="8" t="s">
        <v>60</v>
      </c>
    </row>
    <row r="53" spans="2:9" ht="15.5" x14ac:dyDescent="0.35">
      <c r="B53" s="8" t="s">
        <v>57</v>
      </c>
      <c r="C53" s="8" t="s">
        <v>60</v>
      </c>
      <c r="F53" s="32" t="s">
        <v>95</v>
      </c>
      <c r="G53" s="14" t="s">
        <v>221</v>
      </c>
      <c r="H53">
        <v>1.2</v>
      </c>
      <c r="I53" t="s">
        <v>222</v>
      </c>
    </row>
    <row r="54" spans="2:9" x14ac:dyDescent="0.35">
      <c r="B54" s="8" t="s">
        <v>57</v>
      </c>
      <c r="C54" s="8" t="s">
        <v>59</v>
      </c>
      <c r="G54" s="14" t="s">
        <v>220</v>
      </c>
      <c r="H54">
        <v>2.2000000000000002</v>
      </c>
      <c r="I54" t="s">
        <v>222</v>
      </c>
    </row>
    <row r="55" spans="2:9" x14ac:dyDescent="0.35">
      <c r="B55" s="8" t="s">
        <v>57</v>
      </c>
      <c r="C55" s="8" t="s">
        <v>59</v>
      </c>
    </row>
    <row r="56" spans="2:9" x14ac:dyDescent="0.35">
      <c r="B56" s="8" t="s">
        <v>57</v>
      </c>
      <c r="C56" s="8" t="s">
        <v>59</v>
      </c>
    </row>
    <row r="57" spans="2:9" x14ac:dyDescent="0.35">
      <c r="B57" s="8" t="s">
        <v>57</v>
      </c>
      <c r="C57" s="8" t="s">
        <v>60</v>
      </c>
    </row>
    <row r="58" spans="2:9" x14ac:dyDescent="0.35">
      <c r="B58" s="8" t="s">
        <v>57</v>
      </c>
      <c r="C58" s="8" t="s">
        <v>60</v>
      </c>
    </row>
    <row r="59" spans="2:9" x14ac:dyDescent="0.35">
      <c r="B59" s="8" t="s">
        <v>57</v>
      </c>
      <c r="C59" s="8" t="s">
        <v>60</v>
      </c>
    </row>
    <row r="60" spans="2:9" x14ac:dyDescent="0.35">
      <c r="B60" s="8" t="s">
        <v>57</v>
      </c>
      <c r="C60" s="8" t="s">
        <v>60</v>
      </c>
    </row>
    <row r="61" spans="2:9" x14ac:dyDescent="0.35">
      <c r="B61" s="8" t="s">
        <v>57</v>
      </c>
      <c r="C61" s="8" t="s">
        <v>59</v>
      </c>
    </row>
    <row r="62" spans="2:9" x14ac:dyDescent="0.35">
      <c r="B62" s="8" t="s">
        <v>57</v>
      </c>
      <c r="C62" s="8" t="s">
        <v>59</v>
      </c>
    </row>
    <row r="63" spans="2:9" x14ac:dyDescent="0.35">
      <c r="B63" s="8" t="s">
        <v>58</v>
      </c>
      <c r="C63" s="8" t="s">
        <v>59</v>
      </c>
    </row>
    <row r="64" spans="2:9" x14ac:dyDescent="0.35">
      <c r="B64" s="8" t="s">
        <v>58</v>
      </c>
      <c r="C64" s="8" t="s">
        <v>59</v>
      </c>
    </row>
    <row r="65" spans="2:3" x14ac:dyDescent="0.35">
      <c r="B65" s="8" t="s">
        <v>58</v>
      </c>
      <c r="C65" s="8" t="s">
        <v>59</v>
      </c>
    </row>
    <row r="66" spans="2:3" x14ac:dyDescent="0.35">
      <c r="B66" s="8" t="s">
        <v>58</v>
      </c>
      <c r="C66" s="8" t="s">
        <v>60</v>
      </c>
    </row>
    <row r="67" spans="2:3" x14ac:dyDescent="0.35">
      <c r="B67" s="8" t="s">
        <v>58</v>
      </c>
      <c r="C67" s="8" t="s">
        <v>60</v>
      </c>
    </row>
    <row r="68" spans="2:3" x14ac:dyDescent="0.35">
      <c r="B68" s="8" t="s">
        <v>58</v>
      </c>
      <c r="C68" s="8" t="s">
        <v>59</v>
      </c>
    </row>
    <row r="69" spans="2:3" x14ac:dyDescent="0.35">
      <c r="B69" s="8" t="s">
        <v>58</v>
      </c>
      <c r="C69" s="8" t="s">
        <v>59</v>
      </c>
    </row>
    <row r="70" spans="2:3" x14ac:dyDescent="0.35">
      <c r="B70" s="8" t="s">
        <v>58</v>
      </c>
      <c r="C70" s="8" t="s">
        <v>59</v>
      </c>
    </row>
    <row r="71" spans="2:3" x14ac:dyDescent="0.35">
      <c r="B71" s="8" t="s">
        <v>58</v>
      </c>
      <c r="C71" s="8" t="s">
        <v>59</v>
      </c>
    </row>
    <row r="72" spans="2:3" x14ac:dyDescent="0.35">
      <c r="B72" s="8" t="s">
        <v>58</v>
      </c>
      <c r="C72" s="8" t="s">
        <v>59</v>
      </c>
    </row>
    <row r="73" spans="2:3" x14ac:dyDescent="0.35">
      <c r="B73" s="8" t="s">
        <v>58</v>
      </c>
      <c r="C73" s="8" t="s">
        <v>60</v>
      </c>
    </row>
    <row r="74" spans="2:3" x14ac:dyDescent="0.35">
      <c r="B74" s="8" t="s">
        <v>58</v>
      </c>
      <c r="C74" s="8" t="s">
        <v>59</v>
      </c>
    </row>
    <row r="75" spans="2:3" x14ac:dyDescent="0.35">
      <c r="B75" s="8" t="s">
        <v>58</v>
      </c>
      <c r="C75" s="8" t="s">
        <v>59</v>
      </c>
    </row>
    <row r="76" spans="2:3" x14ac:dyDescent="0.35">
      <c r="B76" s="8" t="s">
        <v>58</v>
      </c>
      <c r="C76" s="8" t="s">
        <v>59</v>
      </c>
    </row>
    <row r="77" spans="2:3" x14ac:dyDescent="0.35">
      <c r="B77" s="8" t="s">
        <v>58</v>
      </c>
      <c r="C77" s="8" t="s">
        <v>59</v>
      </c>
    </row>
    <row r="78" spans="2:3" x14ac:dyDescent="0.35">
      <c r="B78" s="8" t="s">
        <v>58</v>
      </c>
      <c r="C78" s="8" t="s">
        <v>59</v>
      </c>
    </row>
    <row r="79" spans="2:3" x14ac:dyDescent="0.35">
      <c r="B79" s="8" t="s">
        <v>58</v>
      </c>
      <c r="C79" s="8" t="s">
        <v>60</v>
      </c>
    </row>
    <row r="80" spans="2:3" x14ac:dyDescent="0.35">
      <c r="B80" s="8" t="s">
        <v>58</v>
      </c>
      <c r="C80" s="8" t="s">
        <v>60</v>
      </c>
    </row>
    <row r="81" spans="2:3" x14ac:dyDescent="0.35">
      <c r="B81" s="8" t="s">
        <v>58</v>
      </c>
      <c r="C81" s="8" t="s">
        <v>60</v>
      </c>
    </row>
    <row r="82" spans="2:3" x14ac:dyDescent="0.35">
      <c r="B82" s="8" t="s">
        <v>58</v>
      </c>
      <c r="C82" s="8" t="s">
        <v>60</v>
      </c>
    </row>
    <row r="83" spans="2:3" x14ac:dyDescent="0.35">
      <c r="B83" s="8" t="s">
        <v>58</v>
      </c>
      <c r="C83" s="8" t="s">
        <v>60</v>
      </c>
    </row>
    <row r="84" spans="2:3" x14ac:dyDescent="0.35">
      <c r="B84" s="8" t="s">
        <v>58</v>
      </c>
      <c r="C84" s="8" t="s">
        <v>59</v>
      </c>
    </row>
    <row r="85" spans="2:3" x14ac:dyDescent="0.35">
      <c r="B85" s="8" t="s">
        <v>58</v>
      </c>
      <c r="C85" s="8" t="s">
        <v>60</v>
      </c>
    </row>
    <row r="86" spans="2:3" x14ac:dyDescent="0.35">
      <c r="B86" s="8" t="s">
        <v>58</v>
      </c>
      <c r="C86" s="8" t="s">
        <v>60</v>
      </c>
    </row>
    <row r="87" spans="2:3" x14ac:dyDescent="0.35">
      <c r="B87" s="8" t="s">
        <v>58</v>
      </c>
      <c r="C87" s="8" t="s">
        <v>59</v>
      </c>
    </row>
    <row r="88" spans="2:3" x14ac:dyDescent="0.35">
      <c r="B88" s="8" t="s">
        <v>58</v>
      </c>
      <c r="C88" s="8" t="s">
        <v>60</v>
      </c>
    </row>
    <row r="89" spans="2:3" x14ac:dyDescent="0.35">
      <c r="B89" s="8" t="s">
        <v>58</v>
      </c>
      <c r="C89" s="8" t="s">
        <v>59</v>
      </c>
    </row>
    <row r="90" spans="2:3" x14ac:dyDescent="0.35">
      <c r="B90" s="8" t="s">
        <v>58</v>
      </c>
      <c r="C90" s="8" t="s">
        <v>59</v>
      </c>
    </row>
    <row r="91" spans="2:3" x14ac:dyDescent="0.35">
      <c r="B91" s="8" t="s">
        <v>58</v>
      </c>
      <c r="C91" s="8" t="s">
        <v>59</v>
      </c>
    </row>
    <row r="92" spans="2:3" x14ac:dyDescent="0.35">
      <c r="B92" s="8" t="s">
        <v>58</v>
      </c>
      <c r="C92" s="8" t="s">
        <v>59</v>
      </c>
    </row>
    <row r="93" spans="2:3" x14ac:dyDescent="0.35">
      <c r="B93" s="8" t="s">
        <v>58</v>
      </c>
      <c r="C93" s="8" t="s">
        <v>59</v>
      </c>
    </row>
    <row r="94" spans="2:3" x14ac:dyDescent="0.35">
      <c r="B94" s="8" t="s">
        <v>58</v>
      </c>
      <c r="C94" s="8" t="s">
        <v>59</v>
      </c>
    </row>
    <row r="95" spans="2:3" x14ac:dyDescent="0.35">
      <c r="B95" s="8" t="s">
        <v>58</v>
      </c>
      <c r="C95" s="8" t="s">
        <v>60</v>
      </c>
    </row>
    <row r="96" spans="2:3" x14ac:dyDescent="0.35">
      <c r="B96" s="8" t="s">
        <v>58</v>
      </c>
      <c r="C96" s="8" t="s">
        <v>60</v>
      </c>
    </row>
    <row r="97" spans="2:3" x14ac:dyDescent="0.35">
      <c r="B97" s="8" t="s">
        <v>58</v>
      </c>
      <c r="C97" s="8" t="s">
        <v>60</v>
      </c>
    </row>
    <row r="98" spans="2:3" x14ac:dyDescent="0.35">
      <c r="B98" s="8" t="s">
        <v>58</v>
      </c>
      <c r="C98" s="8" t="s">
        <v>60</v>
      </c>
    </row>
    <row r="99" spans="2:3" x14ac:dyDescent="0.35">
      <c r="B99" s="8" t="s">
        <v>58</v>
      </c>
      <c r="C99" s="8" t="s">
        <v>60</v>
      </c>
    </row>
    <row r="100" spans="2:3" x14ac:dyDescent="0.35">
      <c r="B100" s="8" t="s">
        <v>58</v>
      </c>
      <c r="C100" s="8" t="s">
        <v>59</v>
      </c>
    </row>
    <row r="101" spans="2:3" x14ac:dyDescent="0.35">
      <c r="B101" s="8" t="s">
        <v>58</v>
      </c>
      <c r="C101" s="8" t="s">
        <v>59</v>
      </c>
    </row>
    <row r="102" spans="2:3" x14ac:dyDescent="0.35">
      <c r="B102" s="8" t="s">
        <v>58</v>
      </c>
      <c r="C102" s="8" t="s">
        <v>60</v>
      </c>
    </row>
    <row r="103" spans="2:3" x14ac:dyDescent="0.35">
      <c r="B103" s="8" t="s">
        <v>58</v>
      </c>
      <c r="C103" s="8" t="s">
        <v>60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8626E-323A-4A7D-9154-F394967869AC}">
  <dimension ref="A1"/>
  <sheetViews>
    <sheetView workbookViewId="0">
      <selection activeCell="N10" sqref="N10"/>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One Sample (T-Test)</vt:lpstr>
      <vt:lpstr>Paired Sample (T-Test)</vt:lpstr>
      <vt:lpstr>Independent Sample(T-test)</vt:lpstr>
      <vt:lpstr>Anova</vt:lpstr>
      <vt:lpstr>Annova Table</vt:lpstr>
      <vt:lpstr>Chi-Square</vt:lpstr>
      <vt:lpstr>Chi-Square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Admin</cp:lastModifiedBy>
  <dcterms:created xsi:type="dcterms:W3CDTF">2020-04-19T04:46:53Z</dcterms:created>
  <dcterms:modified xsi:type="dcterms:W3CDTF">2023-02-19T12:49:27Z</dcterms:modified>
</cp:coreProperties>
</file>