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shan/Documents/Hackathon/"/>
    </mc:Choice>
  </mc:AlternateContent>
  <xr:revisionPtr revIDLastSave="0" documentId="8_{1037E88C-EA11-1A42-81C9-D4EEB078FCC3}" xr6:coauthVersionLast="36" xr6:coauthVersionMax="36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Sales Analysis" sheetId="2" r:id="rId1"/>
    <sheet name="Sheet5" sheetId="7" state="hidden" r:id="rId2"/>
    <sheet name="Year 1 Monthly Growth" sheetId="4" state="hidden" r:id="rId3"/>
    <sheet name="Yearly Growth" sheetId="6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B3" i="4"/>
  <c r="B9" i="2"/>
  <c r="B11" i="2" s="1"/>
  <c r="B10" i="2"/>
  <c r="G12" i="4"/>
  <c r="F6" i="2"/>
  <c r="C3" i="4" l="1"/>
  <c r="C15" i="2" s="1"/>
  <c r="I3" i="4"/>
  <c r="I15" i="2" s="1"/>
  <c r="M3" i="4"/>
  <c r="F3" i="4"/>
  <c r="F15" i="2" s="1"/>
  <c r="E3" i="4"/>
  <c r="E15" i="2" s="1"/>
  <c r="L3" i="4"/>
  <c r="L15" i="2" s="1"/>
  <c r="D3" i="4"/>
  <c r="D15" i="2" s="1"/>
  <c r="H3" i="4"/>
  <c r="H15" i="2" s="1"/>
  <c r="G3" i="4"/>
  <c r="G15" i="2" s="1"/>
  <c r="K3" i="4"/>
  <c r="K15" i="2" s="1"/>
  <c r="J3" i="4"/>
  <c r="J15" i="2" s="1"/>
  <c r="B6" i="2"/>
  <c r="D4" i="2" l="1"/>
  <c r="E4" i="2" s="1"/>
  <c r="M15" i="2"/>
  <c r="G5" i="4"/>
  <c r="G10" i="2" s="1"/>
  <c r="M5" i="4"/>
  <c r="M10" i="2" s="1"/>
  <c r="L5" i="4"/>
  <c r="L10" i="2" s="1"/>
  <c r="D4" i="4"/>
  <c r="C4" i="4"/>
  <c r="C14" i="2" s="1"/>
  <c r="G4" i="4"/>
  <c r="I4" i="4"/>
  <c r="J4" i="4"/>
  <c r="F4" i="4"/>
  <c r="E4" i="4"/>
  <c r="L4" i="4"/>
  <c r="H4" i="4"/>
  <c r="M4" i="4"/>
  <c r="K4" i="4"/>
  <c r="G4" i="2"/>
  <c r="E9" i="2" l="1"/>
  <c r="E14" i="2"/>
  <c r="E16" i="2" s="1"/>
  <c r="F9" i="2"/>
  <c r="F14" i="2"/>
  <c r="F16" i="2" s="1"/>
  <c r="E5" i="4"/>
  <c r="E10" i="2" s="1"/>
  <c r="E11" i="2" s="1"/>
  <c r="M9" i="2"/>
  <c r="M11" i="2" s="1"/>
  <c r="M14" i="2"/>
  <c r="M16" i="2" s="1"/>
  <c r="J9" i="2"/>
  <c r="J11" i="2" s="1"/>
  <c r="J14" i="2"/>
  <c r="J16" i="2" s="1"/>
  <c r="G9" i="2"/>
  <c r="G14" i="2"/>
  <c r="G16" i="2" s="1"/>
  <c r="C16" i="2"/>
  <c r="H9" i="2"/>
  <c r="H14" i="2"/>
  <c r="H16" i="2" s="1"/>
  <c r="D9" i="2"/>
  <c r="D14" i="2"/>
  <c r="D16" i="2" s="1"/>
  <c r="I9" i="2"/>
  <c r="I14" i="2"/>
  <c r="I16" i="2" s="1"/>
  <c r="K9" i="2"/>
  <c r="K14" i="2"/>
  <c r="K16" i="2" s="1"/>
  <c r="L9" i="2"/>
  <c r="L14" i="2"/>
  <c r="L16" i="2" s="1"/>
  <c r="J5" i="4"/>
  <c r="J10" i="2" s="1"/>
  <c r="C9" i="2"/>
  <c r="C5" i="4"/>
  <c r="K5" i="4"/>
  <c r="K10" i="2" s="1"/>
  <c r="K11" i="2" s="1"/>
  <c r="I5" i="4"/>
  <c r="I10" i="2" s="1"/>
  <c r="I11" i="2" s="1"/>
  <c r="G11" i="2"/>
  <c r="L11" i="2"/>
  <c r="D5" i="4"/>
  <c r="D10" i="2" s="1"/>
  <c r="H5" i="4"/>
  <c r="H10" i="2" s="1"/>
  <c r="F5" i="4"/>
  <c r="F10" i="2" s="1"/>
  <c r="F11" i="2" s="1"/>
  <c r="H4" i="2"/>
  <c r="B20" i="2"/>
  <c r="K20" i="2" s="1"/>
  <c r="B21" i="2" s="1"/>
  <c r="K21" i="2" s="1"/>
  <c r="N14" i="2" l="1"/>
  <c r="C10" i="2"/>
  <c r="N10" i="2" s="1"/>
  <c r="D5" i="2"/>
  <c r="B15" i="2"/>
  <c r="H11" i="2"/>
  <c r="N9" i="2"/>
  <c r="N11" i="2" s="1"/>
  <c r="D11" i="2"/>
  <c r="N15" i="2" l="1"/>
  <c r="B16" i="2"/>
  <c r="E5" i="2"/>
  <c r="G5" i="2"/>
  <c r="G6" i="2" s="1"/>
  <c r="C11" i="2"/>
  <c r="N16" i="2"/>
  <c r="H5" i="2" l="1"/>
  <c r="E6" i="2"/>
  <c r="H6" i="2" s="1"/>
  <c r="B4" i="6" s="1"/>
  <c r="I6" i="2" l="1"/>
  <c r="B2" i="6"/>
  <c r="C2" i="6" s="1"/>
  <c r="D2" i="6" s="1"/>
  <c r="E2" i="6" s="1"/>
  <c r="F2" i="6" s="1"/>
  <c r="G2" i="6" s="1"/>
  <c r="H2" i="6" s="1"/>
  <c r="I2" i="6" s="1"/>
  <c r="C4" i="6" l="1"/>
  <c r="D4" i="6" s="1"/>
  <c r="E4" i="6" s="1"/>
  <c r="F4" i="6" s="1"/>
  <c r="G4" i="6" s="1"/>
  <c r="H4" i="6" s="1"/>
  <c r="I4" i="6" s="1"/>
</calcChain>
</file>

<file path=xl/sharedStrings.xml><?xml version="1.0" encoding="utf-8"?>
<sst xmlns="http://schemas.openxmlformats.org/spreadsheetml/2006/main" count="98" uniqueCount="80">
  <si>
    <t>Sales Revenue Data</t>
  </si>
  <si>
    <t>Product</t>
  </si>
  <si>
    <t>Price/Unit</t>
  </si>
  <si>
    <t>Markup %</t>
  </si>
  <si>
    <t>Quantity Sold</t>
  </si>
  <si>
    <t>Total Revenue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</si>
  <si>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</si>
  <si>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</si>
  <si>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</si>
  <si>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</si>
  <si>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</si>
  <si>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</si>
  <si>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</si>
  <si>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</si>
  <si>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All</t>
  </si>
  <si>
    <t>Profit % of Total Revenue</t>
  </si>
  <si>
    <t>Total Income/Product</t>
  </si>
  <si>
    <t>Productwise Revenue</t>
  </si>
  <si>
    <t>Product Profitability Analysis Template</t>
  </si>
  <si>
    <t>Yearly Revenue</t>
  </si>
  <si>
    <t>Revenue Stream 1 (Bike Rack)</t>
  </si>
  <si>
    <t xml:space="preserve">January </t>
  </si>
  <si>
    <t xml:space="preserve">February 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</si>
  <si>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</si>
  <si>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</si>
  <si>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</si>
  <si>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</si>
  <si>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</si>
  <si>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</si>
  <si>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</si>
  <si>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</si>
  <si>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</si>
  <si>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</si>
  <si>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</si>
  <si>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Jan 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</si>
  <si>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</si>
  <si>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</si>
  <si>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</si>
  <si>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</si>
  <si>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</si>
  <si>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</si>
  <si>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</si>
  <si>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</si>
  <si>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</si>
  <si>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</si>
  <si>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Assumption </t>
  </si>
  <si>
    <t>Volume</t>
  </si>
  <si>
    <t>Revenue Stream 1</t>
  </si>
  <si>
    <t>Revenue Steam 2</t>
  </si>
  <si>
    <t>Column1</t>
  </si>
  <si>
    <t>Column2</t>
  </si>
  <si>
    <t>Cost/Unit</t>
  </si>
  <si>
    <t>Total Cost</t>
  </si>
  <si>
    <t>Volume (Whole)</t>
  </si>
  <si>
    <t>Difference</t>
  </si>
  <si>
    <t>First Year Monthly Growth</t>
  </si>
  <si>
    <t>Yearly</t>
  </si>
  <si>
    <t xml:space="preserve">Number of </t>
  </si>
  <si>
    <t>Productwise Operating Cost</t>
  </si>
  <si>
    <t>Gain/Loss</t>
  </si>
  <si>
    <t>Cost Stream 1</t>
  </si>
  <si>
    <t>Cost Steam 2</t>
  </si>
  <si>
    <t>Total Operating Cost</t>
  </si>
  <si>
    <t>Growth Rate</t>
  </si>
  <si>
    <t>Profit</t>
  </si>
  <si>
    <t>Growth</t>
  </si>
  <si>
    <t>Revenue Stream 2 (Yearly Maintenance)</t>
  </si>
  <si>
    <t>Total</t>
  </si>
  <si>
    <t>Total Liabilities and Equity</t>
  </si>
  <si>
    <t xml:space="preserve">Assumptions </t>
  </si>
  <si>
    <t xml:space="preserve">Year 1 Growth </t>
  </si>
  <si>
    <t xml:space="preserve"> </t>
  </si>
  <si>
    <t xml:space="preserve">Comment </t>
  </si>
  <si>
    <t>By monthly growth and with ramp-up phase, growth is assumped slow</t>
  </si>
  <si>
    <t xml:space="preserve">Other Annual Growth </t>
  </si>
  <si>
    <t xml:space="preserve">Calculated based on annual growth; assumed per online suggestion; Year 1 growth could be more aggressive but we took the conservative route </t>
  </si>
  <si>
    <t>Two streams of income</t>
  </si>
  <si>
    <t xml:space="preserve">Monthly maintenance and per rack pricing; mark up are listed per "Sales Analysis" </t>
  </si>
  <si>
    <t>https://www.equidam.com/average-growth-rate-for-startups/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</si>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</sst>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theme="0"/>
      <name val="Arial"/>
    </font>
    <font>
      <b/>
      <sz val="11"/>
      <color theme="0"/>
      <name val="Arial"/>
    </font>
    <font>
      <b/>
      <sz val="2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22"/>
      <color theme="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ck">
        <color theme="6" tint="-0.24994659260841701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ck">
        <color theme="6" tint="-0.24994659260841701"/>
      </left>
      <right style="thick">
        <color theme="6" tint="-0.2499465926084170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8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9" fontId="4" fillId="0" borderId="11" xfId="1" applyFont="1" applyBorder="1" applyAlignment="1">
      <alignment horizontal="center"/>
    </xf>
    <xf numFmtId="9" fontId="4" fillId="0" borderId="12" xfId="1" applyFont="1" applyBorder="1" applyAlignment="1">
      <alignment horizontal="center"/>
    </xf>
    <xf numFmtId="0" fontId="10" fillId="3" borderId="5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4" fontId="4" fillId="3" borderId="5" xfId="2" applyFont="1" applyFill="1" applyBorder="1" applyAlignment="1">
      <alignment horizontal="center" vertical="center"/>
    </xf>
    <xf numFmtId="44" fontId="4" fillId="0" borderId="9" xfId="2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9" fontId="4" fillId="3" borderId="5" xfId="1" applyFont="1" applyFill="1" applyBorder="1" applyAlignment="1">
      <alignment horizontal="center" vertical="center"/>
    </xf>
    <xf numFmtId="44" fontId="4" fillId="3" borderId="13" xfId="2" applyFont="1" applyFill="1" applyBorder="1" applyAlignment="1">
      <alignment horizontal="center" vertical="center"/>
    </xf>
    <xf numFmtId="9" fontId="4" fillId="3" borderId="13" xfId="1" applyFont="1" applyFill="1" applyBorder="1" applyAlignment="1">
      <alignment horizontal="center" vertical="center"/>
    </xf>
    <xf numFmtId="44" fontId="0" fillId="0" borderId="0" xfId="0" applyNumberFormat="1"/>
    <xf numFmtId="44" fontId="0" fillId="0" borderId="0" xfId="2" applyNumberFormat="1" applyFont="1"/>
    <xf numFmtId="0" fontId="0" fillId="0" borderId="0" xfId="0" applyAlignment="1">
      <alignment wrapText="1"/>
    </xf>
    <xf numFmtId="9" fontId="0" fillId="0" borderId="0" xfId="1" applyFont="1"/>
    <xf numFmtId="174" fontId="0" fillId="0" borderId="0" xfId="0" applyNumberFormat="1"/>
    <xf numFmtId="2" fontId="0" fillId="0" borderId="0" xfId="0" applyNumberFormat="1"/>
    <xf numFmtId="1" fontId="0" fillId="0" borderId="0" xfId="0" applyNumberFormat="1"/>
    <xf numFmtId="1" fontId="4" fillId="3" borderId="5" xfId="2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1" fontId="10" fillId="3" borderId="5" xfId="2" applyNumberFormat="1" applyFont="1" applyFill="1" applyBorder="1" applyAlignment="1">
      <alignment horizontal="center" vertical="center"/>
    </xf>
    <xf numFmtId="44" fontId="12" fillId="4" borderId="5" xfId="3" applyNumberFormat="1" applyBorder="1" applyAlignment="1">
      <alignment horizontal="center" vertical="center"/>
    </xf>
    <xf numFmtId="0" fontId="14" fillId="2" borderId="1" xfId="0" applyFont="1" applyFill="1" applyBorder="1" applyAlignment="1">
      <alignment horizontal="left" indent="1"/>
    </xf>
    <xf numFmtId="0" fontId="10" fillId="3" borderId="13" xfId="0" applyFont="1" applyFill="1" applyBorder="1" applyAlignment="1">
      <alignment horizontal="left" vertical="center" indent="1"/>
    </xf>
    <xf numFmtId="9" fontId="4" fillId="3" borderId="5" xfId="2" applyNumberFormat="1" applyFont="1" applyFill="1" applyBorder="1" applyAlignment="1">
      <alignment horizontal="center" vertical="center"/>
    </xf>
    <xf numFmtId="44" fontId="13" fillId="5" borderId="13" xfId="4" applyNumberFormat="1" applyBorder="1" applyAlignment="1">
      <alignment horizontal="center" vertical="center"/>
    </xf>
    <xf numFmtId="9" fontId="12" fillId="4" borderId="13" xfId="3" applyNumberFormat="1" applyBorder="1" applyAlignment="1">
      <alignment horizontal="center" vertical="center"/>
    </xf>
  </cellXfs>
  <cellStyles count="5">
    <cellStyle name="Bad" xfId="4" builtinId="27"/>
    <cellStyle name="Currency" xfId="2" builtinId="4"/>
    <cellStyle name="Good" xfId="3" builtinId="26"/>
    <cellStyle name="Normal" xfId="0" builtinId="0"/>
    <cellStyle name="Percent" xfId="1" builtinId="5"/>
  </cellStyles>
  <dxfs count="1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</dxfs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'Yearly Growth'!$A$2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'Yearly Growth'!$B$1:$I$1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'Yearly Growth'!$B$2:$I$2</c:f>
              <c:numCache>
                <c:formatCode>_("$"* #,##0.00_);_("$"* \(#,##0.00\);_("$"* "-"??_);_(@_)</c:formatCode>
                <c:ptCount val="8"/>
                <c:pt idx="0">
                  <c:v>24000</c:v>
                </c:pt>
                <c:pt idx="1">
                  <c:v>48000</c:v>
                </c:pt>
                <c:pt idx="2">
                  <c:v>86400</c:v>
                </c:pt>
                <c:pt idx="3">
                  <c:v>103680</c:v>
                </c:pt>
                <c:pt idx="4">
                  <c:v>119231.99999999999</c:v>
                </c:pt>
                <c:pt idx="5">
                  <c:v>131155.19999999998</c:v>
                </c:pt>
                <c:pt idx="6">
                  <c:v>144270.72</c:v>
                </c:pt>
                <c:pt idx="7">
                  <c:v>158697.79200000002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F-7844-AC84-3F17E6B6E399}"/>
            </c:ext>
          </c:extLst>
        </c:ser>
        <c:ser>
          <c:idx val="1"/>
          <c:order val="1"/>
          <c:tx>
            <c:v>Total Liabilities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'Yearly Growth'!$B$1:$I$1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'Yearly Growth'!$B$4:$I$4</c:f>
              <c:numCache>
                <c:formatCode>_("$"* #,##0.00_);_("$"* \(#,##0.00\);_("$"* "-"??_);_(@_)</c:formatCode>
                <c:ptCount val="8"/>
                <c:pt idx="0">
                  <c:v>-126000</c:v>
                </c:pt>
                <c:pt idx="1">
                  <c:v>-78000</c:v>
                </c:pt>
                <c:pt idx="2">
                  <c:v>8400</c:v>
                </c:pt>
                <c:pt idx="3">
                  <c:v>112080</c:v>
                </c:pt>
                <c:pt idx="4">
                  <c:v>231312</c:v>
                </c:pt>
                <c:pt idx="5">
                  <c:v>362467.19999999995</c:v>
                </c:pt>
                <c:pt idx="6">
                  <c:v>506737.91999999993</c:v>
                </c:pt>
                <c:pt idx="7">
                  <c:v>665435.71199999994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F-7844-AC84-3F17E6B6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415"/>
        <c:axId val="20069663"/>
      </c:scatterChart>
      <c:valAx>
        <c:axId val="201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63"/>
        <c:crosses val="autoZero"/>
        <c:crossBetween val="midCat"/>
      </c:valAx>
      <c:valAx>
        <c:axId val="20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415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</xdr:colOff>
      <xdr:row>9</xdr:row>
      <xdr:rowOff>152400</xdr:rowOff>
    </xdr:from>
    <xdr:to>
      <xdr:col>10</xdr:col>
      <xdr:colOff>350520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0E0B-0B0C-E148-ABDB-6AAEA2B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6" totalsRowShown="0" headerRowDxfId="15" dataDxfId="13" headerRowBorderDxfId="14" tableBorderDxfId="12" totalsRowBorderDxfId="11">
  <autoFilter ref="A3:K6" xr:uid="{00000000-0009-0000-0100-000001000000}"/>
  <tableColumns count="11">
    <tableColumn id="1" xr3:uid="{00000000-0010-0000-0000-000001000000}" name="Product" dataDxfId="10"/>
    <tableColumn id="3" xr3:uid="{00000000-0010-0000-0000-000003000000}" name="Price/Unit" dataDxfId="9" dataCellStyle="Currency"/>
    <tableColumn id="4" xr3:uid="{00000000-0010-0000-0000-000004000000}" name="Markup %" dataDxfId="8" dataCellStyle="Percent"/>
    <tableColumn id="5" xr3:uid="{00000000-0010-0000-0000-000005000000}" name="Quantity Sold" dataDxfId="7" dataCellStyle="Currency"/>
    <tableColumn id="6" xr3:uid="{00000000-0010-0000-0000-000006000000}" name="Total Revenue" dataDxfId="4" dataCellStyle="Currency">
      <calculatedColumnFormula>IFERROR(Table1[[#This Row],[Quantity Sold]]*Table1[[#This Row],[Price/Unit]]*(1+Table1[[#This Row],[Markup %]]),0)</calculatedColumnFormula>
    </tableColumn>
    <tableColumn id="7" xr3:uid="{00000000-0010-0000-0000-000007000000}" name="Cost/Unit" dataDxfId="6" dataCellStyle="Currency"/>
    <tableColumn id="8" xr3:uid="{00000000-0010-0000-0000-000008000000}" name="Total Cost" dataDxfId="5" dataCellStyle="Currency"/>
    <tableColumn id="9" xr3:uid="{00000000-0010-0000-0000-000009000000}" name="Gain/Loss" dataDxfId="3" dataCellStyle="Currency">
      <calculatedColumnFormula>IFERROR(Table1[[#This Row],[Price/Unit]]*Table1[[#This Row],[Markup %]]+Table1[[#This Row],[Cost/Unit]]-Table1[[#This Row],[Total Cost]],0)</calculatedColumnFormula>
    </tableColumn>
    <tableColumn id="2" xr3:uid="{A213B7BC-FB0C-5D4A-BB8B-0F21C9A85F85}" name="Growth Rate" dataDxfId="0">
      <calculatedColumnFormula>SUM(H2:H3)/Table1[[#This Row],[Total Cost]]</calculatedColumnFormula>
    </tableColumn>
    <tableColumn id="10" xr3:uid="{00000000-0010-0000-0000-00000A000000}" name="Column1" dataDxfId="1" dataCellStyle="Currency"/>
    <tableColumn id="11" xr3:uid="{00000000-0010-0000-0000-00000B000000}" name="Column2" dataDxfId="2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36"/>
  <sheetViews>
    <sheetView showGridLines="0" zoomScale="92" zoomScaleNormal="70" workbookViewId="0">
      <selection activeCell="B14" sqref="B14"/>
    </sheetView>
  </sheetViews>
  <sheetFormatPr baseColWidth="10" defaultColWidth="11.1640625" defaultRowHeight="16" x14ac:dyDescent="0.2"/>
  <cols>
    <col min="1" max="1" width="35.5" style="3" customWidth="1"/>
    <col min="2" max="2" width="13.6640625" bestFit="1" customWidth="1"/>
    <col min="3" max="3" width="12.33203125" bestFit="1" customWidth="1"/>
    <col min="4" max="4" width="19.5" customWidth="1"/>
    <col min="5" max="5" width="16.6640625" bestFit="1" customWidth="1"/>
    <col min="6" max="14" width="13.83203125" customWidth="1"/>
    <col min="15" max="15" width="11" customWidth="1"/>
  </cols>
  <sheetData>
    <row r="1" spans="1:16" ht="35" thickTop="1" thickBot="1" x14ac:dyDescent="0.25">
      <c r="A1" s="37" t="s">
        <v>18</v>
      </c>
      <c r="B1" s="38"/>
      <c r="C1" s="38"/>
      <c r="D1" s="38"/>
      <c r="E1" s="38"/>
      <c r="F1" s="38"/>
      <c r="G1" s="18"/>
      <c r="H1" s="18"/>
      <c r="I1" s="18"/>
      <c r="J1" s="18"/>
      <c r="K1" s="19"/>
    </row>
    <row r="2" spans="1:16" ht="32" customHeight="1" thickTop="1" thickBot="1" x14ac:dyDescent="0.25">
      <c r="A2" s="20" t="s">
        <v>0</v>
      </c>
      <c r="B2" s="21"/>
      <c r="C2" s="21"/>
      <c r="D2" s="21"/>
      <c r="E2" s="21"/>
      <c r="F2" s="21"/>
      <c r="G2" s="21"/>
      <c r="H2" s="22"/>
      <c r="I2" s="13"/>
      <c r="J2" s="12"/>
      <c r="K2" s="11"/>
    </row>
    <row r="3" spans="1:16" ht="18" thickTop="1" thickBo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51</v>
      </c>
      <c r="G3" s="4" t="s">
        <v>52</v>
      </c>
      <c r="H3" s="4" t="s">
        <v>59</v>
      </c>
      <c r="I3" s="4" t="s">
        <v>63</v>
      </c>
      <c r="J3" s="4" t="s">
        <v>49</v>
      </c>
      <c r="K3" s="4" t="s">
        <v>50</v>
      </c>
    </row>
    <row r="4" spans="1:16" ht="18" customHeight="1" thickTop="1" thickBot="1" x14ac:dyDescent="0.25">
      <c r="A4" s="10" t="s">
        <v>20</v>
      </c>
      <c r="B4" s="23">
        <v>7800</v>
      </c>
      <c r="C4" s="26">
        <v>0.3</v>
      </c>
      <c r="D4" s="36">
        <f>'Year 1 Monthly Growth'!M3</f>
        <v>11</v>
      </c>
      <c r="E4" s="23">
        <f>Table1[[#This Row],[Price/Unit]]*Table1[[#This Row],[Quantity Sold]]</f>
        <v>85800</v>
      </c>
      <c r="F4" s="23">
        <v>6000</v>
      </c>
      <c r="G4" s="23">
        <f>Table1[[#This Row],[Cost/Unit]]*Table1[[#This Row],[Quantity Sold]]</f>
        <v>66000</v>
      </c>
      <c r="H4" s="23">
        <f>Table1[[#This Row],[Total Revenue]]-Table1[[#This Row],[Total Cost]]</f>
        <v>19800</v>
      </c>
      <c r="I4" s="44"/>
      <c r="J4" s="23"/>
      <c r="K4" s="23"/>
    </row>
    <row r="5" spans="1:16" ht="17" thickTop="1" x14ac:dyDescent="0.2">
      <c r="A5" s="10" t="s">
        <v>66</v>
      </c>
      <c r="B5" s="23">
        <v>100</v>
      </c>
      <c r="C5" s="26">
        <v>1</v>
      </c>
      <c r="D5" s="40">
        <f>'Year 1 Monthly Growth'!B3+(SUM('Year 1 Monthly Growth'!C5:M5))</f>
        <v>84</v>
      </c>
      <c r="E5" s="23">
        <f>(Table1[[#This Row],[Price/Unit]]*Table1[[#This Row],[Quantity Sold]])</f>
        <v>8400</v>
      </c>
      <c r="F5" s="23">
        <v>50</v>
      </c>
      <c r="G5" s="23">
        <f>Table1[[#This Row],[Cost/Unit]]*Table1[[#This Row],[Quantity Sold]]</f>
        <v>4200</v>
      </c>
      <c r="H5" s="23">
        <f>Table1[[#This Row],[Total Revenue]]-Table1[[#This Row],[Total Cost]]</f>
        <v>4200</v>
      </c>
      <c r="I5" s="44"/>
      <c r="J5" s="23"/>
      <c r="K5" s="23"/>
    </row>
    <row r="6" spans="1:16" ht="17" thickBot="1" x14ac:dyDescent="0.25">
      <c r="A6" s="43" t="s">
        <v>67</v>
      </c>
      <c r="B6" s="27">
        <f>SUM(B4:B5)</f>
        <v>7900</v>
      </c>
      <c r="C6" s="28"/>
      <c r="D6" s="27"/>
      <c r="E6" s="27">
        <f>SUM(E4:E5)</f>
        <v>94200</v>
      </c>
      <c r="F6" s="27">
        <f>SUM(F4:F5)</f>
        <v>6050</v>
      </c>
      <c r="G6" s="45">
        <f>SUM(G4:G5) + 150000</f>
        <v>220200</v>
      </c>
      <c r="H6" s="27">
        <f>Table1[[#This Row],[Total Revenue]]-Table1[[#This Row],[Total Cost]]</f>
        <v>-126000</v>
      </c>
      <c r="I6" s="46">
        <f>SUM(H4:H5)/Table1[[#This Row],[Total Cost]]</f>
        <v>0.10899182561307902</v>
      </c>
      <c r="J6" s="27"/>
      <c r="K6" s="27"/>
    </row>
    <row r="7" spans="1:16" ht="18" thickTop="1" thickBot="1" x14ac:dyDescent="0.25">
      <c r="A7" s="14" t="s">
        <v>17</v>
      </c>
      <c r="B7" s="15"/>
      <c r="C7" s="15"/>
      <c r="D7" s="15"/>
      <c r="E7" s="15"/>
      <c r="F7" s="15"/>
      <c r="G7" s="15"/>
      <c r="H7" s="15"/>
      <c r="I7" s="15"/>
      <c r="J7" s="15"/>
      <c r="K7" s="16"/>
    </row>
    <row r="8" spans="1:16" ht="18" thickTop="1" thickBot="1" x14ac:dyDescent="0.25">
      <c r="A8" s="5"/>
      <c r="B8" s="6" t="s">
        <v>21</v>
      </c>
      <c r="C8" s="6" t="s">
        <v>22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27</v>
      </c>
      <c r="I8" s="6" t="s">
        <v>28</v>
      </c>
      <c r="J8" s="6" t="s">
        <v>29</v>
      </c>
      <c r="K8" s="6" t="s">
        <v>30</v>
      </c>
      <c r="L8" s="6" t="s">
        <v>31</v>
      </c>
      <c r="M8" s="6" t="s">
        <v>32</v>
      </c>
      <c r="N8" s="39" t="s">
        <v>56</v>
      </c>
    </row>
    <row r="9" spans="1:16" ht="18" thickTop="1" thickBot="1" x14ac:dyDescent="0.25">
      <c r="A9" s="7" t="s">
        <v>47</v>
      </c>
      <c r="B9" s="23">
        <f>$B$4*('Year 1 Monthly Growth'!B3:M3)</f>
        <v>23400</v>
      </c>
      <c r="C9" s="23">
        <f>$B$4*('Year 1 Monthly Growth'!C4)</f>
        <v>0</v>
      </c>
      <c r="D9" s="23">
        <f>$B$4*('Year 1 Monthly Growth'!D4)</f>
        <v>7800</v>
      </c>
      <c r="E9" s="23">
        <f>$B$4*('Year 1 Monthly Growth'!E4)</f>
        <v>7800</v>
      </c>
      <c r="F9" s="23">
        <f>$B$4*('Year 1 Monthly Growth'!F4)</f>
        <v>7800</v>
      </c>
      <c r="G9" s="23">
        <f>$B$4*('Year 1 Monthly Growth'!G4)</f>
        <v>7800</v>
      </c>
      <c r="H9" s="23">
        <f>$B$4*('Year 1 Monthly Growth'!H4)</f>
        <v>0</v>
      </c>
      <c r="I9" s="23">
        <f>$B$4*('Year 1 Monthly Growth'!I4)</f>
        <v>7800</v>
      </c>
      <c r="J9" s="23">
        <f>$B$4*('Year 1 Monthly Growth'!J4)</f>
        <v>7800</v>
      </c>
      <c r="K9" s="23">
        <f>$B$4*('Year 1 Monthly Growth'!K4)</f>
        <v>7800</v>
      </c>
      <c r="L9" s="23">
        <f>$B$4*('Year 1 Monthly Growth'!L4)</f>
        <v>7800</v>
      </c>
      <c r="M9" s="23">
        <f>$B$4*('Year 1 Monthly Growth'!M4)</f>
        <v>0</v>
      </c>
      <c r="N9" s="23">
        <f>SUM(B9:M9)</f>
        <v>85800</v>
      </c>
    </row>
    <row r="10" spans="1:16" ht="18" thickTop="1" thickBot="1" x14ac:dyDescent="0.25">
      <c r="A10" s="7" t="s">
        <v>48</v>
      </c>
      <c r="B10" s="23">
        <f>$B$5*'Year 1 Monthly Growth'!B2</f>
        <v>300</v>
      </c>
      <c r="C10" s="23">
        <f>$B$5*'Year 1 Monthly Growth'!C5</f>
        <v>300</v>
      </c>
      <c r="D10" s="23">
        <f>$B$5*'Year 1 Monthly Growth'!D5</f>
        <v>400</v>
      </c>
      <c r="E10" s="23">
        <f>$B$5*'Year 1 Monthly Growth'!E5</f>
        <v>500</v>
      </c>
      <c r="F10" s="23">
        <f>$B$5*'Year 1 Monthly Growth'!F5</f>
        <v>600</v>
      </c>
      <c r="G10" s="23">
        <f>$B$5*'Year 1 Monthly Growth'!G5</f>
        <v>700</v>
      </c>
      <c r="H10" s="23">
        <f>$B$5*'Year 1 Monthly Growth'!H5</f>
        <v>700</v>
      </c>
      <c r="I10" s="23">
        <f>$B$5*'Year 1 Monthly Growth'!I5</f>
        <v>800</v>
      </c>
      <c r="J10" s="23">
        <f>$B$5*'Year 1 Monthly Growth'!J5</f>
        <v>900</v>
      </c>
      <c r="K10" s="23">
        <f>$B$5*'Year 1 Monthly Growth'!K5</f>
        <v>1000</v>
      </c>
      <c r="L10" s="23">
        <f>$B$5*'Year 1 Monthly Growth'!L5</f>
        <v>1100</v>
      </c>
      <c r="M10" s="23">
        <f>$B$5*'Year 1 Monthly Growth'!M5</f>
        <v>1100</v>
      </c>
      <c r="N10" s="23">
        <f>SUM(B10:M10)</f>
        <v>8400</v>
      </c>
    </row>
    <row r="11" spans="1:16" ht="18" thickTop="1" thickBot="1" x14ac:dyDescent="0.25">
      <c r="A11" s="7" t="s">
        <v>5</v>
      </c>
      <c r="B11" s="23">
        <f>SUM(B9:B10)</f>
        <v>23700</v>
      </c>
      <c r="C11" s="23">
        <f t="shared" ref="C11:M11" si="0">SUM(C9:C10)</f>
        <v>300</v>
      </c>
      <c r="D11" s="23">
        <f t="shared" si="0"/>
        <v>8200</v>
      </c>
      <c r="E11" s="23">
        <f t="shared" si="0"/>
        <v>8300</v>
      </c>
      <c r="F11" s="23">
        <f t="shared" si="0"/>
        <v>8400</v>
      </c>
      <c r="G11" s="23">
        <f t="shared" si="0"/>
        <v>8500</v>
      </c>
      <c r="H11" s="23">
        <f t="shared" si="0"/>
        <v>700</v>
      </c>
      <c r="I11" s="23">
        <f t="shared" si="0"/>
        <v>8600</v>
      </c>
      <c r="J11" s="23">
        <f t="shared" si="0"/>
        <v>8700</v>
      </c>
      <c r="K11" s="23">
        <f t="shared" si="0"/>
        <v>8800</v>
      </c>
      <c r="L11" s="23">
        <f t="shared" si="0"/>
        <v>8900</v>
      </c>
      <c r="M11" s="23">
        <f t="shared" si="0"/>
        <v>1100</v>
      </c>
      <c r="N11" s="41">
        <f>SUM(N9:N10)</f>
        <v>94200</v>
      </c>
      <c r="O11" s="30"/>
      <c r="P11" s="29"/>
    </row>
    <row r="12" spans="1:16" ht="18" thickTop="1" thickBot="1" x14ac:dyDescent="0.25">
      <c r="A12" s="14" t="s">
        <v>58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9"/>
      <c r="M12" s="9"/>
      <c r="N12" s="9"/>
    </row>
    <row r="13" spans="1:16" ht="18" thickTop="1" thickBot="1" x14ac:dyDescent="0.25">
      <c r="A13" s="5"/>
      <c r="B13" s="6" t="s">
        <v>21</v>
      </c>
      <c r="C13" s="6" t="s">
        <v>22</v>
      </c>
      <c r="D13" s="6" t="s">
        <v>23</v>
      </c>
      <c r="E13" s="6" t="s">
        <v>24</v>
      </c>
      <c r="F13" s="6" t="s">
        <v>25</v>
      </c>
      <c r="G13" s="6" t="s">
        <v>26</v>
      </c>
      <c r="H13" s="6" t="s">
        <v>27</v>
      </c>
      <c r="I13" s="6" t="s">
        <v>28</v>
      </c>
      <c r="J13" s="6" t="s">
        <v>29</v>
      </c>
      <c r="K13" s="6" t="s">
        <v>30</v>
      </c>
      <c r="L13" s="6" t="s">
        <v>31</v>
      </c>
      <c r="M13" s="6" t="s">
        <v>32</v>
      </c>
      <c r="N13" s="39" t="s">
        <v>56</v>
      </c>
    </row>
    <row r="14" spans="1:16" ht="18" thickTop="1" thickBot="1" x14ac:dyDescent="0.25">
      <c r="A14" s="42" t="s">
        <v>60</v>
      </c>
      <c r="B14" s="23">
        <f>$F$4*'Year 1 Monthly Growth'!B3</f>
        <v>18000</v>
      </c>
      <c r="C14" s="23">
        <f>$F$4*'Year 1 Monthly Growth'!C4:M4</f>
        <v>0</v>
      </c>
      <c r="D14" s="23">
        <f>$F$4*'Year 1 Monthly Growth'!D4:N4</f>
        <v>6000</v>
      </c>
      <c r="E14" s="23">
        <f>$F$4*'Year 1 Monthly Growth'!E4:O4</f>
        <v>6000</v>
      </c>
      <c r="F14" s="23">
        <f>$F$4*'Year 1 Monthly Growth'!F4:P4</f>
        <v>6000</v>
      </c>
      <c r="G14" s="23">
        <f>$F$4*'Year 1 Monthly Growth'!G4:Q4</f>
        <v>6000</v>
      </c>
      <c r="H14" s="23">
        <f>$F$4*'Year 1 Monthly Growth'!H4:R4</f>
        <v>0</v>
      </c>
      <c r="I14" s="23">
        <f>$F$4*'Year 1 Monthly Growth'!I4:S4</f>
        <v>6000</v>
      </c>
      <c r="J14" s="23">
        <f>$F$4*'Year 1 Monthly Growth'!J4:T4</f>
        <v>6000</v>
      </c>
      <c r="K14" s="23">
        <f>$F$4*'Year 1 Monthly Growth'!K4:U4</f>
        <v>6000</v>
      </c>
      <c r="L14" s="23">
        <f>$F$4*'Year 1 Monthly Growth'!L4:V4</f>
        <v>6000</v>
      </c>
      <c r="M14" s="23">
        <f>$F$4*'Year 1 Monthly Growth'!M4:W4</f>
        <v>0</v>
      </c>
      <c r="N14" s="23">
        <f>SUM(B14:M14)</f>
        <v>66000</v>
      </c>
    </row>
    <row r="15" spans="1:16" ht="18" thickTop="1" thickBot="1" x14ac:dyDescent="0.25">
      <c r="A15" s="42" t="s">
        <v>61</v>
      </c>
      <c r="B15" s="23">
        <f>$F$5*'Year 1 Monthly Growth'!C5</f>
        <v>150</v>
      </c>
      <c r="C15" s="23">
        <f>$F$5*'Year 1 Monthly Growth'!C3</f>
        <v>150</v>
      </c>
      <c r="D15" s="23">
        <f>$F$5*'Year 1 Monthly Growth'!D3</f>
        <v>200</v>
      </c>
      <c r="E15" s="23">
        <f>$F$5*'Year 1 Monthly Growth'!E3</f>
        <v>250</v>
      </c>
      <c r="F15" s="23">
        <f>$F$5*'Year 1 Monthly Growth'!F3</f>
        <v>300</v>
      </c>
      <c r="G15" s="23">
        <f>$F$5*'Year 1 Monthly Growth'!G3</f>
        <v>350</v>
      </c>
      <c r="H15" s="23">
        <f>$F$5*'Year 1 Monthly Growth'!H3</f>
        <v>350</v>
      </c>
      <c r="I15" s="23">
        <f>$F$5*'Year 1 Monthly Growth'!I3</f>
        <v>400</v>
      </c>
      <c r="J15" s="23">
        <f>$F$5*'Year 1 Monthly Growth'!J3</f>
        <v>450</v>
      </c>
      <c r="K15" s="23">
        <f>$F$5*'Year 1 Monthly Growth'!K3</f>
        <v>500</v>
      </c>
      <c r="L15" s="23">
        <f>$F$5*'Year 1 Monthly Growth'!L3</f>
        <v>550</v>
      </c>
      <c r="M15" s="23">
        <f>$F$5*'Year 1 Monthly Growth'!M3</f>
        <v>550</v>
      </c>
      <c r="N15" s="23">
        <f>SUM(B15:M15)</f>
        <v>4200</v>
      </c>
    </row>
    <row r="16" spans="1:16" ht="18" thickTop="1" thickBot="1" x14ac:dyDescent="0.25">
      <c r="A16" s="42" t="s">
        <v>62</v>
      </c>
      <c r="B16" s="23">
        <f>SUM(B14:B15)</f>
        <v>18150</v>
      </c>
      <c r="C16" s="23">
        <f t="shared" ref="C16" si="1">SUM(C14:C15)</f>
        <v>150</v>
      </c>
      <c r="D16" s="23">
        <f t="shared" ref="D16" si="2">SUM(D14:D15)</f>
        <v>6200</v>
      </c>
      <c r="E16" s="23">
        <f t="shared" ref="E16" si="3">SUM(E14:E15)</f>
        <v>6250</v>
      </c>
      <c r="F16" s="23">
        <f t="shared" ref="F16" si="4">SUM(F14:F15)</f>
        <v>6300</v>
      </c>
      <c r="G16" s="23">
        <f t="shared" ref="G16" si="5">SUM(G14:G15)</f>
        <v>6350</v>
      </c>
      <c r="H16" s="23">
        <f t="shared" ref="H16" si="6">SUM(H14:H15)</f>
        <v>350</v>
      </c>
      <c r="I16" s="23">
        <f t="shared" ref="I16" si="7">SUM(I14:I15)</f>
        <v>6400</v>
      </c>
      <c r="J16" s="23">
        <f t="shared" ref="J16" si="8">SUM(J14:J15)</f>
        <v>6450</v>
      </c>
      <c r="K16" s="23">
        <f t="shared" ref="K16" si="9">SUM(K14:K15)</f>
        <v>6500</v>
      </c>
      <c r="L16" s="23">
        <f t="shared" ref="L16" si="10">SUM(L14:L15)</f>
        <v>6550</v>
      </c>
      <c r="M16" s="23">
        <f t="shared" ref="M16" si="11">SUM(M14:M15)</f>
        <v>550</v>
      </c>
      <c r="N16" s="41">
        <f>SUM(N14:N15)</f>
        <v>70200</v>
      </c>
    </row>
    <row r="17" spans="1:14" ht="18" thickTop="1" thickBot="1" x14ac:dyDescent="0.25">
      <c r="A17" s="7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33" customHeight="1" thickTop="1" thickBot="1" x14ac:dyDescent="0.25">
      <c r="A18" s="14" t="s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</row>
    <row r="19" spans="1:14" ht="24" customHeight="1" thickTop="1" thickBot="1" x14ac:dyDescent="0.25">
      <c r="A19" s="5"/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6" t="s">
        <v>12</v>
      </c>
      <c r="I19" s="6"/>
      <c r="J19" s="6" t="s">
        <v>13</v>
      </c>
      <c r="K19" s="6" t="s">
        <v>14</v>
      </c>
    </row>
    <row r="20" spans="1:14" ht="18" customHeight="1" thickTop="1" thickBot="1" x14ac:dyDescent="0.25">
      <c r="A20" s="7" t="s">
        <v>5</v>
      </c>
      <c r="B20" s="24">
        <f>E4</f>
        <v>85800</v>
      </c>
      <c r="C20" s="25"/>
      <c r="D20" s="25"/>
      <c r="E20" s="25"/>
      <c r="F20" s="25"/>
      <c r="G20" s="25"/>
      <c r="H20" s="25"/>
      <c r="I20" s="25"/>
      <c r="J20" s="25"/>
      <c r="K20" s="25">
        <f>SUM(B20:J20)</f>
        <v>85800</v>
      </c>
    </row>
    <row r="21" spans="1:14" ht="18" customHeight="1" thickTop="1" thickBot="1" x14ac:dyDescent="0.25">
      <c r="A21" s="7" t="s">
        <v>15</v>
      </c>
      <c r="B21" s="8">
        <f>B20/K20</f>
        <v>1</v>
      </c>
      <c r="C21" s="8"/>
      <c r="D21" s="9"/>
      <c r="E21" s="9"/>
      <c r="F21" s="9"/>
      <c r="G21" s="9"/>
      <c r="H21" s="9"/>
      <c r="I21" s="9"/>
      <c r="J21" s="9"/>
      <c r="K21" s="9">
        <f>SUM(B21:J21)</f>
        <v>1</v>
      </c>
    </row>
    <row r="22" spans="1:14" ht="18" thickTop="1" thickBo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4" ht="18" thickTop="1" thickBot="1" x14ac:dyDescent="0.25">
      <c r="A23" s="17" t="s">
        <v>19</v>
      </c>
      <c r="B23" s="18"/>
      <c r="C23" s="19"/>
      <c r="D23" s="17" t="s">
        <v>15</v>
      </c>
      <c r="E23" s="18"/>
      <c r="F23" s="19"/>
      <c r="G23" s="17" t="s">
        <v>16</v>
      </c>
      <c r="H23" s="18"/>
      <c r="I23" s="18"/>
      <c r="J23" s="18"/>
      <c r="K23" s="19"/>
    </row>
    <row r="24" spans="1:14" ht="17" thickTop="1" x14ac:dyDescent="0.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4" x14ac:dyDescent="0.2">
      <c r="D25" s="1"/>
      <c r="E25" s="1"/>
      <c r="F25" s="1"/>
      <c r="G25" s="1"/>
      <c r="H25" s="1"/>
      <c r="I25" s="1"/>
      <c r="J25" s="1"/>
      <c r="K25" s="1"/>
    </row>
    <row r="26" spans="1:14" x14ac:dyDescent="0.2">
      <c r="D26" s="1"/>
      <c r="E26" s="1"/>
      <c r="F26" s="1"/>
      <c r="G26" s="1"/>
      <c r="H26" s="1"/>
      <c r="I26" s="1"/>
      <c r="J26" s="1"/>
      <c r="K26" s="1"/>
    </row>
    <row r="27" spans="1:14" x14ac:dyDescent="0.2">
      <c r="D27" s="1"/>
    </row>
    <row r="28" spans="1:14" x14ac:dyDescent="0.2">
      <c r="D28" s="1"/>
      <c r="E28" s="1"/>
      <c r="F28" s="1"/>
      <c r="G28" s="1"/>
      <c r="H28" s="1"/>
      <c r="I28" s="1"/>
      <c r="J28" s="1"/>
      <c r="K28" s="1"/>
    </row>
    <row r="29" spans="1:14" x14ac:dyDescent="0.2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4" x14ac:dyDescent="0.2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8">
    <mergeCell ref="G1:K1"/>
    <mergeCell ref="A12:K12"/>
    <mergeCell ref="A18:K18"/>
    <mergeCell ref="A23:C23"/>
    <mergeCell ref="D23:F23"/>
    <mergeCell ref="G23:K23"/>
    <mergeCell ref="A2:H2"/>
    <mergeCell ref="A7:K7"/>
  </mergeCells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38F5-CF0D-024E-8618-770C23FB7629}">
  <dimension ref="A1:C29"/>
  <sheetViews>
    <sheetView zoomScale="125" workbookViewId="0">
      <selection activeCell="A6" sqref="A6"/>
    </sheetView>
  </sheetViews>
  <sheetFormatPr baseColWidth="10" defaultRowHeight="16" x14ac:dyDescent="0.2"/>
  <cols>
    <col min="1" max="1" width="21" customWidth="1"/>
    <col min="2" max="2" width="51.33203125" customWidth="1"/>
  </cols>
  <sheetData>
    <row r="1" spans="1:3" x14ac:dyDescent="0.2">
      <c r="A1" t="s">
        <v>69</v>
      </c>
      <c r="B1" t="s">
        <v>72</v>
      </c>
      <c r="C1" t="s">
        <v>79</v>
      </c>
    </row>
    <row r="2" spans="1:3" ht="34" x14ac:dyDescent="0.2">
      <c r="A2" t="s">
        <v>70</v>
      </c>
      <c r="B2" s="31" t="s">
        <v>73</v>
      </c>
      <c r="C2" t="s">
        <v>71</v>
      </c>
    </row>
    <row r="3" spans="1:3" ht="51" x14ac:dyDescent="0.2">
      <c r="A3" t="s">
        <v>74</v>
      </c>
      <c r="B3" s="31" t="s">
        <v>75</v>
      </c>
      <c r="C3" t="s">
        <v>78</v>
      </c>
    </row>
    <row r="4" spans="1:3" ht="34" x14ac:dyDescent="0.2">
      <c r="A4" t="s">
        <v>76</v>
      </c>
      <c r="B4" s="31" t="s">
        <v>77</v>
      </c>
    </row>
    <row r="5" spans="1:3" x14ac:dyDescent="0.2">
      <c r="B5" s="31"/>
    </row>
    <row r="6" spans="1:3" x14ac:dyDescent="0.2">
      <c r="B6" s="31"/>
    </row>
    <row r="7" spans="1:3" x14ac:dyDescent="0.2">
      <c r="B7" s="31"/>
    </row>
    <row r="8" spans="1:3" x14ac:dyDescent="0.2">
      <c r="B8" s="31"/>
    </row>
    <row r="9" spans="1:3" x14ac:dyDescent="0.2">
      <c r="B9" s="31"/>
    </row>
    <row r="10" spans="1:3" x14ac:dyDescent="0.2">
      <c r="B10" s="31"/>
    </row>
    <row r="11" spans="1:3" x14ac:dyDescent="0.2">
      <c r="B11" s="31"/>
    </row>
    <row r="12" spans="1:3" x14ac:dyDescent="0.2">
      <c r="B12" s="31"/>
    </row>
    <row r="13" spans="1:3" x14ac:dyDescent="0.2">
      <c r="B13" s="31"/>
    </row>
    <row r="14" spans="1:3" x14ac:dyDescent="0.2">
      <c r="B14" s="31"/>
    </row>
    <row r="15" spans="1:3" x14ac:dyDescent="0.2">
      <c r="B15" s="31"/>
    </row>
    <row r="16" spans="1:3" x14ac:dyDescent="0.2">
      <c r="B16" s="31"/>
    </row>
    <row r="17" spans="2:2" x14ac:dyDescent="0.2">
      <c r="B17" s="31"/>
    </row>
    <row r="18" spans="2:2" x14ac:dyDescent="0.2">
      <c r="B18" s="31"/>
    </row>
    <row r="19" spans="2:2" x14ac:dyDescent="0.2">
      <c r="B19" s="31"/>
    </row>
    <row r="20" spans="2:2" x14ac:dyDescent="0.2">
      <c r="B20" s="31"/>
    </row>
    <row r="21" spans="2:2" x14ac:dyDescent="0.2">
      <c r="B21" s="31"/>
    </row>
    <row r="22" spans="2:2" x14ac:dyDescent="0.2">
      <c r="B22" s="31"/>
    </row>
    <row r="23" spans="2:2" x14ac:dyDescent="0.2">
      <c r="B23" s="31"/>
    </row>
    <row r="24" spans="2:2" x14ac:dyDescent="0.2">
      <c r="B24" s="31"/>
    </row>
    <row r="25" spans="2:2" x14ac:dyDescent="0.2">
      <c r="B25" s="31"/>
    </row>
    <row r="26" spans="2:2" x14ac:dyDescent="0.2">
      <c r="B26" s="31"/>
    </row>
    <row r="27" spans="2:2" x14ac:dyDescent="0.2">
      <c r="B27" s="31"/>
    </row>
    <row r="28" spans="2:2" x14ac:dyDescent="0.2">
      <c r="B28" s="31"/>
    </row>
    <row r="29" spans="2:2" x14ac:dyDescent="0.2">
      <c r="B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AD33-786B-4B46-ADC5-B786E11FAC6F}">
  <dimension ref="A1:N12"/>
  <sheetViews>
    <sheetView zoomScale="150" zoomScaleNormal="150" workbookViewId="0">
      <selection activeCell="D10" sqref="D10"/>
    </sheetView>
  </sheetViews>
  <sheetFormatPr baseColWidth="10" defaultRowHeight="16" x14ac:dyDescent="0.2"/>
  <cols>
    <col min="1" max="1" width="14.6640625" bestFit="1" customWidth="1"/>
    <col min="2" max="5" width="11.1640625" bestFit="1" customWidth="1"/>
    <col min="6" max="12" width="11.6640625" bestFit="1" customWidth="1"/>
    <col min="13" max="13" width="12.6640625" bestFit="1" customWidth="1"/>
  </cols>
  <sheetData>
    <row r="1" spans="1:14" x14ac:dyDescent="0.2">
      <c r="B1" t="s">
        <v>34</v>
      </c>
      <c r="C1" t="s">
        <v>35</v>
      </c>
      <c r="D1" t="s">
        <v>36</v>
      </c>
      <c r="E1" t="s">
        <v>37</v>
      </c>
      <c r="F1" t="s">
        <v>25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4" x14ac:dyDescent="0.2">
      <c r="A2" t="s">
        <v>46</v>
      </c>
      <c r="B2" s="33">
        <v>3</v>
      </c>
      <c r="C2" s="33">
        <f>B2*1+$D$9</f>
        <v>3.8</v>
      </c>
      <c r="D2" s="33">
        <f t="shared" ref="D2:M2" si="0">C2*1+$D$9</f>
        <v>4.5999999999999996</v>
      </c>
      <c r="E2" s="33">
        <f t="shared" si="0"/>
        <v>5.3999999999999995</v>
      </c>
      <c r="F2" s="33">
        <f t="shared" si="0"/>
        <v>6.1999999999999993</v>
      </c>
      <c r="G2" s="33">
        <f t="shared" si="0"/>
        <v>6.9999999999999991</v>
      </c>
      <c r="H2" s="33">
        <f t="shared" si="0"/>
        <v>7.7999999999999989</v>
      </c>
      <c r="I2" s="33">
        <f t="shared" si="0"/>
        <v>8.6</v>
      </c>
      <c r="J2" s="33">
        <f t="shared" si="0"/>
        <v>9.4</v>
      </c>
      <c r="K2" s="33">
        <f t="shared" si="0"/>
        <v>10.200000000000001</v>
      </c>
      <c r="L2" s="33">
        <f t="shared" si="0"/>
        <v>11.000000000000002</v>
      </c>
      <c r="M2" s="33">
        <f t="shared" si="0"/>
        <v>11.800000000000002</v>
      </c>
      <c r="N2" s="35"/>
    </row>
    <row r="3" spans="1:14" x14ac:dyDescent="0.2">
      <c r="A3" t="s">
        <v>53</v>
      </c>
      <c r="B3" s="35">
        <f>INT(B2)</f>
        <v>3</v>
      </c>
      <c r="C3" s="35">
        <f>INT(C2)</f>
        <v>3</v>
      </c>
      <c r="D3" s="35">
        <f t="shared" ref="C3:M3" si="1">INT(D2)</f>
        <v>4</v>
      </c>
      <c r="E3" s="35">
        <f t="shared" si="1"/>
        <v>5</v>
      </c>
      <c r="F3" s="35">
        <f t="shared" si="1"/>
        <v>6</v>
      </c>
      <c r="G3" s="35">
        <f t="shared" si="1"/>
        <v>7</v>
      </c>
      <c r="H3" s="35">
        <f t="shared" si="1"/>
        <v>7</v>
      </c>
      <c r="I3" s="35">
        <f t="shared" si="1"/>
        <v>8</v>
      </c>
      <c r="J3" s="35">
        <f t="shared" si="1"/>
        <v>9</v>
      </c>
      <c r="K3" s="35">
        <f t="shared" si="1"/>
        <v>10</v>
      </c>
      <c r="L3" s="35">
        <f t="shared" si="1"/>
        <v>11</v>
      </c>
      <c r="M3" s="35">
        <f t="shared" si="1"/>
        <v>11</v>
      </c>
      <c r="N3" s="35"/>
    </row>
    <row r="4" spans="1:14" x14ac:dyDescent="0.2">
      <c r="A4" t="s">
        <v>54</v>
      </c>
      <c r="B4" s="35"/>
      <c r="C4" s="34">
        <f>C3-B3</f>
        <v>0</v>
      </c>
      <c r="D4" s="34">
        <f t="shared" ref="D4:M4" si="2">D3-C3</f>
        <v>1</v>
      </c>
      <c r="E4" s="34">
        <f t="shared" si="2"/>
        <v>1</v>
      </c>
      <c r="F4" s="34">
        <f t="shared" si="2"/>
        <v>1</v>
      </c>
      <c r="G4" s="34">
        <f t="shared" si="2"/>
        <v>1</v>
      </c>
      <c r="H4" s="34">
        <f t="shared" si="2"/>
        <v>0</v>
      </c>
      <c r="I4" s="34">
        <f t="shared" si="2"/>
        <v>1</v>
      </c>
      <c r="J4" s="34">
        <f t="shared" si="2"/>
        <v>1</v>
      </c>
      <c r="K4" s="34">
        <f t="shared" si="2"/>
        <v>1</v>
      </c>
      <c r="L4" s="34">
        <f t="shared" si="2"/>
        <v>1</v>
      </c>
      <c r="M4" s="34">
        <f t="shared" si="2"/>
        <v>0</v>
      </c>
    </row>
    <row r="5" spans="1:14" x14ac:dyDescent="0.2">
      <c r="A5" t="s">
        <v>57</v>
      </c>
      <c r="C5" s="34">
        <f>B3+C4</f>
        <v>3</v>
      </c>
      <c r="D5" s="34">
        <f t="shared" ref="D5:M5" si="3">C3+D4</f>
        <v>4</v>
      </c>
      <c r="E5" s="34">
        <f t="shared" si="3"/>
        <v>5</v>
      </c>
      <c r="F5" s="34">
        <f t="shared" si="3"/>
        <v>6</v>
      </c>
      <c r="G5" s="34">
        <f t="shared" si="3"/>
        <v>7</v>
      </c>
      <c r="H5" s="34">
        <f t="shared" si="3"/>
        <v>7</v>
      </c>
      <c r="I5" s="34">
        <f t="shared" si="3"/>
        <v>8</v>
      </c>
      <c r="J5" s="34">
        <f t="shared" si="3"/>
        <v>9</v>
      </c>
      <c r="K5" s="34">
        <f t="shared" si="3"/>
        <v>10</v>
      </c>
      <c r="L5" s="34">
        <f t="shared" si="3"/>
        <v>11</v>
      </c>
      <c r="M5" s="34">
        <f t="shared" si="3"/>
        <v>11</v>
      </c>
    </row>
    <row r="6" spans="1:14" x14ac:dyDescent="0.2">
      <c r="C6" s="33"/>
      <c r="D6" s="35"/>
    </row>
    <row r="8" spans="1:14" x14ac:dyDescent="0.2">
      <c r="B8" t="s">
        <v>45</v>
      </c>
    </row>
    <row r="9" spans="1:14" x14ac:dyDescent="0.2">
      <c r="B9" t="s">
        <v>55</v>
      </c>
      <c r="D9" s="32">
        <v>0.8</v>
      </c>
    </row>
    <row r="10" spans="1:14" x14ac:dyDescent="0.2">
      <c r="D10" s="32"/>
    </row>
    <row r="11" spans="1:14" x14ac:dyDescent="0.2">
      <c r="D11" s="32"/>
    </row>
    <row r="12" spans="1:14" x14ac:dyDescent="0.2">
      <c r="D12" s="32"/>
      <c r="G12">
        <f>EXP(2)</f>
        <v>7.3890560989306504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2017-3B2E-AC47-99FF-89851BF408F4}">
  <dimension ref="A1:I4"/>
  <sheetViews>
    <sheetView tabSelected="1" zoomScale="125" workbookViewId="0">
      <selection activeCell="J7" sqref="J7"/>
    </sheetView>
  </sheetViews>
  <sheetFormatPr baseColWidth="10" defaultRowHeight="16" x14ac:dyDescent="0.2"/>
  <cols>
    <col min="2" max="3" width="13.6640625" bestFit="1" customWidth="1"/>
    <col min="4" max="4" width="12.5" bestFit="1" customWidth="1"/>
    <col min="5" max="9" width="13" bestFit="1" customWidth="1"/>
  </cols>
  <sheetData>
    <row r="1" spans="1:9" x14ac:dyDescent="0.2">
      <c r="A1" t="s">
        <v>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 t="s">
        <v>64</v>
      </c>
      <c r="B2" s="29">
        <f>SUM('Sales Analysis'!H4:H5)</f>
        <v>24000</v>
      </c>
      <c r="C2" s="29">
        <f>(1+C3)*B2</f>
        <v>48000</v>
      </c>
      <c r="D2" s="29">
        <f>(1+D3)*C2</f>
        <v>86400</v>
      </c>
      <c r="E2" s="29">
        <f t="shared" ref="E2:G2" si="0">(1+E3)*D2</f>
        <v>103680</v>
      </c>
      <c r="F2" s="29">
        <f t="shared" si="0"/>
        <v>119231.99999999999</v>
      </c>
      <c r="G2" s="29">
        <f t="shared" si="0"/>
        <v>131155.19999999998</v>
      </c>
      <c r="H2" s="29">
        <f t="shared" ref="H2" si="1">(1+H3)*G2</f>
        <v>144270.72</v>
      </c>
      <c r="I2" s="29">
        <f t="shared" ref="I2" si="2">(1+I3)*H2</f>
        <v>158697.79200000002</v>
      </c>
    </row>
    <row r="3" spans="1:9" x14ac:dyDescent="0.2">
      <c r="A3" t="s">
        <v>65</v>
      </c>
      <c r="B3" s="32"/>
      <c r="C3" s="32">
        <v>1</v>
      </c>
      <c r="D3" s="32">
        <v>0.8</v>
      </c>
      <c r="E3" s="32">
        <v>0.2</v>
      </c>
      <c r="F3" s="32">
        <v>0.15</v>
      </c>
      <c r="G3" s="32">
        <v>0.1</v>
      </c>
      <c r="H3" s="32">
        <v>0.1</v>
      </c>
      <c r="I3" s="32">
        <v>0.1</v>
      </c>
    </row>
    <row r="4" spans="1:9" x14ac:dyDescent="0.2">
      <c r="A4" t="s">
        <v>68</v>
      </c>
      <c r="B4" s="29">
        <f>'Sales Analysis'!H6</f>
        <v>-126000</v>
      </c>
      <c r="C4" s="29">
        <f>B4+C2</f>
        <v>-78000</v>
      </c>
      <c r="D4" s="29">
        <f>C4+D2</f>
        <v>8400</v>
      </c>
      <c r="E4" s="29">
        <f t="shared" ref="E4:I4" si="3">D4+E2</f>
        <v>112080</v>
      </c>
      <c r="F4" s="29">
        <f t="shared" si="3"/>
        <v>231312</v>
      </c>
      <c r="G4" s="29">
        <f t="shared" si="3"/>
        <v>362467.19999999995</v>
      </c>
      <c r="H4" s="29">
        <f t="shared" si="3"/>
        <v>506737.91999999993</v>
      </c>
      <c r="I4" s="29">
        <f t="shared" si="3"/>
        <v>665435.71199999994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Analysis</vt:lpstr>
      <vt:lpstr>Sheet5</vt:lpstr>
      <vt:lpstr>Year 1 Monthly Growth</vt:lpstr>
      <vt:lpstr>Yearly 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Teshan Aponso</dc:creator>
  <cp:keywords>Sales, Analysis, Template</cp:keywords>
  <dc:description/>
  <cp:lastModifiedBy>taponso2@gmail.com</cp:lastModifiedBy>
  <dcterms:created xsi:type="dcterms:W3CDTF">2016-03-21T16:06:55Z</dcterms:created>
  <dcterms:modified xsi:type="dcterms:W3CDTF">2018-09-23T15:27:54Z</dcterms:modified>
  <cp:category/>
</cp:coreProperties>
</file>