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8.xml" ContentType="application/vnd.openxmlformats-officedocument.drawing+xml"/>
  <Override PartName="/xl/drawings/drawing9.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261429d504b632be/"/>
    </mc:Choice>
  </mc:AlternateContent>
  <xr:revisionPtr revIDLastSave="67" documentId="11_0B1D56BE9CDCCE836B02CE7A5FB0D4A9BBFD1C62" xr6:coauthVersionLast="47" xr6:coauthVersionMax="47" xr10:uidLastSave="{1589042D-125D-4CC0-9BB4-1F76177C901D}"/>
  <bookViews>
    <workbookView xWindow="-108" yWindow="-108" windowWidth="23256" windowHeight="12456" firstSheet="19" activeTab="21" xr2:uid="{00000000-000D-0000-FFFF-FFFF00000000}"/>
  </bookViews>
  <sheets>
    <sheet name="Data1" sheetId="1" r:id="rId1"/>
    <sheet name="Medals" sheetId="3" r:id="rId2"/>
    <sheet name="Staff" sheetId="5" r:id="rId3"/>
    <sheet name="P Query" sheetId="4" r:id="rId4"/>
    <sheet name="1" sheetId="6" r:id="rId5"/>
    <sheet name=" Departments" sheetId="8" r:id="rId6"/>
    <sheet name="concepts" sheetId="7" r:id="rId7"/>
    <sheet name="vlookup" sheetId="11" r:id="rId8"/>
    <sheet name="Dept Report" sheetId="12" r:id="rId9"/>
    <sheet name="pivot concepts" sheetId="10" r:id="rId10"/>
    <sheet name="Call centre data" sheetId="14" r:id="rId11"/>
    <sheet name="Pivot1 &amp; 2" sheetId="15" r:id="rId12"/>
    <sheet name="pivot 3 &amp; 4" sheetId="16" r:id="rId13"/>
    <sheet name="pivot 5" sheetId="17" r:id="rId14"/>
    <sheet name="pivot 6 &amp; 7" sheetId="18" r:id="rId15"/>
    <sheet name="pivot 8" sheetId="21" r:id="rId16"/>
    <sheet name="pivot 9" sheetId="22" r:id="rId17"/>
    <sheet name="pivot10" sheetId="23" r:id="rId18"/>
    <sheet name="calls &amp; cust" sheetId="28" r:id="rId19"/>
    <sheet name="dashbord pivot calc" sheetId="29" r:id="rId20"/>
    <sheet name="Assets" sheetId="24" r:id="rId21"/>
    <sheet name="DashBoard" sheetId="25" r:id="rId22"/>
  </sheets>
  <definedNames>
    <definedName name="_xlnm._FilterDatabase" localSheetId="0" hidden="1">Data1!$A$1:$I$59</definedName>
    <definedName name="_xlcn.WorksheetConnection_Practice1.xlsxCalls1" hidden="1">Calls[]</definedName>
    <definedName name="_xlcn.WorksheetConnection_Practice1.xlsxCallsTable1" hidden="1">CallsTable[]</definedName>
    <definedName name="_xlcn.WorksheetConnection_Practice1.xlsxCustomersTable1" hidden="1">CustomersTable[]</definedName>
    <definedName name="_xlcn.WorksheetConnection_Practice1.xlsxTable61" hidden="1">customers[]</definedName>
    <definedName name="ExternalData_1" localSheetId="1" hidden="1">Medals!$A$1:$G$94</definedName>
    <definedName name="ExternalData_1" localSheetId="2" hidden="1">Staff!$A$1:$M$261</definedName>
    <definedName name="Slicer_Representative">#N/A</definedName>
    <definedName name="Slicer_Representative1">#N/A</definedName>
    <definedName name="Slicer_Representative2">#N/A</definedName>
  </definedNames>
  <calcPr calcId="191028"/>
  <pivotCaches>
    <pivotCache cacheId="0" r:id="rId23"/>
    <pivotCache cacheId="1" r:id="rId24"/>
    <pivotCache cacheId="2" r:id="rId25"/>
    <pivotCache cacheId="3" r:id="rId26"/>
    <pivotCache cacheId="373" r:id="rId27"/>
    <pivotCache cacheId="1366" r:id="rId28"/>
    <pivotCache cacheId="1369" r:id="rId29"/>
    <pivotCache cacheId="1372" r:id="rId30"/>
    <pivotCache cacheId="1375" r:id="rId31"/>
    <pivotCache cacheId="1378" r:id="rId32"/>
  </pivotCaches>
  <extLst>
    <ext xmlns:x14="http://schemas.microsoft.com/office/spreadsheetml/2009/9/main" uri="{876F7934-8845-4945-9796-88D515C7AA90}">
      <x14:pivotCaches>
        <pivotCache cacheId="8" r:id="rId33"/>
      </x14:pivotCaches>
    </ext>
    <ext xmlns:x14="http://schemas.microsoft.com/office/spreadsheetml/2009/9/main" uri="{BBE1A952-AA13-448e-AADC-164F8A28A991}">
      <x14:slicerCaches>
        <x14:slicerCache r:id="rId34"/>
        <x14:slicerCache r:id="rId35"/>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6" name="Table6" connection="WorksheetConnection_Practice 1.xlsx!Table6"/>
          <x15:modelTable id="CustomersTable" name="CustomersTable" connection="WorksheetConnection_Practice 1.xlsx!CustomersTable"/>
          <x15:modelTable id="CallsTable" name="CallsTable" connection="WorksheetConnection_Practice 1.xlsx!CallsTable"/>
          <x15:modelTable id="Calls" name="Calls" connection="WorksheetConnection_Practice 1.xlsx!Calls"/>
        </x15:modelTables>
        <x15:modelRelationships>
          <x15:modelRelationship fromTable="CallsTable" fromColumn="Customer ID" toTable="CustomersTable" toColumn="Customer ID"/>
        </x15:modelRelationships>
        <x15:extLst>
          <ext xmlns:x16="http://schemas.microsoft.com/office/spreadsheetml/2014/11/main" uri="{9835A34E-60A6-4A7C-AAB8-D5F71C897F49}">
            <x16:modelTimeGroupings>
              <x16:modelTimeGrouping tableName="CallsTable"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4" i="29" l="1"/>
  <c r="P31" i="25"/>
  <c r="P18" i="25"/>
  <c r="P19" i="25"/>
  <c r="Q19" i="25"/>
  <c r="R19" i="25"/>
  <c r="S19" i="25"/>
  <c r="T19" i="25"/>
  <c r="U19" i="25"/>
  <c r="V19" i="25"/>
  <c r="P20" i="25"/>
  <c r="Q20" i="25"/>
  <c r="R20" i="25"/>
  <c r="S20" i="25"/>
  <c r="T20" i="25"/>
  <c r="U20" i="25"/>
  <c r="V20" i="25"/>
  <c r="P21" i="25"/>
  <c r="Q21" i="25"/>
  <c r="R21" i="25"/>
  <c r="S21" i="25"/>
  <c r="T21" i="25"/>
  <c r="U21" i="25"/>
  <c r="V21" i="25"/>
  <c r="P22" i="25"/>
  <c r="Q22" i="25"/>
  <c r="R22" i="25"/>
  <c r="S22" i="25"/>
  <c r="T22" i="25"/>
  <c r="U22" i="25"/>
  <c r="V22" i="25"/>
  <c r="P23" i="25"/>
  <c r="P24" i="25"/>
  <c r="Q24" i="25"/>
  <c r="R24" i="25"/>
  <c r="S24" i="25"/>
  <c r="T24" i="25"/>
  <c r="U24" i="25"/>
  <c r="V24" i="25"/>
  <c r="P25" i="25"/>
  <c r="Q25" i="25"/>
  <c r="R25" i="25"/>
  <c r="S25" i="25"/>
  <c r="T25" i="25"/>
  <c r="U25" i="25"/>
  <c r="V25" i="25"/>
  <c r="P26" i="25"/>
  <c r="Q26" i="25"/>
  <c r="R26" i="25"/>
  <c r="S26" i="25"/>
  <c r="T26" i="25"/>
  <c r="U26" i="25"/>
  <c r="V26" i="25"/>
  <c r="P27" i="25"/>
  <c r="Q27" i="25"/>
  <c r="R27" i="25"/>
  <c r="S27" i="25"/>
  <c r="T27" i="25"/>
  <c r="U27" i="25"/>
  <c r="V27" i="25"/>
  <c r="P28" i="25"/>
  <c r="Q28" i="25"/>
  <c r="R28" i="25"/>
  <c r="S28" i="25"/>
  <c r="T28" i="25"/>
  <c r="U28" i="25"/>
  <c r="V28" i="25"/>
  <c r="P29" i="25"/>
  <c r="Q29" i="25"/>
  <c r="R29" i="25"/>
  <c r="S29" i="25"/>
  <c r="T29" i="25"/>
  <c r="U29" i="25"/>
  <c r="V29" i="25"/>
  <c r="P30" i="25"/>
  <c r="Q31" i="25"/>
  <c r="R31" i="25"/>
  <c r="S31" i="25"/>
  <c r="T31" i="25"/>
  <c r="U31" i="25"/>
  <c r="V31" i="25"/>
  <c r="P32" i="25"/>
  <c r="Q32" i="25"/>
  <c r="R32" i="25"/>
  <c r="S32" i="25"/>
  <c r="T32" i="25"/>
  <c r="U32" i="25"/>
  <c r="V32" i="25"/>
  <c r="P33" i="25"/>
  <c r="Q33" i="25"/>
  <c r="R33" i="25"/>
  <c r="S33" i="25"/>
  <c r="T33" i="25"/>
  <c r="U33" i="25"/>
  <c r="V33" i="25"/>
  <c r="P34" i="25"/>
  <c r="Q34" i="25"/>
  <c r="R34" i="25"/>
  <c r="S34" i="25"/>
  <c r="T34" i="25"/>
  <c r="U34" i="25"/>
  <c r="V34" i="25"/>
  <c r="P35" i="25"/>
  <c r="Q35" i="25"/>
  <c r="R35" i="25"/>
  <c r="S35" i="25"/>
  <c r="T35" i="25"/>
  <c r="U35" i="25"/>
  <c r="V35" i="25"/>
  <c r="J48" i="29"/>
  <c r="F51" i="29" a="1"/>
  <c r="F51" i="29" s="1"/>
  <c r="L1003" i="28"/>
  <c r="K1003" i="28" a="1"/>
  <c r="K1003" i="28" s="1"/>
  <c r="J1003" i="28"/>
  <c r="I1003" i="28"/>
  <c r="L1002" i="28"/>
  <c r="K1002" i="28" a="1"/>
  <c r="K1002" i="28" s="1"/>
  <c r="J1002" i="28"/>
  <c r="I1002" i="28"/>
  <c r="L1001" i="28"/>
  <c r="K1001" i="28"/>
  <c r="K1001" i="28" a="1"/>
  <c r="J1001" i="28"/>
  <c r="I1001" i="28"/>
  <c r="L1000" i="28"/>
  <c r="K1000" i="28"/>
  <c r="K1000" i="28" a="1"/>
  <c r="J1000" i="28"/>
  <c r="I1000" i="28"/>
  <c r="L999" i="28"/>
  <c r="K999" i="28"/>
  <c r="K999" i="28" a="1"/>
  <c r="J999" i="28"/>
  <c r="I999" i="28"/>
  <c r="L998" i="28"/>
  <c r="K998" i="28" a="1"/>
  <c r="K998" i="28" s="1"/>
  <c r="J998" i="28"/>
  <c r="I998" i="28"/>
  <c r="L997" i="28"/>
  <c r="K997" i="28" a="1"/>
  <c r="K997" i="28" s="1"/>
  <c r="J997" i="28"/>
  <c r="I997" i="28"/>
  <c r="L996" i="28"/>
  <c r="K996" i="28" a="1"/>
  <c r="K996" i="28" s="1"/>
  <c r="J996" i="28"/>
  <c r="I996" i="28"/>
  <c r="L995" i="28"/>
  <c r="K995" i="28" a="1"/>
  <c r="K995" i="28" s="1"/>
  <c r="J995" i="28"/>
  <c r="I995" i="28"/>
  <c r="L994" i="28"/>
  <c r="K994" i="28" a="1"/>
  <c r="K994" i="28" s="1"/>
  <c r="J994" i="28"/>
  <c r="I994" i="28"/>
  <c r="L993" i="28"/>
  <c r="K993" i="28"/>
  <c r="K993" i="28" a="1"/>
  <c r="J993" i="28"/>
  <c r="I993" i="28"/>
  <c r="L992" i="28"/>
  <c r="K992" i="28"/>
  <c r="K992" i="28" a="1"/>
  <c r="J992" i="28"/>
  <c r="I992" i="28"/>
  <c r="L991" i="28"/>
  <c r="K991" i="28"/>
  <c r="K991" i="28" a="1"/>
  <c r="J991" i="28"/>
  <c r="I991" i="28"/>
  <c r="L990" i="28"/>
  <c r="K990" i="28"/>
  <c r="K990" i="28" a="1"/>
  <c r="J990" i="28"/>
  <c r="I990" i="28"/>
  <c r="L989" i="28"/>
  <c r="K989" i="28"/>
  <c r="K989" i="28" a="1"/>
  <c r="J989" i="28"/>
  <c r="I989" i="28"/>
  <c r="L988" i="28"/>
  <c r="K988" i="28" a="1"/>
  <c r="K988" i="28" s="1"/>
  <c r="J988" i="28"/>
  <c r="I988" i="28"/>
  <c r="L987" i="28"/>
  <c r="K987" i="28" a="1"/>
  <c r="K987" i="28" s="1"/>
  <c r="J987" i="28"/>
  <c r="I987" i="28"/>
  <c r="L986" i="28"/>
  <c r="K986" i="28"/>
  <c r="K986" i="28" a="1"/>
  <c r="J986" i="28"/>
  <c r="I986" i="28"/>
  <c r="L985" i="28"/>
  <c r="K985" i="28"/>
  <c r="K985" i="28" a="1"/>
  <c r="J985" i="28"/>
  <c r="I985" i="28"/>
  <c r="L984" i="28"/>
  <c r="K984" i="28"/>
  <c r="K984" i="28" a="1"/>
  <c r="J984" i="28"/>
  <c r="I984" i="28"/>
  <c r="L983" i="28"/>
  <c r="K983" i="28"/>
  <c r="K983" i="28" a="1"/>
  <c r="J983" i="28"/>
  <c r="I983" i="28"/>
  <c r="L982" i="28"/>
  <c r="K982" i="28" a="1"/>
  <c r="K982" i="28" s="1"/>
  <c r="J982" i="28"/>
  <c r="I982" i="28"/>
  <c r="L981" i="28"/>
  <c r="K981" i="28"/>
  <c r="K981" i="28" a="1"/>
  <c r="J981" i="28"/>
  <c r="I981" i="28"/>
  <c r="L980" i="28"/>
  <c r="K980" i="28" a="1"/>
  <c r="K980" i="28" s="1"/>
  <c r="J980" i="28"/>
  <c r="I980" i="28"/>
  <c r="L979" i="28"/>
  <c r="K979" i="28" a="1"/>
  <c r="K979" i="28" s="1"/>
  <c r="J979" i="28"/>
  <c r="I979" i="28"/>
  <c r="L978" i="28"/>
  <c r="K978" i="28"/>
  <c r="K978" i="28" a="1"/>
  <c r="J978" i="28"/>
  <c r="I978" i="28"/>
  <c r="L977" i="28"/>
  <c r="K977" i="28"/>
  <c r="K977" i="28" a="1"/>
  <c r="J977" i="28"/>
  <c r="I977" i="28"/>
  <c r="L976" i="28"/>
  <c r="K976" i="28" a="1"/>
  <c r="K976" i="28" s="1"/>
  <c r="J976" i="28"/>
  <c r="I976" i="28"/>
  <c r="L975" i="28"/>
  <c r="K975" i="28"/>
  <c r="K975" i="28" a="1"/>
  <c r="J975" i="28"/>
  <c r="I975" i="28"/>
  <c r="L974" i="28"/>
  <c r="K974" i="28" a="1"/>
  <c r="K974" i="28" s="1"/>
  <c r="J974" i="28"/>
  <c r="I974" i="28"/>
  <c r="L973" i="28"/>
  <c r="K973" i="28" a="1"/>
  <c r="K973" i="28" s="1"/>
  <c r="J973" i="28"/>
  <c r="I973" i="28"/>
  <c r="L972" i="28"/>
  <c r="K972" i="28" a="1"/>
  <c r="K972" i="28" s="1"/>
  <c r="J972" i="28"/>
  <c r="I972" i="28"/>
  <c r="L971" i="28"/>
  <c r="K971" i="28" a="1"/>
  <c r="K971" i="28" s="1"/>
  <c r="J971" i="28"/>
  <c r="I971" i="28"/>
  <c r="L970" i="28"/>
  <c r="K970" i="28"/>
  <c r="K970" i="28" a="1"/>
  <c r="J970" i="28"/>
  <c r="I970" i="28"/>
  <c r="L969" i="28"/>
  <c r="K969" i="28"/>
  <c r="K969" i="28" a="1"/>
  <c r="J969" i="28"/>
  <c r="I969" i="28"/>
  <c r="L968" i="28"/>
  <c r="K968" i="28"/>
  <c r="K968" i="28" a="1"/>
  <c r="J968" i="28"/>
  <c r="I968" i="28"/>
  <c r="L967" i="28"/>
  <c r="K967" i="28"/>
  <c r="K967" i="28" a="1"/>
  <c r="J967" i="28"/>
  <c r="I967" i="28"/>
  <c r="L966" i="28"/>
  <c r="K966" i="28"/>
  <c r="K966" i="28" a="1"/>
  <c r="J966" i="28"/>
  <c r="I966" i="28"/>
  <c r="L965" i="28"/>
  <c r="K965" i="28" a="1"/>
  <c r="K965" i="28" s="1"/>
  <c r="J965" i="28"/>
  <c r="I965" i="28"/>
  <c r="L964" i="28"/>
  <c r="K964" i="28" a="1"/>
  <c r="K964" i="28" s="1"/>
  <c r="J964" i="28"/>
  <c r="I964" i="28"/>
  <c r="L963" i="28"/>
  <c r="K963" i="28" a="1"/>
  <c r="K963" i="28" s="1"/>
  <c r="J963" i="28"/>
  <c r="I963" i="28"/>
  <c r="L962" i="28"/>
  <c r="K962" i="28"/>
  <c r="K962" i="28" a="1"/>
  <c r="J962" i="28"/>
  <c r="I962" i="28"/>
  <c r="L961" i="28"/>
  <c r="K961" i="28"/>
  <c r="K961" i="28" a="1"/>
  <c r="J961" i="28"/>
  <c r="I961" i="28"/>
  <c r="L960" i="28"/>
  <c r="K960" i="28"/>
  <c r="K960" i="28" a="1"/>
  <c r="J960" i="28"/>
  <c r="I960" i="28"/>
  <c r="L959" i="28"/>
  <c r="K959" i="28"/>
  <c r="K959" i="28" a="1"/>
  <c r="J959" i="28"/>
  <c r="I959" i="28"/>
  <c r="L958" i="28"/>
  <c r="K958" i="28" a="1"/>
  <c r="K958" i="28" s="1"/>
  <c r="J958" i="28"/>
  <c r="I958" i="28"/>
  <c r="L957" i="28"/>
  <c r="K957" i="28" a="1"/>
  <c r="K957" i="28" s="1"/>
  <c r="J957" i="28"/>
  <c r="I957" i="28"/>
  <c r="L956" i="28"/>
  <c r="K956" i="28" a="1"/>
  <c r="K956" i="28" s="1"/>
  <c r="J956" i="28"/>
  <c r="I956" i="28"/>
  <c r="L955" i="28"/>
  <c r="K955" i="28" a="1"/>
  <c r="K955" i="28" s="1"/>
  <c r="J955" i="28"/>
  <c r="I955" i="28"/>
  <c r="L954" i="28"/>
  <c r="K954" i="28"/>
  <c r="K954" i="28" a="1"/>
  <c r="J954" i="28"/>
  <c r="I954" i="28"/>
  <c r="L953" i="28"/>
  <c r="K953" i="28"/>
  <c r="K953" i="28" a="1"/>
  <c r="J953" i="28"/>
  <c r="I953" i="28"/>
  <c r="L952" i="28"/>
  <c r="K952" i="28"/>
  <c r="K952" i="28" a="1"/>
  <c r="J952" i="28"/>
  <c r="I952" i="28"/>
  <c r="L951" i="28"/>
  <c r="K951" i="28"/>
  <c r="K951" i="28" a="1"/>
  <c r="J951" i="28"/>
  <c r="I951" i="28"/>
  <c r="L950" i="28"/>
  <c r="K950" i="28" a="1"/>
  <c r="K950" i="28" s="1"/>
  <c r="J950" i="28"/>
  <c r="I950" i="28"/>
  <c r="L949" i="28"/>
  <c r="K949" i="28" a="1"/>
  <c r="K949" i="28" s="1"/>
  <c r="J949" i="28"/>
  <c r="I949" i="28"/>
  <c r="L948" i="28"/>
  <c r="K948" i="28" a="1"/>
  <c r="K948" i="28" s="1"/>
  <c r="J948" i="28"/>
  <c r="I948" i="28"/>
  <c r="L947" i="28"/>
  <c r="K947" i="28" a="1"/>
  <c r="K947" i="28" s="1"/>
  <c r="J947" i="28"/>
  <c r="I947" i="28"/>
  <c r="L946" i="28"/>
  <c r="K946" i="28"/>
  <c r="K946" i="28" a="1"/>
  <c r="J946" i="28"/>
  <c r="I946" i="28"/>
  <c r="L945" i="28"/>
  <c r="K945" i="28"/>
  <c r="K945" i="28" a="1"/>
  <c r="J945" i="28"/>
  <c r="I945" i="28"/>
  <c r="L944" i="28"/>
  <c r="K944" i="28"/>
  <c r="K944" i="28" a="1"/>
  <c r="J944" i="28"/>
  <c r="I944" i="28"/>
  <c r="L943" i="28"/>
  <c r="K943" i="28"/>
  <c r="K943" i="28" a="1"/>
  <c r="J943" i="28"/>
  <c r="I943" i="28"/>
  <c r="L942" i="28"/>
  <c r="K942" i="28" a="1"/>
  <c r="K942" i="28" s="1"/>
  <c r="J942" i="28"/>
  <c r="I942" i="28"/>
  <c r="L941" i="28"/>
  <c r="K941" i="28" a="1"/>
  <c r="K941" i="28" s="1"/>
  <c r="J941" i="28"/>
  <c r="I941" i="28"/>
  <c r="L940" i="28"/>
  <c r="K940" i="28" a="1"/>
  <c r="K940" i="28" s="1"/>
  <c r="J940" i="28"/>
  <c r="I940" i="28"/>
  <c r="L939" i="28"/>
  <c r="K939" i="28" a="1"/>
  <c r="K939" i="28" s="1"/>
  <c r="J939" i="28"/>
  <c r="I939" i="28"/>
  <c r="L938" i="28"/>
  <c r="K938" i="28"/>
  <c r="K938" i="28" a="1"/>
  <c r="J938" i="28"/>
  <c r="I938" i="28"/>
  <c r="L937" i="28"/>
  <c r="K937" i="28"/>
  <c r="K937" i="28" a="1"/>
  <c r="J937" i="28"/>
  <c r="I937" i="28"/>
  <c r="L936" i="28"/>
  <c r="K936" i="28"/>
  <c r="K936" i="28" a="1"/>
  <c r="J936" i="28"/>
  <c r="I936" i="28"/>
  <c r="L935" i="28"/>
  <c r="K935" i="28"/>
  <c r="K935" i="28" a="1"/>
  <c r="J935" i="28"/>
  <c r="I935" i="28"/>
  <c r="L934" i="28"/>
  <c r="K934" i="28"/>
  <c r="K934" i="28" a="1"/>
  <c r="J934" i="28"/>
  <c r="I934" i="28"/>
  <c r="L933" i="28"/>
  <c r="K933" i="28" a="1"/>
  <c r="K933" i="28" s="1"/>
  <c r="J933" i="28"/>
  <c r="I933" i="28"/>
  <c r="L932" i="28"/>
  <c r="K932" i="28" a="1"/>
  <c r="K932" i="28" s="1"/>
  <c r="J932" i="28"/>
  <c r="I932" i="28"/>
  <c r="L931" i="28"/>
  <c r="K931" i="28" a="1"/>
  <c r="K931" i="28" s="1"/>
  <c r="J931" i="28"/>
  <c r="I931" i="28"/>
  <c r="L930" i="28"/>
  <c r="K930" i="28"/>
  <c r="K930" i="28" a="1"/>
  <c r="J930" i="28"/>
  <c r="I930" i="28"/>
  <c r="L929" i="28"/>
  <c r="K929" i="28"/>
  <c r="K929" i="28" a="1"/>
  <c r="J929" i="28"/>
  <c r="I929" i="28"/>
  <c r="L928" i="28"/>
  <c r="K928" i="28"/>
  <c r="K928" i="28" a="1"/>
  <c r="J928" i="28"/>
  <c r="I928" i="28"/>
  <c r="L927" i="28"/>
  <c r="K927" i="28"/>
  <c r="K927" i="28" a="1"/>
  <c r="J927" i="28"/>
  <c r="I927" i="28"/>
  <c r="L926" i="28"/>
  <c r="K926" i="28"/>
  <c r="K926" i="28" a="1"/>
  <c r="J926" i="28"/>
  <c r="I926" i="28"/>
  <c r="L925" i="28"/>
  <c r="K925" i="28" a="1"/>
  <c r="K925" i="28" s="1"/>
  <c r="J925" i="28"/>
  <c r="I925" i="28"/>
  <c r="L924" i="28"/>
  <c r="K924" i="28" a="1"/>
  <c r="K924" i="28" s="1"/>
  <c r="J924" i="28"/>
  <c r="I924" i="28"/>
  <c r="L923" i="28"/>
  <c r="K923" i="28" a="1"/>
  <c r="K923" i="28" s="1"/>
  <c r="J923" i="28"/>
  <c r="I923" i="28"/>
  <c r="L922" i="28"/>
  <c r="K922" i="28"/>
  <c r="K922" i="28" a="1"/>
  <c r="J922" i="28"/>
  <c r="I922" i="28"/>
  <c r="L921" i="28"/>
  <c r="K921" i="28"/>
  <c r="K921" i="28" a="1"/>
  <c r="J921" i="28"/>
  <c r="I921" i="28"/>
  <c r="L920" i="28"/>
  <c r="K920" i="28"/>
  <c r="K920" i="28" a="1"/>
  <c r="J920" i="28"/>
  <c r="I920" i="28"/>
  <c r="L919" i="28"/>
  <c r="K919" i="28"/>
  <c r="K919" i="28" a="1"/>
  <c r="J919" i="28"/>
  <c r="I919" i="28"/>
  <c r="L918" i="28"/>
  <c r="K918" i="28" a="1"/>
  <c r="K918" i="28" s="1"/>
  <c r="J918" i="28"/>
  <c r="I918" i="28"/>
  <c r="L917" i="28"/>
  <c r="K917" i="28" a="1"/>
  <c r="K917" i="28" s="1"/>
  <c r="J917" i="28"/>
  <c r="I917" i="28"/>
  <c r="L916" i="28"/>
  <c r="K916" i="28" a="1"/>
  <c r="K916" i="28" s="1"/>
  <c r="J916" i="28"/>
  <c r="I916" i="28"/>
  <c r="L915" i="28"/>
  <c r="K915" i="28" a="1"/>
  <c r="K915" i="28" s="1"/>
  <c r="J915" i="28"/>
  <c r="I915" i="28"/>
  <c r="L914" i="28"/>
  <c r="K914" i="28"/>
  <c r="K914" i="28" a="1"/>
  <c r="J914" i="28"/>
  <c r="I914" i="28"/>
  <c r="L913" i="28"/>
  <c r="K913" i="28"/>
  <c r="K913" i="28" a="1"/>
  <c r="J913" i="28"/>
  <c r="I913" i="28"/>
  <c r="L912" i="28"/>
  <c r="K912" i="28"/>
  <c r="K912" i="28" a="1"/>
  <c r="J912" i="28"/>
  <c r="I912" i="28"/>
  <c r="L911" i="28"/>
  <c r="K911" i="28"/>
  <c r="K911" i="28" a="1"/>
  <c r="J911" i="28"/>
  <c r="I911" i="28"/>
  <c r="L910" i="28"/>
  <c r="K910" i="28" a="1"/>
  <c r="K910" i="28" s="1"/>
  <c r="J910" i="28"/>
  <c r="I910" i="28"/>
  <c r="L909" i="28"/>
  <c r="K909" i="28" a="1"/>
  <c r="K909" i="28" s="1"/>
  <c r="J909" i="28"/>
  <c r="I909" i="28"/>
  <c r="L908" i="28"/>
  <c r="K908" i="28" a="1"/>
  <c r="K908" i="28" s="1"/>
  <c r="J908" i="28"/>
  <c r="I908" i="28"/>
  <c r="L907" i="28"/>
  <c r="K907" i="28" a="1"/>
  <c r="K907" i="28" s="1"/>
  <c r="J907" i="28"/>
  <c r="I907" i="28"/>
  <c r="L906" i="28"/>
  <c r="K906" i="28" a="1"/>
  <c r="K906" i="28" s="1"/>
  <c r="J906" i="28"/>
  <c r="I906" i="28"/>
  <c r="L905" i="28"/>
  <c r="K905" i="28"/>
  <c r="K905" i="28" a="1"/>
  <c r="J905" i="28"/>
  <c r="I905" i="28"/>
  <c r="L904" i="28"/>
  <c r="K904" i="28"/>
  <c r="K904" i="28" a="1"/>
  <c r="J904" i="28"/>
  <c r="I904" i="28"/>
  <c r="L903" i="28"/>
  <c r="K903" i="28"/>
  <c r="K903" i="28" a="1"/>
  <c r="J903" i="28"/>
  <c r="I903" i="28"/>
  <c r="L902" i="28"/>
  <c r="K902" i="28" a="1"/>
  <c r="K902" i="28" s="1"/>
  <c r="J902" i="28"/>
  <c r="I902" i="28"/>
  <c r="L901" i="28"/>
  <c r="K901" i="28" a="1"/>
  <c r="K901" i="28" s="1"/>
  <c r="J901" i="28"/>
  <c r="I901" i="28"/>
  <c r="L900" i="28"/>
  <c r="K900" i="28" a="1"/>
  <c r="K900" i="28" s="1"/>
  <c r="J900" i="28"/>
  <c r="I900" i="28"/>
  <c r="L899" i="28"/>
  <c r="K899" i="28" a="1"/>
  <c r="K899" i="28" s="1"/>
  <c r="J899" i="28"/>
  <c r="I899" i="28"/>
  <c r="L898" i="28"/>
  <c r="K898" i="28" a="1"/>
  <c r="K898" i="28" s="1"/>
  <c r="J898" i="28"/>
  <c r="I898" i="28"/>
  <c r="L897" i="28"/>
  <c r="K897" i="28"/>
  <c r="K897" i="28" a="1"/>
  <c r="J897" i="28"/>
  <c r="I897" i="28"/>
  <c r="L896" i="28"/>
  <c r="K896" i="28"/>
  <c r="K896" i="28" a="1"/>
  <c r="J896" i="28"/>
  <c r="I896" i="28"/>
  <c r="L895" i="28"/>
  <c r="K895" i="28"/>
  <c r="K895" i="28" a="1"/>
  <c r="J895" i="28"/>
  <c r="I895" i="28"/>
  <c r="L894" i="28"/>
  <c r="K894" i="28" a="1"/>
  <c r="K894" i="28" s="1"/>
  <c r="J894" i="28"/>
  <c r="I894" i="28"/>
  <c r="L893" i="28"/>
  <c r="K893" i="28" a="1"/>
  <c r="K893" i="28" s="1"/>
  <c r="J893" i="28"/>
  <c r="I893" i="28"/>
  <c r="L892" i="28"/>
  <c r="K892" i="28" a="1"/>
  <c r="K892" i="28" s="1"/>
  <c r="J892" i="28"/>
  <c r="I892" i="28"/>
  <c r="L891" i="28"/>
  <c r="K891" i="28" a="1"/>
  <c r="K891" i="28" s="1"/>
  <c r="J891" i="28"/>
  <c r="I891" i="28"/>
  <c r="L890" i="28"/>
  <c r="K890" i="28" a="1"/>
  <c r="K890" i="28" s="1"/>
  <c r="J890" i="28"/>
  <c r="I890" i="28"/>
  <c r="L889" i="28"/>
  <c r="K889" i="28"/>
  <c r="K889" i="28" a="1"/>
  <c r="J889" i="28"/>
  <c r="I889" i="28"/>
  <c r="L888" i="28"/>
  <c r="K888" i="28"/>
  <c r="K888" i="28" a="1"/>
  <c r="J888" i="28"/>
  <c r="I888" i="28"/>
  <c r="L887" i="28"/>
  <c r="K887" i="28"/>
  <c r="K887" i="28" a="1"/>
  <c r="J887" i="28"/>
  <c r="I887" i="28"/>
  <c r="L886" i="28"/>
  <c r="K886" i="28" a="1"/>
  <c r="K886" i="28" s="1"/>
  <c r="J886" i="28"/>
  <c r="I886" i="28"/>
  <c r="L885" i="28"/>
  <c r="K885" i="28" a="1"/>
  <c r="K885" i="28" s="1"/>
  <c r="J885" i="28"/>
  <c r="I885" i="28"/>
  <c r="L884" i="28"/>
  <c r="K884" i="28" a="1"/>
  <c r="K884" i="28" s="1"/>
  <c r="J884" i="28"/>
  <c r="I884" i="28"/>
  <c r="L883" i="28"/>
  <c r="K883" i="28" a="1"/>
  <c r="K883" i="28" s="1"/>
  <c r="J883" i="28"/>
  <c r="I883" i="28"/>
  <c r="L882" i="28"/>
  <c r="K882" i="28"/>
  <c r="K882" i="28" a="1"/>
  <c r="J882" i="28"/>
  <c r="I882" i="28"/>
  <c r="L881" i="28"/>
  <c r="K881" i="28"/>
  <c r="K881" i="28" a="1"/>
  <c r="J881" i="28"/>
  <c r="I881" i="28"/>
  <c r="L880" i="28"/>
  <c r="K880" i="28"/>
  <c r="K880" i="28" a="1"/>
  <c r="J880" i="28"/>
  <c r="I880" i="28"/>
  <c r="L879" i="28"/>
  <c r="K879" i="28"/>
  <c r="K879" i="28" a="1"/>
  <c r="J879" i="28"/>
  <c r="I879" i="28"/>
  <c r="L878" i="28"/>
  <c r="K878" i="28"/>
  <c r="K878" i="28" a="1"/>
  <c r="J878" i="28"/>
  <c r="I878" i="28"/>
  <c r="L877" i="28"/>
  <c r="K877" i="28" a="1"/>
  <c r="K877" i="28" s="1"/>
  <c r="J877" i="28"/>
  <c r="I877" i="28"/>
  <c r="L876" i="28"/>
  <c r="K876" i="28" a="1"/>
  <c r="K876" i="28" s="1"/>
  <c r="J876" i="28"/>
  <c r="I876" i="28"/>
  <c r="L875" i="28"/>
  <c r="K875" i="28" a="1"/>
  <c r="K875" i="28" s="1"/>
  <c r="J875" i="28"/>
  <c r="I875" i="28"/>
  <c r="L874" i="28"/>
  <c r="K874" i="28"/>
  <c r="K874" i="28" a="1"/>
  <c r="J874" i="28"/>
  <c r="I874" i="28"/>
  <c r="L873" i="28"/>
  <c r="K873" i="28"/>
  <c r="K873" i="28" a="1"/>
  <c r="J873" i="28"/>
  <c r="I873" i="28"/>
  <c r="L872" i="28"/>
  <c r="K872" i="28"/>
  <c r="K872" i="28" a="1"/>
  <c r="J872" i="28"/>
  <c r="I872" i="28"/>
  <c r="L871" i="28"/>
  <c r="K871" i="28"/>
  <c r="K871" i="28" a="1"/>
  <c r="J871" i="28"/>
  <c r="I871" i="28"/>
  <c r="L870" i="28"/>
  <c r="K870" i="28"/>
  <c r="K870" i="28" a="1"/>
  <c r="J870" i="28"/>
  <c r="I870" i="28"/>
  <c r="L869" i="28"/>
  <c r="K869" i="28" a="1"/>
  <c r="K869" i="28" s="1"/>
  <c r="J869" i="28"/>
  <c r="I869" i="28"/>
  <c r="L868" i="28"/>
  <c r="K868" i="28" a="1"/>
  <c r="K868" i="28" s="1"/>
  <c r="J868" i="28"/>
  <c r="I868" i="28"/>
  <c r="L867" i="28"/>
  <c r="K867" i="28" a="1"/>
  <c r="K867" i="28" s="1"/>
  <c r="J867" i="28"/>
  <c r="I867" i="28"/>
  <c r="L866" i="28"/>
  <c r="K866" i="28"/>
  <c r="K866" i="28" a="1"/>
  <c r="J866" i="28"/>
  <c r="I866" i="28"/>
  <c r="L865" i="28"/>
  <c r="K865" i="28"/>
  <c r="K865" i="28" a="1"/>
  <c r="J865" i="28"/>
  <c r="I865" i="28"/>
  <c r="L864" i="28"/>
  <c r="K864" i="28"/>
  <c r="K864" i="28" a="1"/>
  <c r="J864" i="28"/>
  <c r="I864" i="28"/>
  <c r="L863" i="28"/>
  <c r="K863" i="28"/>
  <c r="K863" i="28" a="1"/>
  <c r="J863" i="28"/>
  <c r="I863" i="28"/>
  <c r="L862" i="28"/>
  <c r="K862" i="28" a="1"/>
  <c r="K862" i="28" s="1"/>
  <c r="J862" i="28"/>
  <c r="I862" i="28"/>
  <c r="L861" i="28"/>
  <c r="K861" i="28" a="1"/>
  <c r="K861" i="28" s="1"/>
  <c r="J861" i="28"/>
  <c r="I861" i="28"/>
  <c r="L860" i="28"/>
  <c r="K860" i="28" a="1"/>
  <c r="K860" i="28" s="1"/>
  <c r="J860" i="28"/>
  <c r="I860" i="28"/>
  <c r="L859" i="28"/>
  <c r="K859" i="28" a="1"/>
  <c r="K859" i="28" s="1"/>
  <c r="J859" i="28"/>
  <c r="I859" i="28"/>
  <c r="L858" i="28"/>
  <c r="K858" i="28"/>
  <c r="K858" i="28" a="1"/>
  <c r="J858" i="28"/>
  <c r="I858" i="28"/>
  <c r="L857" i="28"/>
  <c r="K857" i="28"/>
  <c r="K857" i="28" a="1"/>
  <c r="J857" i="28"/>
  <c r="I857" i="28"/>
  <c r="L856" i="28"/>
  <c r="K856" i="28"/>
  <c r="K856" i="28" a="1"/>
  <c r="J856" i="28"/>
  <c r="I856" i="28"/>
  <c r="L855" i="28"/>
  <c r="K855" i="28"/>
  <c r="K855" i="28" a="1"/>
  <c r="J855" i="28"/>
  <c r="I855" i="28"/>
  <c r="L854" i="28"/>
  <c r="K854" i="28" a="1"/>
  <c r="K854" i="28" s="1"/>
  <c r="J854" i="28"/>
  <c r="I854" i="28"/>
  <c r="L853" i="28"/>
  <c r="K853" i="28" a="1"/>
  <c r="K853" i="28" s="1"/>
  <c r="J853" i="28"/>
  <c r="I853" i="28"/>
  <c r="L852" i="28"/>
  <c r="K852" i="28" a="1"/>
  <c r="K852" i="28" s="1"/>
  <c r="J852" i="28"/>
  <c r="I852" i="28"/>
  <c r="L851" i="28"/>
  <c r="K851" i="28" a="1"/>
  <c r="K851" i="28" s="1"/>
  <c r="J851" i="28"/>
  <c r="I851" i="28"/>
  <c r="L850" i="28"/>
  <c r="K850" i="28"/>
  <c r="K850" i="28" a="1"/>
  <c r="J850" i="28"/>
  <c r="I850" i="28"/>
  <c r="L849" i="28"/>
  <c r="K849" i="28"/>
  <c r="K849" i="28" a="1"/>
  <c r="J849" i="28"/>
  <c r="I849" i="28"/>
  <c r="L848" i="28"/>
  <c r="K848" i="28"/>
  <c r="K848" i="28" a="1"/>
  <c r="J848" i="28"/>
  <c r="I848" i="28"/>
  <c r="L847" i="28"/>
  <c r="K847" i="28"/>
  <c r="K847" i="28" a="1"/>
  <c r="J847" i="28"/>
  <c r="I847" i="28"/>
  <c r="L846" i="28"/>
  <c r="K846" i="28"/>
  <c r="K846" i="28" a="1"/>
  <c r="J846" i="28"/>
  <c r="I846" i="28"/>
  <c r="L845" i="28"/>
  <c r="K845" i="28" a="1"/>
  <c r="K845" i="28" s="1"/>
  <c r="J845" i="28"/>
  <c r="I845" i="28"/>
  <c r="L844" i="28"/>
  <c r="K844" i="28" a="1"/>
  <c r="K844" i="28" s="1"/>
  <c r="J844" i="28"/>
  <c r="I844" i="28"/>
  <c r="L843" i="28"/>
  <c r="K843" i="28" a="1"/>
  <c r="K843" i="28" s="1"/>
  <c r="J843" i="28"/>
  <c r="I843" i="28"/>
  <c r="L842" i="28"/>
  <c r="K842" i="28"/>
  <c r="K842" i="28" a="1"/>
  <c r="J842" i="28"/>
  <c r="I842" i="28"/>
  <c r="L841" i="28"/>
  <c r="K841" i="28"/>
  <c r="K841" i="28" a="1"/>
  <c r="J841" i="28"/>
  <c r="I841" i="28"/>
  <c r="L840" i="28"/>
  <c r="K840" i="28"/>
  <c r="K840" i="28" a="1"/>
  <c r="J840" i="28"/>
  <c r="I840" i="28"/>
  <c r="L839" i="28"/>
  <c r="K839" i="28"/>
  <c r="K839" i="28" a="1"/>
  <c r="J839" i="28"/>
  <c r="I839" i="28"/>
  <c r="L838" i="28"/>
  <c r="K838" i="28"/>
  <c r="K838" i="28" a="1"/>
  <c r="J838" i="28"/>
  <c r="I838" i="28"/>
  <c r="L837" i="28"/>
  <c r="K837" i="28" a="1"/>
  <c r="K837" i="28" s="1"/>
  <c r="J837" i="28"/>
  <c r="I837" i="28"/>
  <c r="L836" i="28"/>
  <c r="K836" i="28" a="1"/>
  <c r="K836" i="28" s="1"/>
  <c r="J836" i="28"/>
  <c r="I836" i="28"/>
  <c r="L835" i="28"/>
  <c r="K835" i="28" a="1"/>
  <c r="K835" i="28" s="1"/>
  <c r="J835" i="28"/>
  <c r="I835" i="28"/>
  <c r="L834" i="28"/>
  <c r="K834" i="28"/>
  <c r="K834" i="28" a="1"/>
  <c r="J834" i="28"/>
  <c r="I834" i="28"/>
  <c r="L833" i="28"/>
  <c r="K833" i="28"/>
  <c r="K833" i="28" a="1"/>
  <c r="J833" i="28"/>
  <c r="I833" i="28"/>
  <c r="L832" i="28"/>
  <c r="K832" i="28"/>
  <c r="K832" i="28" a="1"/>
  <c r="J832" i="28"/>
  <c r="I832" i="28"/>
  <c r="L831" i="28"/>
  <c r="K831" i="28"/>
  <c r="K831" i="28" a="1"/>
  <c r="J831" i="28"/>
  <c r="I831" i="28"/>
  <c r="L830" i="28"/>
  <c r="K830" i="28" a="1"/>
  <c r="K830" i="28" s="1"/>
  <c r="J830" i="28"/>
  <c r="I830" i="28"/>
  <c r="L829" i="28"/>
  <c r="K829" i="28" a="1"/>
  <c r="K829" i="28" s="1"/>
  <c r="J829" i="28"/>
  <c r="I829" i="28"/>
  <c r="L828" i="28"/>
  <c r="K828" i="28" a="1"/>
  <c r="K828" i="28" s="1"/>
  <c r="J828" i="28"/>
  <c r="I828" i="28"/>
  <c r="L827" i="28"/>
  <c r="K827" i="28" a="1"/>
  <c r="K827" i="28" s="1"/>
  <c r="J827" i="28"/>
  <c r="I827" i="28"/>
  <c r="L826" i="28"/>
  <c r="K826" i="28"/>
  <c r="K826" i="28" a="1"/>
  <c r="J826" i="28"/>
  <c r="I826" i="28"/>
  <c r="L825" i="28"/>
  <c r="K825" i="28"/>
  <c r="K825" i="28" a="1"/>
  <c r="J825" i="28"/>
  <c r="I825" i="28"/>
  <c r="L824" i="28"/>
  <c r="K824" i="28"/>
  <c r="K824" i="28" a="1"/>
  <c r="J824" i="28"/>
  <c r="I824" i="28"/>
  <c r="L823" i="28"/>
  <c r="K823" i="28"/>
  <c r="K823" i="28" a="1"/>
  <c r="J823" i="28"/>
  <c r="I823" i="28"/>
  <c r="L822" i="28"/>
  <c r="K822" i="28" a="1"/>
  <c r="K822" i="28" s="1"/>
  <c r="J822" i="28"/>
  <c r="I822" i="28"/>
  <c r="L821" i="28"/>
  <c r="K821" i="28" a="1"/>
  <c r="K821" i="28" s="1"/>
  <c r="J821" i="28"/>
  <c r="I821" i="28"/>
  <c r="L820" i="28"/>
  <c r="K820" i="28" a="1"/>
  <c r="K820" i="28" s="1"/>
  <c r="J820" i="28"/>
  <c r="I820" i="28"/>
  <c r="L819" i="28"/>
  <c r="K819" i="28" a="1"/>
  <c r="K819" i="28" s="1"/>
  <c r="J819" i="28"/>
  <c r="I819" i="28"/>
  <c r="L818" i="28"/>
  <c r="K818" i="28"/>
  <c r="K818" i="28" a="1"/>
  <c r="J818" i="28"/>
  <c r="I818" i="28"/>
  <c r="L817" i="28"/>
  <c r="K817" i="28"/>
  <c r="K817" i="28" a="1"/>
  <c r="J817" i="28"/>
  <c r="I817" i="28"/>
  <c r="L816" i="28"/>
  <c r="K816" i="28"/>
  <c r="K816" i="28" a="1"/>
  <c r="J816" i="28"/>
  <c r="I816" i="28"/>
  <c r="L815" i="28"/>
  <c r="K815" i="28"/>
  <c r="K815" i="28" a="1"/>
  <c r="J815" i="28"/>
  <c r="I815" i="28"/>
  <c r="L814" i="28"/>
  <c r="K814" i="28"/>
  <c r="K814" i="28" a="1"/>
  <c r="J814" i="28"/>
  <c r="I814" i="28"/>
  <c r="L813" i="28"/>
  <c r="K813" i="28" a="1"/>
  <c r="K813" i="28" s="1"/>
  <c r="J813" i="28"/>
  <c r="I813" i="28"/>
  <c r="L812" i="28"/>
  <c r="K812" i="28" a="1"/>
  <c r="K812" i="28" s="1"/>
  <c r="J812" i="28"/>
  <c r="I812" i="28"/>
  <c r="L811" i="28"/>
  <c r="K811" i="28" a="1"/>
  <c r="K811" i="28" s="1"/>
  <c r="J811" i="28"/>
  <c r="I811" i="28"/>
  <c r="L810" i="28"/>
  <c r="K810" i="28"/>
  <c r="K810" i="28" a="1"/>
  <c r="J810" i="28"/>
  <c r="I810" i="28"/>
  <c r="L809" i="28"/>
  <c r="K809" i="28"/>
  <c r="K809" i="28" a="1"/>
  <c r="J809" i="28"/>
  <c r="I809" i="28"/>
  <c r="L808" i="28"/>
  <c r="K808" i="28"/>
  <c r="K808" i="28" a="1"/>
  <c r="J808" i="28"/>
  <c r="I808" i="28"/>
  <c r="L807" i="28"/>
  <c r="K807" i="28"/>
  <c r="K807" i="28" a="1"/>
  <c r="J807" i="28"/>
  <c r="I807" i="28"/>
  <c r="L806" i="28"/>
  <c r="K806" i="28"/>
  <c r="K806" i="28" a="1"/>
  <c r="J806" i="28"/>
  <c r="I806" i="28"/>
  <c r="L805" i="28"/>
  <c r="K805" i="28" a="1"/>
  <c r="K805" i="28" s="1"/>
  <c r="J805" i="28"/>
  <c r="I805" i="28"/>
  <c r="L804" i="28"/>
  <c r="K804" i="28" a="1"/>
  <c r="K804" i="28" s="1"/>
  <c r="J804" i="28"/>
  <c r="I804" i="28"/>
  <c r="L803" i="28"/>
  <c r="K803" i="28" a="1"/>
  <c r="K803" i="28" s="1"/>
  <c r="J803" i="28"/>
  <c r="I803" i="28"/>
  <c r="L802" i="28"/>
  <c r="K802" i="28"/>
  <c r="K802" i="28" a="1"/>
  <c r="J802" i="28"/>
  <c r="I802" i="28"/>
  <c r="L801" i="28"/>
  <c r="K801" i="28"/>
  <c r="K801" i="28" a="1"/>
  <c r="J801" i="28"/>
  <c r="I801" i="28"/>
  <c r="L800" i="28"/>
  <c r="K800" i="28"/>
  <c r="K800" i="28" a="1"/>
  <c r="J800" i="28"/>
  <c r="I800" i="28"/>
  <c r="L799" i="28"/>
  <c r="K799" i="28"/>
  <c r="K799" i="28" a="1"/>
  <c r="J799" i="28"/>
  <c r="I799" i="28"/>
  <c r="L798" i="28"/>
  <c r="K798" i="28" a="1"/>
  <c r="K798" i="28" s="1"/>
  <c r="J798" i="28"/>
  <c r="I798" i="28"/>
  <c r="L797" i="28"/>
  <c r="K797" i="28" a="1"/>
  <c r="K797" i="28" s="1"/>
  <c r="J797" i="28"/>
  <c r="I797" i="28"/>
  <c r="L796" i="28"/>
  <c r="K796" i="28" a="1"/>
  <c r="K796" i="28" s="1"/>
  <c r="J796" i="28"/>
  <c r="I796" i="28"/>
  <c r="L795" i="28"/>
  <c r="K795" i="28" a="1"/>
  <c r="K795" i="28" s="1"/>
  <c r="J795" i="28"/>
  <c r="I795" i="28"/>
  <c r="L794" i="28"/>
  <c r="K794" i="28"/>
  <c r="K794" i="28" a="1"/>
  <c r="J794" i="28"/>
  <c r="I794" i="28"/>
  <c r="L793" i="28"/>
  <c r="K793" i="28"/>
  <c r="K793" i="28" a="1"/>
  <c r="J793" i="28"/>
  <c r="I793" i="28"/>
  <c r="L792" i="28"/>
  <c r="K792" i="28"/>
  <c r="K792" i="28" a="1"/>
  <c r="J792" i="28"/>
  <c r="I792" i="28"/>
  <c r="L791" i="28"/>
  <c r="K791" i="28"/>
  <c r="K791" i="28" a="1"/>
  <c r="J791" i="28"/>
  <c r="I791" i="28"/>
  <c r="L790" i="28"/>
  <c r="K790" i="28" a="1"/>
  <c r="K790" i="28" s="1"/>
  <c r="J790" i="28"/>
  <c r="I790" i="28"/>
  <c r="L789" i="28"/>
  <c r="K789" i="28" a="1"/>
  <c r="K789" i="28" s="1"/>
  <c r="J789" i="28"/>
  <c r="I789" i="28"/>
  <c r="L788" i="28"/>
  <c r="K788" i="28" a="1"/>
  <c r="K788" i="28" s="1"/>
  <c r="J788" i="28"/>
  <c r="I788" i="28"/>
  <c r="L787" i="28"/>
  <c r="K787" i="28" a="1"/>
  <c r="K787" i="28" s="1"/>
  <c r="J787" i="28"/>
  <c r="I787" i="28"/>
  <c r="L786" i="28"/>
  <c r="K786" i="28"/>
  <c r="K786" i="28" a="1"/>
  <c r="J786" i="28"/>
  <c r="I786" i="28"/>
  <c r="L785" i="28"/>
  <c r="K785" i="28"/>
  <c r="K785" i="28" a="1"/>
  <c r="J785" i="28"/>
  <c r="I785" i="28"/>
  <c r="L784" i="28"/>
  <c r="K784" i="28"/>
  <c r="K784" i="28" a="1"/>
  <c r="J784" i="28"/>
  <c r="I784" i="28"/>
  <c r="L783" i="28"/>
  <c r="K783" i="28"/>
  <c r="K783" i="28" a="1"/>
  <c r="J783" i="28"/>
  <c r="I783" i="28"/>
  <c r="L782" i="28"/>
  <c r="K782" i="28"/>
  <c r="K782" i="28" a="1"/>
  <c r="J782" i="28"/>
  <c r="I782" i="28"/>
  <c r="L781" i="28"/>
  <c r="K781" i="28" a="1"/>
  <c r="K781" i="28" s="1"/>
  <c r="J781" i="28"/>
  <c r="I781" i="28"/>
  <c r="L780" i="28"/>
  <c r="K780" i="28" a="1"/>
  <c r="K780" i="28" s="1"/>
  <c r="J780" i="28"/>
  <c r="I780" i="28"/>
  <c r="L779" i="28"/>
  <c r="K779" i="28" a="1"/>
  <c r="K779" i="28" s="1"/>
  <c r="J779" i="28"/>
  <c r="I779" i="28"/>
  <c r="L778" i="28"/>
  <c r="K778" i="28"/>
  <c r="K778" i="28" a="1"/>
  <c r="J778" i="28"/>
  <c r="I778" i="28"/>
  <c r="L777" i="28"/>
  <c r="K777" i="28"/>
  <c r="K777" i="28" a="1"/>
  <c r="J777" i="28"/>
  <c r="I777" i="28"/>
  <c r="L776" i="28"/>
  <c r="K776" i="28"/>
  <c r="K776" i="28" a="1"/>
  <c r="J776" i="28"/>
  <c r="I776" i="28"/>
  <c r="L775" i="28"/>
  <c r="K775" i="28"/>
  <c r="K775" i="28" a="1"/>
  <c r="J775" i="28"/>
  <c r="I775" i="28"/>
  <c r="L774" i="28"/>
  <c r="K774" i="28"/>
  <c r="K774" i="28" a="1"/>
  <c r="J774" i="28"/>
  <c r="I774" i="28"/>
  <c r="L773" i="28"/>
  <c r="K773" i="28" a="1"/>
  <c r="K773" i="28" s="1"/>
  <c r="J773" i="28"/>
  <c r="I773" i="28"/>
  <c r="L772" i="28"/>
  <c r="K772" i="28" a="1"/>
  <c r="K772" i="28" s="1"/>
  <c r="J772" i="28"/>
  <c r="I772" i="28"/>
  <c r="L771" i="28"/>
  <c r="K771" i="28" a="1"/>
  <c r="K771" i="28" s="1"/>
  <c r="J771" i="28"/>
  <c r="I771" i="28"/>
  <c r="L770" i="28"/>
  <c r="K770" i="28"/>
  <c r="K770" i="28" a="1"/>
  <c r="J770" i="28"/>
  <c r="I770" i="28"/>
  <c r="L769" i="28"/>
  <c r="K769" i="28"/>
  <c r="K769" i="28" a="1"/>
  <c r="J769" i="28"/>
  <c r="I769" i="28"/>
  <c r="L768" i="28"/>
  <c r="K768" i="28"/>
  <c r="K768" i="28" a="1"/>
  <c r="J768" i="28"/>
  <c r="I768" i="28"/>
  <c r="L767" i="28"/>
  <c r="K767" i="28"/>
  <c r="K767" i="28" a="1"/>
  <c r="J767" i="28"/>
  <c r="I767" i="28"/>
  <c r="L766" i="28"/>
  <c r="K766" i="28" a="1"/>
  <c r="K766" i="28" s="1"/>
  <c r="J766" i="28"/>
  <c r="I766" i="28"/>
  <c r="L765" i="28"/>
  <c r="K765" i="28" a="1"/>
  <c r="K765" i="28" s="1"/>
  <c r="J765" i="28"/>
  <c r="I765" i="28"/>
  <c r="L764" i="28"/>
  <c r="K764" i="28" a="1"/>
  <c r="K764" i="28" s="1"/>
  <c r="J764" i="28"/>
  <c r="I764" i="28"/>
  <c r="L763" i="28"/>
  <c r="K763" i="28" a="1"/>
  <c r="K763" i="28" s="1"/>
  <c r="J763" i="28"/>
  <c r="I763" i="28"/>
  <c r="L762" i="28"/>
  <c r="K762" i="28"/>
  <c r="K762" i="28" a="1"/>
  <c r="J762" i="28"/>
  <c r="I762" i="28"/>
  <c r="L761" i="28"/>
  <c r="K761" i="28"/>
  <c r="K761" i="28" a="1"/>
  <c r="J761" i="28"/>
  <c r="I761" i="28"/>
  <c r="L760" i="28"/>
  <c r="K760" i="28"/>
  <c r="K760" i="28" a="1"/>
  <c r="J760" i="28"/>
  <c r="I760" i="28"/>
  <c r="L759" i="28"/>
  <c r="K759" i="28"/>
  <c r="K759" i="28" a="1"/>
  <c r="J759" i="28"/>
  <c r="I759" i="28"/>
  <c r="L758" i="28"/>
  <c r="K758" i="28" a="1"/>
  <c r="K758" i="28" s="1"/>
  <c r="J758" i="28"/>
  <c r="I758" i="28"/>
  <c r="L757" i="28"/>
  <c r="K757" i="28" a="1"/>
  <c r="K757" i="28" s="1"/>
  <c r="J757" i="28"/>
  <c r="I757" i="28"/>
  <c r="L756" i="28"/>
  <c r="K756" i="28" a="1"/>
  <c r="K756" i="28" s="1"/>
  <c r="J756" i="28"/>
  <c r="I756" i="28"/>
  <c r="L755" i="28"/>
  <c r="K755" i="28" a="1"/>
  <c r="K755" i="28" s="1"/>
  <c r="J755" i="28"/>
  <c r="I755" i="28"/>
  <c r="L754" i="28"/>
  <c r="K754" i="28"/>
  <c r="K754" i="28" a="1"/>
  <c r="J754" i="28"/>
  <c r="I754" i="28"/>
  <c r="L753" i="28"/>
  <c r="K753" i="28"/>
  <c r="K753" i="28" a="1"/>
  <c r="J753" i="28"/>
  <c r="I753" i="28"/>
  <c r="L752" i="28"/>
  <c r="K752" i="28"/>
  <c r="K752" i="28" a="1"/>
  <c r="J752" i="28"/>
  <c r="I752" i="28"/>
  <c r="L751" i="28"/>
  <c r="K751" i="28"/>
  <c r="K751" i="28" a="1"/>
  <c r="J751" i="28"/>
  <c r="I751" i="28"/>
  <c r="L750" i="28"/>
  <c r="K750" i="28"/>
  <c r="K750" i="28" a="1"/>
  <c r="J750" i="28"/>
  <c r="I750" i="28"/>
  <c r="L749" i="28"/>
  <c r="K749" i="28" a="1"/>
  <c r="K749" i="28" s="1"/>
  <c r="J749" i="28"/>
  <c r="I749" i="28"/>
  <c r="L748" i="28"/>
  <c r="K748" i="28" a="1"/>
  <c r="K748" i="28" s="1"/>
  <c r="J748" i="28"/>
  <c r="I748" i="28"/>
  <c r="L747" i="28"/>
  <c r="K747" i="28" a="1"/>
  <c r="K747" i="28" s="1"/>
  <c r="J747" i="28"/>
  <c r="I747" i="28"/>
  <c r="L746" i="28"/>
  <c r="K746" i="28"/>
  <c r="K746" i="28" a="1"/>
  <c r="J746" i="28"/>
  <c r="I746" i="28"/>
  <c r="L745" i="28"/>
  <c r="K745" i="28"/>
  <c r="K745" i="28" a="1"/>
  <c r="J745" i="28"/>
  <c r="I745" i="28"/>
  <c r="L744" i="28"/>
  <c r="K744" i="28"/>
  <c r="K744" i="28" a="1"/>
  <c r="J744" i="28"/>
  <c r="I744" i="28"/>
  <c r="L743" i="28"/>
  <c r="K743" i="28"/>
  <c r="K743" i="28" a="1"/>
  <c r="J743" i="28"/>
  <c r="I743" i="28"/>
  <c r="L742" i="28"/>
  <c r="K742" i="28"/>
  <c r="K742" i="28" a="1"/>
  <c r="J742" i="28"/>
  <c r="I742" i="28"/>
  <c r="L741" i="28"/>
  <c r="K741" i="28" a="1"/>
  <c r="K741" i="28" s="1"/>
  <c r="J741" i="28"/>
  <c r="I741" i="28"/>
  <c r="L740" i="28"/>
  <c r="K740" i="28" a="1"/>
  <c r="K740" i="28" s="1"/>
  <c r="J740" i="28"/>
  <c r="I740" i="28"/>
  <c r="L739" i="28"/>
  <c r="K739" i="28" a="1"/>
  <c r="K739" i="28" s="1"/>
  <c r="J739" i="28"/>
  <c r="I739" i="28"/>
  <c r="L738" i="28"/>
  <c r="K738" i="28"/>
  <c r="K738" i="28" a="1"/>
  <c r="J738" i="28"/>
  <c r="I738" i="28"/>
  <c r="L737" i="28"/>
  <c r="K737" i="28"/>
  <c r="K737" i="28" a="1"/>
  <c r="J737" i="28"/>
  <c r="I737" i="28"/>
  <c r="L736" i="28"/>
  <c r="K736" i="28"/>
  <c r="K736" i="28" a="1"/>
  <c r="J736" i="28"/>
  <c r="I736" i="28"/>
  <c r="L735" i="28"/>
  <c r="K735" i="28"/>
  <c r="K735" i="28" a="1"/>
  <c r="J735" i="28"/>
  <c r="I735" i="28"/>
  <c r="L734" i="28"/>
  <c r="K734" i="28" a="1"/>
  <c r="K734" i="28" s="1"/>
  <c r="J734" i="28"/>
  <c r="I734" i="28"/>
  <c r="L733" i="28"/>
  <c r="K733" i="28" a="1"/>
  <c r="K733" i="28" s="1"/>
  <c r="J733" i="28"/>
  <c r="I733" i="28"/>
  <c r="L732" i="28"/>
  <c r="K732" i="28" a="1"/>
  <c r="K732" i="28" s="1"/>
  <c r="J732" i="28"/>
  <c r="I732" i="28"/>
  <c r="L731" i="28"/>
  <c r="K731" i="28" a="1"/>
  <c r="K731" i="28" s="1"/>
  <c r="J731" i="28"/>
  <c r="I731" i="28"/>
  <c r="L730" i="28"/>
  <c r="K730" i="28"/>
  <c r="K730" i="28" a="1"/>
  <c r="J730" i="28"/>
  <c r="I730" i="28"/>
  <c r="L729" i="28"/>
  <c r="K729" i="28"/>
  <c r="K729" i="28" a="1"/>
  <c r="J729" i="28"/>
  <c r="I729" i="28"/>
  <c r="L728" i="28"/>
  <c r="K728" i="28"/>
  <c r="K728" i="28" a="1"/>
  <c r="J728" i="28"/>
  <c r="I728" i="28"/>
  <c r="L727" i="28"/>
  <c r="K727" i="28"/>
  <c r="K727" i="28" a="1"/>
  <c r="J727" i="28"/>
  <c r="I727" i="28"/>
  <c r="L726" i="28"/>
  <c r="K726" i="28" a="1"/>
  <c r="K726" i="28" s="1"/>
  <c r="J726" i="28"/>
  <c r="I726" i="28"/>
  <c r="L725" i="28"/>
  <c r="K725" i="28" a="1"/>
  <c r="K725" i="28" s="1"/>
  <c r="J725" i="28"/>
  <c r="I725" i="28"/>
  <c r="L724" i="28"/>
  <c r="K724" i="28" a="1"/>
  <c r="K724" i="28" s="1"/>
  <c r="J724" i="28"/>
  <c r="I724" i="28"/>
  <c r="L723" i="28"/>
  <c r="K723" i="28" a="1"/>
  <c r="K723" i="28" s="1"/>
  <c r="J723" i="28"/>
  <c r="I723" i="28"/>
  <c r="L722" i="28"/>
  <c r="K722" i="28"/>
  <c r="K722" i="28" a="1"/>
  <c r="J722" i="28"/>
  <c r="I722" i="28"/>
  <c r="L721" i="28"/>
  <c r="K721" i="28"/>
  <c r="K721" i="28" a="1"/>
  <c r="J721" i="28"/>
  <c r="I721" i="28"/>
  <c r="L720" i="28"/>
  <c r="K720" i="28"/>
  <c r="K720" i="28" a="1"/>
  <c r="J720" i="28"/>
  <c r="I720" i="28"/>
  <c r="L719" i="28"/>
  <c r="K719" i="28"/>
  <c r="K719" i="28" a="1"/>
  <c r="J719" i="28"/>
  <c r="I719" i="28"/>
  <c r="L718" i="28"/>
  <c r="K718" i="28"/>
  <c r="K718" i="28" a="1"/>
  <c r="J718" i="28"/>
  <c r="I718" i="28"/>
  <c r="L717" i="28"/>
  <c r="K717" i="28" a="1"/>
  <c r="K717" i="28" s="1"/>
  <c r="J717" i="28"/>
  <c r="I717" i="28"/>
  <c r="L716" i="28"/>
  <c r="K716" i="28" a="1"/>
  <c r="K716" i="28" s="1"/>
  <c r="J716" i="28"/>
  <c r="I716" i="28"/>
  <c r="L715" i="28"/>
  <c r="K715" i="28" a="1"/>
  <c r="K715" i="28" s="1"/>
  <c r="J715" i="28"/>
  <c r="I715" i="28"/>
  <c r="L714" i="28"/>
  <c r="K714" i="28"/>
  <c r="K714" i="28" a="1"/>
  <c r="J714" i="28"/>
  <c r="I714" i="28"/>
  <c r="L713" i="28"/>
  <c r="K713" i="28"/>
  <c r="K713" i="28" a="1"/>
  <c r="J713" i="28"/>
  <c r="I713" i="28"/>
  <c r="L712" i="28"/>
  <c r="K712" i="28"/>
  <c r="K712" i="28" a="1"/>
  <c r="J712" i="28"/>
  <c r="I712" i="28"/>
  <c r="L711" i="28"/>
  <c r="K711" i="28"/>
  <c r="K711" i="28" a="1"/>
  <c r="J711" i="28"/>
  <c r="I711" i="28"/>
  <c r="L710" i="28"/>
  <c r="K710" i="28"/>
  <c r="K710" i="28" a="1"/>
  <c r="J710" i="28"/>
  <c r="I710" i="28"/>
  <c r="L709" i="28"/>
  <c r="K709" i="28" a="1"/>
  <c r="K709" i="28" s="1"/>
  <c r="J709" i="28"/>
  <c r="I709" i="28"/>
  <c r="L708" i="28"/>
  <c r="K708" i="28" a="1"/>
  <c r="K708" i="28" s="1"/>
  <c r="J708" i="28"/>
  <c r="I708" i="28"/>
  <c r="L707" i="28"/>
  <c r="K707" i="28" a="1"/>
  <c r="K707" i="28" s="1"/>
  <c r="J707" i="28"/>
  <c r="I707" i="28"/>
  <c r="L706" i="28"/>
  <c r="K706" i="28"/>
  <c r="K706" i="28" a="1"/>
  <c r="J706" i="28"/>
  <c r="I706" i="28"/>
  <c r="L705" i="28"/>
  <c r="K705" i="28"/>
  <c r="K705" i="28" a="1"/>
  <c r="J705" i="28"/>
  <c r="I705" i="28"/>
  <c r="L704" i="28"/>
  <c r="K704" i="28"/>
  <c r="K704" i="28" a="1"/>
  <c r="J704" i="28"/>
  <c r="I704" i="28"/>
  <c r="L703" i="28"/>
  <c r="K703" i="28"/>
  <c r="K703" i="28" a="1"/>
  <c r="J703" i="28"/>
  <c r="I703" i="28"/>
  <c r="L702" i="28"/>
  <c r="K702" i="28" a="1"/>
  <c r="K702" i="28" s="1"/>
  <c r="J702" i="28"/>
  <c r="I702" i="28"/>
  <c r="L701" i="28"/>
  <c r="K701" i="28" a="1"/>
  <c r="K701" i="28" s="1"/>
  <c r="J701" i="28"/>
  <c r="I701" i="28"/>
  <c r="L700" i="28"/>
  <c r="K700" i="28" a="1"/>
  <c r="K700" i="28" s="1"/>
  <c r="J700" i="28"/>
  <c r="I700" i="28"/>
  <c r="L699" i="28"/>
  <c r="K699" i="28" a="1"/>
  <c r="K699" i="28" s="1"/>
  <c r="J699" i="28"/>
  <c r="I699" i="28"/>
  <c r="L698" i="28"/>
  <c r="K698" i="28"/>
  <c r="K698" i="28" a="1"/>
  <c r="J698" i="28"/>
  <c r="I698" i="28"/>
  <c r="L697" i="28"/>
  <c r="K697" i="28"/>
  <c r="K697" i="28" a="1"/>
  <c r="J697" i="28"/>
  <c r="I697" i="28"/>
  <c r="L696" i="28"/>
  <c r="K696" i="28"/>
  <c r="K696" i="28" a="1"/>
  <c r="J696" i="28"/>
  <c r="I696" i="28"/>
  <c r="L695" i="28"/>
  <c r="K695" i="28"/>
  <c r="K695" i="28" a="1"/>
  <c r="J695" i="28"/>
  <c r="I695" i="28"/>
  <c r="L694" i="28"/>
  <c r="K694" i="28" a="1"/>
  <c r="K694" i="28" s="1"/>
  <c r="J694" i="28"/>
  <c r="I694" i="28"/>
  <c r="L693" i="28"/>
  <c r="K693" i="28" a="1"/>
  <c r="K693" i="28" s="1"/>
  <c r="J693" i="28"/>
  <c r="I693" i="28"/>
  <c r="L692" i="28"/>
  <c r="K692" i="28" a="1"/>
  <c r="K692" i="28" s="1"/>
  <c r="J692" i="28"/>
  <c r="I692" i="28"/>
  <c r="L691" i="28"/>
  <c r="K691" i="28" a="1"/>
  <c r="K691" i="28" s="1"/>
  <c r="J691" i="28"/>
  <c r="I691" i="28"/>
  <c r="L690" i="28"/>
  <c r="K690" i="28"/>
  <c r="K690" i="28" a="1"/>
  <c r="J690" i="28"/>
  <c r="I690" i="28"/>
  <c r="L689" i="28"/>
  <c r="K689" i="28"/>
  <c r="K689" i="28" a="1"/>
  <c r="J689" i="28"/>
  <c r="I689" i="28"/>
  <c r="L688" i="28"/>
  <c r="K688" i="28"/>
  <c r="K688" i="28" a="1"/>
  <c r="J688" i="28"/>
  <c r="I688" i="28"/>
  <c r="L687" i="28"/>
  <c r="K687" i="28"/>
  <c r="K687" i="28" a="1"/>
  <c r="J687" i="28"/>
  <c r="I687" i="28"/>
  <c r="L686" i="28"/>
  <c r="K686" i="28"/>
  <c r="K686" i="28" a="1"/>
  <c r="J686" i="28"/>
  <c r="I686" i="28"/>
  <c r="L685" i="28"/>
  <c r="K685" i="28" a="1"/>
  <c r="K685" i="28" s="1"/>
  <c r="J685" i="28"/>
  <c r="I685" i="28"/>
  <c r="L684" i="28"/>
  <c r="K684" i="28" a="1"/>
  <c r="K684" i="28" s="1"/>
  <c r="J684" i="28"/>
  <c r="I684" i="28"/>
  <c r="L683" i="28"/>
  <c r="K683" i="28" a="1"/>
  <c r="K683" i="28" s="1"/>
  <c r="J683" i="28"/>
  <c r="I683" i="28"/>
  <c r="L682" i="28"/>
  <c r="K682" i="28"/>
  <c r="K682" i="28" a="1"/>
  <c r="J682" i="28"/>
  <c r="I682" i="28"/>
  <c r="L681" i="28"/>
  <c r="K681" i="28"/>
  <c r="K681" i="28" a="1"/>
  <c r="J681" i="28"/>
  <c r="I681" i="28"/>
  <c r="L680" i="28"/>
  <c r="K680" i="28"/>
  <c r="K680" i="28" a="1"/>
  <c r="J680" i="28"/>
  <c r="I680" i="28"/>
  <c r="L679" i="28"/>
  <c r="K679" i="28"/>
  <c r="K679" i="28" a="1"/>
  <c r="J679" i="28"/>
  <c r="I679" i="28"/>
  <c r="L678" i="28"/>
  <c r="K678" i="28"/>
  <c r="K678" i="28" a="1"/>
  <c r="J678" i="28"/>
  <c r="I678" i="28"/>
  <c r="L677" i="28"/>
  <c r="K677" i="28" a="1"/>
  <c r="K677" i="28" s="1"/>
  <c r="J677" i="28"/>
  <c r="I677" i="28"/>
  <c r="L676" i="28"/>
  <c r="K676" i="28" a="1"/>
  <c r="K676" i="28" s="1"/>
  <c r="J676" i="28"/>
  <c r="I676" i="28"/>
  <c r="L675" i="28"/>
  <c r="K675" i="28" a="1"/>
  <c r="K675" i="28" s="1"/>
  <c r="J675" i="28"/>
  <c r="I675" i="28"/>
  <c r="L674" i="28"/>
  <c r="K674" i="28"/>
  <c r="K674" i="28" a="1"/>
  <c r="J674" i="28"/>
  <c r="I674" i="28"/>
  <c r="L673" i="28"/>
  <c r="K673" i="28"/>
  <c r="K673" i="28" a="1"/>
  <c r="J673" i="28"/>
  <c r="I673" i="28"/>
  <c r="L672" i="28"/>
  <c r="K672" i="28"/>
  <c r="K672" i="28" a="1"/>
  <c r="J672" i="28"/>
  <c r="I672" i="28"/>
  <c r="L671" i="28"/>
  <c r="K671" i="28"/>
  <c r="K671" i="28" a="1"/>
  <c r="J671" i="28"/>
  <c r="I671" i="28"/>
  <c r="L670" i="28"/>
  <c r="K670" i="28" a="1"/>
  <c r="K670" i="28" s="1"/>
  <c r="J670" i="28"/>
  <c r="I670" i="28"/>
  <c r="L669" i="28"/>
  <c r="K669" i="28" a="1"/>
  <c r="K669" i="28" s="1"/>
  <c r="J669" i="28"/>
  <c r="I669" i="28"/>
  <c r="L668" i="28"/>
  <c r="K668" i="28" a="1"/>
  <c r="K668" i="28" s="1"/>
  <c r="J668" i="28"/>
  <c r="I668" i="28"/>
  <c r="L667" i="28"/>
  <c r="K667" i="28" a="1"/>
  <c r="K667" i="28" s="1"/>
  <c r="J667" i="28"/>
  <c r="I667" i="28"/>
  <c r="L666" i="28"/>
  <c r="K666" i="28"/>
  <c r="K666" i="28" a="1"/>
  <c r="J666" i="28"/>
  <c r="I666" i="28"/>
  <c r="L665" i="28"/>
  <c r="K665" i="28"/>
  <c r="K665" i="28" a="1"/>
  <c r="J665" i="28"/>
  <c r="I665" i="28"/>
  <c r="L664" i="28"/>
  <c r="K664" i="28"/>
  <c r="K664" i="28" a="1"/>
  <c r="J664" i="28"/>
  <c r="I664" i="28"/>
  <c r="L663" i="28"/>
  <c r="K663" i="28"/>
  <c r="K663" i="28" a="1"/>
  <c r="J663" i="28"/>
  <c r="I663" i="28"/>
  <c r="L662" i="28"/>
  <c r="K662" i="28" a="1"/>
  <c r="K662" i="28" s="1"/>
  <c r="J662" i="28"/>
  <c r="I662" i="28"/>
  <c r="L661" i="28"/>
  <c r="K661" i="28" a="1"/>
  <c r="K661" i="28" s="1"/>
  <c r="J661" i="28"/>
  <c r="I661" i="28"/>
  <c r="L660" i="28"/>
  <c r="K660" i="28" a="1"/>
  <c r="K660" i="28" s="1"/>
  <c r="J660" i="28"/>
  <c r="I660" i="28"/>
  <c r="L659" i="28"/>
  <c r="K659" i="28" a="1"/>
  <c r="K659" i="28" s="1"/>
  <c r="J659" i="28"/>
  <c r="I659" i="28"/>
  <c r="L658" i="28"/>
  <c r="K658" i="28"/>
  <c r="K658" i="28" a="1"/>
  <c r="J658" i="28"/>
  <c r="I658" i="28"/>
  <c r="L657" i="28"/>
  <c r="K657" i="28"/>
  <c r="K657" i="28" a="1"/>
  <c r="J657" i="28"/>
  <c r="I657" i="28"/>
  <c r="L656" i="28"/>
  <c r="K656" i="28"/>
  <c r="K656" i="28" a="1"/>
  <c r="J656" i="28"/>
  <c r="I656" i="28"/>
  <c r="L655" i="28"/>
  <c r="K655" i="28"/>
  <c r="K655" i="28" a="1"/>
  <c r="J655" i="28"/>
  <c r="I655" i="28"/>
  <c r="L654" i="28"/>
  <c r="K654" i="28" a="1"/>
  <c r="K654" i="28" s="1"/>
  <c r="J654" i="28"/>
  <c r="I654" i="28"/>
  <c r="L653" i="28"/>
  <c r="K653" i="28" a="1"/>
  <c r="K653" i="28" s="1"/>
  <c r="J653" i="28"/>
  <c r="I653" i="28"/>
  <c r="L652" i="28"/>
  <c r="K652" i="28" a="1"/>
  <c r="K652" i="28" s="1"/>
  <c r="J652" i="28"/>
  <c r="I652" i="28"/>
  <c r="L651" i="28"/>
  <c r="K651" i="28" a="1"/>
  <c r="K651" i="28" s="1"/>
  <c r="J651" i="28"/>
  <c r="I651" i="28"/>
  <c r="L650" i="28"/>
  <c r="K650" i="28"/>
  <c r="K650" i="28" a="1"/>
  <c r="J650" i="28"/>
  <c r="I650" i="28"/>
  <c r="L649" i="28"/>
  <c r="K649" i="28"/>
  <c r="K649" i="28" a="1"/>
  <c r="J649" i="28"/>
  <c r="I649" i="28"/>
  <c r="L648" i="28"/>
  <c r="K648" i="28"/>
  <c r="K648" i="28" a="1"/>
  <c r="J648" i="28"/>
  <c r="I648" i="28"/>
  <c r="L647" i="28"/>
  <c r="K647" i="28"/>
  <c r="K647" i="28" a="1"/>
  <c r="J647" i="28"/>
  <c r="I647" i="28"/>
  <c r="L646" i="28"/>
  <c r="K646" i="28"/>
  <c r="K646" i="28" a="1"/>
  <c r="J646" i="28"/>
  <c r="I646" i="28"/>
  <c r="L645" i="28"/>
  <c r="K645" i="28" a="1"/>
  <c r="K645" i="28" s="1"/>
  <c r="J645" i="28"/>
  <c r="I645" i="28"/>
  <c r="L644" i="28"/>
  <c r="K644" i="28" a="1"/>
  <c r="K644" i="28" s="1"/>
  <c r="J644" i="28"/>
  <c r="I644" i="28"/>
  <c r="L643" i="28"/>
  <c r="K643" i="28" a="1"/>
  <c r="K643" i="28" s="1"/>
  <c r="J643" i="28"/>
  <c r="I643" i="28"/>
  <c r="L642" i="28"/>
  <c r="K642" i="28"/>
  <c r="K642" i="28" a="1"/>
  <c r="J642" i="28"/>
  <c r="I642" i="28"/>
  <c r="L641" i="28"/>
  <c r="K641" i="28"/>
  <c r="K641" i="28" a="1"/>
  <c r="J641" i="28"/>
  <c r="I641" i="28"/>
  <c r="L640" i="28"/>
  <c r="K640" i="28"/>
  <c r="K640" i="28" a="1"/>
  <c r="J640" i="28"/>
  <c r="I640" i="28"/>
  <c r="L639" i="28"/>
  <c r="K639" i="28"/>
  <c r="K639" i="28" a="1"/>
  <c r="J639" i="28"/>
  <c r="I639" i="28"/>
  <c r="L638" i="28"/>
  <c r="K638" i="28" a="1"/>
  <c r="K638" i="28" s="1"/>
  <c r="J638" i="28"/>
  <c r="I638" i="28"/>
  <c r="L637" i="28"/>
  <c r="K637" i="28" a="1"/>
  <c r="K637" i="28" s="1"/>
  <c r="J637" i="28"/>
  <c r="I637" i="28"/>
  <c r="L636" i="28"/>
  <c r="K636" i="28" a="1"/>
  <c r="K636" i="28" s="1"/>
  <c r="J636" i="28"/>
  <c r="I636" i="28"/>
  <c r="L635" i="28"/>
  <c r="K635" i="28" a="1"/>
  <c r="K635" i="28" s="1"/>
  <c r="J635" i="28"/>
  <c r="I635" i="28"/>
  <c r="L634" i="28"/>
  <c r="K634" i="28"/>
  <c r="K634" i="28" a="1"/>
  <c r="J634" i="28"/>
  <c r="I634" i="28"/>
  <c r="L633" i="28"/>
  <c r="K633" i="28"/>
  <c r="K633" i="28" a="1"/>
  <c r="J633" i="28"/>
  <c r="I633" i="28"/>
  <c r="L632" i="28"/>
  <c r="K632" i="28"/>
  <c r="K632" i="28" a="1"/>
  <c r="J632" i="28"/>
  <c r="I632" i="28"/>
  <c r="L631" i="28"/>
  <c r="K631" i="28"/>
  <c r="K631" i="28" a="1"/>
  <c r="J631" i="28"/>
  <c r="I631" i="28"/>
  <c r="L630" i="28"/>
  <c r="K630" i="28" a="1"/>
  <c r="K630" i="28" s="1"/>
  <c r="J630" i="28"/>
  <c r="I630" i="28"/>
  <c r="L629" i="28"/>
  <c r="K629" i="28" a="1"/>
  <c r="K629" i="28" s="1"/>
  <c r="J629" i="28"/>
  <c r="I629" i="28"/>
  <c r="L628" i="28"/>
  <c r="K628" i="28" a="1"/>
  <c r="K628" i="28" s="1"/>
  <c r="J628" i="28"/>
  <c r="I628" i="28"/>
  <c r="L627" i="28"/>
  <c r="K627" i="28" a="1"/>
  <c r="K627" i="28" s="1"/>
  <c r="J627" i="28"/>
  <c r="I627" i="28"/>
  <c r="L626" i="28"/>
  <c r="K626" i="28"/>
  <c r="K626" i="28" a="1"/>
  <c r="J626" i="28"/>
  <c r="I626" i="28"/>
  <c r="L625" i="28"/>
  <c r="K625" i="28"/>
  <c r="K625" i="28" a="1"/>
  <c r="J625" i="28"/>
  <c r="I625" i="28"/>
  <c r="L624" i="28"/>
  <c r="K624" i="28"/>
  <c r="K624" i="28" a="1"/>
  <c r="J624" i="28"/>
  <c r="I624" i="28"/>
  <c r="L623" i="28"/>
  <c r="K623" i="28"/>
  <c r="K623" i="28" a="1"/>
  <c r="J623" i="28"/>
  <c r="I623" i="28"/>
  <c r="L622" i="28"/>
  <c r="K622" i="28"/>
  <c r="K622" i="28" a="1"/>
  <c r="J622" i="28"/>
  <c r="I622" i="28"/>
  <c r="L621" i="28"/>
  <c r="K621" i="28" a="1"/>
  <c r="K621" i="28" s="1"/>
  <c r="J621" i="28"/>
  <c r="I621" i="28"/>
  <c r="L620" i="28"/>
  <c r="K620" i="28" a="1"/>
  <c r="K620" i="28" s="1"/>
  <c r="J620" i="28"/>
  <c r="I620" i="28"/>
  <c r="L619" i="28"/>
  <c r="K619" i="28" a="1"/>
  <c r="K619" i="28" s="1"/>
  <c r="J619" i="28"/>
  <c r="I619" i="28"/>
  <c r="L618" i="28"/>
  <c r="K618" i="28"/>
  <c r="K618" i="28" a="1"/>
  <c r="J618" i="28"/>
  <c r="I618" i="28"/>
  <c r="L617" i="28"/>
  <c r="K617" i="28"/>
  <c r="K617" i="28" a="1"/>
  <c r="J617" i="28"/>
  <c r="I617" i="28"/>
  <c r="L616" i="28"/>
  <c r="K616" i="28"/>
  <c r="K616" i="28" a="1"/>
  <c r="J616" i="28"/>
  <c r="I616" i="28"/>
  <c r="L615" i="28"/>
  <c r="K615" i="28"/>
  <c r="K615" i="28" a="1"/>
  <c r="J615" i="28"/>
  <c r="I615" i="28"/>
  <c r="L614" i="28"/>
  <c r="K614" i="28"/>
  <c r="K614" i="28" a="1"/>
  <c r="J614" i="28"/>
  <c r="I614" i="28"/>
  <c r="L613" i="28"/>
  <c r="K613" i="28" a="1"/>
  <c r="K613" i="28" s="1"/>
  <c r="J613" i="28"/>
  <c r="I613" i="28"/>
  <c r="L612" i="28"/>
  <c r="K612" i="28" a="1"/>
  <c r="K612" i="28" s="1"/>
  <c r="J612" i="28"/>
  <c r="I612" i="28"/>
  <c r="L611" i="28"/>
  <c r="K611" i="28" a="1"/>
  <c r="K611" i="28" s="1"/>
  <c r="J611" i="28"/>
  <c r="I611" i="28"/>
  <c r="L610" i="28"/>
  <c r="K610" i="28"/>
  <c r="K610" i="28" a="1"/>
  <c r="J610" i="28"/>
  <c r="I610" i="28"/>
  <c r="L609" i="28"/>
  <c r="K609" i="28"/>
  <c r="K609" i="28" a="1"/>
  <c r="J609" i="28"/>
  <c r="I609" i="28"/>
  <c r="L608" i="28"/>
  <c r="K608" i="28"/>
  <c r="K608" i="28" a="1"/>
  <c r="J608" i="28"/>
  <c r="I608" i="28"/>
  <c r="L607" i="28"/>
  <c r="K607" i="28"/>
  <c r="K607" i="28" a="1"/>
  <c r="J607" i="28"/>
  <c r="I607" i="28"/>
  <c r="L606" i="28"/>
  <c r="K606" i="28" a="1"/>
  <c r="K606" i="28" s="1"/>
  <c r="J606" i="28"/>
  <c r="I606" i="28"/>
  <c r="L605" i="28"/>
  <c r="K605" i="28" a="1"/>
  <c r="K605" i="28" s="1"/>
  <c r="J605" i="28"/>
  <c r="I605" i="28"/>
  <c r="L604" i="28"/>
  <c r="K604" i="28" a="1"/>
  <c r="K604" i="28" s="1"/>
  <c r="J604" i="28"/>
  <c r="I604" i="28"/>
  <c r="L603" i="28"/>
  <c r="K603" i="28" a="1"/>
  <c r="K603" i="28" s="1"/>
  <c r="J603" i="28"/>
  <c r="I603" i="28"/>
  <c r="L602" i="28"/>
  <c r="K602" i="28"/>
  <c r="K602" i="28" a="1"/>
  <c r="J602" i="28"/>
  <c r="I602" i="28"/>
  <c r="L601" i="28"/>
  <c r="K601" i="28"/>
  <c r="K601" i="28" a="1"/>
  <c r="J601" i="28"/>
  <c r="I601" i="28"/>
  <c r="L600" i="28"/>
  <c r="K600" i="28"/>
  <c r="K600" i="28" a="1"/>
  <c r="J600" i="28"/>
  <c r="I600" i="28"/>
  <c r="L599" i="28"/>
  <c r="K599" i="28"/>
  <c r="K599" i="28" a="1"/>
  <c r="J599" i="28"/>
  <c r="I599" i="28"/>
  <c r="L598" i="28"/>
  <c r="K598" i="28" a="1"/>
  <c r="K598" i="28" s="1"/>
  <c r="J598" i="28"/>
  <c r="I598" i="28"/>
  <c r="L597" i="28"/>
  <c r="K597" i="28" a="1"/>
  <c r="K597" i="28" s="1"/>
  <c r="J597" i="28"/>
  <c r="I597" i="28"/>
  <c r="L596" i="28"/>
  <c r="K596" i="28" a="1"/>
  <c r="K596" i="28" s="1"/>
  <c r="J596" i="28"/>
  <c r="I596" i="28"/>
  <c r="L595" i="28"/>
  <c r="K595" i="28" a="1"/>
  <c r="K595" i="28" s="1"/>
  <c r="J595" i="28"/>
  <c r="I595" i="28"/>
  <c r="L594" i="28"/>
  <c r="K594" i="28"/>
  <c r="K594" i="28" a="1"/>
  <c r="J594" i="28"/>
  <c r="I594" i="28"/>
  <c r="L593" i="28"/>
  <c r="K593" i="28"/>
  <c r="K593" i="28" a="1"/>
  <c r="J593" i="28"/>
  <c r="I593" i="28"/>
  <c r="L592" i="28"/>
  <c r="K592" i="28"/>
  <c r="K592" i="28" a="1"/>
  <c r="J592" i="28"/>
  <c r="I592" i="28"/>
  <c r="L591" i="28"/>
  <c r="K591" i="28"/>
  <c r="K591" i="28" a="1"/>
  <c r="J591" i="28"/>
  <c r="I591" i="28"/>
  <c r="L590" i="28"/>
  <c r="K590" i="28"/>
  <c r="K590" i="28" a="1"/>
  <c r="J590" i="28"/>
  <c r="I590" i="28"/>
  <c r="L589" i="28"/>
  <c r="K589" i="28" a="1"/>
  <c r="K589" i="28" s="1"/>
  <c r="J589" i="28"/>
  <c r="I589" i="28"/>
  <c r="L588" i="28"/>
  <c r="K588" i="28" a="1"/>
  <c r="K588" i="28" s="1"/>
  <c r="J588" i="28"/>
  <c r="I588" i="28"/>
  <c r="L587" i="28"/>
  <c r="K587" i="28" a="1"/>
  <c r="K587" i="28" s="1"/>
  <c r="J587" i="28"/>
  <c r="I587" i="28"/>
  <c r="L586" i="28"/>
  <c r="K586" i="28"/>
  <c r="K586" i="28" a="1"/>
  <c r="J586" i="28"/>
  <c r="I586" i="28"/>
  <c r="L585" i="28"/>
  <c r="K585" i="28"/>
  <c r="K585" i="28" a="1"/>
  <c r="J585" i="28"/>
  <c r="I585" i="28"/>
  <c r="L584" i="28"/>
  <c r="K584" i="28"/>
  <c r="K584" i="28" a="1"/>
  <c r="J584" i="28"/>
  <c r="I584" i="28"/>
  <c r="L583" i="28"/>
  <c r="K583" i="28"/>
  <c r="K583" i="28" a="1"/>
  <c r="J583" i="28"/>
  <c r="I583" i="28"/>
  <c r="L582" i="28"/>
  <c r="K582" i="28"/>
  <c r="K582" i="28" a="1"/>
  <c r="J582" i="28"/>
  <c r="I582" i="28"/>
  <c r="L581" i="28"/>
  <c r="K581" i="28" a="1"/>
  <c r="K581" i="28" s="1"/>
  <c r="J581" i="28"/>
  <c r="I581" i="28"/>
  <c r="L580" i="28"/>
  <c r="K580" i="28" a="1"/>
  <c r="K580" i="28" s="1"/>
  <c r="J580" i="28"/>
  <c r="I580" i="28"/>
  <c r="L579" i="28"/>
  <c r="K579" i="28" a="1"/>
  <c r="K579" i="28" s="1"/>
  <c r="J579" i="28"/>
  <c r="I579" i="28"/>
  <c r="L578" i="28"/>
  <c r="K578" i="28"/>
  <c r="K578" i="28" a="1"/>
  <c r="J578" i="28"/>
  <c r="I578" i="28"/>
  <c r="L577" i="28"/>
  <c r="K577" i="28"/>
  <c r="K577" i="28" a="1"/>
  <c r="J577" i="28"/>
  <c r="I577" i="28"/>
  <c r="L576" i="28"/>
  <c r="K576" i="28"/>
  <c r="K576" i="28" a="1"/>
  <c r="J576" i="28"/>
  <c r="I576" i="28"/>
  <c r="L575" i="28"/>
  <c r="K575" i="28"/>
  <c r="K575" i="28" a="1"/>
  <c r="J575" i="28"/>
  <c r="I575" i="28"/>
  <c r="L574" i="28"/>
  <c r="K574" i="28" a="1"/>
  <c r="K574" i="28" s="1"/>
  <c r="J574" i="28"/>
  <c r="I574" i="28"/>
  <c r="L573" i="28"/>
  <c r="K573" i="28" a="1"/>
  <c r="K573" i="28" s="1"/>
  <c r="J573" i="28"/>
  <c r="I573" i="28"/>
  <c r="L572" i="28"/>
  <c r="K572" i="28" a="1"/>
  <c r="K572" i="28" s="1"/>
  <c r="J572" i="28"/>
  <c r="I572" i="28"/>
  <c r="L571" i="28"/>
  <c r="K571" i="28" a="1"/>
  <c r="K571" i="28" s="1"/>
  <c r="J571" i="28"/>
  <c r="I571" i="28"/>
  <c r="L570" i="28"/>
  <c r="K570" i="28"/>
  <c r="K570" i="28" a="1"/>
  <c r="J570" i="28"/>
  <c r="I570" i="28"/>
  <c r="L569" i="28"/>
  <c r="K569" i="28"/>
  <c r="K569" i="28" a="1"/>
  <c r="J569" i="28"/>
  <c r="I569" i="28"/>
  <c r="L568" i="28"/>
  <c r="K568" i="28"/>
  <c r="K568" i="28" a="1"/>
  <c r="J568" i="28"/>
  <c r="I568" i="28"/>
  <c r="L567" i="28"/>
  <c r="K567" i="28"/>
  <c r="K567" i="28" a="1"/>
  <c r="J567" i="28"/>
  <c r="I567" i="28"/>
  <c r="L566" i="28"/>
  <c r="K566" i="28" a="1"/>
  <c r="K566" i="28" s="1"/>
  <c r="J566" i="28"/>
  <c r="I566" i="28"/>
  <c r="L565" i="28"/>
  <c r="K565" i="28" a="1"/>
  <c r="K565" i="28" s="1"/>
  <c r="J565" i="28"/>
  <c r="I565" i="28"/>
  <c r="L564" i="28"/>
  <c r="K564" i="28" a="1"/>
  <c r="K564" i="28" s="1"/>
  <c r="J564" i="28"/>
  <c r="I564" i="28"/>
  <c r="L563" i="28"/>
  <c r="K563" i="28" a="1"/>
  <c r="K563" i="28" s="1"/>
  <c r="J563" i="28"/>
  <c r="I563" i="28"/>
  <c r="L562" i="28"/>
  <c r="K562" i="28"/>
  <c r="K562" i="28" a="1"/>
  <c r="J562" i="28"/>
  <c r="I562" i="28"/>
  <c r="L561" i="28"/>
  <c r="K561" i="28"/>
  <c r="K561" i="28" a="1"/>
  <c r="J561" i="28"/>
  <c r="I561" i="28"/>
  <c r="L560" i="28"/>
  <c r="K560" i="28"/>
  <c r="K560" i="28" a="1"/>
  <c r="J560" i="28"/>
  <c r="I560" i="28"/>
  <c r="L559" i="28"/>
  <c r="K559" i="28"/>
  <c r="K559" i="28" a="1"/>
  <c r="J559" i="28"/>
  <c r="I559" i="28"/>
  <c r="L558" i="28"/>
  <c r="K558" i="28"/>
  <c r="K558" i="28" a="1"/>
  <c r="J558" i="28"/>
  <c r="I558" i="28"/>
  <c r="L557" i="28"/>
  <c r="K557" i="28" a="1"/>
  <c r="K557" i="28" s="1"/>
  <c r="J557" i="28"/>
  <c r="I557" i="28"/>
  <c r="L556" i="28"/>
  <c r="K556" i="28" a="1"/>
  <c r="K556" i="28" s="1"/>
  <c r="J556" i="28"/>
  <c r="I556" i="28"/>
  <c r="L555" i="28"/>
  <c r="K555" i="28" a="1"/>
  <c r="K555" i="28" s="1"/>
  <c r="J555" i="28"/>
  <c r="I555" i="28"/>
  <c r="L554" i="28"/>
  <c r="K554" i="28"/>
  <c r="K554" i="28" a="1"/>
  <c r="J554" i="28"/>
  <c r="I554" i="28"/>
  <c r="L553" i="28"/>
  <c r="K553" i="28"/>
  <c r="K553" i="28" a="1"/>
  <c r="J553" i="28"/>
  <c r="I553" i="28"/>
  <c r="L552" i="28"/>
  <c r="K552" i="28"/>
  <c r="K552" i="28" a="1"/>
  <c r="J552" i="28"/>
  <c r="I552" i="28"/>
  <c r="L551" i="28"/>
  <c r="K551" i="28"/>
  <c r="K551" i="28" a="1"/>
  <c r="J551" i="28"/>
  <c r="I551" i="28"/>
  <c r="L550" i="28"/>
  <c r="K550" i="28"/>
  <c r="K550" i="28" a="1"/>
  <c r="J550" i="28"/>
  <c r="I550" i="28"/>
  <c r="L549" i="28"/>
  <c r="K549" i="28" a="1"/>
  <c r="K549" i="28" s="1"/>
  <c r="J549" i="28"/>
  <c r="I549" i="28"/>
  <c r="L548" i="28"/>
  <c r="K548" i="28" a="1"/>
  <c r="K548" i="28" s="1"/>
  <c r="J548" i="28"/>
  <c r="I548" i="28"/>
  <c r="L547" i="28"/>
  <c r="K547" i="28" a="1"/>
  <c r="K547" i="28" s="1"/>
  <c r="J547" i="28"/>
  <c r="I547" i="28"/>
  <c r="L546" i="28"/>
  <c r="K546" i="28"/>
  <c r="K546" i="28" a="1"/>
  <c r="J546" i="28"/>
  <c r="I546" i="28"/>
  <c r="L545" i="28"/>
  <c r="K545" i="28"/>
  <c r="K545" i="28" a="1"/>
  <c r="J545" i="28"/>
  <c r="I545" i="28"/>
  <c r="L544" i="28"/>
  <c r="K544" i="28"/>
  <c r="K544" i="28" a="1"/>
  <c r="J544" i="28"/>
  <c r="I544" i="28"/>
  <c r="L543" i="28"/>
  <c r="K543" i="28"/>
  <c r="K543" i="28" a="1"/>
  <c r="J543" i="28"/>
  <c r="I543" i="28"/>
  <c r="L542" i="28"/>
  <c r="K542" i="28" a="1"/>
  <c r="K542" i="28" s="1"/>
  <c r="J542" i="28"/>
  <c r="I542" i="28"/>
  <c r="L541" i="28"/>
  <c r="K541" i="28" a="1"/>
  <c r="K541" i="28" s="1"/>
  <c r="J541" i="28"/>
  <c r="I541" i="28"/>
  <c r="L540" i="28"/>
  <c r="K540" i="28" a="1"/>
  <c r="K540" i="28" s="1"/>
  <c r="J540" i="28"/>
  <c r="I540" i="28"/>
  <c r="L539" i="28"/>
  <c r="K539" i="28" a="1"/>
  <c r="K539" i="28" s="1"/>
  <c r="J539" i="28"/>
  <c r="I539" i="28"/>
  <c r="L538" i="28"/>
  <c r="K538" i="28"/>
  <c r="K538" i="28" a="1"/>
  <c r="J538" i="28"/>
  <c r="I538" i="28"/>
  <c r="L537" i="28"/>
  <c r="K537" i="28"/>
  <c r="K537" i="28" a="1"/>
  <c r="J537" i="28"/>
  <c r="I537" i="28"/>
  <c r="L536" i="28"/>
  <c r="K536" i="28"/>
  <c r="K536" i="28" a="1"/>
  <c r="J536" i="28"/>
  <c r="I536" i="28"/>
  <c r="L535" i="28"/>
  <c r="K535" i="28"/>
  <c r="K535" i="28" a="1"/>
  <c r="J535" i="28"/>
  <c r="I535" i="28"/>
  <c r="L534" i="28"/>
  <c r="K534" i="28" a="1"/>
  <c r="K534" i="28" s="1"/>
  <c r="J534" i="28"/>
  <c r="I534" i="28"/>
  <c r="L533" i="28"/>
  <c r="K533" i="28" a="1"/>
  <c r="K533" i="28" s="1"/>
  <c r="J533" i="28"/>
  <c r="I533" i="28"/>
  <c r="L532" i="28"/>
  <c r="K532" i="28" a="1"/>
  <c r="K532" i="28" s="1"/>
  <c r="J532" i="28"/>
  <c r="I532" i="28"/>
  <c r="L531" i="28"/>
  <c r="K531" i="28" a="1"/>
  <c r="K531" i="28" s="1"/>
  <c r="J531" i="28"/>
  <c r="I531" i="28"/>
  <c r="L530" i="28"/>
  <c r="K530" i="28"/>
  <c r="K530" i="28" a="1"/>
  <c r="J530" i="28"/>
  <c r="I530" i="28"/>
  <c r="L529" i="28"/>
  <c r="K529" i="28"/>
  <c r="K529" i="28" a="1"/>
  <c r="J529" i="28"/>
  <c r="I529" i="28"/>
  <c r="L528" i="28"/>
  <c r="K528" i="28"/>
  <c r="K528" i="28" a="1"/>
  <c r="J528" i="28"/>
  <c r="I528" i="28"/>
  <c r="L527" i="28"/>
  <c r="K527" i="28"/>
  <c r="K527" i="28" a="1"/>
  <c r="J527" i="28"/>
  <c r="I527" i="28"/>
  <c r="L526" i="28"/>
  <c r="K526" i="28"/>
  <c r="K526" i="28" a="1"/>
  <c r="J526" i="28"/>
  <c r="I526" i="28"/>
  <c r="L525" i="28"/>
  <c r="K525" i="28" a="1"/>
  <c r="K525" i="28" s="1"/>
  <c r="J525" i="28"/>
  <c r="I525" i="28"/>
  <c r="L524" i="28"/>
  <c r="K524" i="28" a="1"/>
  <c r="K524" i="28" s="1"/>
  <c r="J524" i="28"/>
  <c r="I524" i="28"/>
  <c r="L523" i="28"/>
  <c r="K523" i="28" a="1"/>
  <c r="K523" i="28" s="1"/>
  <c r="J523" i="28"/>
  <c r="I523" i="28"/>
  <c r="L522" i="28"/>
  <c r="K522" i="28"/>
  <c r="K522" i="28" a="1"/>
  <c r="J522" i="28"/>
  <c r="I522" i="28"/>
  <c r="L521" i="28"/>
  <c r="K521" i="28"/>
  <c r="K521" i="28" a="1"/>
  <c r="J521" i="28"/>
  <c r="I521" i="28"/>
  <c r="L520" i="28"/>
  <c r="K520" i="28" a="1"/>
  <c r="K520" i="28" s="1"/>
  <c r="J520" i="28"/>
  <c r="I520" i="28"/>
  <c r="L519" i="28"/>
  <c r="K519" i="28"/>
  <c r="K519" i="28" a="1"/>
  <c r="J519" i="28"/>
  <c r="I519" i="28"/>
  <c r="L518" i="28"/>
  <c r="K518" i="28"/>
  <c r="K518" i="28" a="1"/>
  <c r="J518" i="28"/>
  <c r="I518" i="28"/>
  <c r="L517" i="28"/>
  <c r="K517" i="28" a="1"/>
  <c r="K517" i="28" s="1"/>
  <c r="J517" i="28"/>
  <c r="I517" i="28"/>
  <c r="L516" i="28"/>
  <c r="K516" i="28" a="1"/>
  <c r="K516" i="28" s="1"/>
  <c r="J516" i="28"/>
  <c r="I516" i="28"/>
  <c r="L515" i="28"/>
  <c r="K515" i="28" a="1"/>
  <c r="K515" i="28" s="1"/>
  <c r="J515" i="28"/>
  <c r="I515" i="28"/>
  <c r="L514" i="28"/>
  <c r="K514" i="28"/>
  <c r="K514" i="28" a="1"/>
  <c r="J514" i="28"/>
  <c r="I514" i="28"/>
  <c r="L513" i="28"/>
  <c r="K513" i="28"/>
  <c r="K513" i="28" a="1"/>
  <c r="J513" i="28"/>
  <c r="I513" i="28"/>
  <c r="L512" i="28"/>
  <c r="K512" i="28" a="1"/>
  <c r="K512" i="28" s="1"/>
  <c r="J512" i="28"/>
  <c r="I512" i="28"/>
  <c r="L511" i="28"/>
  <c r="K511" i="28"/>
  <c r="K511" i="28" a="1"/>
  <c r="J511" i="28"/>
  <c r="I511" i="28"/>
  <c r="L510" i="28"/>
  <c r="K510" i="28"/>
  <c r="K510" i="28" a="1"/>
  <c r="J510" i="28"/>
  <c r="I510" i="28"/>
  <c r="L509" i="28"/>
  <c r="K509" i="28" a="1"/>
  <c r="K509" i="28" s="1"/>
  <c r="J509" i="28"/>
  <c r="I509" i="28"/>
  <c r="L508" i="28"/>
  <c r="K508" i="28" a="1"/>
  <c r="K508" i="28" s="1"/>
  <c r="J508" i="28"/>
  <c r="I508" i="28"/>
  <c r="L507" i="28"/>
  <c r="K507" i="28" a="1"/>
  <c r="K507" i="28" s="1"/>
  <c r="J507" i="28"/>
  <c r="I507" i="28"/>
  <c r="L506" i="28"/>
  <c r="K506" i="28"/>
  <c r="K506" i="28" a="1"/>
  <c r="J506" i="28"/>
  <c r="I506" i="28"/>
  <c r="L505" i="28"/>
  <c r="K505" i="28"/>
  <c r="K505" i="28" a="1"/>
  <c r="J505" i="28"/>
  <c r="I505" i="28"/>
  <c r="L504" i="28"/>
  <c r="K504" i="28" a="1"/>
  <c r="K504" i="28" s="1"/>
  <c r="J504" i="28"/>
  <c r="I504" i="28"/>
  <c r="L503" i="28"/>
  <c r="K503" i="28"/>
  <c r="K503" i="28" a="1"/>
  <c r="J503" i="28"/>
  <c r="I503" i="28"/>
  <c r="L502" i="28"/>
  <c r="K502" i="28"/>
  <c r="K502" i="28" a="1"/>
  <c r="J502" i="28"/>
  <c r="I502" i="28"/>
  <c r="L501" i="28"/>
  <c r="K501" i="28" a="1"/>
  <c r="K501" i="28" s="1"/>
  <c r="J501" i="28"/>
  <c r="I501" i="28"/>
  <c r="L500" i="28"/>
  <c r="K500" i="28" a="1"/>
  <c r="K500" i="28" s="1"/>
  <c r="J500" i="28"/>
  <c r="I500" i="28"/>
  <c r="L499" i="28"/>
  <c r="K499" i="28" a="1"/>
  <c r="K499" i="28" s="1"/>
  <c r="J499" i="28"/>
  <c r="I499" i="28"/>
  <c r="L498" i="28"/>
  <c r="K498" i="28"/>
  <c r="K498" i="28" a="1"/>
  <c r="J498" i="28"/>
  <c r="I498" i="28"/>
  <c r="L497" i="28"/>
  <c r="K497" i="28"/>
  <c r="K497" i="28" a="1"/>
  <c r="J497" i="28"/>
  <c r="I497" i="28"/>
  <c r="L496" i="28"/>
  <c r="K496" i="28" a="1"/>
  <c r="K496" i="28" s="1"/>
  <c r="J496" i="28"/>
  <c r="I496" i="28"/>
  <c r="L495" i="28"/>
  <c r="K495" i="28"/>
  <c r="K495" i="28" a="1"/>
  <c r="J495" i="28"/>
  <c r="I495" i="28"/>
  <c r="L494" i="28"/>
  <c r="K494" i="28"/>
  <c r="K494" i="28" a="1"/>
  <c r="J494" i="28"/>
  <c r="I494" i="28"/>
  <c r="L493" i="28"/>
  <c r="K493" i="28" a="1"/>
  <c r="K493" i="28" s="1"/>
  <c r="J493" i="28"/>
  <c r="I493" i="28"/>
  <c r="L492" i="28"/>
  <c r="K492" i="28" a="1"/>
  <c r="K492" i="28" s="1"/>
  <c r="J492" i="28"/>
  <c r="I492" i="28"/>
  <c r="L491" i="28"/>
  <c r="K491" i="28" a="1"/>
  <c r="K491" i="28" s="1"/>
  <c r="J491" i="28"/>
  <c r="I491" i="28"/>
  <c r="L490" i="28"/>
  <c r="K490" i="28"/>
  <c r="K490" i="28" a="1"/>
  <c r="J490" i="28"/>
  <c r="I490" i="28"/>
  <c r="L489" i="28"/>
  <c r="K489" i="28"/>
  <c r="K489" i="28" a="1"/>
  <c r="J489" i="28"/>
  <c r="I489" i="28"/>
  <c r="L488" i="28"/>
  <c r="K488" i="28" a="1"/>
  <c r="K488" i="28" s="1"/>
  <c r="J488" i="28"/>
  <c r="I488" i="28"/>
  <c r="L487" i="28"/>
  <c r="K487" i="28"/>
  <c r="K487" i="28" a="1"/>
  <c r="J487" i="28"/>
  <c r="I487" i="28"/>
  <c r="L486" i="28"/>
  <c r="K486" i="28"/>
  <c r="K486" i="28" a="1"/>
  <c r="J486" i="28"/>
  <c r="I486" i="28"/>
  <c r="L485" i="28"/>
  <c r="K485" i="28" a="1"/>
  <c r="K485" i="28" s="1"/>
  <c r="J485" i="28"/>
  <c r="I485" i="28"/>
  <c r="L484" i="28"/>
  <c r="K484" i="28" a="1"/>
  <c r="K484" i="28" s="1"/>
  <c r="J484" i="28"/>
  <c r="I484" i="28"/>
  <c r="L483" i="28"/>
  <c r="K483" i="28" a="1"/>
  <c r="K483" i="28" s="1"/>
  <c r="J483" i="28"/>
  <c r="I483" i="28"/>
  <c r="L482" i="28"/>
  <c r="K482" i="28"/>
  <c r="K482" i="28" a="1"/>
  <c r="J482" i="28"/>
  <c r="I482" i="28"/>
  <c r="L481" i="28"/>
  <c r="K481" i="28"/>
  <c r="K481" i="28" a="1"/>
  <c r="J481" i="28"/>
  <c r="I481" i="28"/>
  <c r="L480" i="28"/>
  <c r="K480" i="28" a="1"/>
  <c r="K480" i="28" s="1"/>
  <c r="J480" i="28"/>
  <c r="I480" i="28"/>
  <c r="L479" i="28"/>
  <c r="K479" i="28"/>
  <c r="K479" i="28" a="1"/>
  <c r="J479" i="28"/>
  <c r="I479" i="28"/>
  <c r="L478" i="28"/>
  <c r="K478" i="28"/>
  <c r="K478" i="28" a="1"/>
  <c r="J478" i="28"/>
  <c r="I478" i="28"/>
  <c r="L477" i="28"/>
  <c r="K477" i="28" a="1"/>
  <c r="K477" i="28" s="1"/>
  <c r="J477" i="28"/>
  <c r="I477" i="28"/>
  <c r="L476" i="28"/>
  <c r="K476" i="28" a="1"/>
  <c r="K476" i="28" s="1"/>
  <c r="J476" i="28"/>
  <c r="I476" i="28"/>
  <c r="L475" i="28"/>
  <c r="K475" i="28" a="1"/>
  <c r="K475" i="28" s="1"/>
  <c r="J475" i="28"/>
  <c r="I475" i="28"/>
  <c r="L474" i="28"/>
  <c r="K474" i="28"/>
  <c r="K474" i="28" a="1"/>
  <c r="J474" i="28"/>
  <c r="I474" i="28"/>
  <c r="L473" i="28"/>
  <c r="K473" i="28"/>
  <c r="K473" i="28" a="1"/>
  <c r="J473" i="28"/>
  <c r="I473" i="28"/>
  <c r="L472" i="28"/>
  <c r="K472" i="28" a="1"/>
  <c r="K472" i="28" s="1"/>
  <c r="J472" i="28"/>
  <c r="I472" i="28"/>
  <c r="L471" i="28"/>
  <c r="K471" i="28"/>
  <c r="K471" i="28" a="1"/>
  <c r="J471" i="28"/>
  <c r="I471" i="28"/>
  <c r="L470" i="28"/>
  <c r="K470" i="28"/>
  <c r="K470" i="28" a="1"/>
  <c r="J470" i="28"/>
  <c r="I470" i="28"/>
  <c r="L469" i="28"/>
  <c r="K469" i="28" a="1"/>
  <c r="K469" i="28" s="1"/>
  <c r="J469" i="28"/>
  <c r="I469" i="28"/>
  <c r="L468" i="28"/>
  <c r="K468" i="28" a="1"/>
  <c r="K468" i="28" s="1"/>
  <c r="J468" i="28"/>
  <c r="I468" i="28"/>
  <c r="L467" i="28"/>
  <c r="K467" i="28" a="1"/>
  <c r="K467" i="28" s="1"/>
  <c r="J467" i="28"/>
  <c r="I467" i="28"/>
  <c r="L466" i="28"/>
  <c r="K466" i="28"/>
  <c r="K466" i="28" a="1"/>
  <c r="J466" i="28"/>
  <c r="I466" i="28"/>
  <c r="L465" i="28"/>
  <c r="K465" i="28"/>
  <c r="K465" i="28" a="1"/>
  <c r="J465" i="28"/>
  <c r="I465" i="28"/>
  <c r="L464" i="28"/>
  <c r="K464" i="28" a="1"/>
  <c r="K464" i="28" s="1"/>
  <c r="J464" i="28"/>
  <c r="I464" i="28"/>
  <c r="L463" i="28"/>
  <c r="K463" i="28"/>
  <c r="K463" i="28" a="1"/>
  <c r="J463" i="28"/>
  <c r="I463" i="28"/>
  <c r="L462" i="28"/>
  <c r="K462" i="28"/>
  <c r="K462" i="28" a="1"/>
  <c r="J462" i="28"/>
  <c r="I462" i="28"/>
  <c r="L461" i="28"/>
  <c r="K461" i="28" a="1"/>
  <c r="K461" i="28" s="1"/>
  <c r="J461" i="28"/>
  <c r="I461" i="28"/>
  <c r="L460" i="28"/>
  <c r="K460" i="28" a="1"/>
  <c r="K460" i="28" s="1"/>
  <c r="J460" i="28"/>
  <c r="I460" i="28"/>
  <c r="L459" i="28"/>
  <c r="K459" i="28" a="1"/>
  <c r="K459" i="28" s="1"/>
  <c r="J459" i="28"/>
  <c r="I459" i="28"/>
  <c r="L458" i="28"/>
  <c r="K458" i="28"/>
  <c r="K458" i="28" a="1"/>
  <c r="J458" i="28"/>
  <c r="I458" i="28"/>
  <c r="L457" i="28"/>
  <c r="K457" i="28"/>
  <c r="K457" i="28" a="1"/>
  <c r="J457" i="28"/>
  <c r="I457" i="28"/>
  <c r="L456" i="28"/>
  <c r="K456" i="28" a="1"/>
  <c r="K456" i="28" s="1"/>
  <c r="J456" i="28"/>
  <c r="I456" i="28"/>
  <c r="L455" i="28"/>
  <c r="K455" i="28"/>
  <c r="K455" i="28" a="1"/>
  <c r="J455" i="28"/>
  <c r="I455" i="28"/>
  <c r="L454" i="28"/>
  <c r="K454" i="28"/>
  <c r="K454" i="28" a="1"/>
  <c r="J454" i="28"/>
  <c r="I454" i="28"/>
  <c r="L453" i="28"/>
  <c r="K453" i="28" a="1"/>
  <c r="K453" i="28" s="1"/>
  <c r="J453" i="28"/>
  <c r="I453" i="28"/>
  <c r="L452" i="28"/>
  <c r="K452" i="28" a="1"/>
  <c r="K452" i="28" s="1"/>
  <c r="J452" i="28"/>
  <c r="I452" i="28"/>
  <c r="L451" i="28"/>
  <c r="K451" i="28" a="1"/>
  <c r="K451" i="28" s="1"/>
  <c r="J451" i="28"/>
  <c r="I451" i="28"/>
  <c r="L450" i="28"/>
  <c r="K450" i="28"/>
  <c r="K450" i="28" a="1"/>
  <c r="J450" i="28"/>
  <c r="I450" i="28"/>
  <c r="L449" i="28"/>
  <c r="K449" i="28"/>
  <c r="K449" i="28" a="1"/>
  <c r="J449" i="28"/>
  <c r="I449" i="28"/>
  <c r="L448" i="28"/>
  <c r="K448" i="28" a="1"/>
  <c r="K448" i="28" s="1"/>
  <c r="J448" i="28"/>
  <c r="I448" i="28"/>
  <c r="L447" i="28"/>
  <c r="K447" i="28"/>
  <c r="K447" i="28" a="1"/>
  <c r="J447" i="28"/>
  <c r="I447" i="28"/>
  <c r="L446" i="28"/>
  <c r="K446" i="28"/>
  <c r="K446" i="28" a="1"/>
  <c r="J446" i="28"/>
  <c r="I446" i="28"/>
  <c r="L445" i="28"/>
  <c r="K445" i="28" a="1"/>
  <c r="K445" i="28" s="1"/>
  <c r="J445" i="28"/>
  <c r="I445" i="28"/>
  <c r="L444" i="28"/>
  <c r="K444" i="28" a="1"/>
  <c r="K444" i="28" s="1"/>
  <c r="J444" i="28"/>
  <c r="I444" i="28"/>
  <c r="L443" i="28"/>
  <c r="K443" i="28" a="1"/>
  <c r="K443" i="28" s="1"/>
  <c r="J443" i="28"/>
  <c r="I443" i="28"/>
  <c r="L442" i="28"/>
  <c r="K442" i="28"/>
  <c r="K442" i="28" a="1"/>
  <c r="J442" i="28"/>
  <c r="I442" i="28"/>
  <c r="L441" i="28"/>
  <c r="K441" i="28"/>
  <c r="K441" i="28" a="1"/>
  <c r="J441" i="28"/>
  <c r="I441" i="28"/>
  <c r="L440" i="28"/>
  <c r="K440" i="28" a="1"/>
  <c r="K440" i="28" s="1"/>
  <c r="J440" i="28"/>
  <c r="I440" i="28"/>
  <c r="L439" i="28"/>
  <c r="K439" i="28"/>
  <c r="K439" i="28" a="1"/>
  <c r="J439" i="28"/>
  <c r="I439" i="28"/>
  <c r="L438" i="28"/>
  <c r="K438" i="28"/>
  <c r="K438" i="28" a="1"/>
  <c r="J438" i="28"/>
  <c r="I438" i="28"/>
  <c r="L437" i="28"/>
  <c r="K437" i="28" a="1"/>
  <c r="K437" i="28" s="1"/>
  <c r="J437" i="28"/>
  <c r="I437" i="28"/>
  <c r="L436" i="28"/>
  <c r="K436" i="28" a="1"/>
  <c r="K436" i="28" s="1"/>
  <c r="J436" i="28"/>
  <c r="I436" i="28"/>
  <c r="L435" i="28"/>
  <c r="K435" i="28" a="1"/>
  <c r="K435" i="28" s="1"/>
  <c r="J435" i="28"/>
  <c r="I435" i="28"/>
  <c r="L434" i="28"/>
  <c r="K434" i="28"/>
  <c r="K434" i="28" a="1"/>
  <c r="J434" i="28"/>
  <c r="I434" i="28"/>
  <c r="L433" i="28"/>
  <c r="K433" i="28"/>
  <c r="K433" i="28" a="1"/>
  <c r="J433" i="28"/>
  <c r="I433" i="28"/>
  <c r="L432" i="28"/>
  <c r="K432" i="28" a="1"/>
  <c r="K432" i="28" s="1"/>
  <c r="J432" i="28"/>
  <c r="I432" i="28"/>
  <c r="L431" i="28"/>
  <c r="K431" i="28"/>
  <c r="K431" i="28" a="1"/>
  <c r="J431" i="28"/>
  <c r="I431" i="28"/>
  <c r="L430" i="28"/>
  <c r="K430" i="28"/>
  <c r="K430" i="28" a="1"/>
  <c r="J430" i="28"/>
  <c r="I430" i="28"/>
  <c r="L429" i="28"/>
  <c r="K429" i="28" a="1"/>
  <c r="K429" i="28" s="1"/>
  <c r="J429" i="28"/>
  <c r="I429" i="28"/>
  <c r="L428" i="28"/>
  <c r="K428" i="28" a="1"/>
  <c r="K428" i="28" s="1"/>
  <c r="J428" i="28"/>
  <c r="I428" i="28"/>
  <c r="L427" i="28"/>
  <c r="K427" i="28" a="1"/>
  <c r="K427" i="28" s="1"/>
  <c r="J427" i="28"/>
  <c r="I427" i="28"/>
  <c r="L426" i="28"/>
  <c r="K426" i="28"/>
  <c r="K426" i="28" a="1"/>
  <c r="J426" i="28"/>
  <c r="I426" i="28"/>
  <c r="L425" i="28"/>
  <c r="K425" i="28"/>
  <c r="K425" i="28" a="1"/>
  <c r="J425" i="28"/>
  <c r="I425" i="28"/>
  <c r="L424" i="28"/>
  <c r="K424" i="28" a="1"/>
  <c r="K424" i="28" s="1"/>
  <c r="J424" i="28"/>
  <c r="I424" i="28"/>
  <c r="L423" i="28"/>
  <c r="K423" i="28"/>
  <c r="K423" i="28" a="1"/>
  <c r="J423" i="28"/>
  <c r="I423" i="28"/>
  <c r="L422" i="28"/>
  <c r="K422" i="28"/>
  <c r="K422" i="28" a="1"/>
  <c r="J422" i="28"/>
  <c r="I422" i="28"/>
  <c r="L421" i="28"/>
  <c r="K421" i="28" a="1"/>
  <c r="K421" i="28" s="1"/>
  <c r="J421" i="28"/>
  <c r="I421" i="28"/>
  <c r="L420" i="28"/>
  <c r="K420" i="28" a="1"/>
  <c r="K420" i="28" s="1"/>
  <c r="J420" i="28"/>
  <c r="I420" i="28"/>
  <c r="L419" i="28"/>
  <c r="K419" i="28" a="1"/>
  <c r="K419" i="28" s="1"/>
  <c r="J419" i="28"/>
  <c r="I419" i="28"/>
  <c r="L418" i="28"/>
  <c r="K418" i="28"/>
  <c r="K418" i="28" a="1"/>
  <c r="J418" i="28"/>
  <c r="I418" i="28"/>
  <c r="L417" i="28"/>
  <c r="K417" i="28"/>
  <c r="K417" i="28" a="1"/>
  <c r="J417" i="28"/>
  <c r="I417" i="28"/>
  <c r="L416" i="28"/>
  <c r="K416" i="28" a="1"/>
  <c r="K416" i="28" s="1"/>
  <c r="J416" i="28"/>
  <c r="I416" i="28"/>
  <c r="L415" i="28"/>
  <c r="K415" i="28"/>
  <c r="K415" i="28" a="1"/>
  <c r="J415" i="28"/>
  <c r="I415" i="28"/>
  <c r="L414" i="28"/>
  <c r="K414" i="28"/>
  <c r="K414" i="28" a="1"/>
  <c r="J414" i="28"/>
  <c r="I414" i="28"/>
  <c r="L413" i="28"/>
  <c r="K413" i="28" a="1"/>
  <c r="K413" i="28" s="1"/>
  <c r="J413" i="28"/>
  <c r="I413" i="28"/>
  <c r="L412" i="28"/>
  <c r="K412" i="28" a="1"/>
  <c r="K412" i="28" s="1"/>
  <c r="J412" i="28"/>
  <c r="I412" i="28"/>
  <c r="L411" i="28"/>
  <c r="K411" i="28" a="1"/>
  <c r="K411" i="28" s="1"/>
  <c r="J411" i="28"/>
  <c r="I411" i="28"/>
  <c r="L410" i="28"/>
  <c r="K410" i="28"/>
  <c r="K410" i="28" a="1"/>
  <c r="J410" i="28"/>
  <c r="I410" i="28"/>
  <c r="L409" i="28"/>
  <c r="K409" i="28"/>
  <c r="K409" i="28" a="1"/>
  <c r="J409" i="28"/>
  <c r="I409" i="28"/>
  <c r="L408" i="28"/>
  <c r="K408" i="28" a="1"/>
  <c r="K408" i="28" s="1"/>
  <c r="J408" i="28"/>
  <c r="I408" i="28"/>
  <c r="L407" i="28"/>
  <c r="K407" i="28"/>
  <c r="K407" i="28" a="1"/>
  <c r="J407" i="28"/>
  <c r="I407" i="28"/>
  <c r="L406" i="28"/>
  <c r="K406" i="28"/>
  <c r="K406" i="28" a="1"/>
  <c r="J406" i="28"/>
  <c r="I406" i="28"/>
  <c r="L405" i="28"/>
  <c r="K405" i="28" a="1"/>
  <c r="K405" i="28" s="1"/>
  <c r="J405" i="28"/>
  <c r="I405" i="28"/>
  <c r="L404" i="28"/>
  <c r="K404" i="28" a="1"/>
  <c r="K404" i="28" s="1"/>
  <c r="J404" i="28"/>
  <c r="I404" i="28"/>
  <c r="L403" i="28"/>
  <c r="K403" i="28" a="1"/>
  <c r="K403" i="28" s="1"/>
  <c r="J403" i="28"/>
  <c r="I403" i="28"/>
  <c r="L402" i="28"/>
  <c r="K402" i="28"/>
  <c r="K402" i="28" a="1"/>
  <c r="J402" i="28"/>
  <c r="I402" i="28"/>
  <c r="L401" i="28"/>
  <c r="K401" i="28"/>
  <c r="K401" i="28" a="1"/>
  <c r="J401" i="28"/>
  <c r="I401" i="28"/>
  <c r="L400" i="28"/>
  <c r="K400" i="28" a="1"/>
  <c r="K400" i="28" s="1"/>
  <c r="J400" i="28"/>
  <c r="I400" i="28"/>
  <c r="L399" i="28"/>
  <c r="K399" i="28"/>
  <c r="K399" i="28" a="1"/>
  <c r="J399" i="28"/>
  <c r="I399" i="28"/>
  <c r="L398" i="28"/>
  <c r="K398" i="28"/>
  <c r="K398" i="28" a="1"/>
  <c r="J398" i="28"/>
  <c r="I398" i="28"/>
  <c r="L397" i="28"/>
  <c r="K397" i="28" a="1"/>
  <c r="K397" i="28" s="1"/>
  <c r="J397" i="28"/>
  <c r="I397" i="28"/>
  <c r="L396" i="28"/>
  <c r="K396" i="28" a="1"/>
  <c r="K396" i="28" s="1"/>
  <c r="J396" i="28"/>
  <c r="I396" i="28"/>
  <c r="L395" i="28"/>
  <c r="K395" i="28" a="1"/>
  <c r="K395" i="28" s="1"/>
  <c r="J395" i="28"/>
  <c r="I395" i="28"/>
  <c r="L394" i="28"/>
  <c r="K394" i="28"/>
  <c r="K394" i="28" a="1"/>
  <c r="J394" i="28"/>
  <c r="I394" i="28"/>
  <c r="L393" i="28"/>
  <c r="K393" i="28"/>
  <c r="K393" i="28" a="1"/>
  <c r="J393" i="28"/>
  <c r="I393" i="28"/>
  <c r="L392" i="28"/>
  <c r="K392" i="28" a="1"/>
  <c r="K392" i="28" s="1"/>
  <c r="J392" i="28"/>
  <c r="I392" i="28"/>
  <c r="L391" i="28"/>
  <c r="K391" i="28"/>
  <c r="K391" i="28" a="1"/>
  <c r="J391" i="28"/>
  <c r="I391" i="28"/>
  <c r="L390" i="28"/>
  <c r="K390" i="28"/>
  <c r="K390" i="28" a="1"/>
  <c r="J390" i="28"/>
  <c r="I390" i="28"/>
  <c r="L389" i="28"/>
  <c r="K389" i="28" a="1"/>
  <c r="K389" i="28" s="1"/>
  <c r="J389" i="28"/>
  <c r="I389" i="28"/>
  <c r="L388" i="28"/>
  <c r="K388" i="28" a="1"/>
  <c r="K388" i="28" s="1"/>
  <c r="J388" i="28"/>
  <c r="I388" i="28"/>
  <c r="L387" i="28"/>
  <c r="K387" i="28"/>
  <c r="K387" i="28" a="1"/>
  <c r="J387" i="28"/>
  <c r="I387" i="28"/>
  <c r="L386" i="28"/>
  <c r="K386" i="28"/>
  <c r="K386" i="28" a="1"/>
  <c r="J386" i="28"/>
  <c r="I386" i="28"/>
  <c r="L385" i="28"/>
  <c r="K385" i="28"/>
  <c r="K385" i="28" a="1"/>
  <c r="J385" i="28"/>
  <c r="I385" i="28"/>
  <c r="L384" i="28"/>
  <c r="K384" i="28" a="1"/>
  <c r="K384" i="28" s="1"/>
  <c r="J384" i="28"/>
  <c r="I384" i="28"/>
  <c r="L383" i="28"/>
  <c r="K383" i="28"/>
  <c r="K383" i="28" a="1"/>
  <c r="J383" i="28"/>
  <c r="I383" i="28"/>
  <c r="L382" i="28"/>
  <c r="K382" i="28"/>
  <c r="K382" i="28" a="1"/>
  <c r="J382" i="28"/>
  <c r="I382" i="28"/>
  <c r="L381" i="28"/>
  <c r="K381" i="28" a="1"/>
  <c r="K381" i="28" s="1"/>
  <c r="J381" i="28"/>
  <c r="I381" i="28"/>
  <c r="L380" i="28"/>
  <c r="K380" i="28" a="1"/>
  <c r="K380" i="28" s="1"/>
  <c r="J380" i="28"/>
  <c r="I380" i="28"/>
  <c r="L379" i="28"/>
  <c r="K379" i="28"/>
  <c r="K379" i="28" a="1"/>
  <c r="J379" i="28"/>
  <c r="I379" i="28"/>
  <c r="L378" i="28"/>
  <c r="K378" i="28"/>
  <c r="K378" i="28" a="1"/>
  <c r="J378" i="28"/>
  <c r="I378" i="28"/>
  <c r="L377" i="28"/>
  <c r="K377" i="28"/>
  <c r="K377" i="28" a="1"/>
  <c r="J377" i="28"/>
  <c r="I377" i="28"/>
  <c r="L376" i="28"/>
  <c r="K376" i="28" a="1"/>
  <c r="K376" i="28" s="1"/>
  <c r="J376" i="28"/>
  <c r="I376" i="28"/>
  <c r="L375" i="28"/>
  <c r="K375" i="28"/>
  <c r="K375" i="28" a="1"/>
  <c r="J375" i="28"/>
  <c r="I375" i="28"/>
  <c r="L374" i="28"/>
  <c r="K374" i="28"/>
  <c r="K374" i="28" a="1"/>
  <c r="J374" i="28"/>
  <c r="I374" i="28"/>
  <c r="L373" i="28"/>
  <c r="K373" i="28" a="1"/>
  <c r="K373" i="28" s="1"/>
  <c r="J373" i="28"/>
  <c r="I373" i="28"/>
  <c r="L372" i="28"/>
  <c r="K372" i="28" a="1"/>
  <c r="K372" i="28" s="1"/>
  <c r="J372" i="28"/>
  <c r="I372" i="28"/>
  <c r="L371" i="28"/>
  <c r="K371" i="28" a="1"/>
  <c r="K371" i="28" s="1"/>
  <c r="J371" i="28"/>
  <c r="I371" i="28"/>
  <c r="L370" i="28"/>
  <c r="K370" i="28"/>
  <c r="K370" i="28" a="1"/>
  <c r="J370" i="28"/>
  <c r="I370" i="28"/>
  <c r="L369" i="28"/>
  <c r="K369" i="28"/>
  <c r="K369" i="28" a="1"/>
  <c r="J369" i="28"/>
  <c r="I369" i="28"/>
  <c r="L368" i="28"/>
  <c r="K368" i="28" a="1"/>
  <c r="K368" i="28" s="1"/>
  <c r="J368" i="28"/>
  <c r="I368" i="28"/>
  <c r="L367" i="28"/>
  <c r="K367" i="28"/>
  <c r="K367" i="28" a="1"/>
  <c r="J367" i="28"/>
  <c r="I367" i="28"/>
  <c r="L366" i="28"/>
  <c r="K366" i="28" a="1"/>
  <c r="K366" i="28" s="1"/>
  <c r="J366" i="28"/>
  <c r="I366" i="28"/>
  <c r="L365" i="28"/>
  <c r="K365" i="28" a="1"/>
  <c r="K365" i="28" s="1"/>
  <c r="J365" i="28"/>
  <c r="I365" i="28"/>
  <c r="L364" i="28"/>
  <c r="K364" i="28" a="1"/>
  <c r="K364" i="28" s="1"/>
  <c r="J364" i="28"/>
  <c r="I364" i="28"/>
  <c r="L363" i="28"/>
  <c r="K363" i="28"/>
  <c r="K363" i="28" a="1"/>
  <c r="J363" i="28"/>
  <c r="I363" i="28"/>
  <c r="L362" i="28"/>
  <c r="K362" i="28"/>
  <c r="K362" i="28" a="1"/>
  <c r="J362" i="28"/>
  <c r="I362" i="28"/>
  <c r="L361" i="28"/>
  <c r="K361" i="28" a="1"/>
  <c r="K361" i="28" s="1"/>
  <c r="J361" i="28"/>
  <c r="I361" i="28"/>
  <c r="L360" i="28"/>
  <c r="K360" i="28" a="1"/>
  <c r="K360" i="28" s="1"/>
  <c r="J360" i="28"/>
  <c r="I360" i="28"/>
  <c r="L359" i="28"/>
  <c r="K359" i="28"/>
  <c r="K359" i="28" a="1"/>
  <c r="J359" i="28"/>
  <c r="I359" i="28"/>
  <c r="L358" i="28"/>
  <c r="K358" i="28"/>
  <c r="K358" i="28" a="1"/>
  <c r="J358" i="28"/>
  <c r="I358" i="28"/>
  <c r="L357" i="28"/>
  <c r="K357" i="28" a="1"/>
  <c r="K357" i="28" s="1"/>
  <c r="J357" i="28"/>
  <c r="I357" i="28"/>
  <c r="L356" i="28"/>
  <c r="K356" i="28" a="1"/>
  <c r="K356" i="28" s="1"/>
  <c r="J356" i="28"/>
  <c r="I356" i="28"/>
  <c r="L355" i="28"/>
  <c r="K355" i="28" a="1"/>
  <c r="K355" i="28" s="1"/>
  <c r="J355" i="28"/>
  <c r="I355" i="28"/>
  <c r="L354" i="28"/>
  <c r="K354" i="28"/>
  <c r="K354" i="28" a="1"/>
  <c r="J354" i="28"/>
  <c r="I354" i="28"/>
  <c r="L353" i="28"/>
  <c r="K353" i="28"/>
  <c r="K353" i="28" a="1"/>
  <c r="J353" i="28"/>
  <c r="I353" i="28"/>
  <c r="L352" i="28"/>
  <c r="K352" i="28" a="1"/>
  <c r="K352" i="28" s="1"/>
  <c r="J352" i="28"/>
  <c r="I352" i="28"/>
  <c r="L351" i="28"/>
  <c r="K351" i="28" a="1"/>
  <c r="K351" i="28" s="1"/>
  <c r="J351" i="28"/>
  <c r="I351" i="28"/>
  <c r="L350" i="28"/>
  <c r="K350" i="28"/>
  <c r="K350" i="28" a="1"/>
  <c r="J350" i="28"/>
  <c r="I350" i="28"/>
  <c r="L349" i="28"/>
  <c r="K349" i="28" a="1"/>
  <c r="K349" i="28" s="1"/>
  <c r="J349" i="28"/>
  <c r="I349" i="28"/>
  <c r="L348" i="28"/>
  <c r="K348" i="28"/>
  <c r="K348" i="28" a="1"/>
  <c r="J348" i="28"/>
  <c r="I348" i="28"/>
  <c r="L347" i="28"/>
  <c r="K347" i="28"/>
  <c r="K347" i="28" a="1"/>
  <c r="J347" i="28"/>
  <c r="I347" i="28"/>
  <c r="L346" i="28"/>
  <c r="K346" i="28"/>
  <c r="K346" i="28" a="1"/>
  <c r="J346" i="28"/>
  <c r="I346" i="28"/>
  <c r="L345" i="28"/>
  <c r="K345" i="28"/>
  <c r="K345" i="28" a="1"/>
  <c r="J345" i="28"/>
  <c r="I345" i="28"/>
  <c r="L344" i="28"/>
  <c r="K344" i="28"/>
  <c r="K344" i="28" a="1"/>
  <c r="J344" i="28"/>
  <c r="I344" i="28"/>
  <c r="L343" i="28"/>
  <c r="K343" i="28" a="1"/>
  <c r="K343" i="28" s="1"/>
  <c r="J343" i="28"/>
  <c r="I343" i="28"/>
  <c r="L342" i="28"/>
  <c r="K342" i="28" a="1"/>
  <c r="K342" i="28" s="1"/>
  <c r="J342" i="28"/>
  <c r="I342" i="28"/>
  <c r="L341" i="28"/>
  <c r="K341" i="28" a="1"/>
  <c r="K341" i="28" s="1"/>
  <c r="J341" i="28"/>
  <c r="I341" i="28"/>
  <c r="L340" i="28"/>
  <c r="K340" i="28"/>
  <c r="K340" i="28" a="1"/>
  <c r="J340" i="28"/>
  <c r="I340" i="28"/>
  <c r="L339" i="28"/>
  <c r="K339" i="28"/>
  <c r="K339" i="28" a="1"/>
  <c r="J339" i="28"/>
  <c r="I339" i="28"/>
  <c r="L338" i="28"/>
  <c r="K338" i="28"/>
  <c r="K338" i="28" a="1"/>
  <c r="J338" i="28"/>
  <c r="I338" i="28"/>
  <c r="L337" i="28"/>
  <c r="K337" i="28" a="1"/>
  <c r="K337" i="28" s="1"/>
  <c r="J337" i="28"/>
  <c r="I337" i="28"/>
  <c r="L336" i="28"/>
  <c r="K336" i="28"/>
  <c r="K336" i="28" a="1"/>
  <c r="J336" i="28"/>
  <c r="I336" i="28"/>
  <c r="L335" i="28"/>
  <c r="K335" i="28"/>
  <c r="K335" i="28" a="1"/>
  <c r="J335" i="28"/>
  <c r="I335" i="28"/>
  <c r="L334" i="28"/>
  <c r="K334" i="28" a="1"/>
  <c r="K334" i="28" s="1"/>
  <c r="J334" i="28"/>
  <c r="I334" i="28"/>
  <c r="L333" i="28"/>
  <c r="K333" i="28" a="1"/>
  <c r="K333" i="28" s="1"/>
  <c r="J333" i="28"/>
  <c r="I333" i="28"/>
  <c r="L332" i="28"/>
  <c r="K332" i="28" a="1"/>
  <c r="K332" i="28" s="1"/>
  <c r="J332" i="28"/>
  <c r="I332" i="28"/>
  <c r="L331" i="28"/>
  <c r="K331" i="28"/>
  <c r="K331" i="28" a="1"/>
  <c r="J331" i="28"/>
  <c r="I331" i="28"/>
  <c r="L330" i="28"/>
  <c r="K330" i="28"/>
  <c r="K330" i="28" a="1"/>
  <c r="J330" i="28"/>
  <c r="I330" i="28"/>
  <c r="L329" i="28"/>
  <c r="K329" i="28" a="1"/>
  <c r="K329" i="28" s="1"/>
  <c r="J329" i="28"/>
  <c r="I329" i="28"/>
  <c r="L328" i="28"/>
  <c r="K328" i="28" a="1"/>
  <c r="K328" i="28" s="1"/>
  <c r="J328" i="28"/>
  <c r="I328" i="28"/>
  <c r="L327" i="28"/>
  <c r="K327" i="28"/>
  <c r="K327" i="28" a="1"/>
  <c r="J327" i="28"/>
  <c r="I327" i="28"/>
  <c r="L326" i="28"/>
  <c r="K326" i="28"/>
  <c r="K326" i="28" a="1"/>
  <c r="J326" i="28"/>
  <c r="I326" i="28"/>
  <c r="L325" i="28"/>
  <c r="K325" i="28" a="1"/>
  <c r="K325" i="28" s="1"/>
  <c r="J325" i="28"/>
  <c r="I325" i="28"/>
  <c r="L324" i="28"/>
  <c r="K324" i="28" a="1"/>
  <c r="K324" i="28" s="1"/>
  <c r="J324" i="28"/>
  <c r="I324" i="28"/>
  <c r="L323" i="28"/>
  <c r="K323" i="28" a="1"/>
  <c r="K323" i="28" s="1"/>
  <c r="J323" i="28"/>
  <c r="I323" i="28"/>
  <c r="L322" i="28"/>
  <c r="K322" i="28"/>
  <c r="K322" i="28" a="1"/>
  <c r="J322" i="28"/>
  <c r="I322" i="28"/>
  <c r="L321" i="28"/>
  <c r="K321" i="28"/>
  <c r="K321" i="28" a="1"/>
  <c r="J321" i="28"/>
  <c r="I321" i="28"/>
  <c r="L320" i="28"/>
  <c r="K320" i="28" a="1"/>
  <c r="K320" i="28" s="1"/>
  <c r="J320" i="28"/>
  <c r="I320" i="28"/>
  <c r="L319" i="28"/>
  <c r="K319" i="28" a="1"/>
  <c r="K319" i="28" s="1"/>
  <c r="J319" i="28"/>
  <c r="I319" i="28"/>
  <c r="L318" i="28"/>
  <c r="K318" i="28"/>
  <c r="K318" i="28" a="1"/>
  <c r="J318" i="28"/>
  <c r="I318" i="28"/>
  <c r="L317" i="28"/>
  <c r="K317" i="28" a="1"/>
  <c r="K317" i="28" s="1"/>
  <c r="J317" i="28"/>
  <c r="I317" i="28"/>
  <c r="L316" i="28"/>
  <c r="K316" i="28"/>
  <c r="K316" i="28" a="1"/>
  <c r="J316" i="28"/>
  <c r="I316" i="28"/>
  <c r="L315" i="28"/>
  <c r="K315" i="28" a="1"/>
  <c r="K315" i="28" s="1"/>
  <c r="J315" i="28"/>
  <c r="I315" i="28"/>
  <c r="L314" i="28"/>
  <c r="K314" i="28"/>
  <c r="K314" i="28" a="1"/>
  <c r="J314" i="28"/>
  <c r="I314" i="28"/>
  <c r="L313" i="28"/>
  <c r="K313" i="28"/>
  <c r="K313" i="28" a="1"/>
  <c r="J313" i="28"/>
  <c r="I313" i="28"/>
  <c r="L312" i="28"/>
  <c r="K312" i="28"/>
  <c r="K312" i="28" a="1"/>
  <c r="J312" i="28"/>
  <c r="I312" i="28"/>
  <c r="L311" i="28"/>
  <c r="K311" i="28" a="1"/>
  <c r="K311" i="28" s="1"/>
  <c r="J311" i="28"/>
  <c r="I311" i="28"/>
  <c r="L310" i="28"/>
  <c r="K310" i="28" a="1"/>
  <c r="K310" i="28" s="1"/>
  <c r="J310" i="28"/>
  <c r="I310" i="28"/>
  <c r="L309" i="28"/>
  <c r="K309" i="28" a="1"/>
  <c r="K309" i="28" s="1"/>
  <c r="J309" i="28"/>
  <c r="I309" i="28"/>
  <c r="L308" i="28"/>
  <c r="K308" i="28"/>
  <c r="K308" i="28" a="1"/>
  <c r="J308" i="28"/>
  <c r="I308" i="28"/>
  <c r="L307" i="28"/>
  <c r="K307" i="28"/>
  <c r="K307" i="28" a="1"/>
  <c r="J307" i="28"/>
  <c r="I307" i="28"/>
  <c r="L306" i="28"/>
  <c r="K306" i="28" a="1"/>
  <c r="K306" i="28" s="1"/>
  <c r="J306" i="28"/>
  <c r="I306" i="28"/>
  <c r="L305" i="28"/>
  <c r="K305" i="28" a="1"/>
  <c r="K305" i="28" s="1"/>
  <c r="J305" i="28"/>
  <c r="I305" i="28"/>
  <c r="L304" i="28"/>
  <c r="K304" i="28"/>
  <c r="K304" i="28" a="1"/>
  <c r="J304" i="28"/>
  <c r="I304" i="28"/>
  <c r="L303" i="28"/>
  <c r="K303" i="28"/>
  <c r="K303" i="28" a="1"/>
  <c r="J303" i="28"/>
  <c r="I303" i="28"/>
  <c r="L302" i="28"/>
  <c r="K302" i="28" a="1"/>
  <c r="K302" i="28" s="1"/>
  <c r="J302" i="28"/>
  <c r="I302" i="28"/>
  <c r="L301" i="28"/>
  <c r="K301" i="28" a="1"/>
  <c r="K301" i="28" s="1"/>
  <c r="J301" i="28"/>
  <c r="I301" i="28"/>
  <c r="L300" i="28"/>
  <c r="K300" i="28"/>
  <c r="K300" i="28" a="1"/>
  <c r="J300" i="28"/>
  <c r="I300" i="28"/>
  <c r="L299" i="28"/>
  <c r="K299" i="28"/>
  <c r="K299" i="28" a="1"/>
  <c r="J299" i="28"/>
  <c r="I299" i="28"/>
  <c r="L298" i="28"/>
  <c r="K298" i="28" a="1"/>
  <c r="K298" i="28" s="1"/>
  <c r="J298" i="28"/>
  <c r="I298" i="28"/>
  <c r="L297" i="28"/>
  <c r="K297" i="28" a="1"/>
  <c r="K297" i="28" s="1"/>
  <c r="J297" i="28"/>
  <c r="I297" i="28"/>
  <c r="L296" i="28"/>
  <c r="K296" i="28"/>
  <c r="K296" i="28" a="1"/>
  <c r="J296" i="28"/>
  <c r="I296" i="28"/>
  <c r="L295" i="28"/>
  <c r="K295" i="28"/>
  <c r="K295" i="28" a="1"/>
  <c r="J295" i="28"/>
  <c r="I295" i="28"/>
  <c r="L294" i="28"/>
  <c r="K294" i="28" a="1"/>
  <c r="K294" i="28" s="1"/>
  <c r="J294" i="28"/>
  <c r="I294" i="28"/>
  <c r="L293" i="28"/>
  <c r="K293" i="28" a="1"/>
  <c r="K293" i="28" s="1"/>
  <c r="J293" i="28"/>
  <c r="I293" i="28"/>
  <c r="L292" i="28"/>
  <c r="K292" i="28"/>
  <c r="K292" i="28" a="1"/>
  <c r="J292" i="28"/>
  <c r="I292" i="28"/>
  <c r="L291" i="28"/>
  <c r="K291" i="28"/>
  <c r="K291" i="28" a="1"/>
  <c r="J291" i="28"/>
  <c r="I291" i="28"/>
  <c r="L290" i="28"/>
  <c r="K290" i="28" a="1"/>
  <c r="K290" i="28" s="1"/>
  <c r="J290" i="28"/>
  <c r="I290" i="28"/>
  <c r="L289" i="28"/>
  <c r="K289" i="28" a="1"/>
  <c r="K289" i="28" s="1"/>
  <c r="J289" i="28"/>
  <c r="I289" i="28"/>
  <c r="L288" i="28"/>
  <c r="K288" i="28"/>
  <c r="K288" i="28" a="1"/>
  <c r="J288" i="28"/>
  <c r="I288" i="28"/>
  <c r="L287" i="28"/>
  <c r="K287" i="28"/>
  <c r="K287" i="28" a="1"/>
  <c r="J287" i="28"/>
  <c r="I287" i="28"/>
  <c r="L286" i="28"/>
  <c r="K286" i="28" a="1"/>
  <c r="K286" i="28" s="1"/>
  <c r="J286" i="28"/>
  <c r="I286" i="28"/>
  <c r="L285" i="28"/>
  <c r="K285" i="28" a="1"/>
  <c r="K285" i="28" s="1"/>
  <c r="J285" i="28"/>
  <c r="I285" i="28"/>
  <c r="L284" i="28"/>
  <c r="K284" i="28"/>
  <c r="K284" i="28" a="1"/>
  <c r="J284" i="28"/>
  <c r="I284" i="28"/>
  <c r="L283" i="28"/>
  <c r="K283" i="28"/>
  <c r="K283" i="28" a="1"/>
  <c r="J283" i="28"/>
  <c r="I283" i="28"/>
  <c r="L282" i="28"/>
  <c r="K282" i="28" a="1"/>
  <c r="K282" i="28" s="1"/>
  <c r="J282" i="28"/>
  <c r="I282" i="28"/>
  <c r="L281" i="28"/>
  <c r="K281" i="28" a="1"/>
  <c r="K281" i="28" s="1"/>
  <c r="J281" i="28"/>
  <c r="I281" i="28"/>
  <c r="L280" i="28"/>
  <c r="K280" i="28"/>
  <c r="K280" i="28" a="1"/>
  <c r="J280" i="28"/>
  <c r="I280" i="28"/>
  <c r="L279" i="28"/>
  <c r="K279" i="28"/>
  <c r="K279" i="28" a="1"/>
  <c r="J279" i="28"/>
  <c r="I279" i="28"/>
  <c r="L278" i="28"/>
  <c r="K278" i="28" a="1"/>
  <c r="K278" i="28" s="1"/>
  <c r="J278" i="28"/>
  <c r="I278" i="28"/>
  <c r="L277" i="28"/>
  <c r="K277" i="28" a="1"/>
  <c r="K277" i="28" s="1"/>
  <c r="J277" i="28"/>
  <c r="I277" i="28"/>
  <c r="L276" i="28"/>
  <c r="K276" i="28"/>
  <c r="K276" i="28" a="1"/>
  <c r="J276" i="28"/>
  <c r="I276" i="28"/>
  <c r="L275" i="28"/>
  <c r="K275" i="28"/>
  <c r="K275" i="28" a="1"/>
  <c r="J275" i="28"/>
  <c r="I275" i="28"/>
  <c r="L274" i="28"/>
  <c r="K274" i="28" a="1"/>
  <c r="K274" i="28" s="1"/>
  <c r="J274" i="28"/>
  <c r="I274" i="28"/>
  <c r="L273" i="28"/>
  <c r="K273" i="28" a="1"/>
  <c r="K273" i="28" s="1"/>
  <c r="J273" i="28"/>
  <c r="I273" i="28"/>
  <c r="L272" i="28"/>
  <c r="K272" i="28"/>
  <c r="K272" i="28" a="1"/>
  <c r="J272" i="28"/>
  <c r="I272" i="28"/>
  <c r="L271" i="28"/>
  <c r="K271" i="28"/>
  <c r="K271" i="28" a="1"/>
  <c r="J271" i="28"/>
  <c r="I271" i="28"/>
  <c r="L270" i="28"/>
  <c r="K270" i="28" a="1"/>
  <c r="K270" i="28" s="1"/>
  <c r="J270" i="28"/>
  <c r="I270" i="28"/>
  <c r="L269" i="28"/>
  <c r="K269" i="28" a="1"/>
  <c r="K269" i="28" s="1"/>
  <c r="J269" i="28"/>
  <c r="I269" i="28"/>
  <c r="L268" i="28"/>
  <c r="K268" i="28"/>
  <c r="K268" i="28" a="1"/>
  <c r="J268" i="28"/>
  <c r="I268" i="28"/>
  <c r="L267" i="28"/>
  <c r="K267" i="28"/>
  <c r="K267" i="28" a="1"/>
  <c r="J267" i="28"/>
  <c r="I267" i="28"/>
  <c r="L266" i="28"/>
  <c r="K266" i="28" a="1"/>
  <c r="K266" i="28" s="1"/>
  <c r="J266" i="28"/>
  <c r="I266" i="28"/>
  <c r="L265" i="28"/>
  <c r="K265" i="28" a="1"/>
  <c r="K265" i="28" s="1"/>
  <c r="J265" i="28"/>
  <c r="I265" i="28"/>
  <c r="L264" i="28"/>
  <c r="K264" i="28"/>
  <c r="K264" i="28" a="1"/>
  <c r="J264" i="28"/>
  <c r="I264" i="28"/>
  <c r="L263" i="28"/>
  <c r="K263" i="28"/>
  <c r="K263" i="28" a="1"/>
  <c r="J263" i="28"/>
  <c r="I263" i="28"/>
  <c r="L262" i="28"/>
  <c r="K262" i="28" a="1"/>
  <c r="K262" i="28" s="1"/>
  <c r="J262" i="28"/>
  <c r="I262" i="28"/>
  <c r="L261" i="28"/>
  <c r="K261" i="28" a="1"/>
  <c r="K261" i="28" s="1"/>
  <c r="J261" i="28"/>
  <c r="I261" i="28"/>
  <c r="L260" i="28"/>
  <c r="K260" i="28"/>
  <c r="K260" i="28" a="1"/>
  <c r="J260" i="28"/>
  <c r="I260" i="28"/>
  <c r="L259" i="28"/>
  <c r="K259" i="28"/>
  <c r="K259" i="28" a="1"/>
  <c r="J259" i="28"/>
  <c r="I259" i="28"/>
  <c r="L258" i="28"/>
  <c r="K258" i="28" a="1"/>
  <c r="K258" i="28" s="1"/>
  <c r="J258" i="28"/>
  <c r="I258" i="28"/>
  <c r="L257" i="28"/>
  <c r="K257" i="28" a="1"/>
  <c r="K257" i="28" s="1"/>
  <c r="J257" i="28"/>
  <c r="I257" i="28"/>
  <c r="L256" i="28"/>
  <c r="K256" i="28"/>
  <c r="K256" i="28" a="1"/>
  <c r="J256" i="28"/>
  <c r="I256" i="28"/>
  <c r="L255" i="28"/>
  <c r="K255" i="28"/>
  <c r="K255" i="28" a="1"/>
  <c r="J255" i="28"/>
  <c r="I255" i="28"/>
  <c r="L254" i="28"/>
  <c r="K254" i="28" a="1"/>
  <c r="K254" i="28" s="1"/>
  <c r="J254" i="28"/>
  <c r="I254" i="28"/>
  <c r="L253" i="28"/>
  <c r="K253" i="28" a="1"/>
  <c r="K253" i="28" s="1"/>
  <c r="J253" i="28"/>
  <c r="I253" i="28"/>
  <c r="L252" i="28"/>
  <c r="K252" i="28"/>
  <c r="K252" i="28" a="1"/>
  <c r="J252" i="28"/>
  <c r="I252" i="28"/>
  <c r="L251" i="28"/>
  <c r="K251" i="28"/>
  <c r="K251" i="28" a="1"/>
  <c r="J251" i="28"/>
  <c r="I251" i="28"/>
  <c r="L250" i="28"/>
  <c r="K250" i="28" a="1"/>
  <c r="K250" i="28" s="1"/>
  <c r="J250" i="28"/>
  <c r="I250" i="28"/>
  <c r="L249" i="28"/>
  <c r="K249" i="28" a="1"/>
  <c r="K249" i="28" s="1"/>
  <c r="J249" i="28"/>
  <c r="I249" i="28"/>
  <c r="L248" i="28"/>
  <c r="K248" i="28"/>
  <c r="K248" i="28" a="1"/>
  <c r="J248" i="28"/>
  <c r="I248" i="28"/>
  <c r="L247" i="28"/>
  <c r="K247" i="28"/>
  <c r="K247" i="28" a="1"/>
  <c r="J247" i="28"/>
  <c r="I247" i="28"/>
  <c r="L246" i="28"/>
  <c r="K246" i="28" a="1"/>
  <c r="K246" i="28" s="1"/>
  <c r="J246" i="28"/>
  <c r="I246" i="28"/>
  <c r="L245" i="28"/>
  <c r="K245" i="28" a="1"/>
  <c r="K245" i="28" s="1"/>
  <c r="J245" i="28"/>
  <c r="I245" i="28"/>
  <c r="L244" i="28"/>
  <c r="K244" i="28"/>
  <c r="K244" i="28" a="1"/>
  <c r="J244" i="28"/>
  <c r="I244" i="28"/>
  <c r="L243" i="28"/>
  <c r="K243" i="28"/>
  <c r="K243" i="28" a="1"/>
  <c r="J243" i="28"/>
  <c r="I243" i="28"/>
  <c r="L242" i="28"/>
  <c r="K242" i="28" a="1"/>
  <c r="K242" i="28" s="1"/>
  <c r="J242" i="28"/>
  <c r="I242" i="28"/>
  <c r="L241" i="28"/>
  <c r="K241" i="28" a="1"/>
  <c r="K241" i="28" s="1"/>
  <c r="J241" i="28"/>
  <c r="I241" i="28"/>
  <c r="L240" i="28"/>
  <c r="K240" i="28"/>
  <c r="K240" i="28" a="1"/>
  <c r="J240" i="28"/>
  <c r="I240" i="28"/>
  <c r="L239" i="28"/>
  <c r="K239" i="28"/>
  <c r="K239" i="28" a="1"/>
  <c r="J239" i="28"/>
  <c r="I239" i="28"/>
  <c r="L238" i="28"/>
  <c r="K238" i="28" a="1"/>
  <c r="K238" i="28" s="1"/>
  <c r="J238" i="28"/>
  <c r="I238" i="28"/>
  <c r="L237" i="28"/>
  <c r="K237" i="28" a="1"/>
  <c r="K237" i="28" s="1"/>
  <c r="J237" i="28"/>
  <c r="I237" i="28"/>
  <c r="L236" i="28"/>
  <c r="K236" i="28"/>
  <c r="K236" i="28" a="1"/>
  <c r="J236" i="28"/>
  <c r="I236" i="28"/>
  <c r="L235" i="28"/>
  <c r="K235" i="28"/>
  <c r="K235" i="28" a="1"/>
  <c r="J235" i="28"/>
  <c r="I235" i="28"/>
  <c r="L234" i="28"/>
  <c r="K234" i="28" a="1"/>
  <c r="K234" i="28" s="1"/>
  <c r="J234" i="28"/>
  <c r="I234" i="28"/>
  <c r="L233" i="28"/>
  <c r="K233" i="28" a="1"/>
  <c r="K233" i="28" s="1"/>
  <c r="J233" i="28"/>
  <c r="I233" i="28"/>
  <c r="L232" i="28"/>
  <c r="K232" i="28"/>
  <c r="K232" i="28" a="1"/>
  <c r="J232" i="28"/>
  <c r="I232" i="28"/>
  <c r="L231" i="28"/>
  <c r="K231" i="28"/>
  <c r="K231" i="28" a="1"/>
  <c r="J231" i="28"/>
  <c r="I231" i="28"/>
  <c r="L230" i="28"/>
  <c r="K230" i="28" a="1"/>
  <c r="K230" i="28" s="1"/>
  <c r="J230" i="28"/>
  <c r="I230" i="28"/>
  <c r="L229" i="28"/>
  <c r="K229" i="28" a="1"/>
  <c r="K229" i="28" s="1"/>
  <c r="J229" i="28"/>
  <c r="I229" i="28"/>
  <c r="L228" i="28"/>
  <c r="K228" i="28"/>
  <c r="K228" i="28" a="1"/>
  <c r="J228" i="28"/>
  <c r="I228" i="28"/>
  <c r="L227" i="28"/>
  <c r="K227" i="28"/>
  <c r="K227" i="28" a="1"/>
  <c r="J227" i="28"/>
  <c r="I227" i="28"/>
  <c r="L226" i="28"/>
  <c r="K226" i="28" a="1"/>
  <c r="K226" i="28" s="1"/>
  <c r="J226" i="28"/>
  <c r="I226" i="28"/>
  <c r="L225" i="28"/>
  <c r="K225" i="28" a="1"/>
  <c r="K225" i="28" s="1"/>
  <c r="J225" i="28"/>
  <c r="I225" i="28"/>
  <c r="L224" i="28"/>
  <c r="K224" i="28"/>
  <c r="K224" i="28" a="1"/>
  <c r="J224" i="28"/>
  <c r="I224" i="28"/>
  <c r="L223" i="28"/>
  <c r="K223" i="28"/>
  <c r="K223" i="28" a="1"/>
  <c r="J223" i="28"/>
  <c r="I223" i="28"/>
  <c r="L222" i="28"/>
  <c r="K222" i="28" a="1"/>
  <c r="K222" i="28" s="1"/>
  <c r="J222" i="28"/>
  <c r="I222" i="28"/>
  <c r="L221" i="28"/>
  <c r="K221" i="28" a="1"/>
  <c r="K221" i="28" s="1"/>
  <c r="J221" i="28"/>
  <c r="I221" i="28"/>
  <c r="L220" i="28"/>
  <c r="K220" i="28"/>
  <c r="K220" i="28" a="1"/>
  <c r="J220" i="28"/>
  <c r="I220" i="28"/>
  <c r="L219" i="28"/>
  <c r="K219" i="28"/>
  <c r="K219" i="28" a="1"/>
  <c r="J219" i="28"/>
  <c r="I219" i="28"/>
  <c r="L218" i="28"/>
  <c r="K218" i="28" a="1"/>
  <c r="K218" i="28" s="1"/>
  <c r="J218" i="28"/>
  <c r="I218" i="28"/>
  <c r="L217" i="28"/>
  <c r="K217" i="28" a="1"/>
  <c r="K217" i="28" s="1"/>
  <c r="J217" i="28"/>
  <c r="I217" i="28"/>
  <c r="L216" i="28"/>
  <c r="K216" i="28"/>
  <c r="K216" i="28" a="1"/>
  <c r="J216" i="28"/>
  <c r="I216" i="28"/>
  <c r="L215" i="28"/>
  <c r="K215" i="28"/>
  <c r="K215" i="28" a="1"/>
  <c r="J215" i="28"/>
  <c r="I215" i="28"/>
  <c r="L214" i="28"/>
  <c r="K214" i="28" a="1"/>
  <c r="K214" i="28" s="1"/>
  <c r="J214" i="28"/>
  <c r="I214" i="28"/>
  <c r="L213" i="28"/>
  <c r="K213" i="28" a="1"/>
  <c r="K213" i="28" s="1"/>
  <c r="J213" i="28"/>
  <c r="I213" i="28"/>
  <c r="L212" i="28"/>
  <c r="K212" i="28"/>
  <c r="K212" i="28" a="1"/>
  <c r="J212" i="28"/>
  <c r="I212" i="28"/>
  <c r="L211" i="28"/>
  <c r="K211" i="28"/>
  <c r="K211" i="28" a="1"/>
  <c r="J211" i="28"/>
  <c r="I211" i="28"/>
  <c r="L210" i="28"/>
  <c r="K210" i="28" a="1"/>
  <c r="K210" i="28" s="1"/>
  <c r="J210" i="28"/>
  <c r="I210" i="28"/>
  <c r="L209" i="28"/>
  <c r="K209" i="28" a="1"/>
  <c r="K209" i="28" s="1"/>
  <c r="J209" i="28"/>
  <c r="I209" i="28"/>
  <c r="L208" i="28"/>
  <c r="K208" i="28"/>
  <c r="K208" i="28" a="1"/>
  <c r="J208" i="28"/>
  <c r="I208" i="28"/>
  <c r="L207" i="28"/>
  <c r="K207" i="28"/>
  <c r="K207" i="28" a="1"/>
  <c r="J207" i="28"/>
  <c r="I207" i="28"/>
  <c r="L206" i="28"/>
  <c r="K206" i="28" a="1"/>
  <c r="K206" i="28" s="1"/>
  <c r="J206" i="28"/>
  <c r="I206" i="28"/>
  <c r="L205" i="28"/>
  <c r="K205" i="28" a="1"/>
  <c r="K205" i="28" s="1"/>
  <c r="J205" i="28"/>
  <c r="I205" i="28"/>
  <c r="L204" i="28"/>
  <c r="K204" i="28"/>
  <c r="K204" i="28" a="1"/>
  <c r="J204" i="28"/>
  <c r="I204" i="28"/>
  <c r="L203" i="28"/>
  <c r="K203" i="28"/>
  <c r="K203" i="28" a="1"/>
  <c r="J203" i="28"/>
  <c r="I203" i="28"/>
  <c r="L202" i="28"/>
  <c r="K202" i="28" a="1"/>
  <c r="K202" i="28" s="1"/>
  <c r="J202" i="28"/>
  <c r="I202" i="28"/>
  <c r="L201" i="28"/>
  <c r="K201" i="28" a="1"/>
  <c r="K201" i="28" s="1"/>
  <c r="J201" i="28"/>
  <c r="I201" i="28"/>
  <c r="L200" i="28"/>
  <c r="K200" i="28"/>
  <c r="K200" i="28" a="1"/>
  <c r="J200" i="28"/>
  <c r="I200" i="28"/>
  <c r="L199" i="28"/>
  <c r="K199" i="28"/>
  <c r="K199" i="28" a="1"/>
  <c r="J199" i="28"/>
  <c r="I199" i="28"/>
  <c r="L198" i="28"/>
  <c r="K198" i="28" a="1"/>
  <c r="K198" i="28" s="1"/>
  <c r="J198" i="28"/>
  <c r="I198" i="28"/>
  <c r="L197" i="28"/>
  <c r="K197" i="28" a="1"/>
  <c r="K197" i="28" s="1"/>
  <c r="J197" i="28"/>
  <c r="I197" i="28"/>
  <c r="L196" i="28"/>
  <c r="K196" i="28"/>
  <c r="K196" i="28" a="1"/>
  <c r="J196" i="28"/>
  <c r="I196" i="28"/>
  <c r="L195" i="28"/>
  <c r="K195" i="28"/>
  <c r="K195" i="28" a="1"/>
  <c r="J195" i="28"/>
  <c r="I195" i="28"/>
  <c r="L194" i="28"/>
  <c r="K194" i="28" a="1"/>
  <c r="K194" i="28" s="1"/>
  <c r="J194" i="28"/>
  <c r="I194" i="28"/>
  <c r="L193" i="28"/>
  <c r="K193" i="28" a="1"/>
  <c r="K193" i="28" s="1"/>
  <c r="J193" i="28"/>
  <c r="I193" i="28"/>
  <c r="L192" i="28"/>
  <c r="K192" i="28"/>
  <c r="K192" i="28" a="1"/>
  <c r="J192" i="28"/>
  <c r="I192" i="28"/>
  <c r="L191" i="28"/>
  <c r="K191" i="28"/>
  <c r="K191" i="28" a="1"/>
  <c r="J191" i="28"/>
  <c r="I191" i="28"/>
  <c r="L190" i="28"/>
  <c r="K190" i="28" a="1"/>
  <c r="K190" i="28" s="1"/>
  <c r="J190" i="28"/>
  <c r="I190" i="28"/>
  <c r="L189" i="28"/>
  <c r="K189" i="28" a="1"/>
  <c r="K189" i="28" s="1"/>
  <c r="J189" i="28"/>
  <c r="I189" i="28"/>
  <c r="L188" i="28"/>
  <c r="K188" i="28"/>
  <c r="K188" i="28" a="1"/>
  <c r="J188" i="28"/>
  <c r="I188" i="28"/>
  <c r="L187" i="28"/>
  <c r="K187" i="28"/>
  <c r="K187" i="28" a="1"/>
  <c r="J187" i="28"/>
  <c r="I187" i="28"/>
  <c r="L186" i="28"/>
  <c r="K186" i="28" a="1"/>
  <c r="K186" i="28" s="1"/>
  <c r="J186" i="28"/>
  <c r="I186" i="28"/>
  <c r="L185" i="28"/>
  <c r="K185" i="28" a="1"/>
  <c r="K185" i="28" s="1"/>
  <c r="J185" i="28"/>
  <c r="I185" i="28"/>
  <c r="L184" i="28"/>
  <c r="K184" i="28"/>
  <c r="K184" i="28" a="1"/>
  <c r="J184" i="28"/>
  <c r="I184" i="28"/>
  <c r="L183" i="28"/>
  <c r="K183" i="28"/>
  <c r="K183" i="28" a="1"/>
  <c r="J183" i="28"/>
  <c r="I183" i="28"/>
  <c r="L182" i="28"/>
  <c r="K182" i="28" a="1"/>
  <c r="K182" i="28" s="1"/>
  <c r="J182" i="28"/>
  <c r="I182" i="28"/>
  <c r="L181" i="28"/>
  <c r="K181" i="28" a="1"/>
  <c r="K181" i="28" s="1"/>
  <c r="J181" i="28"/>
  <c r="I181" i="28"/>
  <c r="L180" i="28"/>
  <c r="K180" i="28"/>
  <c r="K180" i="28" a="1"/>
  <c r="J180" i="28"/>
  <c r="I180" i="28"/>
  <c r="L179" i="28"/>
  <c r="K179" i="28"/>
  <c r="K179" i="28" a="1"/>
  <c r="J179" i="28"/>
  <c r="I179" i="28"/>
  <c r="L178" i="28"/>
  <c r="K178" i="28" a="1"/>
  <c r="K178" i="28" s="1"/>
  <c r="J178" i="28"/>
  <c r="I178" i="28"/>
  <c r="L177" i="28"/>
  <c r="K177" i="28" a="1"/>
  <c r="K177" i="28" s="1"/>
  <c r="J177" i="28"/>
  <c r="I177" i="28"/>
  <c r="L176" i="28"/>
  <c r="K176" i="28"/>
  <c r="K176" i="28" a="1"/>
  <c r="J176" i="28"/>
  <c r="I176" i="28"/>
  <c r="L175" i="28"/>
  <c r="K175" i="28"/>
  <c r="K175" i="28" a="1"/>
  <c r="J175" i="28"/>
  <c r="I175" i="28"/>
  <c r="L174" i="28"/>
  <c r="K174" i="28" a="1"/>
  <c r="K174" i="28" s="1"/>
  <c r="J174" i="28"/>
  <c r="I174" i="28"/>
  <c r="L173" i="28"/>
  <c r="K173" i="28" a="1"/>
  <c r="K173" i="28" s="1"/>
  <c r="J173" i="28"/>
  <c r="I173" i="28"/>
  <c r="L172" i="28"/>
  <c r="K172" i="28"/>
  <c r="K172" i="28" a="1"/>
  <c r="J172" i="28"/>
  <c r="I172" i="28"/>
  <c r="L171" i="28"/>
  <c r="K171" i="28"/>
  <c r="K171" i="28" a="1"/>
  <c r="J171" i="28"/>
  <c r="I171" i="28"/>
  <c r="L170" i="28"/>
  <c r="K170" i="28" a="1"/>
  <c r="K170" i="28" s="1"/>
  <c r="J170" i="28"/>
  <c r="I170" i="28"/>
  <c r="L169" i="28"/>
  <c r="K169" i="28" a="1"/>
  <c r="K169" i="28" s="1"/>
  <c r="J169" i="28"/>
  <c r="I169" i="28"/>
  <c r="L168" i="28"/>
  <c r="K168" i="28"/>
  <c r="K168" i="28" a="1"/>
  <c r="J168" i="28"/>
  <c r="I168" i="28"/>
  <c r="L167" i="28"/>
  <c r="K167" i="28"/>
  <c r="K167" i="28" a="1"/>
  <c r="J167" i="28"/>
  <c r="I167" i="28"/>
  <c r="L166" i="28"/>
  <c r="K166" i="28" a="1"/>
  <c r="K166" i="28" s="1"/>
  <c r="J166" i="28"/>
  <c r="I166" i="28"/>
  <c r="L165" i="28"/>
  <c r="K165" i="28" a="1"/>
  <c r="K165" i="28" s="1"/>
  <c r="J165" i="28"/>
  <c r="I165" i="28"/>
  <c r="L164" i="28"/>
  <c r="K164" i="28"/>
  <c r="K164" i="28" a="1"/>
  <c r="J164" i="28"/>
  <c r="I164" i="28"/>
  <c r="L163" i="28"/>
  <c r="K163" i="28"/>
  <c r="K163" i="28" a="1"/>
  <c r="J163" i="28"/>
  <c r="I163" i="28"/>
  <c r="L162" i="28"/>
  <c r="K162" i="28" a="1"/>
  <c r="K162" i="28" s="1"/>
  <c r="J162" i="28"/>
  <c r="I162" i="28"/>
  <c r="L161" i="28"/>
  <c r="K161" i="28" a="1"/>
  <c r="K161" i="28" s="1"/>
  <c r="J161" i="28"/>
  <c r="I161" i="28"/>
  <c r="L160" i="28"/>
  <c r="K160" i="28"/>
  <c r="K160" i="28" a="1"/>
  <c r="J160" i="28"/>
  <c r="I160" i="28"/>
  <c r="L159" i="28"/>
  <c r="K159" i="28"/>
  <c r="K159" i="28" a="1"/>
  <c r="J159" i="28"/>
  <c r="I159" i="28"/>
  <c r="L158" i="28"/>
  <c r="K158" i="28" a="1"/>
  <c r="K158" i="28" s="1"/>
  <c r="J158" i="28"/>
  <c r="I158" i="28"/>
  <c r="L157" i="28"/>
  <c r="K157" i="28" a="1"/>
  <c r="K157" i="28" s="1"/>
  <c r="J157" i="28"/>
  <c r="I157" i="28"/>
  <c r="L156" i="28"/>
  <c r="K156" i="28"/>
  <c r="K156" i="28" a="1"/>
  <c r="J156" i="28"/>
  <c r="I156" i="28"/>
  <c r="L155" i="28"/>
  <c r="K155" i="28"/>
  <c r="K155" i="28" a="1"/>
  <c r="J155" i="28"/>
  <c r="I155" i="28"/>
  <c r="L154" i="28"/>
  <c r="K154" i="28" a="1"/>
  <c r="K154" i="28" s="1"/>
  <c r="J154" i="28"/>
  <c r="I154" i="28"/>
  <c r="L153" i="28"/>
  <c r="K153" i="28" a="1"/>
  <c r="K153" i="28" s="1"/>
  <c r="J153" i="28"/>
  <c r="I153" i="28"/>
  <c r="L152" i="28"/>
  <c r="K152" i="28"/>
  <c r="K152" i="28" a="1"/>
  <c r="J152" i="28"/>
  <c r="I152" i="28"/>
  <c r="L151" i="28"/>
  <c r="K151" i="28"/>
  <c r="K151" i="28" a="1"/>
  <c r="J151" i="28"/>
  <c r="I151" i="28"/>
  <c r="L150" i="28"/>
  <c r="K150" i="28" a="1"/>
  <c r="K150" i="28" s="1"/>
  <c r="J150" i="28"/>
  <c r="I150" i="28"/>
  <c r="L149" i="28"/>
  <c r="K149" i="28" a="1"/>
  <c r="K149" i="28" s="1"/>
  <c r="J149" i="28"/>
  <c r="I149" i="28"/>
  <c r="L148" i="28"/>
  <c r="K148" i="28"/>
  <c r="K148" i="28" a="1"/>
  <c r="J148" i="28"/>
  <c r="I148" i="28"/>
  <c r="L147" i="28"/>
  <c r="K147" i="28" a="1"/>
  <c r="K147" i="28" s="1"/>
  <c r="J147" i="28"/>
  <c r="I147" i="28"/>
  <c r="L146" i="28"/>
  <c r="K146" i="28" a="1"/>
  <c r="K146" i="28" s="1"/>
  <c r="J146" i="28"/>
  <c r="I146" i="28"/>
  <c r="L145" i="28"/>
  <c r="K145" i="28" a="1"/>
  <c r="K145" i="28" s="1"/>
  <c r="J145" i="28"/>
  <c r="I145" i="28"/>
  <c r="L144" i="28"/>
  <c r="K144" i="28"/>
  <c r="K144" i="28" a="1"/>
  <c r="J144" i="28"/>
  <c r="I144" i="28"/>
  <c r="L143" i="28"/>
  <c r="K143" i="28"/>
  <c r="K143" i="28" a="1"/>
  <c r="J143" i="28"/>
  <c r="I143" i="28"/>
  <c r="L142" i="28"/>
  <c r="K142" i="28" a="1"/>
  <c r="K142" i="28" s="1"/>
  <c r="J142" i="28"/>
  <c r="I142" i="28"/>
  <c r="L141" i="28"/>
  <c r="K141" i="28" a="1"/>
  <c r="K141" i="28" s="1"/>
  <c r="J141" i="28"/>
  <c r="I141" i="28"/>
  <c r="L140" i="28"/>
  <c r="K140" i="28"/>
  <c r="K140" i="28" a="1"/>
  <c r="J140" i="28"/>
  <c r="I140" i="28"/>
  <c r="L139" i="28"/>
  <c r="K139" i="28"/>
  <c r="K139" i="28" a="1"/>
  <c r="J139" i="28"/>
  <c r="I139" i="28"/>
  <c r="L138" i="28"/>
  <c r="K138" i="28" a="1"/>
  <c r="K138" i="28" s="1"/>
  <c r="J138" i="28"/>
  <c r="I138" i="28"/>
  <c r="L137" i="28"/>
  <c r="K137" i="28" a="1"/>
  <c r="K137" i="28" s="1"/>
  <c r="J137" i="28"/>
  <c r="I137" i="28"/>
  <c r="L136" i="28"/>
  <c r="K136" i="28"/>
  <c r="K136" i="28" a="1"/>
  <c r="J136" i="28"/>
  <c r="I136" i="28"/>
  <c r="L135" i="28"/>
  <c r="K135" i="28"/>
  <c r="K135" i="28" a="1"/>
  <c r="J135" i="28"/>
  <c r="I135" i="28"/>
  <c r="L134" i="28"/>
  <c r="K134" i="28" a="1"/>
  <c r="K134" i="28" s="1"/>
  <c r="J134" i="28"/>
  <c r="I134" i="28"/>
  <c r="L133" i="28"/>
  <c r="K133" i="28" a="1"/>
  <c r="K133" i="28" s="1"/>
  <c r="J133" i="28"/>
  <c r="I133" i="28"/>
  <c r="L132" i="28"/>
  <c r="K132" i="28"/>
  <c r="K132" i="28" a="1"/>
  <c r="J132" i="28"/>
  <c r="I132" i="28"/>
  <c r="L131" i="28"/>
  <c r="K131" i="28"/>
  <c r="K131" i="28" a="1"/>
  <c r="J131" i="28"/>
  <c r="I131" i="28"/>
  <c r="L130" i="28"/>
  <c r="K130" i="28" a="1"/>
  <c r="K130" i="28" s="1"/>
  <c r="J130" i="28"/>
  <c r="I130" i="28"/>
  <c r="L129" i="28"/>
  <c r="K129" i="28" a="1"/>
  <c r="K129" i="28" s="1"/>
  <c r="J129" i="28"/>
  <c r="I129" i="28"/>
  <c r="L128" i="28"/>
  <c r="K128" i="28"/>
  <c r="K128" i="28" a="1"/>
  <c r="J128" i="28"/>
  <c r="I128" i="28"/>
  <c r="L127" i="28"/>
  <c r="K127" i="28"/>
  <c r="K127" i="28" a="1"/>
  <c r="J127" i="28"/>
  <c r="I127" i="28"/>
  <c r="L126" i="28"/>
  <c r="K126" i="28" a="1"/>
  <c r="K126" i="28" s="1"/>
  <c r="J126" i="28"/>
  <c r="I126" i="28"/>
  <c r="L125" i="28"/>
  <c r="K125" i="28" a="1"/>
  <c r="K125" i="28" s="1"/>
  <c r="J125" i="28"/>
  <c r="I125" i="28"/>
  <c r="L124" i="28"/>
  <c r="K124" i="28"/>
  <c r="K124" i="28" a="1"/>
  <c r="J124" i="28"/>
  <c r="I124" i="28"/>
  <c r="L123" i="28"/>
  <c r="K123" i="28"/>
  <c r="K123" i="28" a="1"/>
  <c r="J123" i="28"/>
  <c r="I123" i="28"/>
  <c r="L122" i="28"/>
  <c r="K122" i="28" a="1"/>
  <c r="K122" i="28" s="1"/>
  <c r="J122" i="28"/>
  <c r="I122" i="28"/>
  <c r="L121" i="28"/>
  <c r="K121" i="28" a="1"/>
  <c r="K121" i="28" s="1"/>
  <c r="J121" i="28"/>
  <c r="I121" i="28"/>
  <c r="L120" i="28"/>
  <c r="K120" i="28"/>
  <c r="K120" i="28" a="1"/>
  <c r="J120" i="28"/>
  <c r="I120" i="28"/>
  <c r="L119" i="28"/>
  <c r="K119" i="28"/>
  <c r="K119" i="28" a="1"/>
  <c r="J119" i="28"/>
  <c r="I119" i="28"/>
  <c r="L118" i="28"/>
  <c r="K118" i="28" a="1"/>
  <c r="K118" i="28" s="1"/>
  <c r="J118" i="28"/>
  <c r="I118" i="28"/>
  <c r="L117" i="28"/>
  <c r="K117" i="28" a="1"/>
  <c r="K117" i="28" s="1"/>
  <c r="J117" i="28"/>
  <c r="I117" i="28"/>
  <c r="L116" i="28"/>
  <c r="K116" i="28"/>
  <c r="K116" i="28" a="1"/>
  <c r="J116" i="28"/>
  <c r="I116" i="28"/>
  <c r="L115" i="28"/>
  <c r="K115" i="28"/>
  <c r="K115" i="28" a="1"/>
  <c r="J115" i="28"/>
  <c r="I115" i="28"/>
  <c r="L114" i="28"/>
  <c r="K114" i="28" a="1"/>
  <c r="K114" i="28" s="1"/>
  <c r="J114" i="28"/>
  <c r="I114" i="28"/>
  <c r="L113" i="28"/>
  <c r="K113" i="28" a="1"/>
  <c r="K113" i="28" s="1"/>
  <c r="J113" i="28"/>
  <c r="I113" i="28"/>
  <c r="L112" i="28"/>
  <c r="K112" i="28"/>
  <c r="K112" i="28" a="1"/>
  <c r="J112" i="28"/>
  <c r="I112" i="28"/>
  <c r="L111" i="28"/>
  <c r="K111" i="28"/>
  <c r="K111" i="28" a="1"/>
  <c r="J111" i="28"/>
  <c r="I111" i="28"/>
  <c r="L110" i="28"/>
  <c r="K110" i="28" a="1"/>
  <c r="K110" i="28" s="1"/>
  <c r="J110" i="28"/>
  <c r="I110" i="28"/>
  <c r="L109" i="28"/>
  <c r="K109" i="28" a="1"/>
  <c r="K109" i="28" s="1"/>
  <c r="J109" i="28"/>
  <c r="I109" i="28"/>
  <c r="L108" i="28"/>
  <c r="K108" i="28"/>
  <c r="K108" i="28" a="1"/>
  <c r="J108" i="28"/>
  <c r="I108" i="28"/>
  <c r="L107" i="28"/>
  <c r="K107" i="28"/>
  <c r="K107" i="28" a="1"/>
  <c r="J107" i="28"/>
  <c r="I107" i="28"/>
  <c r="L106" i="28"/>
  <c r="K106" i="28" a="1"/>
  <c r="K106" i="28" s="1"/>
  <c r="J106" i="28"/>
  <c r="I106" i="28"/>
  <c r="L105" i="28"/>
  <c r="K105" i="28" a="1"/>
  <c r="K105" i="28" s="1"/>
  <c r="J105" i="28"/>
  <c r="I105" i="28"/>
  <c r="L104" i="28"/>
  <c r="K104" i="28"/>
  <c r="K104" i="28" a="1"/>
  <c r="J104" i="28"/>
  <c r="I104" i="28"/>
  <c r="L103" i="28"/>
  <c r="K103" i="28"/>
  <c r="K103" i="28" a="1"/>
  <c r="J103" i="28"/>
  <c r="I103" i="28"/>
  <c r="L102" i="28"/>
  <c r="K102" i="28" a="1"/>
  <c r="K102" i="28" s="1"/>
  <c r="J102" i="28"/>
  <c r="I102" i="28"/>
  <c r="L101" i="28"/>
  <c r="K101" i="28" a="1"/>
  <c r="K101" i="28" s="1"/>
  <c r="J101" i="28"/>
  <c r="I101" i="28"/>
  <c r="L100" i="28"/>
  <c r="K100" i="28"/>
  <c r="K100" i="28" a="1"/>
  <c r="J100" i="28"/>
  <c r="I100" i="28"/>
  <c r="L99" i="28"/>
  <c r="K99" i="28"/>
  <c r="K99" i="28" a="1"/>
  <c r="J99" i="28"/>
  <c r="I99" i="28"/>
  <c r="L98" i="28"/>
  <c r="K98" i="28" a="1"/>
  <c r="K98" i="28" s="1"/>
  <c r="J98" i="28"/>
  <c r="I98" i="28"/>
  <c r="L97" i="28"/>
  <c r="K97" i="28" a="1"/>
  <c r="K97" i="28" s="1"/>
  <c r="J97" i="28"/>
  <c r="I97" i="28"/>
  <c r="L96" i="28"/>
  <c r="K96" i="28"/>
  <c r="K96" i="28" a="1"/>
  <c r="J96" i="28"/>
  <c r="I96" i="28"/>
  <c r="L95" i="28"/>
  <c r="K95" i="28"/>
  <c r="K95" i="28" a="1"/>
  <c r="J95" i="28"/>
  <c r="I95" i="28"/>
  <c r="L94" i="28"/>
  <c r="K94" i="28" a="1"/>
  <c r="K94" i="28" s="1"/>
  <c r="J94" i="28"/>
  <c r="I94" i="28"/>
  <c r="L93" i="28"/>
  <c r="K93" i="28" a="1"/>
  <c r="K93" i="28" s="1"/>
  <c r="J93" i="28"/>
  <c r="I93" i="28"/>
  <c r="L92" i="28"/>
  <c r="K92" i="28"/>
  <c r="K92" i="28" a="1"/>
  <c r="J92" i="28"/>
  <c r="I92" i="28"/>
  <c r="L91" i="28"/>
  <c r="K91" i="28"/>
  <c r="K91" i="28" a="1"/>
  <c r="J91" i="28"/>
  <c r="I91" i="28"/>
  <c r="L90" i="28"/>
  <c r="K90" i="28" a="1"/>
  <c r="K90" i="28" s="1"/>
  <c r="J90" i="28"/>
  <c r="I90" i="28"/>
  <c r="L89" i="28"/>
  <c r="K89" i="28" a="1"/>
  <c r="K89" i="28" s="1"/>
  <c r="J89" i="28"/>
  <c r="I89" i="28"/>
  <c r="L88" i="28"/>
  <c r="K88" i="28"/>
  <c r="K88" i="28" a="1"/>
  <c r="J88" i="28"/>
  <c r="I88" i="28"/>
  <c r="L87" i="28"/>
  <c r="K87" i="28"/>
  <c r="K87" i="28" a="1"/>
  <c r="J87" i="28"/>
  <c r="I87" i="28"/>
  <c r="L86" i="28"/>
  <c r="K86" i="28" a="1"/>
  <c r="K86" i="28" s="1"/>
  <c r="J86" i="28"/>
  <c r="I86" i="28"/>
  <c r="L85" i="28"/>
  <c r="K85" i="28" a="1"/>
  <c r="K85" i="28" s="1"/>
  <c r="J85" i="28"/>
  <c r="I85" i="28"/>
  <c r="L84" i="28"/>
  <c r="K84" i="28"/>
  <c r="K84" i="28" a="1"/>
  <c r="J84" i="28"/>
  <c r="I84" i="28"/>
  <c r="L83" i="28"/>
  <c r="K83" i="28"/>
  <c r="K83" i="28" a="1"/>
  <c r="J83" i="28"/>
  <c r="I83" i="28"/>
  <c r="L82" i="28"/>
  <c r="K82" i="28" a="1"/>
  <c r="K82" i="28" s="1"/>
  <c r="J82" i="28"/>
  <c r="I82" i="28"/>
  <c r="L81" i="28"/>
  <c r="K81" i="28" a="1"/>
  <c r="K81" i="28" s="1"/>
  <c r="J81" i="28"/>
  <c r="I81" i="28"/>
  <c r="L80" i="28"/>
  <c r="K80" i="28"/>
  <c r="K80" i="28" a="1"/>
  <c r="J80" i="28"/>
  <c r="I80" i="28"/>
  <c r="L79" i="28"/>
  <c r="K79" i="28"/>
  <c r="K79" i="28" a="1"/>
  <c r="J79" i="28"/>
  <c r="I79" i="28"/>
  <c r="L78" i="28"/>
  <c r="K78" i="28" a="1"/>
  <c r="K78" i="28" s="1"/>
  <c r="J78" i="28"/>
  <c r="I78" i="28"/>
  <c r="L77" i="28"/>
  <c r="K77" i="28" a="1"/>
  <c r="K77" i="28" s="1"/>
  <c r="J77" i="28"/>
  <c r="I77" i="28"/>
  <c r="L76" i="28"/>
  <c r="K76" i="28"/>
  <c r="K76" i="28" a="1"/>
  <c r="J76" i="28"/>
  <c r="I76" i="28"/>
  <c r="L75" i="28"/>
  <c r="K75" i="28" a="1"/>
  <c r="K75" i="28" s="1"/>
  <c r="J75" i="28"/>
  <c r="I75" i="28"/>
  <c r="L74" i="28"/>
  <c r="K74" i="28" a="1"/>
  <c r="K74" i="28" s="1"/>
  <c r="J74" i="28"/>
  <c r="I74" i="28"/>
  <c r="L73" i="28"/>
  <c r="K73" i="28" a="1"/>
  <c r="K73" i="28" s="1"/>
  <c r="J73" i="28"/>
  <c r="I73" i="28"/>
  <c r="L72" i="28"/>
  <c r="K72" i="28"/>
  <c r="K72" i="28" a="1"/>
  <c r="J72" i="28"/>
  <c r="I72" i="28"/>
  <c r="L71" i="28"/>
  <c r="K71" i="28"/>
  <c r="K71" i="28" a="1"/>
  <c r="J71" i="28"/>
  <c r="I71" i="28"/>
  <c r="L70" i="28"/>
  <c r="K70" i="28" a="1"/>
  <c r="K70" i="28" s="1"/>
  <c r="J70" i="28"/>
  <c r="I70" i="28"/>
  <c r="L69" i="28"/>
  <c r="K69" i="28" a="1"/>
  <c r="K69" i="28" s="1"/>
  <c r="J69" i="28"/>
  <c r="I69" i="28"/>
  <c r="L68" i="28"/>
  <c r="K68" i="28"/>
  <c r="K68" i="28" a="1"/>
  <c r="J68" i="28"/>
  <c r="I68" i="28"/>
  <c r="L67" i="28"/>
  <c r="K67" i="28" a="1"/>
  <c r="K67" i="28" s="1"/>
  <c r="J67" i="28"/>
  <c r="I67" i="28"/>
  <c r="L66" i="28"/>
  <c r="K66" i="28" a="1"/>
  <c r="K66" i="28" s="1"/>
  <c r="J66" i="28"/>
  <c r="I66" i="28"/>
  <c r="L65" i="28"/>
  <c r="K65" i="28" a="1"/>
  <c r="K65" i="28" s="1"/>
  <c r="J65" i="28"/>
  <c r="I65" i="28"/>
  <c r="L64" i="28"/>
  <c r="K64" i="28"/>
  <c r="K64" i="28" a="1"/>
  <c r="J64" i="28"/>
  <c r="I64" i="28"/>
  <c r="L63" i="28"/>
  <c r="K63" i="28"/>
  <c r="K63" i="28" a="1"/>
  <c r="J63" i="28"/>
  <c r="I63" i="28"/>
  <c r="L62" i="28"/>
  <c r="K62" i="28" a="1"/>
  <c r="K62" i="28" s="1"/>
  <c r="J62" i="28"/>
  <c r="I62" i="28"/>
  <c r="L61" i="28"/>
  <c r="K61" i="28" a="1"/>
  <c r="K61" i="28" s="1"/>
  <c r="J61" i="28"/>
  <c r="I61" i="28"/>
  <c r="L60" i="28"/>
  <c r="K60" i="28"/>
  <c r="K60" i="28" a="1"/>
  <c r="J60" i="28"/>
  <c r="I60" i="28"/>
  <c r="L59" i="28"/>
  <c r="K59" i="28" a="1"/>
  <c r="K59" i="28" s="1"/>
  <c r="J59" i="28"/>
  <c r="I59" i="28"/>
  <c r="L58" i="28"/>
  <c r="K58" i="28" a="1"/>
  <c r="K58" i="28" s="1"/>
  <c r="J58" i="28"/>
  <c r="I58" i="28"/>
  <c r="L57" i="28"/>
  <c r="K57" i="28" a="1"/>
  <c r="K57" i="28" s="1"/>
  <c r="J57" i="28"/>
  <c r="I57" i="28"/>
  <c r="L56" i="28"/>
  <c r="K56" i="28"/>
  <c r="K56" i="28" a="1"/>
  <c r="J56" i="28"/>
  <c r="I56" i="28"/>
  <c r="L55" i="28"/>
  <c r="K55" i="28"/>
  <c r="K55" i="28" a="1"/>
  <c r="J55" i="28"/>
  <c r="I55" i="28"/>
  <c r="L54" i="28"/>
  <c r="K54" i="28" a="1"/>
  <c r="K54" i="28" s="1"/>
  <c r="J54" i="28"/>
  <c r="I54" i="28"/>
  <c r="L53" i="28"/>
  <c r="K53" i="28" a="1"/>
  <c r="K53" i="28" s="1"/>
  <c r="J53" i="28"/>
  <c r="I53" i="28"/>
  <c r="L52" i="28"/>
  <c r="K52" i="28"/>
  <c r="K52" i="28" a="1"/>
  <c r="J52" i="28"/>
  <c r="I52" i="28"/>
  <c r="L51" i="28"/>
  <c r="K51" i="28" a="1"/>
  <c r="K51" i="28" s="1"/>
  <c r="J51" i="28"/>
  <c r="I51" i="28"/>
  <c r="L50" i="28"/>
  <c r="K50" i="28" a="1"/>
  <c r="K50" i="28" s="1"/>
  <c r="J50" i="28"/>
  <c r="I50" i="28"/>
  <c r="L49" i="28"/>
  <c r="K49" i="28" a="1"/>
  <c r="K49" i="28" s="1"/>
  <c r="J49" i="28"/>
  <c r="I49" i="28"/>
  <c r="L48" i="28"/>
  <c r="K48" i="28"/>
  <c r="K48" i="28" a="1"/>
  <c r="J48" i="28"/>
  <c r="I48" i="28"/>
  <c r="L47" i="28"/>
  <c r="K47" i="28"/>
  <c r="K47" i="28" a="1"/>
  <c r="J47" i="28"/>
  <c r="I47" i="28"/>
  <c r="L46" i="28"/>
  <c r="K46" i="28" a="1"/>
  <c r="K46" i="28" s="1"/>
  <c r="J46" i="28"/>
  <c r="I46" i="28"/>
  <c r="L45" i="28"/>
  <c r="K45" i="28" a="1"/>
  <c r="K45" i="28" s="1"/>
  <c r="J45" i="28"/>
  <c r="I45" i="28"/>
  <c r="L44" i="28"/>
  <c r="K44" i="28"/>
  <c r="K44" i="28" a="1"/>
  <c r="J44" i="28"/>
  <c r="I44" i="28"/>
  <c r="L43" i="28"/>
  <c r="K43" i="28" a="1"/>
  <c r="K43" i="28" s="1"/>
  <c r="J43" i="28"/>
  <c r="I43" i="28"/>
  <c r="L42" i="28"/>
  <c r="K42" i="28" a="1"/>
  <c r="K42" i="28" s="1"/>
  <c r="J42" i="28"/>
  <c r="I42" i="28"/>
  <c r="L41" i="28"/>
  <c r="K41" i="28" a="1"/>
  <c r="K41" i="28" s="1"/>
  <c r="J41" i="28"/>
  <c r="I41" i="28"/>
  <c r="L40" i="28"/>
  <c r="K40" i="28"/>
  <c r="K40" i="28" a="1"/>
  <c r="J40" i="28"/>
  <c r="I40" i="28"/>
  <c r="L39" i="28"/>
  <c r="K39" i="28"/>
  <c r="K39" i="28" a="1"/>
  <c r="J39" i="28"/>
  <c r="I39" i="28"/>
  <c r="L38" i="28"/>
  <c r="K38" i="28" a="1"/>
  <c r="K38" i="28" s="1"/>
  <c r="J38" i="28"/>
  <c r="I38" i="28"/>
  <c r="L37" i="28"/>
  <c r="K37" i="28" a="1"/>
  <c r="K37" i="28" s="1"/>
  <c r="J37" i="28"/>
  <c r="I37" i="28"/>
  <c r="L36" i="28"/>
  <c r="K36" i="28"/>
  <c r="K36" i="28" a="1"/>
  <c r="J36" i="28"/>
  <c r="I36" i="28"/>
  <c r="L35" i="28"/>
  <c r="K35" i="28" a="1"/>
  <c r="K35" i="28" s="1"/>
  <c r="J35" i="28"/>
  <c r="I35" i="28"/>
  <c r="L34" i="28"/>
  <c r="K34" i="28" a="1"/>
  <c r="K34" i="28" s="1"/>
  <c r="J34" i="28"/>
  <c r="I34" i="28"/>
  <c r="L33" i="28"/>
  <c r="K33" i="28" a="1"/>
  <c r="K33" i="28" s="1"/>
  <c r="J33" i="28"/>
  <c r="I33" i="28"/>
  <c r="L32" i="28"/>
  <c r="K32" i="28"/>
  <c r="K32" i="28" a="1"/>
  <c r="J32" i="28"/>
  <c r="I32" i="28"/>
  <c r="L31" i="28"/>
  <c r="K31" i="28"/>
  <c r="K31" i="28" a="1"/>
  <c r="J31" i="28"/>
  <c r="I31" i="28"/>
  <c r="L30" i="28"/>
  <c r="K30" i="28" a="1"/>
  <c r="K30" i="28" s="1"/>
  <c r="J30" i="28"/>
  <c r="I30" i="28"/>
  <c r="L29" i="28"/>
  <c r="K29" i="28" a="1"/>
  <c r="K29" i="28" s="1"/>
  <c r="J29" i="28"/>
  <c r="I29" i="28"/>
  <c r="L28" i="28"/>
  <c r="K28" i="28"/>
  <c r="K28" i="28" a="1"/>
  <c r="J28" i="28"/>
  <c r="I28" i="28"/>
  <c r="L27" i="28"/>
  <c r="K27" i="28" a="1"/>
  <c r="K27" i="28" s="1"/>
  <c r="J27" i="28"/>
  <c r="I27" i="28"/>
  <c r="L26" i="28"/>
  <c r="K26" i="28" a="1"/>
  <c r="K26" i="28" s="1"/>
  <c r="J26" i="28"/>
  <c r="I26" i="28"/>
  <c r="L25" i="28"/>
  <c r="K25" i="28" a="1"/>
  <c r="K25" i="28" s="1"/>
  <c r="J25" i="28"/>
  <c r="I25" i="28"/>
  <c r="L24" i="28"/>
  <c r="K24" i="28"/>
  <c r="K24" i="28" a="1"/>
  <c r="J24" i="28"/>
  <c r="I24" i="28"/>
  <c r="L23" i="28"/>
  <c r="K23" i="28"/>
  <c r="K23" i="28" a="1"/>
  <c r="J23" i="28"/>
  <c r="I23" i="28"/>
  <c r="L22" i="28"/>
  <c r="K22" i="28" a="1"/>
  <c r="K22" i="28" s="1"/>
  <c r="J22" i="28"/>
  <c r="I22" i="28"/>
  <c r="L21" i="28"/>
  <c r="K21" i="28" a="1"/>
  <c r="K21" i="28" s="1"/>
  <c r="J21" i="28"/>
  <c r="I21" i="28"/>
  <c r="L20" i="28"/>
  <c r="K20" i="28"/>
  <c r="K20" i="28" a="1"/>
  <c r="J20" i="28"/>
  <c r="I20" i="28"/>
  <c r="L19" i="28"/>
  <c r="K19" i="28"/>
  <c r="K19" i="28" a="1"/>
  <c r="J19" i="28"/>
  <c r="I19" i="28"/>
  <c r="L18" i="28"/>
  <c r="K18" i="28" a="1"/>
  <c r="K18" i="28" s="1"/>
  <c r="J18" i="28"/>
  <c r="I18" i="28"/>
  <c r="L17" i="28"/>
  <c r="K17" i="28" a="1"/>
  <c r="K17" i="28" s="1"/>
  <c r="J17" i="28"/>
  <c r="I17" i="28"/>
  <c r="L16" i="28"/>
  <c r="K16" i="28"/>
  <c r="K16" i="28" a="1"/>
  <c r="J16" i="28"/>
  <c r="I16" i="28"/>
  <c r="L15" i="28"/>
  <c r="K15" i="28"/>
  <c r="K15" i="28" a="1"/>
  <c r="J15" i="28"/>
  <c r="I15" i="28"/>
  <c r="L14" i="28"/>
  <c r="K14" i="28" a="1"/>
  <c r="K14" i="28" s="1"/>
  <c r="J14" i="28"/>
  <c r="I14" i="28"/>
  <c r="L13" i="28"/>
  <c r="K13" i="28" a="1"/>
  <c r="K13" i="28" s="1"/>
  <c r="J13" i="28"/>
  <c r="I13" i="28"/>
  <c r="L12" i="28"/>
  <c r="K12" i="28"/>
  <c r="K12" i="28" a="1"/>
  <c r="J12" i="28"/>
  <c r="I12" i="28"/>
  <c r="L11" i="28"/>
  <c r="K11" i="28"/>
  <c r="K11" i="28" a="1"/>
  <c r="J11" i="28"/>
  <c r="I11" i="28"/>
  <c r="L10" i="28"/>
  <c r="K10" i="28" a="1"/>
  <c r="K10" i="28" s="1"/>
  <c r="J10" i="28"/>
  <c r="I10" i="28"/>
  <c r="L9" i="28"/>
  <c r="K9" i="28" a="1"/>
  <c r="K9" i="28" s="1"/>
  <c r="J9" i="28"/>
  <c r="I9" i="28"/>
  <c r="L8" i="28"/>
  <c r="K8" i="28"/>
  <c r="K8" i="28" a="1"/>
  <c r="J8" i="28"/>
  <c r="I8" i="28"/>
  <c r="L7" i="28"/>
  <c r="K7" i="28"/>
  <c r="K7" i="28" a="1"/>
  <c r="J7" i="28"/>
  <c r="I7" i="28"/>
  <c r="L6" i="28"/>
  <c r="K6" i="28" a="1"/>
  <c r="K6" i="28" s="1"/>
  <c r="J6" i="28"/>
  <c r="I6" i="28"/>
  <c r="L5" i="28"/>
  <c r="K5" i="28" a="1"/>
  <c r="K5" i="28" s="1"/>
  <c r="J5" i="28"/>
  <c r="I5" i="28"/>
  <c r="L4" i="28"/>
  <c r="K4" i="28"/>
  <c r="K4" i="28" a="1"/>
  <c r="J4" i="28"/>
  <c r="I4" i="28"/>
  <c r="L4" i="14"/>
  <c r="L5" i="14"/>
  <c r="L6" i="14"/>
  <c r="L7" i="14"/>
  <c r="L8" i="14"/>
  <c r="L9" i="14"/>
  <c r="L10" i="14"/>
  <c r="L11" i="14"/>
  <c r="L12" i="14"/>
  <c r="L13" i="14"/>
  <c r="L14" i="14"/>
  <c r="L15" i="14"/>
  <c r="L16" i="14"/>
  <c r="L17" i="14"/>
  <c r="L18" i="14"/>
  <c r="L19" i="14"/>
  <c r="L20" i="14"/>
  <c r="L21" i="14"/>
  <c r="L22" i="14"/>
  <c r="L23" i="14"/>
  <c r="L24" i="14"/>
  <c r="L25" i="14"/>
  <c r="L26" i="14"/>
  <c r="L27" i="14"/>
  <c r="L28" i="14"/>
  <c r="L29" i="14"/>
  <c r="L30" i="14"/>
  <c r="L31" i="14"/>
  <c r="L32" i="14"/>
  <c r="L33" i="14"/>
  <c r="L34" i="14"/>
  <c r="L35" i="14"/>
  <c r="L36" i="14"/>
  <c r="L37" i="14"/>
  <c r="L38" i="14"/>
  <c r="L39" i="14"/>
  <c r="L40" i="14"/>
  <c r="L41" i="14"/>
  <c r="L42" i="14"/>
  <c r="L43" i="14"/>
  <c r="L44" i="14"/>
  <c r="L45" i="14"/>
  <c r="L46" i="14"/>
  <c r="L47" i="14"/>
  <c r="L48" i="14"/>
  <c r="L49" i="14"/>
  <c r="L50" i="14"/>
  <c r="L51" i="14"/>
  <c r="L52" i="14"/>
  <c r="L53" i="14"/>
  <c r="L54" i="14"/>
  <c r="L55" i="14"/>
  <c r="L56" i="14"/>
  <c r="L57" i="14"/>
  <c r="L58" i="14"/>
  <c r="L59" i="14"/>
  <c r="L60" i="14"/>
  <c r="L61" i="14"/>
  <c r="L62" i="14"/>
  <c r="L63" i="14"/>
  <c r="L64" i="14"/>
  <c r="L65" i="14"/>
  <c r="L66" i="14"/>
  <c r="L67" i="14"/>
  <c r="L68" i="14"/>
  <c r="L69" i="14"/>
  <c r="L70" i="14"/>
  <c r="L71" i="14"/>
  <c r="L72" i="14"/>
  <c r="L73" i="14"/>
  <c r="L74" i="14"/>
  <c r="L75" i="14"/>
  <c r="L76" i="14"/>
  <c r="L77" i="14"/>
  <c r="L78" i="14"/>
  <c r="L79" i="14"/>
  <c r="L80" i="14"/>
  <c r="L81" i="14"/>
  <c r="L82" i="14"/>
  <c r="L83" i="14"/>
  <c r="L84" i="14"/>
  <c r="L85" i="14"/>
  <c r="L86" i="14"/>
  <c r="L87" i="14"/>
  <c r="L88" i="14"/>
  <c r="L89" i="14"/>
  <c r="L90" i="14"/>
  <c r="L91" i="14"/>
  <c r="L92" i="14"/>
  <c r="L93" i="14"/>
  <c r="L94" i="14"/>
  <c r="L95" i="14"/>
  <c r="L96" i="14"/>
  <c r="L97" i="14"/>
  <c r="L98" i="14"/>
  <c r="L99" i="14"/>
  <c r="L100" i="14"/>
  <c r="L101" i="14"/>
  <c r="L102" i="14"/>
  <c r="L103" i="14"/>
  <c r="L104" i="14"/>
  <c r="L105" i="14"/>
  <c r="L106" i="14"/>
  <c r="L107" i="14"/>
  <c r="L108" i="14"/>
  <c r="L109" i="14"/>
  <c r="L110" i="14"/>
  <c r="L111" i="14"/>
  <c r="L112" i="14"/>
  <c r="L113" i="14"/>
  <c r="L114" i="14"/>
  <c r="L115" i="14"/>
  <c r="L116" i="14"/>
  <c r="L117" i="14"/>
  <c r="L118" i="14"/>
  <c r="L119" i="14"/>
  <c r="L120" i="14"/>
  <c r="L121" i="14"/>
  <c r="L122" i="14"/>
  <c r="L123" i="14"/>
  <c r="L124" i="14"/>
  <c r="L125" i="14"/>
  <c r="L126" i="14"/>
  <c r="L127" i="14"/>
  <c r="L128" i="14"/>
  <c r="L129" i="14"/>
  <c r="L130" i="14"/>
  <c r="L131" i="14"/>
  <c r="L132" i="14"/>
  <c r="L133" i="14"/>
  <c r="L134" i="14"/>
  <c r="L135" i="14"/>
  <c r="L136" i="14"/>
  <c r="L137" i="14"/>
  <c r="L138" i="14"/>
  <c r="L139" i="14"/>
  <c r="L140" i="14"/>
  <c r="L141" i="14"/>
  <c r="L142" i="14"/>
  <c r="L143" i="14"/>
  <c r="L144" i="14"/>
  <c r="L145" i="14"/>
  <c r="L146" i="14"/>
  <c r="L147" i="14"/>
  <c r="L148" i="14"/>
  <c r="L149" i="14"/>
  <c r="L150" i="14"/>
  <c r="L151" i="14"/>
  <c r="L152" i="14"/>
  <c r="L153" i="14"/>
  <c r="L154" i="14"/>
  <c r="L155" i="14"/>
  <c r="L156" i="14"/>
  <c r="L157" i="14"/>
  <c r="L158" i="14"/>
  <c r="L159" i="14"/>
  <c r="L160" i="14"/>
  <c r="L161" i="14"/>
  <c r="L162" i="14"/>
  <c r="L163" i="14"/>
  <c r="L164" i="14"/>
  <c r="L165" i="14"/>
  <c r="L166" i="14"/>
  <c r="L167" i="14"/>
  <c r="L168" i="14"/>
  <c r="L169" i="14"/>
  <c r="L170" i="14"/>
  <c r="L171" i="14"/>
  <c r="L172" i="14"/>
  <c r="L173" i="14"/>
  <c r="L174" i="14"/>
  <c r="L175" i="14"/>
  <c r="L176" i="14"/>
  <c r="L177" i="14"/>
  <c r="L178" i="14"/>
  <c r="L179" i="14"/>
  <c r="L180" i="14"/>
  <c r="L181" i="14"/>
  <c r="L182" i="14"/>
  <c r="L183" i="14"/>
  <c r="L184" i="14"/>
  <c r="L185" i="14"/>
  <c r="L186" i="14"/>
  <c r="L187" i="14"/>
  <c r="L188" i="14"/>
  <c r="L189" i="14"/>
  <c r="L190" i="14"/>
  <c r="L191" i="14"/>
  <c r="L192" i="14"/>
  <c r="L193" i="14"/>
  <c r="L194" i="14"/>
  <c r="L195" i="14"/>
  <c r="L196" i="14"/>
  <c r="L197" i="14"/>
  <c r="L198" i="14"/>
  <c r="L199" i="14"/>
  <c r="L200" i="14"/>
  <c r="L201" i="14"/>
  <c r="L202" i="14"/>
  <c r="L203" i="14"/>
  <c r="L204" i="14"/>
  <c r="L205" i="14"/>
  <c r="L206" i="14"/>
  <c r="L207" i="14"/>
  <c r="L208" i="14"/>
  <c r="L209" i="14"/>
  <c r="L210" i="14"/>
  <c r="L211" i="14"/>
  <c r="L212" i="14"/>
  <c r="L213" i="14"/>
  <c r="L214" i="14"/>
  <c r="L215" i="14"/>
  <c r="L216" i="14"/>
  <c r="L217" i="14"/>
  <c r="L218" i="14"/>
  <c r="L219" i="14"/>
  <c r="L220" i="14"/>
  <c r="L221" i="14"/>
  <c r="L222" i="14"/>
  <c r="L223" i="14"/>
  <c r="L224" i="14"/>
  <c r="L225" i="14"/>
  <c r="L226" i="14"/>
  <c r="L227" i="14"/>
  <c r="L228" i="14"/>
  <c r="L229" i="14"/>
  <c r="L230" i="14"/>
  <c r="L231" i="14"/>
  <c r="L232" i="14"/>
  <c r="L233" i="14"/>
  <c r="L234" i="14"/>
  <c r="L235" i="14"/>
  <c r="L236" i="14"/>
  <c r="L237" i="14"/>
  <c r="L238" i="14"/>
  <c r="L239" i="14"/>
  <c r="L240" i="14"/>
  <c r="L241" i="14"/>
  <c r="L242" i="14"/>
  <c r="L243" i="14"/>
  <c r="L244" i="14"/>
  <c r="L245" i="14"/>
  <c r="L246" i="14"/>
  <c r="L247" i="14"/>
  <c r="L248" i="14"/>
  <c r="L249" i="14"/>
  <c r="L250" i="14"/>
  <c r="L251" i="14"/>
  <c r="L252" i="14"/>
  <c r="L253" i="14"/>
  <c r="L254" i="14"/>
  <c r="L255" i="14"/>
  <c r="L256" i="14"/>
  <c r="L257" i="14"/>
  <c r="L258" i="14"/>
  <c r="L259" i="14"/>
  <c r="L260" i="14"/>
  <c r="L261" i="14"/>
  <c r="L262" i="14"/>
  <c r="L263" i="14"/>
  <c r="L264" i="14"/>
  <c r="L265" i="14"/>
  <c r="L266" i="14"/>
  <c r="L267" i="14"/>
  <c r="L268" i="14"/>
  <c r="L269" i="14"/>
  <c r="L270" i="14"/>
  <c r="L271" i="14"/>
  <c r="L272" i="14"/>
  <c r="L273" i="14"/>
  <c r="L274" i="14"/>
  <c r="L275" i="14"/>
  <c r="L276" i="14"/>
  <c r="L277" i="14"/>
  <c r="L278" i="14"/>
  <c r="L279" i="14"/>
  <c r="L280" i="14"/>
  <c r="L281" i="14"/>
  <c r="L282" i="14"/>
  <c r="L283" i="14"/>
  <c r="L284" i="14"/>
  <c r="L285" i="14"/>
  <c r="L286" i="14"/>
  <c r="L287" i="14"/>
  <c r="L288" i="14"/>
  <c r="L289" i="14"/>
  <c r="L290" i="14"/>
  <c r="L291" i="14"/>
  <c r="L292" i="14"/>
  <c r="L293" i="14"/>
  <c r="L294" i="14"/>
  <c r="L295" i="14"/>
  <c r="L296" i="14"/>
  <c r="L297" i="14"/>
  <c r="L298" i="14"/>
  <c r="L299" i="14"/>
  <c r="L300" i="14"/>
  <c r="L301" i="14"/>
  <c r="L302" i="14"/>
  <c r="L303" i="14"/>
  <c r="L304" i="14"/>
  <c r="L305" i="14"/>
  <c r="L306" i="14"/>
  <c r="L307" i="14"/>
  <c r="L308" i="14"/>
  <c r="L309" i="14"/>
  <c r="L310" i="14"/>
  <c r="L311" i="14"/>
  <c r="L312" i="14"/>
  <c r="L313" i="14"/>
  <c r="L314" i="14"/>
  <c r="L315" i="14"/>
  <c r="L316" i="14"/>
  <c r="L317" i="14"/>
  <c r="L318" i="14"/>
  <c r="L319" i="14"/>
  <c r="L320" i="14"/>
  <c r="L321" i="14"/>
  <c r="L322" i="14"/>
  <c r="L323" i="14"/>
  <c r="L324" i="14"/>
  <c r="L325" i="14"/>
  <c r="L326" i="14"/>
  <c r="L327" i="14"/>
  <c r="L328" i="14"/>
  <c r="L329" i="14"/>
  <c r="L330" i="14"/>
  <c r="L331" i="14"/>
  <c r="L332" i="14"/>
  <c r="L333" i="14"/>
  <c r="L334" i="14"/>
  <c r="L335" i="14"/>
  <c r="L336" i="14"/>
  <c r="L337" i="14"/>
  <c r="L338" i="14"/>
  <c r="L339" i="14"/>
  <c r="L340" i="14"/>
  <c r="L341" i="14"/>
  <c r="L342" i="14"/>
  <c r="L343" i="14"/>
  <c r="L344" i="14"/>
  <c r="L345" i="14"/>
  <c r="L346" i="14"/>
  <c r="L347" i="14"/>
  <c r="L348" i="14"/>
  <c r="L349" i="14"/>
  <c r="L350" i="14"/>
  <c r="L351" i="14"/>
  <c r="L352" i="14"/>
  <c r="L353" i="14"/>
  <c r="L354" i="14"/>
  <c r="L355" i="14"/>
  <c r="L356" i="14"/>
  <c r="L357" i="14"/>
  <c r="L358" i="14"/>
  <c r="L359" i="14"/>
  <c r="L360" i="14"/>
  <c r="L361" i="14"/>
  <c r="L362" i="14"/>
  <c r="L363" i="14"/>
  <c r="L364" i="14"/>
  <c r="L365" i="14"/>
  <c r="L366" i="14"/>
  <c r="L367" i="14"/>
  <c r="L368" i="14"/>
  <c r="L369" i="14"/>
  <c r="L370" i="14"/>
  <c r="L371" i="14"/>
  <c r="L372" i="14"/>
  <c r="L373" i="14"/>
  <c r="L374" i="14"/>
  <c r="L375" i="14"/>
  <c r="L376" i="14"/>
  <c r="L377" i="14"/>
  <c r="L378" i="14"/>
  <c r="L379" i="14"/>
  <c r="L380" i="14"/>
  <c r="L381" i="14"/>
  <c r="L382" i="14"/>
  <c r="L383" i="14"/>
  <c r="L384" i="14"/>
  <c r="L385" i="14"/>
  <c r="L386" i="14"/>
  <c r="L387" i="14"/>
  <c r="L388" i="14"/>
  <c r="L389" i="14"/>
  <c r="L390" i="14"/>
  <c r="L391" i="14"/>
  <c r="L392" i="14"/>
  <c r="L393" i="14"/>
  <c r="L394" i="14"/>
  <c r="L395" i="14"/>
  <c r="L396" i="14"/>
  <c r="L397" i="14"/>
  <c r="L398" i="14"/>
  <c r="L399" i="14"/>
  <c r="L400" i="14"/>
  <c r="L401" i="14"/>
  <c r="L402" i="14"/>
  <c r="L403" i="14"/>
  <c r="L404" i="14"/>
  <c r="L405" i="14"/>
  <c r="L406" i="14"/>
  <c r="L407" i="14"/>
  <c r="L408" i="14"/>
  <c r="L409" i="14"/>
  <c r="L410" i="14"/>
  <c r="L411" i="14"/>
  <c r="L412" i="14"/>
  <c r="L413" i="14"/>
  <c r="L414" i="14"/>
  <c r="L415" i="14"/>
  <c r="L416" i="14"/>
  <c r="L417" i="14"/>
  <c r="L418" i="14"/>
  <c r="L419" i="14"/>
  <c r="L420" i="14"/>
  <c r="L421" i="14"/>
  <c r="L422" i="14"/>
  <c r="L423" i="14"/>
  <c r="L424" i="14"/>
  <c r="L425" i="14"/>
  <c r="L426" i="14"/>
  <c r="L427" i="14"/>
  <c r="L428" i="14"/>
  <c r="L429" i="14"/>
  <c r="L430" i="14"/>
  <c r="L431" i="14"/>
  <c r="L432" i="14"/>
  <c r="L433" i="14"/>
  <c r="L434" i="14"/>
  <c r="L435" i="14"/>
  <c r="L436" i="14"/>
  <c r="L437" i="14"/>
  <c r="L438" i="14"/>
  <c r="L439" i="14"/>
  <c r="L440" i="14"/>
  <c r="L441" i="14"/>
  <c r="L442" i="14"/>
  <c r="L443" i="14"/>
  <c r="L444" i="14"/>
  <c r="L445" i="14"/>
  <c r="L446" i="14"/>
  <c r="L447" i="14"/>
  <c r="L448" i="14"/>
  <c r="L449" i="14"/>
  <c r="L450" i="14"/>
  <c r="L451" i="14"/>
  <c r="L452" i="14"/>
  <c r="L453" i="14"/>
  <c r="L454" i="14"/>
  <c r="L455" i="14"/>
  <c r="L456" i="14"/>
  <c r="L457" i="14"/>
  <c r="L458" i="14"/>
  <c r="L459" i="14"/>
  <c r="L460" i="14"/>
  <c r="L461" i="14"/>
  <c r="L462" i="14"/>
  <c r="L463" i="14"/>
  <c r="L464" i="14"/>
  <c r="L465" i="14"/>
  <c r="L466" i="14"/>
  <c r="L467" i="14"/>
  <c r="L468" i="14"/>
  <c r="L469" i="14"/>
  <c r="L470" i="14"/>
  <c r="L471" i="14"/>
  <c r="L472" i="14"/>
  <c r="L473" i="14"/>
  <c r="L474" i="14"/>
  <c r="L475" i="14"/>
  <c r="L476" i="14"/>
  <c r="L477" i="14"/>
  <c r="L478" i="14"/>
  <c r="L479" i="14"/>
  <c r="L480" i="14"/>
  <c r="L481" i="14"/>
  <c r="L482" i="14"/>
  <c r="L483" i="14"/>
  <c r="L484" i="14"/>
  <c r="L485" i="14"/>
  <c r="L486" i="14"/>
  <c r="L487" i="14"/>
  <c r="L488" i="14"/>
  <c r="L489" i="14"/>
  <c r="L490" i="14"/>
  <c r="L491" i="14"/>
  <c r="L492" i="14"/>
  <c r="L493" i="14"/>
  <c r="L494" i="14"/>
  <c r="L495" i="14"/>
  <c r="L496" i="14"/>
  <c r="L497" i="14"/>
  <c r="L498" i="14"/>
  <c r="L499" i="14"/>
  <c r="L500" i="14"/>
  <c r="L501" i="14"/>
  <c r="L502" i="14"/>
  <c r="L503" i="14"/>
  <c r="L504" i="14"/>
  <c r="L505" i="14"/>
  <c r="L506" i="14"/>
  <c r="L507" i="14"/>
  <c r="L508" i="14"/>
  <c r="L509" i="14"/>
  <c r="L510" i="14"/>
  <c r="L511" i="14"/>
  <c r="L512" i="14"/>
  <c r="L513" i="14"/>
  <c r="L514" i="14"/>
  <c r="L515" i="14"/>
  <c r="L516" i="14"/>
  <c r="L517" i="14"/>
  <c r="L518" i="14"/>
  <c r="L519" i="14"/>
  <c r="L520" i="14"/>
  <c r="L521" i="14"/>
  <c r="L522" i="14"/>
  <c r="L523" i="14"/>
  <c r="L524" i="14"/>
  <c r="L525" i="14"/>
  <c r="L526" i="14"/>
  <c r="L527" i="14"/>
  <c r="L528" i="14"/>
  <c r="L529" i="14"/>
  <c r="L530" i="14"/>
  <c r="L531" i="14"/>
  <c r="L532" i="14"/>
  <c r="L533" i="14"/>
  <c r="L534" i="14"/>
  <c r="L535" i="14"/>
  <c r="L536" i="14"/>
  <c r="L537" i="14"/>
  <c r="L538" i="14"/>
  <c r="L539" i="14"/>
  <c r="L540" i="14"/>
  <c r="L541" i="14"/>
  <c r="L542" i="14"/>
  <c r="L543" i="14"/>
  <c r="L544" i="14"/>
  <c r="L545" i="14"/>
  <c r="L546" i="14"/>
  <c r="L547" i="14"/>
  <c r="L548" i="14"/>
  <c r="L549" i="14"/>
  <c r="L550" i="14"/>
  <c r="L551" i="14"/>
  <c r="L552" i="14"/>
  <c r="L553" i="14"/>
  <c r="L554" i="14"/>
  <c r="L555" i="14"/>
  <c r="L556" i="14"/>
  <c r="L557" i="14"/>
  <c r="L558" i="14"/>
  <c r="L559" i="14"/>
  <c r="L560" i="14"/>
  <c r="L561" i="14"/>
  <c r="L562" i="14"/>
  <c r="L563" i="14"/>
  <c r="L564" i="14"/>
  <c r="L565" i="14"/>
  <c r="L566" i="14"/>
  <c r="L567" i="14"/>
  <c r="L568" i="14"/>
  <c r="L569" i="14"/>
  <c r="L570" i="14"/>
  <c r="L571" i="14"/>
  <c r="L572" i="14"/>
  <c r="L573" i="14"/>
  <c r="L574" i="14"/>
  <c r="L575" i="14"/>
  <c r="L576" i="14"/>
  <c r="L577" i="14"/>
  <c r="L578" i="14"/>
  <c r="L579" i="14"/>
  <c r="L580" i="14"/>
  <c r="L581" i="14"/>
  <c r="L582" i="14"/>
  <c r="L583" i="14"/>
  <c r="L584" i="14"/>
  <c r="L585" i="14"/>
  <c r="L586" i="14"/>
  <c r="L587" i="14"/>
  <c r="L588" i="14"/>
  <c r="L589" i="14"/>
  <c r="L590" i="14"/>
  <c r="L591" i="14"/>
  <c r="L592" i="14"/>
  <c r="L593" i="14"/>
  <c r="L594" i="14"/>
  <c r="L595" i="14"/>
  <c r="L596" i="14"/>
  <c r="L597" i="14"/>
  <c r="L598" i="14"/>
  <c r="L599" i="14"/>
  <c r="L600" i="14"/>
  <c r="L601" i="14"/>
  <c r="L602" i="14"/>
  <c r="L603" i="14"/>
  <c r="L604" i="14"/>
  <c r="L605" i="14"/>
  <c r="L606" i="14"/>
  <c r="L607" i="14"/>
  <c r="L608" i="14"/>
  <c r="L609" i="14"/>
  <c r="L610" i="14"/>
  <c r="L611" i="14"/>
  <c r="L612" i="14"/>
  <c r="L613" i="14"/>
  <c r="L614" i="14"/>
  <c r="L615" i="14"/>
  <c r="L616" i="14"/>
  <c r="L617" i="14"/>
  <c r="L618" i="14"/>
  <c r="L619" i="14"/>
  <c r="L620" i="14"/>
  <c r="L621" i="14"/>
  <c r="L622" i="14"/>
  <c r="L623" i="14"/>
  <c r="L624" i="14"/>
  <c r="L625" i="14"/>
  <c r="L626" i="14"/>
  <c r="L627" i="14"/>
  <c r="L628" i="14"/>
  <c r="L629" i="14"/>
  <c r="L630" i="14"/>
  <c r="L631" i="14"/>
  <c r="L632" i="14"/>
  <c r="L633" i="14"/>
  <c r="L634" i="14"/>
  <c r="L635" i="14"/>
  <c r="L636" i="14"/>
  <c r="L637" i="14"/>
  <c r="L638" i="14"/>
  <c r="L639" i="14"/>
  <c r="L640" i="14"/>
  <c r="L641" i="14"/>
  <c r="L642" i="14"/>
  <c r="L643" i="14"/>
  <c r="L644" i="14"/>
  <c r="L645" i="14"/>
  <c r="L646" i="14"/>
  <c r="L647" i="14"/>
  <c r="L648" i="14"/>
  <c r="L649" i="14"/>
  <c r="L650" i="14"/>
  <c r="L651" i="14"/>
  <c r="L652" i="14"/>
  <c r="L653" i="14"/>
  <c r="L654" i="14"/>
  <c r="L655" i="14"/>
  <c r="L656" i="14"/>
  <c r="L657" i="14"/>
  <c r="L658" i="14"/>
  <c r="L659" i="14"/>
  <c r="L660" i="14"/>
  <c r="L661" i="14"/>
  <c r="L662" i="14"/>
  <c r="L663" i="14"/>
  <c r="L664" i="14"/>
  <c r="L665" i="14"/>
  <c r="L666" i="14"/>
  <c r="L667" i="14"/>
  <c r="L668" i="14"/>
  <c r="L669" i="14"/>
  <c r="L670" i="14"/>
  <c r="L671" i="14"/>
  <c r="L672" i="14"/>
  <c r="L673" i="14"/>
  <c r="L674" i="14"/>
  <c r="L675" i="14"/>
  <c r="L676" i="14"/>
  <c r="L677" i="14"/>
  <c r="L678" i="14"/>
  <c r="L679" i="14"/>
  <c r="L680" i="14"/>
  <c r="L681" i="14"/>
  <c r="L682" i="14"/>
  <c r="L683" i="14"/>
  <c r="L684" i="14"/>
  <c r="L685" i="14"/>
  <c r="L686" i="14"/>
  <c r="L687" i="14"/>
  <c r="L688" i="14"/>
  <c r="L689" i="14"/>
  <c r="L690" i="14"/>
  <c r="L691" i="14"/>
  <c r="L692" i="14"/>
  <c r="L693" i="14"/>
  <c r="L694" i="14"/>
  <c r="L695" i="14"/>
  <c r="L696" i="14"/>
  <c r="L697" i="14"/>
  <c r="L698" i="14"/>
  <c r="L699" i="14"/>
  <c r="L700" i="14"/>
  <c r="L701" i="14"/>
  <c r="L702" i="14"/>
  <c r="L703" i="14"/>
  <c r="L704" i="14"/>
  <c r="L705" i="14"/>
  <c r="L706" i="14"/>
  <c r="L707" i="14"/>
  <c r="L708" i="14"/>
  <c r="L709" i="14"/>
  <c r="L710" i="14"/>
  <c r="L711" i="14"/>
  <c r="L712" i="14"/>
  <c r="L713" i="14"/>
  <c r="L714" i="14"/>
  <c r="L715" i="14"/>
  <c r="L716" i="14"/>
  <c r="L717" i="14"/>
  <c r="L718" i="14"/>
  <c r="L719" i="14"/>
  <c r="L720" i="14"/>
  <c r="L721" i="14"/>
  <c r="L722" i="14"/>
  <c r="L723" i="14"/>
  <c r="L724" i="14"/>
  <c r="L725" i="14"/>
  <c r="L726" i="14"/>
  <c r="L727" i="14"/>
  <c r="L728" i="14"/>
  <c r="L729" i="14"/>
  <c r="L730" i="14"/>
  <c r="L731" i="14"/>
  <c r="L732" i="14"/>
  <c r="L733" i="14"/>
  <c r="L734" i="14"/>
  <c r="L735" i="14"/>
  <c r="L736" i="14"/>
  <c r="L737" i="14"/>
  <c r="L738" i="14"/>
  <c r="L739" i="14"/>
  <c r="L740" i="14"/>
  <c r="L741" i="14"/>
  <c r="L742" i="14"/>
  <c r="L743" i="14"/>
  <c r="L744" i="14"/>
  <c r="L745" i="14"/>
  <c r="L746" i="14"/>
  <c r="L747" i="14"/>
  <c r="L748" i="14"/>
  <c r="L749" i="14"/>
  <c r="L750" i="14"/>
  <c r="L751" i="14"/>
  <c r="L752" i="14"/>
  <c r="L753" i="14"/>
  <c r="L754" i="14"/>
  <c r="L755" i="14"/>
  <c r="L756" i="14"/>
  <c r="L757" i="14"/>
  <c r="L758" i="14"/>
  <c r="L759" i="14"/>
  <c r="L760" i="14"/>
  <c r="L761" i="14"/>
  <c r="L762" i="14"/>
  <c r="L763" i="14"/>
  <c r="L764" i="14"/>
  <c r="L765" i="14"/>
  <c r="L766" i="14"/>
  <c r="L767" i="14"/>
  <c r="L768" i="14"/>
  <c r="L769" i="14"/>
  <c r="L770" i="14"/>
  <c r="L771" i="14"/>
  <c r="L772" i="14"/>
  <c r="L773" i="14"/>
  <c r="L774" i="14"/>
  <c r="L775" i="14"/>
  <c r="L776" i="14"/>
  <c r="L777" i="14"/>
  <c r="L778" i="14"/>
  <c r="L779" i="14"/>
  <c r="L780" i="14"/>
  <c r="L781" i="14"/>
  <c r="L782" i="14"/>
  <c r="L783" i="14"/>
  <c r="L784" i="14"/>
  <c r="L785" i="14"/>
  <c r="L786" i="14"/>
  <c r="L787" i="14"/>
  <c r="L788" i="14"/>
  <c r="L789" i="14"/>
  <c r="L790" i="14"/>
  <c r="L791" i="14"/>
  <c r="L792" i="14"/>
  <c r="L793" i="14"/>
  <c r="L794" i="14"/>
  <c r="L795" i="14"/>
  <c r="L796" i="14"/>
  <c r="L797" i="14"/>
  <c r="L798" i="14"/>
  <c r="L799" i="14"/>
  <c r="L800" i="14"/>
  <c r="L801" i="14"/>
  <c r="L802" i="14"/>
  <c r="L803" i="14"/>
  <c r="L804" i="14"/>
  <c r="L805" i="14"/>
  <c r="L806" i="14"/>
  <c r="L807" i="14"/>
  <c r="L808" i="14"/>
  <c r="L809" i="14"/>
  <c r="L810" i="14"/>
  <c r="L811" i="14"/>
  <c r="L812" i="14"/>
  <c r="L813" i="14"/>
  <c r="L814" i="14"/>
  <c r="L815" i="14"/>
  <c r="L816" i="14"/>
  <c r="L817" i="14"/>
  <c r="L818" i="14"/>
  <c r="L819" i="14"/>
  <c r="L820" i="14"/>
  <c r="L821" i="14"/>
  <c r="L822" i="14"/>
  <c r="L823" i="14"/>
  <c r="L824" i="14"/>
  <c r="L825" i="14"/>
  <c r="L826" i="14"/>
  <c r="L827" i="14"/>
  <c r="L828" i="14"/>
  <c r="L829" i="14"/>
  <c r="L830" i="14"/>
  <c r="L831" i="14"/>
  <c r="L832" i="14"/>
  <c r="L833" i="14"/>
  <c r="L834" i="14"/>
  <c r="L835" i="14"/>
  <c r="L836" i="14"/>
  <c r="L837" i="14"/>
  <c r="L838" i="14"/>
  <c r="L839" i="14"/>
  <c r="L840" i="14"/>
  <c r="L841" i="14"/>
  <c r="L842" i="14"/>
  <c r="L843" i="14"/>
  <c r="L844" i="14"/>
  <c r="L845" i="14"/>
  <c r="L846" i="14"/>
  <c r="L847" i="14"/>
  <c r="L848" i="14"/>
  <c r="L849" i="14"/>
  <c r="L850" i="14"/>
  <c r="L851" i="14"/>
  <c r="L852" i="14"/>
  <c r="L853" i="14"/>
  <c r="L854" i="14"/>
  <c r="L855" i="14"/>
  <c r="L856" i="14"/>
  <c r="L857" i="14"/>
  <c r="L858" i="14"/>
  <c r="L859" i="14"/>
  <c r="L860" i="14"/>
  <c r="L861" i="14"/>
  <c r="L862" i="14"/>
  <c r="L863" i="14"/>
  <c r="L864" i="14"/>
  <c r="L865" i="14"/>
  <c r="L866" i="14"/>
  <c r="L867" i="14"/>
  <c r="L868" i="14"/>
  <c r="L869" i="14"/>
  <c r="L870" i="14"/>
  <c r="L871" i="14"/>
  <c r="L872" i="14"/>
  <c r="L873" i="14"/>
  <c r="L874" i="14"/>
  <c r="L875" i="14"/>
  <c r="L876" i="14"/>
  <c r="L877" i="14"/>
  <c r="L878" i="14"/>
  <c r="L879" i="14"/>
  <c r="L880" i="14"/>
  <c r="L881" i="14"/>
  <c r="L882" i="14"/>
  <c r="L883" i="14"/>
  <c r="L884" i="14"/>
  <c r="L885" i="14"/>
  <c r="L886" i="14"/>
  <c r="L887" i="14"/>
  <c r="L888" i="14"/>
  <c r="L889" i="14"/>
  <c r="L890" i="14"/>
  <c r="L891" i="14"/>
  <c r="L892" i="14"/>
  <c r="L893" i="14"/>
  <c r="L894" i="14"/>
  <c r="L895" i="14"/>
  <c r="L896" i="14"/>
  <c r="L897" i="14"/>
  <c r="L898" i="14"/>
  <c r="L899" i="14"/>
  <c r="L900" i="14"/>
  <c r="L901" i="14"/>
  <c r="L902" i="14"/>
  <c r="L903" i="14"/>
  <c r="L904" i="14"/>
  <c r="L905" i="14"/>
  <c r="L906" i="14"/>
  <c r="L907" i="14"/>
  <c r="L908" i="14"/>
  <c r="L909" i="14"/>
  <c r="L910" i="14"/>
  <c r="L911" i="14"/>
  <c r="L912" i="14"/>
  <c r="L913" i="14"/>
  <c r="L914" i="14"/>
  <c r="L915" i="14"/>
  <c r="L916" i="14"/>
  <c r="L917" i="14"/>
  <c r="L918" i="14"/>
  <c r="L919" i="14"/>
  <c r="L920" i="14"/>
  <c r="L921" i="14"/>
  <c r="L922" i="14"/>
  <c r="L923" i="14"/>
  <c r="L924" i="14"/>
  <c r="L925" i="14"/>
  <c r="L926" i="14"/>
  <c r="L927" i="14"/>
  <c r="L928" i="14"/>
  <c r="L929" i="14"/>
  <c r="L930" i="14"/>
  <c r="L931" i="14"/>
  <c r="L932" i="14"/>
  <c r="L933" i="14"/>
  <c r="L934" i="14"/>
  <c r="L935" i="14"/>
  <c r="L936" i="14"/>
  <c r="L937" i="14"/>
  <c r="L938" i="14"/>
  <c r="L939" i="14"/>
  <c r="L940" i="14"/>
  <c r="L941" i="14"/>
  <c r="L942" i="14"/>
  <c r="L943" i="14"/>
  <c r="L944" i="14"/>
  <c r="L945" i="14"/>
  <c r="L946" i="14"/>
  <c r="L947" i="14"/>
  <c r="L948" i="14"/>
  <c r="L949" i="14"/>
  <c r="L950" i="14"/>
  <c r="L951" i="14"/>
  <c r="L952" i="14"/>
  <c r="L953" i="14"/>
  <c r="L954" i="14"/>
  <c r="L955" i="14"/>
  <c r="L956" i="14"/>
  <c r="L957" i="14"/>
  <c r="L958" i="14"/>
  <c r="L959" i="14"/>
  <c r="L960" i="14"/>
  <c r="L961" i="14"/>
  <c r="L962" i="14"/>
  <c r="L963" i="14"/>
  <c r="L964" i="14"/>
  <c r="L965" i="14"/>
  <c r="L966" i="14"/>
  <c r="L967" i="14"/>
  <c r="L968" i="14"/>
  <c r="L969" i="14"/>
  <c r="L970" i="14"/>
  <c r="L971" i="14"/>
  <c r="L972" i="14"/>
  <c r="L973" i="14"/>
  <c r="L974" i="14"/>
  <c r="L975" i="14"/>
  <c r="L976" i="14"/>
  <c r="L977" i="14"/>
  <c r="L978" i="14"/>
  <c r="L979" i="14"/>
  <c r="L980" i="14"/>
  <c r="L981" i="14"/>
  <c r="L982" i="14"/>
  <c r="L983" i="14"/>
  <c r="L984" i="14"/>
  <c r="L985" i="14"/>
  <c r="L986" i="14"/>
  <c r="L987" i="14"/>
  <c r="L988" i="14"/>
  <c r="L989" i="14"/>
  <c r="L990" i="14"/>
  <c r="L991" i="14"/>
  <c r="L992" i="14"/>
  <c r="L993" i="14"/>
  <c r="L994" i="14"/>
  <c r="L995" i="14"/>
  <c r="L996" i="14"/>
  <c r="L997" i="14"/>
  <c r="L998" i="14"/>
  <c r="L999" i="14"/>
  <c r="L1000" i="14"/>
  <c r="L1001" i="14"/>
  <c r="L1002" i="14"/>
  <c r="L1003" i="14"/>
  <c r="K4" i="14" a="1"/>
  <c r="K4" i="14" s="1"/>
  <c r="K5" i="14" a="1"/>
  <c r="K5" i="14" s="1"/>
  <c r="K6" i="14" a="1"/>
  <c r="K6" i="14" s="1"/>
  <c r="K7" i="14" a="1"/>
  <c r="K7" i="14" s="1"/>
  <c r="K8" i="14" a="1"/>
  <c r="K8" i="14" s="1"/>
  <c r="K9" i="14" a="1"/>
  <c r="K9" i="14" s="1"/>
  <c r="K10" i="14" a="1"/>
  <c r="K10" i="14"/>
  <c r="K11" i="14" a="1"/>
  <c r="K11" i="14"/>
  <c r="K12" i="14" a="1"/>
  <c r="K12" i="14" s="1"/>
  <c r="K13" i="14" a="1"/>
  <c r="K13" i="14" s="1"/>
  <c r="K14" i="14" a="1"/>
  <c r="K14" i="14" s="1"/>
  <c r="K15" i="14" a="1"/>
  <c r="K15" i="14" s="1"/>
  <c r="K16" i="14" a="1"/>
  <c r="K16" i="14" s="1"/>
  <c r="K17" i="14" a="1"/>
  <c r="K17" i="14"/>
  <c r="K18" i="14" a="1"/>
  <c r="K18" i="14" s="1"/>
  <c r="K19" i="14" a="1"/>
  <c r="K19" i="14" s="1"/>
  <c r="K20" i="14" a="1"/>
  <c r="K20" i="14" s="1"/>
  <c r="K21" i="14" a="1"/>
  <c r="K21" i="14"/>
  <c r="K22" i="14" a="1"/>
  <c r="K22" i="14" s="1"/>
  <c r="K23" i="14" a="1"/>
  <c r="K23" i="14"/>
  <c r="K24" i="14" a="1"/>
  <c r="K24" i="14" s="1"/>
  <c r="K25" i="14" a="1"/>
  <c r="K25" i="14"/>
  <c r="K26" i="14" a="1"/>
  <c r="K26" i="14" s="1"/>
  <c r="K27" i="14" a="1"/>
  <c r="K27" i="14" s="1"/>
  <c r="K28" i="14" a="1"/>
  <c r="K28" i="14" s="1"/>
  <c r="K29" i="14" a="1"/>
  <c r="K29" i="14" s="1"/>
  <c r="K30" i="14" a="1"/>
  <c r="K30" i="14"/>
  <c r="K31" i="14" a="1"/>
  <c r="K31" i="14" s="1"/>
  <c r="K32" i="14" a="1"/>
  <c r="K32" i="14" s="1"/>
  <c r="K33" i="14" a="1"/>
  <c r="K33" i="14" s="1"/>
  <c r="K34" i="14" a="1"/>
  <c r="K34" i="14" s="1"/>
  <c r="K35" i="14" a="1"/>
  <c r="K35" i="14"/>
  <c r="K36" i="14" a="1"/>
  <c r="K36" i="14" s="1"/>
  <c r="K37" i="14" a="1"/>
  <c r="K37" i="14"/>
  <c r="K38" i="14" a="1"/>
  <c r="K38" i="14" s="1"/>
  <c r="K39" i="14" a="1"/>
  <c r="K39" i="14" s="1"/>
  <c r="K40" i="14" a="1"/>
  <c r="K40" i="14" s="1"/>
  <c r="K41" i="14" a="1"/>
  <c r="K41" i="14" s="1"/>
  <c r="K42" i="14" a="1"/>
  <c r="K42" i="14" s="1"/>
  <c r="K43" i="14" a="1"/>
  <c r="K43" i="14"/>
  <c r="K44" i="14" a="1"/>
  <c r="K44" i="14" s="1"/>
  <c r="K45" i="14" a="1"/>
  <c r="K45" i="14" s="1"/>
  <c r="K46" i="14" a="1"/>
  <c r="K46" i="14"/>
  <c r="K47" i="14" a="1"/>
  <c r="K47" i="14" s="1"/>
  <c r="K48" i="14" a="1"/>
  <c r="K48" i="14" s="1"/>
  <c r="K49" i="14" a="1"/>
  <c r="K49" i="14" s="1"/>
  <c r="K50" i="14" a="1"/>
  <c r="K50" i="14" s="1"/>
  <c r="K51" i="14" a="1"/>
  <c r="K51" i="14" s="1"/>
  <c r="K52" i="14" a="1"/>
  <c r="K52" i="14" s="1"/>
  <c r="K53" i="14" a="1"/>
  <c r="K53" i="14" s="1"/>
  <c r="K54" i="14" a="1"/>
  <c r="K54" i="14" s="1"/>
  <c r="K55" i="14" a="1"/>
  <c r="K55" i="14"/>
  <c r="K56" i="14" a="1"/>
  <c r="K56" i="14" s="1"/>
  <c r="K57" i="14" a="1"/>
  <c r="K57" i="14" s="1"/>
  <c r="K58" i="14" a="1"/>
  <c r="K58" i="14" s="1"/>
  <c r="K59" i="14" a="1"/>
  <c r="K59" i="14" s="1"/>
  <c r="K60" i="14" a="1"/>
  <c r="K60" i="14" s="1"/>
  <c r="K61" i="14" a="1"/>
  <c r="K61" i="14" s="1"/>
  <c r="K62" i="14" a="1"/>
  <c r="K62" i="14" s="1"/>
  <c r="K63" i="14" a="1"/>
  <c r="K63" i="14" s="1"/>
  <c r="K64" i="14" a="1"/>
  <c r="K64" i="14" s="1"/>
  <c r="K65" i="14" a="1"/>
  <c r="K65" i="14" s="1"/>
  <c r="K66" i="14" a="1"/>
  <c r="K66" i="14" s="1"/>
  <c r="K67" i="14" a="1"/>
  <c r="K67" i="14" s="1"/>
  <c r="K68" i="14" a="1"/>
  <c r="K68" i="14" s="1"/>
  <c r="K69" i="14" a="1"/>
  <c r="K69" i="14" s="1"/>
  <c r="K70" i="14" a="1"/>
  <c r="K70" i="14" s="1"/>
  <c r="K71" i="14" a="1"/>
  <c r="K71" i="14"/>
  <c r="K72" i="14" a="1"/>
  <c r="K72" i="14" s="1"/>
  <c r="K73" i="14" a="1"/>
  <c r="K73" i="14" s="1"/>
  <c r="K74" i="14" a="1"/>
  <c r="K74" i="14"/>
  <c r="K75" i="14" a="1"/>
  <c r="K75" i="14" s="1"/>
  <c r="K76" i="14" a="1"/>
  <c r="K76" i="14" s="1"/>
  <c r="K77" i="14" a="1"/>
  <c r="K77" i="14" s="1"/>
  <c r="K78" i="14" a="1"/>
  <c r="K78" i="14" s="1"/>
  <c r="K79" i="14" a="1"/>
  <c r="K79" i="14" s="1"/>
  <c r="K80" i="14" a="1"/>
  <c r="K80" i="14" s="1"/>
  <c r="K81" i="14" a="1"/>
  <c r="K81" i="14" s="1"/>
  <c r="K82" i="14" a="1"/>
  <c r="K82" i="14" s="1"/>
  <c r="K83" i="14" a="1"/>
  <c r="K83" i="14" s="1"/>
  <c r="K84" i="14" a="1"/>
  <c r="K84" i="14" s="1"/>
  <c r="K85" i="14" a="1"/>
  <c r="K85" i="14" s="1"/>
  <c r="K86" i="14" a="1"/>
  <c r="K86" i="14" s="1"/>
  <c r="K87" i="14" a="1"/>
  <c r="K87" i="14" s="1"/>
  <c r="K88" i="14" a="1"/>
  <c r="K88" i="14" s="1"/>
  <c r="K89" i="14" a="1"/>
  <c r="K89" i="14" s="1"/>
  <c r="K90" i="14" a="1"/>
  <c r="K90" i="14"/>
  <c r="K91" i="14" a="1"/>
  <c r="K91" i="14" s="1"/>
  <c r="K92" i="14" a="1"/>
  <c r="K92" i="14" s="1"/>
  <c r="K93" i="14" a="1"/>
  <c r="K93" i="14" s="1"/>
  <c r="K94" i="14" a="1"/>
  <c r="K94" i="14" s="1"/>
  <c r="K95" i="14" a="1"/>
  <c r="K95" i="14" s="1"/>
  <c r="K96" i="14" a="1"/>
  <c r="K96" i="14" s="1"/>
  <c r="K97" i="14" a="1"/>
  <c r="K97" i="14"/>
  <c r="K98" i="14" a="1"/>
  <c r="K98" i="14" s="1"/>
  <c r="K99" i="14" a="1"/>
  <c r="K99" i="14" s="1"/>
  <c r="K100" i="14" a="1"/>
  <c r="K100" i="14" s="1"/>
  <c r="K101" i="14" a="1"/>
  <c r="K101" i="14" s="1"/>
  <c r="K102" i="14" a="1"/>
  <c r="K102" i="14" s="1"/>
  <c r="K103" i="14" a="1"/>
  <c r="K103" i="14" s="1"/>
  <c r="K104" i="14" a="1"/>
  <c r="K104" i="14" s="1"/>
  <c r="K105" i="14" a="1"/>
  <c r="K105" i="14" s="1"/>
  <c r="K106" i="14" a="1"/>
  <c r="K106" i="14" s="1"/>
  <c r="K107" i="14" a="1"/>
  <c r="K107" i="14" s="1"/>
  <c r="K108" i="14" a="1"/>
  <c r="K108" i="14" s="1"/>
  <c r="K109" i="14" a="1"/>
  <c r="K109" i="14" s="1"/>
  <c r="K110" i="14" a="1"/>
  <c r="K110" i="14" s="1"/>
  <c r="K111" i="14" a="1"/>
  <c r="K111" i="14" s="1"/>
  <c r="K112" i="14" a="1"/>
  <c r="K112" i="14" s="1"/>
  <c r="K113" i="14" a="1"/>
  <c r="K113" i="14" s="1"/>
  <c r="K114" i="14" a="1"/>
  <c r="K114" i="14" s="1"/>
  <c r="K115" i="14" a="1"/>
  <c r="K115" i="14"/>
  <c r="K116" i="14" a="1"/>
  <c r="K116" i="14" s="1"/>
  <c r="K117" i="14" a="1"/>
  <c r="K117" i="14" s="1"/>
  <c r="K118" i="14" a="1"/>
  <c r="K118" i="14" s="1"/>
  <c r="K119" i="14" a="1"/>
  <c r="K119" i="14"/>
  <c r="K120" i="14" a="1"/>
  <c r="K120" i="14" s="1"/>
  <c r="K121" i="14" a="1"/>
  <c r="K121" i="14"/>
  <c r="K122" i="14" a="1"/>
  <c r="K122" i="14" s="1"/>
  <c r="K123" i="14" a="1"/>
  <c r="K123" i="14" s="1"/>
  <c r="K124" i="14" a="1"/>
  <c r="K124" i="14" s="1"/>
  <c r="K125" i="14" a="1"/>
  <c r="K125" i="14" s="1"/>
  <c r="K126" i="14" a="1"/>
  <c r="K126" i="14" s="1"/>
  <c r="K127" i="14" a="1"/>
  <c r="K127" i="14" s="1"/>
  <c r="K128" i="14" a="1"/>
  <c r="K128" i="14" s="1"/>
  <c r="K129" i="14" a="1"/>
  <c r="K129" i="14" s="1"/>
  <c r="K130" i="14" a="1"/>
  <c r="K130" i="14" s="1"/>
  <c r="K131" i="14" a="1"/>
  <c r="K131" i="14" s="1"/>
  <c r="K132" i="14" a="1"/>
  <c r="K132" i="14" s="1"/>
  <c r="K133" i="14" a="1"/>
  <c r="K133" i="14"/>
  <c r="K134" i="14" a="1"/>
  <c r="K134" i="14" s="1"/>
  <c r="K135" i="14" a="1"/>
  <c r="K135" i="14"/>
  <c r="K136" i="14" a="1"/>
  <c r="K136" i="14" s="1"/>
  <c r="K137" i="14" a="1"/>
  <c r="K137" i="14" s="1"/>
  <c r="K138" i="14" a="1"/>
  <c r="K138" i="14"/>
  <c r="K139" i="14" a="1"/>
  <c r="K139" i="14" s="1"/>
  <c r="K140" i="14" a="1"/>
  <c r="K140" i="14" s="1"/>
  <c r="K141" i="14" a="1"/>
  <c r="K141" i="14" s="1"/>
  <c r="K142" i="14" a="1"/>
  <c r="K142" i="14"/>
  <c r="K143" i="14" a="1"/>
  <c r="K143" i="14"/>
  <c r="K144" i="14" a="1"/>
  <c r="K144" i="14" s="1"/>
  <c r="K145" i="14" a="1"/>
  <c r="K145" i="14" s="1"/>
  <c r="K146" i="14" a="1"/>
  <c r="K146" i="14" s="1"/>
  <c r="K147" i="14" a="1"/>
  <c r="K147" i="14" s="1"/>
  <c r="K148" i="14" a="1"/>
  <c r="K148" i="14" s="1"/>
  <c r="K149" i="14" a="1"/>
  <c r="K149" i="14" s="1"/>
  <c r="K150" i="14" a="1"/>
  <c r="K150" i="14" s="1"/>
  <c r="K151" i="14" a="1"/>
  <c r="K151" i="14" s="1"/>
  <c r="K152" i="14" a="1"/>
  <c r="K152" i="14" s="1"/>
  <c r="K153" i="14" a="1"/>
  <c r="K153" i="14" s="1"/>
  <c r="K154" i="14" a="1"/>
  <c r="K154" i="14" s="1"/>
  <c r="K155" i="14" a="1"/>
  <c r="K155" i="14" s="1"/>
  <c r="K156" i="14" a="1"/>
  <c r="K156" i="14" s="1"/>
  <c r="K157" i="14" a="1"/>
  <c r="K157" i="14"/>
  <c r="K158" i="14" a="1"/>
  <c r="K158" i="14" s="1"/>
  <c r="K159" i="14" a="1"/>
  <c r="K159" i="14" s="1"/>
  <c r="K160" i="14" a="1"/>
  <c r="K160" i="14" s="1"/>
  <c r="K161" i="14" a="1"/>
  <c r="K161" i="14" s="1"/>
  <c r="K162" i="14" a="1"/>
  <c r="K162" i="14" s="1"/>
  <c r="K163" i="14" a="1"/>
  <c r="K163" i="14" s="1"/>
  <c r="K164" i="14" a="1"/>
  <c r="K164" i="14" s="1"/>
  <c r="K165" i="14" a="1"/>
  <c r="K165" i="14" s="1"/>
  <c r="K166" i="14" a="1"/>
  <c r="K166" i="14" s="1"/>
  <c r="K167" i="14" a="1"/>
  <c r="K167" i="14" s="1"/>
  <c r="K168" i="14" a="1"/>
  <c r="K168" i="14" s="1"/>
  <c r="K169" i="14" a="1"/>
  <c r="K169" i="14" s="1"/>
  <c r="K170" i="14" a="1"/>
  <c r="K170" i="14"/>
  <c r="K171" i="14" a="1"/>
  <c r="K171" i="14" s="1"/>
  <c r="K172" i="14" a="1"/>
  <c r="K172" i="14" s="1"/>
  <c r="K173" i="14" a="1"/>
  <c r="K173" i="14" s="1"/>
  <c r="K174" i="14" a="1"/>
  <c r="K174" i="14"/>
  <c r="K175" i="14" a="1"/>
  <c r="K175" i="14"/>
  <c r="K176" i="14" a="1"/>
  <c r="K176" i="14" s="1"/>
  <c r="K177" i="14" a="1"/>
  <c r="K177" i="14" s="1"/>
  <c r="K178" i="14" a="1"/>
  <c r="K178" i="14" s="1"/>
  <c r="K179" i="14" a="1"/>
  <c r="K179" i="14" s="1"/>
  <c r="K180" i="14" a="1"/>
  <c r="K180" i="14" s="1"/>
  <c r="K181" i="14" a="1"/>
  <c r="K181" i="14" s="1"/>
  <c r="K182" i="14" a="1"/>
  <c r="K182" i="14" s="1"/>
  <c r="K183" i="14" a="1"/>
  <c r="K183" i="14" s="1"/>
  <c r="K184" i="14" a="1"/>
  <c r="K184" i="14" s="1"/>
  <c r="K185" i="14" a="1"/>
  <c r="K185" i="14" s="1"/>
  <c r="K186" i="14" a="1"/>
  <c r="K186" i="14" s="1"/>
  <c r="K187" i="14" a="1"/>
  <c r="K187" i="14" s="1"/>
  <c r="K188" i="14" a="1"/>
  <c r="K188" i="14" s="1"/>
  <c r="K189" i="14" a="1"/>
  <c r="K189" i="14" s="1"/>
  <c r="K190" i="14" a="1"/>
  <c r="K190" i="14" s="1"/>
  <c r="K191" i="14" a="1"/>
  <c r="K191" i="14" s="1"/>
  <c r="K192" i="14" a="1"/>
  <c r="K192" i="14" s="1"/>
  <c r="K193" i="14" a="1"/>
  <c r="K193" i="14"/>
  <c r="K194" i="14" a="1"/>
  <c r="K194" i="14" s="1"/>
  <c r="K195" i="14" a="1"/>
  <c r="K195" i="14"/>
  <c r="K196" i="14" a="1"/>
  <c r="K196" i="14" s="1"/>
  <c r="K197" i="14" a="1"/>
  <c r="K197" i="14"/>
  <c r="K198" i="14" a="1"/>
  <c r="K198" i="14" s="1"/>
  <c r="K199" i="14" a="1"/>
  <c r="K199" i="14" s="1"/>
  <c r="K200" i="14" a="1"/>
  <c r="K200" i="14" s="1"/>
  <c r="K201" i="14" a="1"/>
  <c r="K201" i="14" s="1"/>
  <c r="K202" i="14" a="1"/>
  <c r="K202" i="14" s="1"/>
  <c r="K203" i="14" a="1"/>
  <c r="K203" i="14" s="1"/>
  <c r="K204" i="14" a="1"/>
  <c r="K204" i="14" s="1"/>
  <c r="K205" i="14" a="1"/>
  <c r="K205" i="14" s="1"/>
  <c r="K206" i="14" a="1"/>
  <c r="K206" i="14"/>
  <c r="K207" i="14" a="1"/>
  <c r="K207" i="14"/>
  <c r="K208" i="14" a="1"/>
  <c r="K208" i="14" s="1"/>
  <c r="K209" i="14" a="1"/>
  <c r="K209" i="14" s="1"/>
  <c r="K210" i="14" a="1"/>
  <c r="K210" i="14" s="1"/>
  <c r="K211" i="14" a="1"/>
  <c r="K211" i="14" s="1"/>
  <c r="K212" i="14" a="1"/>
  <c r="K212" i="14" s="1"/>
  <c r="K213" i="14" a="1"/>
  <c r="K213" i="14" s="1"/>
  <c r="K214" i="14" a="1"/>
  <c r="K214" i="14" s="1"/>
  <c r="K215" i="14" a="1"/>
  <c r="K215" i="14" s="1"/>
  <c r="K216" i="14" a="1"/>
  <c r="K216" i="14" s="1"/>
  <c r="K217" i="14" a="1"/>
  <c r="K217" i="14"/>
  <c r="K218" i="14" a="1"/>
  <c r="K218" i="14" s="1"/>
  <c r="K219" i="14" a="1"/>
  <c r="K219" i="14" s="1"/>
  <c r="K220" i="14" a="1"/>
  <c r="K220" i="14" s="1"/>
  <c r="K221" i="14" a="1"/>
  <c r="K221" i="14" s="1"/>
  <c r="K222" i="14" a="1"/>
  <c r="K222" i="14"/>
  <c r="K223" i="14" a="1"/>
  <c r="K223" i="14" s="1"/>
  <c r="K224" i="14" a="1"/>
  <c r="K224" i="14" s="1"/>
  <c r="K225" i="14" a="1"/>
  <c r="K225" i="14"/>
  <c r="K226" i="14" a="1"/>
  <c r="K226" i="14" s="1"/>
  <c r="K227" i="14" a="1"/>
  <c r="K227" i="14"/>
  <c r="K228" i="14" a="1"/>
  <c r="K228" i="14" s="1"/>
  <c r="K229" i="14" a="1"/>
  <c r="K229" i="14" s="1"/>
  <c r="K230" i="14" a="1"/>
  <c r="K230" i="14" s="1"/>
  <c r="K231" i="14" a="1"/>
  <c r="K231" i="14" s="1"/>
  <c r="K232" i="14" a="1"/>
  <c r="K232" i="14" s="1"/>
  <c r="K233" i="14" a="1"/>
  <c r="K233" i="14" s="1"/>
  <c r="K234" i="14" a="1"/>
  <c r="K234" i="14" s="1"/>
  <c r="K235" i="14" a="1"/>
  <c r="K235" i="14" s="1"/>
  <c r="K236" i="14" a="1"/>
  <c r="K236" i="14" s="1"/>
  <c r="K237" i="14" a="1"/>
  <c r="K237" i="14" s="1"/>
  <c r="K238" i="14" a="1"/>
  <c r="K238" i="14"/>
  <c r="K239" i="14" a="1"/>
  <c r="K239" i="14" s="1"/>
  <c r="K240" i="14" a="1"/>
  <c r="K240" i="14" s="1"/>
  <c r="K241" i="14" a="1"/>
  <c r="K241" i="14" s="1"/>
  <c r="K242" i="14" a="1"/>
  <c r="K242" i="14" s="1"/>
  <c r="K243" i="14" a="1"/>
  <c r="K243" i="14" s="1"/>
  <c r="K244" i="14" a="1"/>
  <c r="K244" i="14" s="1"/>
  <c r="K245" i="14" a="1"/>
  <c r="K245" i="14" s="1"/>
  <c r="K246" i="14" a="1"/>
  <c r="K246" i="14" s="1"/>
  <c r="K247" i="14" a="1"/>
  <c r="K247" i="14" s="1"/>
  <c r="K248" i="14" a="1"/>
  <c r="K248" i="14" s="1"/>
  <c r="K249" i="14" a="1"/>
  <c r="K249" i="14" s="1"/>
  <c r="K250" i="14" a="1"/>
  <c r="K250" i="14" s="1"/>
  <c r="K251" i="14" a="1"/>
  <c r="K251" i="14" s="1"/>
  <c r="K252" i="14" a="1"/>
  <c r="K252" i="14" s="1"/>
  <c r="K253" i="14" a="1"/>
  <c r="K253" i="14" s="1"/>
  <c r="K254" i="14" a="1"/>
  <c r="K254" i="14" s="1"/>
  <c r="K255" i="14" a="1"/>
  <c r="K255" i="14" s="1"/>
  <c r="K256" i="14" a="1"/>
  <c r="K256" i="14" s="1"/>
  <c r="K257" i="14" a="1"/>
  <c r="K257" i="14" s="1"/>
  <c r="K258" i="14" a="1"/>
  <c r="K258" i="14" s="1"/>
  <c r="K259" i="14" a="1"/>
  <c r="K259" i="14" s="1"/>
  <c r="K260" i="14" a="1"/>
  <c r="K260" i="14" s="1"/>
  <c r="K261" i="14" a="1"/>
  <c r="K261" i="14" s="1"/>
  <c r="K262" i="14" a="1"/>
  <c r="K262" i="14"/>
  <c r="K263" i="14" a="1"/>
  <c r="K263" i="14" s="1"/>
  <c r="K264" i="14" a="1"/>
  <c r="K264" i="14" s="1"/>
  <c r="K265" i="14" a="1"/>
  <c r="K265" i="14" s="1"/>
  <c r="K266" i="14" a="1"/>
  <c r="K266" i="14" s="1"/>
  <c r="K267" i="14" a="1"/>
  <c r="K267" i="14"/>
  <c r="K268" i="14" a="1"/>
  <c r="K268" i="14" s="1"/>
  <c r="K269" i="14" a="1"/>
  <c r="K269" i="14" s="1"/>
  <c r="K270" i="14" a="1"/>
  <c r="K270" i="14"/>
  <c r="K271" i="14" a="1"/>
  <c r="K271" i="14" s="1"/>
  <c r="K272" i="14" a="1"/>
  <c r="K272" i="14" s="1"/>
  <c r="K273" i="14" a="1"/>
  <c r="K273" i="14" s="1"/>
  <c r="K274" i="14" a="1"/>
  <c r="K274" i="14" s="1"/>
  <c r="K275" i="14" a="1"/>
  <c r="K275" i="14" s="1"/>
  <c r="K276" i="14" a="1"/>
  <c r="K276" i="14" s="1"/>
  <c r="K277" i="14" a="1"/>
  <c r="K277" i="14" s="1"/>
  <c r="K278" i="14" a="1"/>
  <c r="K278" i="14" s="1"/>
  <c r="K279" i="14" a="1"/>
  <c r="K279" i="14"/>
  <c r="K280" i="14" a="1"/>
  <c r="K280" i="14" s="1"/>
  <c r="K281" i="14" a="1"/>
  <c r="K281" i="14" s="1"/>
  <c r="K282" i="14" a="1"/>
  <c r="K282" i="14"/>
  <c r="K283" i="14" a="1"/>
  <c r="K283" i="14" s="1"/>
  <c r="K284" i="14" a="1"/>
  <c r="K284" i="14" s="1"/>
  <c r="K285" i="14" a="1"/>
  <c r="K285" i="14"/>
  <c r="K286" i="14" a="1"/>
  <c r="K286" i="14" s="1"/>
  <c r="K287" i="14" a="1"/>
  <c r="K287" i="14" s="1"/>
  <c r="K288" i="14" a="1"/>
  <c r="K288" i="14" s="1"/>
  <c r="K289" i="14" a="1"/>
  <c r="K289" i="14" s="1"/>
  <c r="K290" i="14" a="1"/>
  <c r="K290" i="14" s="1"/>
  <c r="K291" i="14" a="1"/>
  <c r="K291" i="14" s="1"/>
  <c r="K292" i="14" a="1"/>
  <c r="K292" i="14" s="1"/>
  <c r="K293" i="14" a="1"/>
  <c r="K293" i="14" s="1"/>
  <c r="K294" i="14" a="1"/>
  <c r="K294" i="14" s="1"/>
  <c r="K295" i="14" a="1"/>
  <c r="K295" i="14" s="1"/>
  <c r="K296" i="14" a="1"/>
  <c r="K296" i="14" s="1"/>
  <c r="K297" i="14" a="1"/>
  <c r="K297" i="14" s="1"/>
  <c r="K298" i="14" a="1"/>
  <c r="K298" i="14"/>
  <c r="K299" i="14" a="1"/>
  <c r="K299" i="14" s="1"/>
  <c r="K300" i="14" a="1"/>
  <c r="K300" i="14" s="1"/>
  <c r="K301" i="14" a="1"/>
  <c r="K301" i="14" s="1"/>
  <c r="K302" i="14" a="1"/>
  <c r="K302" i="14"/>
  <c r="K303" i="14" a="1"/>
  <c r="K303" i="14"/>
  <c r="K304" i="14" a="1"/>
  <c r="K304" i="14" s="1"/>
  <c r="K305" i="14" a="1"/>
  <c r="K305" i="14" s="1"/>
  <c r="K306" i="14" a="1"/>
  <c r="K306" i="14" s="1"/>
  <c r="K307" i="14" a="1"/>
  <c r="K307" i="14"/>
  <c r="K308" i="14" a="1"/>
  <c r="K308" i="14" s="1"/>
  <c r="K309" i="14" a="1"/>
  <c r="K309" i="14"/>
  <c r="K310" i="14" a="1"/>
  <c r="K310" i="14" s="1"/>
  <c r="K311" i="14" a="1"/>
  <c r="K311" i="14"/>
  <c r="K312" i="14" a="1"/>
  <c r="K312" i="14" s="1"/>
  <c r="K313" i="14" a="1"/>
  <c r="K313" i="14" s="1"/>
  <c r="K314" i="14" a="1"/>
  <c r="K314" i="14" s="1"/>
  <c r="K315" i="14" a="1"/>
  <c r="K315" i="14" s="1"/>
  <c r="K316" i="14" a="1"/>
  <c r="K316" i="14" s="1"/>
  <c r="K317" i="14" a="1"/>
  <c r="K317" i="14" s="1"/>
  <c r="K318" i="14" a="1"/>
  <c r="K318" i="14" s="1"/>
  <c r="K319" i="14" a="1"/>
  <c r="K319" i="14" s="1"/>
  <c r="K320" i="14" a="1"/>
  <c r="K320" i="14" s="1"/>
  <c r="K321" i="14" a="1"/>
  <c r="K321" i="14" s="1"/>
  <c r="K322" i="14" a="1"/>
  <c r="K322" i="14" s="1"/>
  <c r="K323" i="14" a="1"/>
  <c r="K323" i="14" s="1"/>
  <c r="K324" i="14" a="1"/>
  <c r="K324" i="14" s="1"/>
  <c r="K325" i="14" a="1"/>
  <c r="K325" i="14"/>
  <c r="K326" i="14" a="1"/>
  <c r="K326" i="14" s="1"/>
  <c r="K327" i="14" a="1"/>
  <c r="K327" i="14" s="1"/>
  <c r="K328" i="14" a="1"/>
  <c r="K328" i="14" s="1"/>
  <c r="K329" i="14" a="1"/>
  <c r="K329" i="14" s="1"/>
  <c r="K330" i="14" a="1"/>
  <c r="K330" i="14" s="1"/>
  <c r="K331" i="14" a="1"/>
  <c r="K331" i="14" s="1"/>
  <c r="K332" i="14" a="1"/>
  <c r="K332" i="14" s="1"/>
  <c r="K333" i="14" a="1"/>
  <c r="K333" i="14" s="1"/>
  <c r="K334" i="14" a="1"/>
  <c r="K334" i="14" s="1"/>
  <c r="K335" i="14" a="1"/>
  <c r="K335" i="14"/>
  <c r="K336" i="14" a="1"/>
  <c r="K336" i="14" s="1"/>
  <c r="K337" i="14" a="1"/>
  <c r="K337" i="14" s="1"/>
  <c r="K338" i="14" a="1"/>
  <c r="K338" i="14" s="1"/>
  <c r="K339" i="14" a="1"/>
  <c r="K339" i="14" s="1"/>
  <c r="K340" i="14" a="1"/>
  <c r="K340" i="14" s="1"/>
  <c r="K341" i="14" a="1"/>
  <c r="K341" i="14"/>
  <c r="K342" i="14" a="1"/>
  <c r="K342" i="14" s="1"/>
  <c r="K343" i="14" a="1"/>
  <c r="K343" i="14" s="1"/>
  <c r="K344" i="14" a="1"/>
  <c r="K344" i="14" s="1"/>
  <c r="K345" i="14" a="1"/>
  <c r="K345" i="14" s="1"/>
  <c r="K346" i="14" a="1"/>
  <c r="K346" i="14" s="1"/>
  <c r="K347" i="14" a="1"/>
  <c r="K347" i="14" s="1"/>
  <c r="K348" i="14" a="1"/>
  <c r="K348" i="14" s="1"/>
  <c r="K349" i="14" a="1"/>
  <c r="K349" i="14"/>
  <c r="K350" i="14" a="1"/>
  <c r="K350" i="14" s="1"/>
  <c r="K351" i="14" a="1"/>
  <c r="K351" i="14" s="1"/>
  <c r="K352" i="14" a="1"/>
  <c r="K352" i="14" s="1"/>
  <c r="K353" i="14" a="1"/>
  <c r="K353" i="14" s="1"/>
  <c r="K354" i="14" a="1"/>
  <c r="K354" i="14" s="1"/>
  <c r="K355" i="14" a="1"/>
  <c r="K355" i="14" s="1"/>
  <c r="K356" i="14" a="1"/>
  <c r="K356" i="14" s="1"/>
  <c r="K357" i="14" a="1"/>
  <c r="K357" i="14" s="1"/>
  <c r="K358" i="14" a="1"/>
  <c r="K358" i="14" s="1"/>
  <c r="K359" i="14" a="1"/>
  <c r="K359" i="14" s="1"/>
  <c r="K360" i="14" a="1"/>
  <c r="K360" i="14" s="1"/>
  <c r="K361" i="14" a="1"/>
  <c r="K361" i="14" s="1"/>
  <c r="K362" i="14" a="1"/>
  <c r="K362" i="14" s="1"/>
  <c r="K363" i="14" a="1"/>
  <c r="K363" i="14" s="1"/>
  <c r="K364" i="14" a="1"/>
  <c r="K364" i="14" s="1"/>
  <c r="K365" i="14" a="1"/>
  <c r="K365" i="14" s="1"/>
  <c r="K366" i="14" a="1"/>
  <c r="K366" i="14" s="1"/>
  <c r="K367" i="14" a="1"/>
  <c r="K367" i="14" s="1"/>
  <c r="K368" i="14" a="1"/>
  <c r="K368" i="14" s="1"/>
  <c r="K369" i="14" a="1"/>
  <c r="K369" i="14"/>
  <c r="K370" i="14" a="1"/>
  <c r="K370" i="14" s="1"/>
  <c r="K371" i="14" a="1"/>
  <c r="K371" i="14" s="1"/>
  <c r="K372" i="14" a="1"/>
  <c r="K372" i="14" s="1"/>
  <c r="K373" i="14" a="1"/>
  <c r="K373" i="14" s="1"/>
  <c r="K374" i="14" a="1"/>
  <c r="K374" i="14" s="1"/>
  <c r="K375" i="14" a="1"/>
  <c r="K375" i="14" s="1"/>
  <c r="K376" i="14" a="1"/>
  <c r="K376" i="14" s="1"/>
  <c r="K377" i="14" a="1"/>
  <c r="K377" i="14" s="1"/>
  <c r="K378" i="14" a="1"/>
  <c r="K378" i="14" s="1"/>
  <c r="K379" i="14" a="1"/>
  <c r="K379" i="14" s="1"/>
  <c r="K380" i="14" a="1"/>
  <c r="K380" i="14" s="1"/>
  <c r="K381" i="14" a="1"/>
  <c r="K381" i="14" s="1"/>
  <c r="K382" i="14" a="1"/>
  <c r="K382" i="14" s="1"/>
  <c r="K383" i="14" a="1"/>
  <c r="K383" i="14" s="1"/>
  <c r="K384" i="14" a="1"/>
  <c r="K384" i="14" s="1"/>
  <c r="K385" i="14" a="1"/>
  <c r="K385" i="14" s="1"/>
  <c r="K386" i="14" a="1"/>
  <c r="K386" i="14" s="1"/>
  <c r="K387" i="14" a="1"/>
  <c r="K387" i="14" s="1"/>
  <c r="K388" i="14" a="1"/>
  <c r="K388" i="14" s="1"/>
  <c r="K389" i="14" a="1"/>
  <c r="K389" i="14" s="1"/>
  <c r="K390" i="14" a="1"/>
  <c r="K390" i="14" s="1"/>
  <c r="K391" i="14" a="1"/>
  <c r="K391" i="14" s="1"/>
  <c r="K392" i="14" a="1"/>
  <c r="K392" i="14" s="1"/>
  <c r="K393" i="14" a="1"/>
  <c r="K393" i="14" s="1"/>
  <c r="K394" i="14" a="1"/>
  <c r="K394" i="14" s="1"/>
  <c r="K395" i="14" a="1"/>
  <c r="K395" i="14" s="1"/>
  <c r="K396" i="14" a="1"/>
  <c r="K396" i="14" s="1"/>
  <c r="K397" i="14" a="1"/>
  <c r="K397" i="14" s="1"/>
  <c r="K398" i="14" a="1"/>
  <c r="K398" i="14" s="1"/>
  <c r="K399" i="14" a="1"/>
  <c r="K399" i="14" s="1"/>
  <c r="K400" i="14" a="1"/>
  <c r="K400" i="14" s="1"/>
  <c r="K401" i="14" a="1"/>
  <c r="K401" i="14"/>
  <c r="K402" i="14" a="1"/>
  <c r="K402" i="14" s="1"/>
  <c r="K403" i="14" a="1"/>
  <c r="K403" i="14" s="1"/>
  <c r="K404" i="14" a="1"/>
  <c r="K404" i="14" s="1"/>
  <c r="K405" i="14" a="1"/>
  <c r="K405" i="14"/>
  <c r="K406" i="14" a="1"/>
  <c r="K406" i="14" s="1"/>
  <c r="K407" i="14" a="1"/>
  <c r="K407" i="14" s="1"/>
  <c r="K408" i="14" a="1"/>
  <c r="K408" i="14" s="1"/>
  <c r="K409" i="14" a="1"/>
  <c r="K409" i="14" s="1"/>
  <c r="K410" i="14" a="1"/>
  <c r="K410" i="14" s="1"/>
  <c r="K411" i="14" a="1"/>
  <c r="K411" i="14" s="1"/>
  <c r="K412" i="14" a="1"/>
  <c r="K412" i="14"/>
  <c r="K413" i="14" a="1"/>
  <c r="K413" i="14" s="1"/>
  <c r="K414" i="14" a="1"/>
  <c r="K414" i="14" s="1"/>
  <c r="K415" i="14" a="1"/>
  <c r="K415" i="14" s="1"/>
  <c r="K416" i="14" a="1"/>
  <c r="K416" i="14" s="1"/>
  <c r="K417" i="14" a="1"/>
  <c r="K417" i="14" s="1"/>
  <c r="K418" i="14" a="1"/>
  <c r="K418" i="14" s="1"/>
  <c r="K419" i="14" a="1"/>
  <c r="K419" i="14" s="1"/>
  <c r="K420" i="14" a="1"/>
  <c r="K420" i="14" s="1"/>
  <c r="K421" i="14" a="1"/>
  <c r="K421" i="14"/>
  <c r="K422" i="14" a="1"/>
  <c r="K422" i="14" s="1"/>
  <c r="K423" i="14" a="1"/>
  <c r="K423" i="14" s="1"/>
  <c r="K424" i="14" a="1"/>
  <c r="K424" i="14" s="1"/>
  <c r="K425" i="14" a="1"/>
  <c r="K425" i="14" s="1"/>
  <c r="K426" i="14" a="1"/>
  <c r="K426" i="14" s="1"/>
  <c r="K427" i="14" a="1"/>
  <c r="K427" i="14" s="1"/>
  <c r="K428" i="14" a="1"/>
  <c r="K428" i="14"/>
  <c r="K429" i="14" a="1"/>
  <c r="K429" i="14" s="1"/>
  <c r="K430" i="14" a="1"/>
  <c r="K430" i="14" s="1"/>
  <c r="K431" i="14" a="1"/>
  <c r="K431" i="14" s="1"/>
  <c r="K432" i="14" a="1"/>
  <c r="K432" i="14" s="1"/>
  <c r="K433" i="14" a="1"/>
  <c r="K433" i="14"/>
  <c r="K434" i="14" a="1"/>
  <c r="K434" i="14" s="1"/>
  <c r="K435" i="14" a="1"/>
  <c r="K435" i="14" s="1"/>
  <c r="K436" i="14" a="1"/>
  <c r="K436" i="14" s="1"/>
  <c r="K437" i="14" a="1"/>
  <c r="K437" i="14" s="1"/>
  <c r="K438" i="14" a="1"/>
  <c r="K438" i="14" s="1"/>
  <c r="K439" i="14" a="1"/>
  <c r="K439" i="14" s="1"/>
  <c r="K440" i="14" a="1"/>
  <c r="K440" i="14" s="1"/>
  <c r="K441" i="14" a="1"/>
  <c r="K441" i="14" s="1"/>
  <c r="K442" i="14" a="1"/>
  <c r="K442" i="14" s="1"/>
  <c r="K443" i="14" a="1"/>
  <c r="K443" i="14" s="1"/>
  <c r="K444" i="14" a="1"/>
  <c r="K444" i="14" s="1"/>
  <c r="K445" i="14" a="1"/>
  <c r="K445" i="14" s="1"/>
  <c r="K446" i="14" a="1"/>
  <c r="K446" i="14" s="1"/>
  <c r="K447" i="14" a="1"/>
  <c r="K447" i="14" s="1"/>
  <c r="K448" i="14" a="1"/>
  <c r="K448" i="14" s="1"/>
  <c r="K449" i="14" a="1"/>
  <c r="K449" i="14" s="1"/>
  <c r="K450" i="14" a="1"/>
  <c r="K450" i="14" s="1"/>
  <c r="K451" i="14" a="1"/>
  <c r="K451" i="14" s="1"/>
  <c r="K452" i="14" a="1"/>
  <c r="K452" i="14" s="1"/>
  <c r="K453" i="14" a="1"/>
  <c r="K453" i="14"/>
  <c r="K454" i="14" a="1"/>
  <c r="K454" i="14" s="1"/>
  <c r="K455" i="14" a="1"/>
  <c r="K455" i="14" s="1"/>
  <c r="K456" i="14" a="1"/>
  <c r="K456" i="14" s="1"/>
  <c r="K457" i="14" a="1"/>
  <c r="K457" i="14" s="1"/>
  <c r="K458" i="14" a="1"/>
  <c r="K458" i="14" s="1"/>
  <c r="K459" i="14" a="1"/>
  <c r="K459" i="14" s="1"/>
  <c r="K460" i="14" a="1"/>
  <c r="K460" i="14"/>
  <c r="K461" i="14" a="1"/>
  <c r="K461" i="14" s="1"/>
  <c r="K462" i="14" a="1"/>
  <c r="K462" i="14" s="1"/>
  <c r="K463" i="14" a="1"/>
  <c r="K463" i="14" s="1"/>
  <c r="K464" i="14" a="1"/>
  <c r="K464" i="14" s="1"/>
  <c r="K465" i="14" a="1"/>
  <c r="K465" i="14" s="1"/>
  <c r="K466" i="14" a="1"/>
  <c r="K466" i="14" s="1"/>
  <c r="K467" i="14" a="1"/>
  <c r="K467" i="14" s="1"/>
  <c r="K468" i="14" a="1"/>
  <c r="K468" i="14" s="1"/>
  <c r="K469" i="14" a="1"/>
  <c r="K469" i="14"/>
  <c r="K470" i="14" a="1"/>
  <c r="K470" i="14" s="1"/>
  <c r="K471" i="14" a="1"/>
  <c r="K471" i="14" s="1"/>
  <c r="K472" i="14" a="1"/>
  <c r="K472" i="14" s="1"/>
  <c r="K473" i="14" a="1"/>
  <c r="K473" i="14" s="1"/>
  <c r="K474" i="14" a="1"/>
  <c r="K474" i="14" s="1"/>
  <c r="K475" i="14" a="1"/>
  <c r="K475" i="14" s="1"/>
  <c r="K476" i="14" a="1"/>
  <c r="K476" i="14"/>
  <c r="K477" i="14" a="1"/>
  <c r="K477" i="14" s="1"/>
  <c r="K478" i="14" a="1"/>
  <c r="K478" i="14" s="1"/>
  <c r="K479" i="14" a="1"/>
  <c r="K479" i="14" s="1"/>
  <c r="K480" i="14" a="1"/>
  <c r="K480" i="14" s="1"/>
  <c r="K481" i="14" a="1"/>
  <c r="K481" i="14" s="1"/>
  <c r="K482" i="14" a="1"/>
  <c r="K482" i="14" s="1"/>
  <c r="K483" i="14" a="1"/>
  <c r="K483" i="14" s="1"/>
  <c r="K484" i="14" a="1"/>
  <c r="K484" i="14" s="1"/>
  <c r="K485" i="14" a="1"/>
  <c r="K485" i="14" s="1"/>
  <c r="K486" i="14" a="1"/>
  <c r="K486" i="14" s="1"/>
  <c r="K487" i="14" a="1"/>
  <c r="K487" i="14" s="1"/>
  <c r="K488" i="14" a="1"/>
  <c r="K488" i="14" s="1"/>
  <c r="K489" i="14" a="1"/>
  <c r="K489" i="14" s="1"/>
  <c r="K490" i="14" a="1"/>
  <c r="K490" i="14" s="1"/>
  <c r="K491" i="14" a="1"/>
  <c r="K491" i="14" s="1"/>
  <c r="K492" i="14" a="1"/>
  <c r="K492" i="14" s="1"/>
  <c r="K493" i="14" a="1"/>
  <c r="K493" i="14" s="1"/>
  <c r="K494" i="14" a="1"/>
  <c r="K494" i="14" s="1"/>
  <c r="K495" i="14" a="1"/>
  <c r="K495" i="14" s="1"/>
  <c r="K496" i="14" a="1"/>
  <c r="K496" i="14" s="1"/>
  <c r="K497" i="14" a="1"/>
  <c r="K497" i="14" s="1"/>
  <c r="K498" i="14" a="1"/>
  <c r="K498" i="14" s="1"/>
  <c r="K499" i="14" a="1"/>
  <c r="K499" i="14" s="1"/>
  <c r="K500" i="14" a="1"/>
  <c r="K500" i="14" s="1"/>
  <c r="K501" i="14" a="1"/>
  <c r="K501" i="14"/>
  <c r="K502" i="14" a="1"/>
  <c r="K502" i="14" s="1"/>
  <c r="K503" i="14" a="1"/>
  <c r="K503" i="14" s="1"/>
  <c r="K504" i="14" a="1"/>
  <c r="K504" i="14" s="1"/>
  <c r="K505" i="14" a="1"/>
  <c r="K505" i="14" s="1"/>
  <c r="K506" i="14" a="1"/>
  <c r="K506" i="14" s="1"/>
  <c r="K507" i="14" a="1"/>
  <c r="K507" i="14" s="1"/>
  <c r="K508" i="14" a="1"/>
  <c r="K508" i="14"/>
  <c r="K509" i="14" a="1"/>
  <c r="K509" i="14" s="1"/>
  <c r="K510" i="14" a="1"/>
  <c r="K510" i="14" s="1"/>
  <c r="K511" i="14" a="1"/>
  <c r="K511" i="14" s="1"/>
  <c r="K512" i="14" a="1"/>
  <c r="K512" i="14" s="1"/>
  <c r="K513" i="14" a="1"/>
  <c r="K513" i="14" s="1"/>
  <c r="K514" i="14" a="1"/>
  <c r="K514" i="14" s="1"/>
  <c r="K515" i="14" a="1"/>
  <c r="K515" i="14" s="1"/>
  <c r="K516" i="14" a="1"/>
  <c r="K516" i="14" s="1"/>
  <c r="K517" i="14" a="1"/>
  <c r="K517" i="14" s="1"/>
  <c r="K518" i="14" a="1"/>
  <c r="K518" i="14" s="1"/>
  <c r="K519" i="14" a="1"/>
  <c r="K519" i="14" s="1"/>
  <c r="K520" i="14" a="1"/>
  <c r="K520" i="14" s="1"/>
  <c r="K521" i="14" a="1"/>
  <c r="K521" i="14" s="1"/>
  <c r="K522" i="14" a="1"/>
  <c r="K522" i="14" s="1"/>
  <c r="K523" i="14" a="1"/>
  <c r="K523" i="14" s="1"/>
  <c r="K524" i="14" a="1"/>
  <c r="K524" i="14" s="1"/>
  <c r="K525" i="14" a="1"/>
  <c r="K525" i="14" s="1"/>
  <c r="K526" i="14" a="1"/>
  <c r="K526" i="14" s="1"/>
  <c r="K527" i="14" a="1"/>
  <c r="K527" i="14" s="1"/>
  <c r="K528" i="14" a="1"/>
  <c r="K528" i="14" s="1"/>
  <c r="K529" i="14" a="1"/>
  <c r="K529" i="14"/>
  <c r="K530" i="14" a="1"/>
  <c r="K530" i="14" s="1"/>
  <c r="K531" i="14" a="1"/>
  <c r="K531" i="14" s="1"/>
  <c r="K532" i="14" a="1"/>
  <c r="K532" i="14" s="1"/>
  <c r="K533" i="14" a="1"/>
  <c r="K533" i="14" s="1"/>
  <c r="K534" i="14" a="1"/>
  <c r="K534" i="14" s="1"/>
  <c r="K535" i="14" a="1"/>
  <c r="K535" i="14" s="1"/>
  <c r="K536" i="14" a="1"/>
  <c r="K536" i="14" s="1"/>
  <c r="K537" i="14" a="1"/>
  <c r="K537" i="14" s="1"/>
  <c r="K538" i="14" a="1"/>
  <c r="K538" i="14" s="1"/>
  <c r="K539" i="14" a="1"/>
  <c r="K539" i="14" s="1"/>
  <c r="K540" i="14" a="1"/>
  <c r="K540" i="14" s="1"/>
  <c r="K541" i="14" a="1"/>
  <c r="K541" i="14" s="1"/>
  <c r="K542" i="14" a="1"/>
  <c r="K542" i="14" s="1"/>
  <c r="K543" i="14" a="1"/>
  <c r="K543" i="14" s="1"/>
  <c r="K544" i="14" a="1"/>
  <c r="K544" i="14" s="1"/>
  <c r="K545" i="14" a="1"/>
  <c r="K545" i="14" s="1"/>
  <c r="K546" i="14" a="1"/>
  <c r="K546" i="14" s="1"/>
  <c r="K547" i="14" a="1"/>
  <c r="K547" i="14" s="1"/>
  <c r="K548" i="14" a="1"/>
  <c r="K548" i="14" s="1"/>
  <c r="K549" i="14" a="1"/>
  <c r="K549" i="14"/>
  <c r="K550" i="14" a="1"/>
  <c r="K550" i="14" s="1"/>
  <c r="K551" i="14" a="1"/>
  <c r="K551" i="14" s="1"/>
  <c r="K552" i="14" a="1"/>
  <c r="K552" i="14" s="1"/>
  <c r="K553" i="14" a="1"/>
  <c r="K553" i="14" s="1"/>
  <c r="K554" i="14" a="1"/>
  <c r="K554" i="14" s="1"/>
  <c r="K555" i="14" a="1"/>
  <c r="K555" i="14" s="1"/>
  <c r="K556" i="14" a="1"/>
  <c r="K556" i="14"/>
  <c r="K557" i="14" a="1"/>
  <c r="K557" i="14" s="1"/>
  <c r="K558" i="14" a="1"/>
  <c r="K558" i="14" s="1"/>
  <c r="K559" i="14" a="1"/>
  <c r="K559" i="14" s="1"/>
  <c r="K560" i="14" a="1"/>
  <c r="K560" i="14" s="1"/>
  <c r="K561" i="14" a="1"/>
  <c r="K561" i="14" s="1"/>
  <c r="K562" i="14" a="1"/>
  <c r="K562" i="14" s="1"/>
  <c r="K563" i="14" a="1"/>
  <c r="K563" i="14" s="1"/>
  <c r="K564" i="14" a="1"/>
  <c r="K564" i="14" s="1"/>
  <c r="K565" i="14" a="1"/>
  <c r="K565" i="14" s="1"/>
  <c r="K566" i="14" a="1"/>
  <c r="K566" i="14" s="1"/>
  <c r="K567" i="14" a="1"/>
  <c r="K567" i="14" s="1"/>
  <c r="K568" i="14" a="1"/>
  <c r="K568" i="14" s="1"/>
  <c r="K569" i="14" a="1"/>
  <c r="K569" i="14" s="1"/>
  <c r="K570" i="14" a="1"/>
  <c r="K570" i="14" s="1"/>
  <c r="K571" i="14" a="1"/>
  <c r="K571" i="14" s="1"/>
  <c r="K572" i="14" a="1"/>
  <c r="K572" i="14" s="1"/>
  <c r="K573" i="14" a="1"/>
  <c r="K573" i="14"/>
  <c r="K574" i="14" a="1"/>
  <c r="K574" i="14" s="1"/>
  <c r="K575" i="14" a="1"/>
  <c r="K575" i="14" s="1"/>
  <c r="K576" i="14" a="1"/>
  <c r="K576" i="14" s="1"/>
  <c r="K577" i="14" a="1"/>
  <c r="K577" i="14"/>
  <c r="K578" i="14" a="1"/>
  <c r="K578" i="14" s="1"/>
  <c r="K579" i="14" a="1"/>
  <c r="K579" i="14" s="1"/>
  <c r="K580" i="14" a="1"/>
  <c r="K580" i="14" s="1"/>
  <c r="K581" i="14" a="1"/>
  <c r="K581" i="14" s="1"/>
  <c r="K582" i="14" a="1"/>
  <c r="K582" i="14" s="1"/>
  <c r="K583" i="14" a="1"/>
  <c r="K583" i="14" s="1"/>
  <c r="K584" i="14" a="1"/>
  <c r="K584" i="14" s="1"/>
  <c r="K585" i="14" a="1"/>
  <c r="K585" i="14"/>
  <c r="K586" i="14" a="1"/>
  <c r="K586" i="14" s="1"/>
  <c r="K587" i="14" a="1"/>
  <c r="K587" i="14" s="1"/>
  <c r="K588" i="14" a="1"/>
  <c r="K588" i="14" s="1"/>
  <c r="K589" i="14" a="1"/>
  <c r="K589" i="14"/>
  <c r="K590" i="14" a="1"/>
  <c r="K590" i="14" s="1"/>
  <c r="K591" i="14" a="1"/>
  <c r="K591" i="14" s="1"/>
  <c r="K592" i="14" a="1"/>
  <c r="K592" i="14" s="1"/>
  <c r="K593" i="14" a="1"/>
  <c r="K593" i="14" s="1"/>
  <c r="K594" i="14" a="1"/>
  <c r="K594" i="14" s="1"/>
  <c r="K595" i="14" a="1"/>
  <c r="K595" i="14" s="1"/>
  <c r="K596" i="14" a="1"/>
  <c r="K596" i="14" s="1"/>
  <c r="K597" i="14" a="1"/>
  <c r="K597" i="14" s="1"/>
  <c r="K598" i="14" a="1"/>
  <c r="K598" i="14" s="1"/>
  <c r="K599" i="14" a="1"/>
  <c r="K599" i="14" s="1"/>
  <c r="K600" i="14" a="1"/>
  <c r="K600" i="14" s="1"/>
  <c r="K601" i="14" a="1"/>
  <c r="K601" i="14"/>
  <c r="K602" i="14" a="1"/>
  <c r="K602" i="14" s="1"/>
  <c r="K603" i="14" a="1"/>
  <c r="K603" i="14" s="1"/>
  <c r="K604" i="14" a="1"/>
  <c r="K604" i="14" s="1"/>
  <c r="K605" i="14" a="1"/>
  <c r="K605" i="14"/>
  <c r="K606" i="14" a="1"/>
  <c r="K606" i="14" s="1"/>
  <c r="K607" i="14" a="1"/>
  <c r="K607" i="14" s="1"/>
  <c r="K608" i="14" a="1"/>
  <c r="K608" i="14" s="1"/>
  <c r="K609" i="14" a="1"/>
  <c r="K609" i="14"/>
  <c r="K610" i="14" a="1"/>
  <c r="K610" i="14" s="1"/>
  <c r="K611" i="14" a="1"/>
  <c r="K611" i="14" s="1"/>
  <c r="K612" i="14" a="1"/>
  <c r="K612" i="14" s="1"/>
  <c r="K613" i="14" a="1"/>
  <c r="K613" i="14" s="1"/>
  <c r="K614" i="14" a="1"/>
  <c r="K614" i="14" s="1"/>
  <c r="K615" i="14" a="1"/>
  <c r="K615" i="14" s="1"/>
  <c r="K616" i="14" a="1"/>
  <c r="K616" i="14" s="1"/>
  <c r="K617" i="14" a="1"/>
  <c r="K617" i="14"/>
  <c r="K618" i="14" a="1"/>
  <c r="K618" i="14" s="1"/>
  <c r="K619" i="14" a="1"/>
  <c r="K619" i="14" s="1"/>
  <c r="K620" i="14" a="1"/>
  <c r="K620" i="14" s="1"/>
  <c r="K621" i="14" a="1"/>
  <c r="K621" i="14"/>
  <c r="K622" i="14" a="1"/>
  <c r="K622" i="14" s="1"/>
  <c r="K623" i="14" a="1"/>
  <c r="K623" i="14" s="1"/>
  <c r="K624" i="14" a="1"/>
  <c r="K624" i="14" s="1"/>
  <c r="K625" i="14" a="1"/>
  <c r="K625" i="14" s="1"/>
  <c r="K626" i="14" a="1"/>
  <c r="K626" i="14" s="1"/>
  <c r="K627" i="14" a="1"/>
  <c r="K627" i="14" s="1"/>
  <c r="K628" i="14" a="1"/>
  <c r="K628" i="14" s="1"/>
  <c r="K629" i="14" a="1"/>
  <c r="K629" i="14" s="1"/>
  <c r="K630" i="14" a="1"/>
  <c r="K630" i="14" s="1"/>
  <c r="K631" i="14" a="1"/>
  <c r="K631" i="14" s="1"/>
  <c r="K632" i="14" a="1"/>
  <c r="K632" i="14" s="1"/>
  <c r="K633" i="14" a="1"/>
  <c r="K633" i="14"/>
  <c r="K634" i="14" a="1"/>
  <c r="K634" i="14" s="1"/>
  <c r="K635" i="14" a="1"/>
  <c r="K635" i="14" s="1"/>
  <c r="K636" i="14" a="1"/>
  <c r="K636" i="14" s="1"/>
  <c r="K637" i="14" a="1"/>
  <c r="K637" i="14"/>
  <c r="K638" i="14" a="1"/>
  <c r="K638" i="14" s="1"/>
  <c r="K639" i="14" a="1"/>
  <c r="K639" i="14" s="1"/>
  <c r="K640" i="14" a="1"/>
  <c r="K640" i="14" s="1"/>
  <c r="K641" i="14" a="1"/>
  <c r="K641" i="14"/>
  <c r="K642" i="14" a="1"/>
  <c r="K642" i="14" s="1"/>
  <c r="K643" i="14" a="1"/>
  <c r="K643" i="14" s="1"/>
  <c r="K644" i="14" a="1"/>
  <c r="K644" i="14" s="1"/>
  <c r="K645" i="14" a="1"/>
  <c r="K645" i="14" s="1"/>
  <c r="K646" i="14" a="1"/>
  <c r="K646" i="14" s="1"/>
  <c r="K647" i="14" a="1"/>
  <c r="K647" i="14" s="1"/>
  <c r="K648" i="14" a="1"/>
  <c r="K648" i="14" s="1"/>
  <c r="K649" i="14" a="1"/>
  <c r="K649" i="14" s="1"/>
  <c r="K650" i="14" a="1"/>
  <c r="K650" i="14" s="1"/>
  <c r="K651" i="14" a="1"/>
  <c r="K651" i="14" s="1"/>
  <c r="K652" i="14" a="1"/>
  <c r="K652" i="14"/>
  <c r="K653" i="14" a="1"/>
  <c r="K653" i="14" s="1"/>
  <c r="K654" i="14" a="1"/>
  <c r="K654" i="14" s="1"/>
  <c r="K655" i="14" a="1"/>
  <c r="K655" i="14" s="1"/>
  <c r="K656" i="14" a="1"/>
  <c r="K656" i="14" s="1"/>
  <c r="K657" i="14" a="1"/>
  <c r="K657" i="14" s="1"/>
  <c r="K658" i="14" a="1"/>
  <c r="K658" i="14" s="1"/>
  <c r="K659" i="14" a="1"/>
  <c r="K659" i="14"/>
  <c r="K660" i="14" a="1"/>
  <c r="K660" i="14" s="1"/>
  <c r="K661" i="14" a="1"/>
  <c r="K661" i="14" s="1"/>
  <c r="K662" i="14" a="1"/>
  <c r="K662" i="14" s="1"/>
  <c r="K663" i="14" a="1"/>
  <c r="K663" i="14"/>
  <c r="K664" i="14" a="1"/>
  <c r="K664" i="14" s="1"/>
  <c r="K665" i="14" a="1"/>
  <c r="K665" i="14" s="1"/>
  <c r="K666" i="14" a="1"/>
  <c r="K666" i="14" s="1"/>
  <c r="K667" i="14" a="1"/>
  <c r="K667" i="14" s="1"/>
  <c r="K668" i="14" a="1"/>
  <c r="K668" i="14"/>
  <c r="K669" i="14" a="1"/>
  <c r="K669" i="14"/>
  <c r="K670" i="14" a="1"/>
  <c r="K670" i="14" s="1"/>
  <c r="K671" i="14" a="1"/>
  <c r="K671" i="14" s="1"/>
  <c r="K672" i="14" a="1"/>
  <c r="K672" i="14" s="1"/>
  <c r="K673" i="14" a="1"/>
  <c r="K673" i="14" s="1"/>
  <c r="K674" i="14" a="1"/>
  <c r="K674" i="14" s="1"/>
  <c r="K675" i="14" a="1"/>
  <c r="K675" i="14"/>
  <c r="K676" i="14" a="1"/>
  <c r="K676" i="14" s="1"/>
  <c r="K677" i="14" a="1"/>
  <c r="K677" i="14" s="1"/>
  <c r="K678" i="14" a="1"/>
  <c r="K678" i="14" s="1"/>
  <c r="K679" i="14" a="1"/>
  <c r="K679" i="14" s="1"/>
  <c r="K680" i="14" a="1"/>
  <c r="K680" i="14" s="1"/>
  <c r="K681" i="14" a="1"/>
  <c r="K681" i="14" s="1"/>
  <c r="K682" i="14" a="1"/>
  <c r="K682" i="14" s="1"/>
  <c r="K683" i="14" a="1"/>
  <c r="K683" i="14" s="1"/>
  <c r="K684" i="14" a="1"/>
  <c r="K684" i="14"/>
  <c r="K685" i="14" a="1"/>
  <c r="K685" i="14"/>
  <c r="K686" i="14" a="1"/>
  <c r="K686" i="14" s="1"/>
  <c r="K687" i="14" a="1"/>
  <c r="K687" i="14" s="1"/>
  <c r="K688" i="14" a="1"/>
  <c r="K688" i="14" s="1"/>
  <c r="K689" i="14" a="1"/>
  <c r="K689" i="14" s="1"/>
  <c r="K690" i="14" a="1"/>
  <c r="K690" i="14" s="1"/>
  <c r="K691" i="14" a="1"/>
  <c r="K691" i="14"/>
  <c r="K692" i="14" a="1"/>
  <c r="K692" i="14" s="1"/>
  <c r="K693" i="14" a="1"/>
  <c r="K693" i="14"/>
  <c r="K694" i="14" a="1"/>
  <c r="K694" i="14" s="1"/>
  <c r="K695" i="14" a="1"/>
  <c r="K695" i="14"/>
  <c r="K696" i="14" a="1"/>
  <c r="K696" i="14" s="1"/>
  <c r="K697" i="14" a="1"/>
  <c r="K697" i="14" s="1"/>
  <c r="K698" i="14" a="1"/>
  <c r="K698" i="14" s="1"/>
  <c r="K699" i="14" a="1"/>
  <c r="K699" i="14"/>
  <c r="K700" i="14" a="1"/>
  <c r="K700" i="14" s="1"/>
  <c r="K701" i="14" a="1"/>
  <c r="K701" i="14"/>
  <c r="K702" i="14" a="1"/>
  <c r="K702" i="14" s="1"/>
  <c r="K703" i="14" a="1"/>
  <c r="K703" i="14" s="1"/>
  <c r="K704" i="14" a="1"/>
  <c r="K704" i="14"/>
  <c r="K705" i="14" a="1"/>
  <c r="K705" i="14" s="1"/>
  <c r="K706" i="14" a="1"/>
  <c r="K706" i="14" s="1"/>
  <c r="K707" i="14" a="1"/>
  <c r="K707" i="14"/>
  <c r="K708" i="14" a="1"/>
  <c r="K708" i="14" s="1"/>
  <c r="K709" i="14" a="1"/>
  <c r="K709" i="14"/>
  <c r="K710" i="14" a="1"/>
  <c r="K710" i="14" s="1"/>
  <c r="K711" i="14" a="1"/>
  <c r="K711" i="14" s="1"/>
  <c r="K712" i="14" a="1"/>
  <c r="K712" i="14" s="1"/>
  <c r="K713" i="14" a="1"/>
  <c r="K713" i="14"/>
  <c r="K714" i="14" a="1"/>
  <c r="K714" i="14" s="1"/>
  <c r="K715" i="14" a="1"/>
  <c r="K715" i="14"/>
  <c r="K716" i="14" a="1"/>
  <c r="K716" i="14" s="1"/>
  <c r="K717" i="14" a="1"/>
  <c r="K717" i="14"/>
  <c r="K718" i="14" a="1"/>
  <c r="K718" i="14" s="1"/>
  <c r="K719" i="14" a="1"/>
  <c r="K719" i="14" s="1"/>
  <c r="K720" i="14" a="1"/>
  <c r="K720" i="14" s="1"/>
  <c r="K721" i="14" a="1"/>
  <c r="K721" i="14" s="1"/>
  <c r="K722" i="14" a="1"/>
  <c r="K722" i="14" s="1"/>
  <c r="K723" i="14" a="1"/>
  <c r="K723" i="14"/>
  <c r="K724" i="14" a="1"/>
  <c r="K724" i="14"/>
  <c r="K725" i="14" a="1"/>
  <c r="K725" i="14"/>
  <c r="K726" i="14" a="1"/>
  <c r="K726" i="14" s="1"/>
  <c r="K727" i="14" a="1"/>
  <c r="K727" i="14" s="1"/>
  <c r="K728" i="14" a="1"/>
  <c r="K728" i="14" s="1"/>
  <c r="K729" i="14" a="1"/>
  <c r="K729" i="14" s="1"/>
  <c r="K730" i="14" a="1"/>
  <c r="K730" i="14" s="1"/>
  <c r="K731" i="14" a="1"/>
  <c r="K731" i="14" s="1"/>
  <c r="K732" i="14" a="1"/>
  <c r="K732" i="14" s="1"/>
  <c r="K733" i="14" a="1"/>
  <c r="K733" i="14"/>
  <c r="K734" i="14" a="1"/>
  <c r="K734" i="14" s="1"/>
  <c r="K735" i="14" a="1"/>
  <c r="K735" i="14" s="1"/>
  <c r="K736" i="14" a="1"/>
  <c r="K736" i="14" s="1"/>
  <c r="K737" i="14" a="1"/>
  <c r="K737" i="14" s="1"/>
  <c r="K738" i="14" a="1"/>
  <c r="K738" i="14" s="1"/>
  <c r="K739" i="14" a="1"/>
  <c r="K739" i="14"/>
  <c r="K740" i="14" a="1"/>
  <c r="K740" i="14"/>
  <c r="K741" i="14" a="1"/>
  <c r="K741" i="14" s="1"/>
  <c r="K742" i="14" a="1"/>
  <c r="K742" i="14" s="1"/>
  <c r="K743" i="14" a="1"/>
  <c r="K743" i="14" s="1"/>
  <c r="K744" i="14" a="1"/>
  <c r="K744" i="14" s="1"/>
  <c r="K745" i="14" a="1"/>
  <c r="K745" i="14"/>
  <c r="K746" i="14" a="1"/>
  <c r="K746" i="14" s="1"/>
  <c r="K747" i="14" a="1"/>
  <c r="K747" i="14" s="1"/>
  <c r="K748" i="14" a="1"/>
  <c r="K748" i="14" s="1"/>
  <c r="K749" i="14" a="1"/>
  <c r="K749" i="14" s="1"/>
  <c r="K750" i="14" a="1"/>
  <c r="K750" i="14" s="1"/>
  <c r="K751" i="14" a="1"/>
  <c r="K751" i="14" s="1"/>
  <c r="K752" i="14" a="1"/>
  <c r="K752" i="14" s="1"/>
  <c r="K753" i="14" a="1"/>
  <c r="K753" i="14" s="1"/>
  <c r="K754" i="14" a="1"/>
  <c r="K754" i="14" s="1"/>
  <c r="K755" i="14" a="1"/>
  <c r="K755" i="14" s="1"/>
  <c r="K756" i="14" a="1"/>
  <c r="K756" i="14"/>
  <c r="K757" i="14" a="1"/>
  <c r="K757" i="14" s="1"/>
  <c r="K758" i="14" a="1"/>
  <c r="K758" i="14" s="1"/>
  <c r="K759" i="14" a="1"/>
  <c r="K759" i="14" s="1"/>
  <c r="K760" i="14" a="1"/>
  <c r="K760" i="14" s="1"/>
  <c r="K761" i="14" a="1"/>
  <c r="K761" i="14" s="1"/>
  <c r="K762" i="14" a="1"/>
  <c r="K762" i="14" s="1"/>
  <c r="K763" i="14" a="1"/>
  <c r="K763" i="14" s="1"/>
  <c r="K764" i="14" a="1"/>
  <c r="K764" i="14"/>
  <c r="K765" i="14" a="1"/>
  <c r="K765" i="14" s="1"/>
  <c r="K766" i="14" a="1"/>
  <c r="K766" i="14" s="1"/>
  <c r="K767" i="14" a="1"/>
  <c r="K767" i="14" s="1"/>
  <c r="K768" i="14" a="1"/>
  <c r="K768" i="14" s="1"/>
  <c r="K769" i="14" a="1"/>
  <c r="K769" i="14" s="1"/>
  <c r="K770" i="14" a="1"/>
  <c r="K770" i="14" s="1"/>
  <c r="K771" i="14" a="1"/>
  <c r="K771" i="14" s="1"/>
  <c r="K772" i="14" a="1"/>
  <c r="K772" i="14"/>
  <c r="K773" i="14" a="1"/>
  <c r="K773" i="14" s="1"/>
  <c r="K774" i="14" a="1"/>
  <c r="K774" i="14" s="1"/>
  <c r="K775" i="14" a="1"/>
  <c r="K775" i="14" s="1"/>
  <c r="K776" i="14" a="1"/>
  <c r="K776" i="14" s="1"/>
  <c r="K777" i="14" a="1"/>
  <c r="K777" i="14"/>
  <c r="K778" i="14" a="1"/>
  <c r="K778" i="14" s="1"/>
  <c r="K779" i="14" a="1"/>
  <c r="K779" i="14" s="1"/>
  <c r="K780" i="14" a="1"/>
  <c r="K780" i="14"/>
  <c r="K781" i="14" a="1"/>
  <c r="K781" i="14" s="1"/>
  <c r="K782" i="14" a="1"/>
  <c r="K782" i="14" s="1"/>
  <c r="K783" i="14" a="1"/>
  <c r="K783" i="14" s="1"/>
  <c r="K784" i="14" a="1"/>
  <c r="K784" i="14" s="1"/>
  <c r="K785" i="14" a="1"/>
  <c r="K785" i="14" s="1"/>
  <c r="K786" i="14" a="1"/>
  <c r="K786" i="14" s="1"/>
  <c r="K787" i="14" a="1"/>
  <c r="K787" i="14" s="1"/>
  <c r="K788" i="14" a="1"/>
  <c r="K788" i="14"/>
  <c r="K789" i="14" a="1"/>
  <c r="K789" i="14"/>
  <c r="K790" i="14" a="1"/>
  <c r="K790" i="14" s="1"/>
  <c r="K791" i="14" a="1"/>
  <c r="K791" i="14"/>
  <c r="K792" i="14" a="1"/>
  <c r="K792" i="14" s="1"/>
  <c r="K793" i="14" a="1"/>
  <c r="K793" i="14" s="1"/>
  <c r="K794" i="14" a="1"/>
  <c r="K794" i="14" s="1"/>
  <c r="K795" i="14" a="1"/>
  <c r="K795" i="14"/>
  <c r="K796" i="14" a="1"/>
  <c r="K796" i="14"/>
  <c r="K797" i="14" a="1"/>
  <c r="K797" i="14" s="1"/>
  <c r="K798" i="14" a="1"/>
  <c r="K798" i="14" s="1"/>
  <c r="K799" i="14" a="1"/>
  <c r="K799" i="14" s="1"/>
  <c r="K800" i="14" a="1"/>
  <c r="K800" i="14"/>
  <c r="K801" i="14" a="1"/>
  <c r="K801" i="14" s="1"/>
  <c r="K802" i="14" a="1"/>
  <c r="K802" i="14" s="1"/>
  <c r="K803" i="14" a="1"/>
  <c r="K803" i="14" s="1"/>
  <c r="K804" i="14" a="1"/>
  <c r="K804" i="14"/>
  <c r="K805" i="14" a="1"/>
  <c r="K805" i="14"/>
  <c r="K806" i="14" a="1"/>
  <c r="K806" i="14" s="1"/>
  <c r="K807" i="14" a="1"/>
  <c r="K807" i="14" s="1"/>
  <c r="K808" i="14" a="1"/>
  <c r="K808" i="14" s="1"/>
  <c r="K809" i="14" a="1"/>
  <c r="K809" i="14" s="1"/>
  <c r="K810" i="14" a="1"/>
  <c r="K810" i="14" s="1"/>
  <c r="K811" i="14" a="1"/>
  <c r="K811" i="14"/>
  <c r="K812" i="14" a="1"/>
  <c r="K812" i="14"/>
  <c r="K813" i="14" a="1"/>
  <c r="K813" i="14" s="1"/>
  <c r="K814" i="14" a="1"/>
  <c r="K814" i="14" s="1"/>
  <c r="K815" i="14" a="1"/>
  <c r="K815" i="14" s="1"/>
  <c r="K816" i="14" a="1"/>
  <c r="K816" i="14" s="1"/>
  <c r="K817" i="14" a="1"/>
  <c r="K817" i="14" s="1"/>
  <c r="K818" i="14" a="1"/>
  <c r="K818" i="14" s="1"/>
  <c r="K819" i="14" a="1"/>
  <c r="K819" i="14"/>
  <c r="K820" i="14" a="1"/>
  <c r="K820" i="14" s="1"/>
  <c r="K821" i="14" a="1"/>
  <c r="K821" i="14"/>
  <c r="K822" i="14" a="1"/>
  <c r="K822" i="14" s="1"/>
  <c r="K823" i="14" a="1"/>
  <c r="K823" i="14"/>
  <c r="K824" i="14" a="1"/>
  <c r="K824" i="14" s="1"/>
  <c r="K825" i="14" a="1"/>
  <c r="K825" i="14" s="1"/>
  <c r="K826" i="14" a="1"/>
  <c r="K826" i="14" s="1"/>
  <c r="K827" i="14" a="1"/>
  <c r="K827" i="14"/>
  <c r="K828" i="14" a="1"/>
  <c r="K828" i="14" s="1"/>
  <c r="K829" i="14" a="1"/>
  <c r="K829" i="14"/>
  <c r="K830" i="14" a="1"/>
  <c r="K830" i="14" s="1"/>
  <c r="K831" i="14" a="1"/>
  <c r="K831" i="14" s="1"/>
  <c r="K832" i="14" a="1"/>
  <c r="K832" i="14"/>
  <c r="K833" i="14" a="1"/>
  <c r="K833" i="14" s="1"/>
  <c r="K834" i="14" a="1"/>
  <c r="K834" i="14" s="1"/>
  <c r="K835" i="14" a="1"/>
  <c r="K835" i="14"/>
  <c r="K836" i="14" a="1"/>
  <c r="K836" i="14" s="1"/>
  <c r="K837" i="14" a="1"/>
  <c r="K837" i="14"/>
  <c r="K838" i="14" a="1"/>
  <c r="K838" i="14" s="1"/>
  <c r="K839" i="14" a="1"/>
  <c r="K839" i="14" s="1"/>
  <c r="K840" i="14" a="1"/>
  <c r="K840" i="14" s="1"/>
  <c r="K841" i="14" a="1"/>
  <c r="K841" i="14" s="1"/>
  <c r="K842" i="14" a="1"/>
  <c r="K842" i="14" s="1"/>
  <c r="K843" i="14" a="1"/>
  <c r="K843" i="14"/>
  <c r="K844" i="14" a="1"/>
  <c r="K844" i="14" s="1"/>
  <c r="K845" i="14" a="1"/>
  <c r="K845" i="14"/>
  <c r="K846" i="14" a="1"/>
  <c r="K846" i="14" s="1"/>
  <c r="K847" i="14" a="1"/>
  <c r="K847" i="14" s="1"/>
  <c r="K848" i="14" a="1"/>
  <c r="K848" i="14" s="1"/>
  <c r="K849" i="14" a="1"/>
  <c r="K849" i="14" s="1"/>
  <c r="K850" i="14" a="1"/>
  <c r="K850" i="14" s="1"/>
  <c r="K851" i="14" a="1"/>
  <c r="K851" i="14"/>
  <c r="K852" i="14" a="1"/>
  <c r="K852" i="14" s="1"/>
  <c r="K853" i="14" a="1"/>
  <c r="K853" i="14"/>
  <c r="K854" i="14" a="1"/>
  <c r="K854" i="14" s="1"/>
  <c r="K855" i="14" a="1"/>
  <c r="K855" i="14" s="1"/>
  <c r="K856" i="14" a="1"/>
  <c r="K856" i="14" s="1"/>
  <c r="K857" i="14" a="1"/>
  <c r="K857" i="14" s="1"/>
  <c r="K858" i="14" a="1"/>
  <c r="K858" i="14" s="1"/>
  <c r="K859" i="14" a="1"/>
  <c r="K859" i="14"/>
  <c r="K860" i="14" a="1"/>
  <c r="K860" i="14"/>
  <c r="K861" i="14" a="1"/>
  <c r="K861" i="14"/>
  <c r="K862" i="14" a="1"/>
  <c r="K862" i="14" s="1"/>
  <c r="K863" i="14" a="1"/>
  <c r="K863" i="14" s="1"/>
  <c r="K864" i="14" a="1"/>
  <c r="K864" i="14"/>
  <c r="K865" i="14" a="1"/>
  <c r="K865" i="14" s="1"/>
  <c r="K866" i="14" a="1"/>
  <c r="K866" i="14" s="1"/>
  <c r="K867" i="14" a="1"/>
  <c r="K867" i="14" s="1"/>
  <c r="K868" i="14" a="1"/>
  <c r="K868" i="14" s="1"/>
  <c r="K869" i="14" a="1"/>
  <c r="K869" i="14" s="1"/>
  <c r="K870" i="14" a="1"/>
  <c r="K870" i="14" s="1"/>
  <c r="K871" i="14" a="1"/>
  <c r="K871" i="14" s="1"/>
  <c r="K872" i="14" a="1"/>
  <c r="K872" i="14" s="1"/>
  <c r="K873" i="14" a="1"/>
  <c r="K873" i="14"/>
  <c r="K874" i="14" a="1"/>
  <c r="K874" i="14" s="1"/>
  <c r="K875" i="14" a="1"/>
  <c r="K875" i="14" s="1"/>
  <c r="K876" i="14" a="1"/>
  <c r="K876" i="14"/>
  <c r="K877" i="14" a="1"/>
  <c r="K877" i="14" s="1"/>
  <c r="K878" i="14" a="1"/>
  <c r="K878" i="14" s="1"/>
  <c r="K879" i="14" a="1"/>
  <c r="K879" i="14" s="1"/>
  <c r="K880" i="14" a="1"/>
  <c r="K880" i="14" s="1"/>
  <c r="K881" i="14" a="1"/>
  <c r="K881" i="14" s="1"/>
  <c r="K882" i="14" a="1"/>
  <c r="K882" i="14" s="1"/>
  <c r="K883" i="14" a="1"/>
  <c r="K883" i="14" s="1"/>
  <c r="K884" i="14" a="1"/>
  <c r="K884" i="14"/>
  <c r="K885" i="14" a="1"/>
  <c r="K885" i="14" s="1"/>
  <c r="K886" i="14" a="1"/>
  <c r="K886" i="14" s="1"/>
  <c r="K887" i="14" a="1"/>
  <c r="K887" i="14"/>
  <c r="K888" i="14" a="1"/>
  <c r="K888" i="14" s="1"/>
  <c r="K889" i="14" a="1"/>
  <c r="K889" i="14" s="1"/>
  <c r="K890" i="14" a="1"/>
  <c r="K890" i="14" s="1"/>
  <c r="K891" i="14" a="1"/>
  <c r="K891" i="14" s="1"/>
  <c r="K892" i="14" a="1"/>
  <c r="K892" i="14"/>
  <c r="K893" i="14" a="1"/>
  <c r="K893" i="14" s="1"/>
  <c r="K894" i="14" a="1"/>
  <c r="K894" i="14" s="1"/>
  <c r="K895" i="14" a="1"/>
  <c r="K895" i="14" s="1"/>
  <c r="K896" i="14" a="1"/>
  <c r="K896" i="14" s="1"/>
  <c r="K897" i="14" a="1"/>
  <c r="K897" i="14" s="1"/>
  <c r="K898" i="14" a="1"/>
  <c r="K898" i="14" s="1"/>
  <c r="K899" i="14" a="1"/>
  <c r="K899" i="14" s="1"/>
  <c r="K900" i="14" a="1"/>
  <c r="K900" i="14"/>
  <c r="K901" i="14" a="1"/>
  <c r="K901" i="14" s="1"/>
  <c r="K902" i="14" a="1"/>
  <c r="K902" i="14" s="1"/>
  <c r="K903" i="14" a="1"/>
  <c r="K903" i="14" s="1"/>
  <c r="K904" i="14" a="1"/>
  <c r="K904" i="14" s="1"/>
  <c r="K905" i="14" a="1"/>
  <c r="K905" i="14"/>
  <c r="K906" i="14" a="1"/>
  <c r="K906" i="14" s="1"/>
  <c r="K907" i="14" a="1"/>
  <c r="K907" i="14" s="1"/>
  <c r="K908" i="14" a="1"/>
  <c r="K908" i="14"/>
  <c r="K909" i="14" a="1"/>
  <c r="K909" i="14" s="1"/>
  <c r="K910" i="14" a="1"/>
  <c r="K910" i="14" s="1"/>
  <c r="K911" i="14" a="1"/>
  <c r="K911" i="14" s="1"/>
  <c r="K912" i="14" a="1"/>
  <c r="K912" i="14" s="1"/>
  <c r="K913" i="14" a="1"/>
  <c r="K913" i="14" s="1"/>
  <c r="K914" i="14" a="1"/>
  <c r="K914" i="14" s="1"/>
  <c r="K915" i="14" a="1"/>
  <c r="K915" i="14"/>
  <c r="K916" i="14" a="1"/>
  <c r="K916" i="14" s="1"/>
  <c r="K917" i="14" a="1"/>
  <c r="K917" i="14" s="1"/>
  <c r="K918" i="14" a="1"/>
  <c r="K918" i="14" s="1"/>
  <c r="K919" i="14" a="1"/>
  <c r="K919" i="14"/>
  <c r="K920" i="14" a="1"/>
  <c r="K920" i="14" s="1"/>
  <c r="K921" i="14" a="1"/>
  <c r="K921" i="14" s="1"/>
  <c r="K922" i="14" a="1"/>
  <c r="K922" i="14" s="1"/>
  <c r="K923" i="14" a="1"/>
  <c r="K923" i="14" s="1"/>
  <c r="K924" i="14" a="1"/>
  <c r="K924" i="14"/>
  <c r="K925" i="14" a="1"/>
  <c r="K925" i="14"/>
  <c r="K926" i="14" a="1"/>
  <c r="K926" i="14" s="1"/>
  <c r="K927" i="14" a="1"/>
  <c r="K927" i="14" s="1"/>
  <c r="K928" i="14" a="1"/>
  <c r="K928" i="14" s="1"/>
  <c r="K929" i="14" a="1"/>
  <c r="K929" i="14" s="1"/>
  <c r="K930" i="14" a="1"/>
  <c r="K930" i="14" s="1"/>
  <c r="K931" i="14" a="1"/>
  <c r="K931" i="14"/>
  <c r="K932" i="14" a="1"/>
  <c r="K932" i="14" s="1"/>
  <c r="K933" i="14" a="1"/>
  <c r="K933" i="14" s="1"/>
  <c r="K934" i="14" a="1"/>
  <c r="K934" i="14" s="1"/>
  <c r="K935" i="14" a="1"/>
  <c r="K935" i="14" s="1"/>
  <c r="K936" i="14" a="1"/>
  <c r="K936" i="14" s="1"/>
  <c r="K937" i="14" a="1"/>
  <c r="K937" i="14" s="1"/>
  <c r="K938" i="14" a="1"/>
  <c r="K938" i="14" s="1"/>
  <c r="K939" i="14" a="1"/>
  <c r="K939" i="14" s="1"/>
  <c r="K940" i="14" a="1"/>
  <c r="K940" i="14" s="1"/>
  <c r="K941" i="14" a="1"/>
  <c r="K941" i="14"/>
  <c r="K942" i="14" a="1"/>
  <c r="K942" i="14" s="1"/>
  <c r="K943" i="14" a="1"/>
  <c r="K943" i="14" s="1"/>
  <c r="K944" i="14" a="1"/>
  <c r="K944" i="14" s="1"/>
  <c r="K945" i="14" a="1"/>
  <c r="K945" i="14" s="1"/>
  <c r="K946" i="14" a="1"/>
  <c r="K946" i="14" s="1"/>
  <c r="K947" i="14" a="1"/>
  <c r="K947" i="14"/>
  <c r="K948" i="14" a="1"/>
  <c r="K948" i="14" s="1"/>
  <c r="K949" i="14" a="1"/>
  <c r="K949" i="14"/>
  <c r="K950" i="14" a="1"/>
  <c r="K950" i="14" s="1"/>
  <c r="K951" i="14" a="1"/>
  <c r="K951" i="14" s="1"/>
  <c r="K952" i="14" a="1"/>
  <c r="K952" i="14" s="1"/>
  <c r="K953" i="14" a="1"/>
  <c r="K953" i="14" s="1"/>
  <c r="K954" i="14" a="1"/>
  <c r="K954" i="14" s="1"/>
  <c r="K955" i="14" a="1"/>
  <c r="K955" i="14"/>
  <c r="K956" i="14" a="1"/>
  <c r="K956" i="14" s="1"/>
  <c r="K957" i="14" a="1"/>
  <c r="K957" i="14"/>
  <c r="K958" i="14" a="1"/>
  <c r="K958" i="14" s="1"/>
  <c r="K959" i="14" a="1"/>
  <c r="K959" i="14" s="1"/>
  <c r="K960" i="14" a="1"/>
  <c r="K960" i="14"/>
  <c r="K961" i="14" a="1"/>
  <c r="K961" i="14" s="1"/>
  <c r="K962" i="14" a="1"/>
  <c r="K962" i="14" s="1"/>
  <c r="K963" i="14" a="1"/>
  <c r="K963" i="14"/>
  <c r="K964" i="14" a="1"/>
  <c r="K964" i="14" s="1"/>
  <c r="K965" i="14" a="1"/>
  <c r="K965" i="14"/>
  <c r="K966" i="14" a="1"/>
  <c r="K966" i="14" s="1"/>
  <c r="K967" i="14" a="1"/>
  <c r="K967" i="14" s="1"/>
  <c r="K968" i="14" a="1"/>
  <c r="K968" i="14" s="1"/>
  <c r="K969" i="14" a="1"/>
  <c r="K969" i="14"/>
  <c r="K970" i="14" a="1"/>
  <c r="K970" i="14" s="1"/>
  <c r="K971" i="14" a="1"/>
  <c r="K971" i="14"/>
  <c r="K972" i="14" a="1"/>
  <c r="K972" i="14" s="1"/>
  <c r="K973" i="14" a="1"/>
  <c r="K973" i="14"/>
  <c r="K974" i="14" a="1"/>
  <c r="K974" i="14" s="1"/>
  <c r="K975" i="14" a="1"/>
  <c r="K975" i="14" s="1"/>
  <c r="K976" i="14" a="1"/>
  <c r="K976" i="14" s="1"/>
  <c r="K977" i="14" a="1"/>
  <c r="K977" i="14" s="1"/>
  <c r="K978" i="14" a="1"/>
  <c r="K978" i="14" s="1"/>
  <c r="K979" i="14" a="1"/>
  <c r="K979" i="14"/>
  <c r="K980" i="14" a="1"/>
  <c r="K980" i="14"/>
  <c r="K981" i="14" a="1"/>
  <c r="K981" i="14"/>
  <c r="K982" i="14" a="1"/>
  <c r="K982" i="14" s="1"/>
  <c r="K983" i="14" a="1"/>
  <c r="K983" i="14" s="1"/>
  <c r="K984" i="14" a="1"/>
  <c r="K984" i="14" s="1"/>
  <c r="K985" i="14" a="1"/>
  <c r="K985" i="14" s="1"/>
  <c r="K986" i="14" a="1"/>
  <c r="K986" i="14" s="1"/>
  <c r="K987" i="14" a="1"/>
  <c r="K987" i="14" s="1"/>
  <c r="K988" i="14" a="1"/>
  <c r="K988" i="14" s="1"/>
  <c r="K989" i="14" a="1"/>
  <c r="K989" i="14"/>
  <c r="K990" i="14" a="1"/>
  <c r="K990" i="14" s="1"/>
  <c r="K991" i="14" a="1"/>
  <c r="K991" i="14" s="1"/>
  <c r="K992" i="14" a="1"/>
  <c r="K992" i="14" s="1"/>
  <c r="K993" i="14" a="1"/>
  <c r="K993" i="14" s="1"/>
  <c r="K994" i="14" a="1"/>
  <c r="K994" i="14" s="1"/>
  <c r="K995" i="14" a="1"/>
  <c r="K995" i="14" s="1"/>
  <c r="K996" i="14" a="1"/>
  <c r="K996" i="14"/>
  <c r="K997" i="14" a="1"/>
  <c r="K997" i="14" s="1"/>
  <c r="K998" i="14" a="1"/>
  <c r="K998" i="14" s="1"/>
  <c r="K999" i="14" a="1"/>
  <c r="K999" i="14" s="1"/>
  <c r="K1000" i="14" a="1"/>
  <c r="K1000" i="14" s="1"/>
  <c r="K1001" i="14" a="1"/>
  <c r="K1001" i="14"/>
  <c r="K1002" i="14" a="1"/>
  <c r="K1002" i="14" s="1"/>
  <c r="K1003" i="14" a="1"/>
  <c r="K1003" i="14" s="1"/>
  <c r="J4" i="14"/>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102" i="14"/>
  <c r="J103" i="14"/>
  <c r="J104" i="14"/>
  <c r="J105" i="14"/>
  <c r="J106" i="14"/>
  <c r="J107" i="14"/>
  <c r="J108" i="14"/>
  <c r="J109" i="14"/>
  <c r="J110" i="14"/>
  <c r="J111" i="14"/>
  <c r="J112" i="14"/>
  <c r="J113" i="14"/>
  <c r="J114" i="14"/>
  <c r="J115" i="14"/>
  <c r="J116" i="14"/>
  <c r="J117" i="14"/>
  <c r="J118" i="14"/>
  <c r="J119" i="14"/>
  <c r="J120" i="14"/>
  <c r="J121" i="14"/>
  <c r="J122" i="14"/>
  <c r="J123" i="14"/>
  <c r="J124" i="14"/>
  <c r="J125" i="14"/>
  <c r="J126" i="14"/>
  <c r="J127" i="14"/>
  <c r="J128" i="14"/>
  <c r="J129" i="14"/>
  <c r="J130" i="14"/>
  <c r="J131" i="14"/>
  <c r="J132" i="14"/>
  <c r="J133" i="14"/>
  <c r="J134" i="14"/>
  <c r="J135" i="14"/>
  <c r="J136" i="14"/>
  <c r="J137" i="14"/>
  <c r="J138" i="14"/>
  <c r="J139" i="14"/>
  <c r="J140" i="14"/>
  <c r="J141" i="14"/>
  <c r="J142" i="14"/>
  <c r="J143" i="14"/>
  <c r="J144" i="14"/>
  <c r="J145" i="14"/>
  <c r="J146" i="14"/>
  <c r="J147" i="14"/>
  <c r="J148" i="14"/>
  <c r="J149" i="14"/>
  <c r="J150" i="14"/>
  <c r="J151" i="14"/>
  <c r="J152" i="14"/>
  <c r="J153" i="14"/>
  <c r="J154" i="14"/>
  <c r="J155" i="14"/>
  <c r="J156" i="14"/>
  <c r="J157" i="14"/>
  <c r="J158" i="14"/>
  <c r="J159" i="14"/>
  <c r="J160" i="14"/>
  <c r="J161" i="14"/>
  <c r="J162" i="14"/>
  <c r="J163" i="14"/>
  <c r="J164" i="14"/>
  <c r="J165" i="14"/>
  <c r="J166" i="14"/>
  <c r="J167" i="14"/>
  <c r="J168" i="14"/>
  <c r="J169" i="14"/>
  <c r="J170" i="14"/>
  <c r="J171" i="14"/>
  <c r="J172" i="14"/>
  <c r="J173" i="14"/>
  <c r="J174" i="14"/>
  <c r="J175" i="14"/>
  <c r="J176" i="14"/>
  <c r="J177" i="14"/>
  <c r="J178" i="14"/>
  <c r="J179" i="14"/>
  <c r="J180" i="14"/>
  <c r="J181" i="14"/>
  <c r="J182" i="14"/>
  <c r="J183" i="14"/>
  <c r="J184" i="14"/>
  <c r="J185" i="14"/>
  <c r="J186" i="14"/>
  <c r="J187" i="14"/>
  <c r="J188" i="14"/>
  <c r="J189" i="14"/>
  <c r="J190" i="14"/>
  <c r="J191" i="14"/>
  <c r="J192" i="14"/>
  <c r="J193" i="14"/>
  <c r="J194" i="14"/>
  <c r="J195" i="14"/>
  <c r="J196" i="14"/>
  <c r="J197" i="14"/>
  <c r="J198" i="14"/>
  <c r="J199" i="14"/>
  <c r="J200" i="14"/>
  <c r="J201" i="14"/>
  <c r="J202" i="14"/>
  <c r="J203" i="14"/>
  <c r="J204" i="14"/>
  <c r="J205" i="14"/>
  <c r="J206" i="14"/>
  <c r="J207" i="14"/>
  <c r="J208" i="14"/>
  <c r="J209" i="14"/>
  <c r="J210" i="14"/>
  <c r="J211" i="14"/>
  <c r="J212" i="14"/>
  <c r="J213" i="14"/>
  <c r="J214" i="14"/>
  <c r="J215" i="14"/>
  <c r="J216" i="14"/>
  <c r="J217" i="14"/>
  <c r="J218" i="14"/>
  <c r="J219" i="14"/>
  <c r="J220" i="14"/>
  <c r="J221" i="14"/>
  <c r="J222" i="14"/>
  <c r="J223" i="14"/>
  <c r="J224" i="14"/>
  <c r="J225" i="14"/>
  <c r="J226" i="14"/>
  <c r="J227" i="14"/>
  <c r="J228" i="14"/>
  <c r="J229" i="14"/>
  <c r="J230" i="14"/>
  <c r="J231" i="14"/>
  <c r="J232" i="14"/>
  <c r="J233" i="14"/>
  <c r="J234" i="14"/>
  <c r="J235" i="14"/>
  <c r="J236" i="14"/>
  <c r="J237" i="14"/>
  <c r="J238" i="14"/>
  <c r="J239" i="14"/>
  <c r="J240" i="14"/>
  <c r="J241" i="14"/>
  <c r="J242" i="14"/>
  <c r="J243" i="14"/>
  <c r="J244" i="14"/>
  <c r="J245" i="14"/>
  <c r="J246" i="14"/>
  <c r="J247" i="14"/>
  <c r="J248" i="14"/>
  <c r="J249" i="14"/>
  <c r="J250" i="14"/>
  <c r="J251" i="14"/>
  <c r="J252" i="14"/>
  <c r="J253" i="14"/>
  <c r="J254" i="14"/>
  <c r="J255" i="14"/>
  <c r="J256" i="14"/>
  <c r="J257" i="14"/>
  <c r="J258" i="14"/>
  <c r="J259" i="14"/>
  <c r="J260" i="14"/>
  <c r="J261" i="14"/>
  <c r="J262" i="14"/>
  <c r="J263" i="14"/>
  <c r="J264" i="14"/>
  <c r="J265" i="14"/>
  <c r="J266" i="14"/>
  <c r="J267" i="14"/>
  <c r="J268" i="14"/>
  <c r="J269" i="14"/>
  <c r="J270" i="14"/>
  <c r="J271" i="14"/>
  <c r="J272" i="14"/>
  <c r="J273" i="14"/>
  <c r="J274" i="14"/>
  <c r="J275" i="14"/>
  <c r="J276" i="14"/>
  <c r="J277" i="14"/>
  <c r="J278" i="14"/>
  <c r="J279" i="14"/>
  <c r="J280" i="14"/>
  <c r="J281" i="14"/>
  <c r="J282" i="14"/>
  <c r="J283" i="14"/>
  <c r="J284" i="14"/>
  <c r="J285" i="14"/>
  <c r="J286" i="14"/>
  <c r="J287" i="14"/>
  <c r="J288" i="14"/>
  <c r="J289" i="14"/>
  <c r="J290" i="14"/>
  <c r="J291" i="14"/>
  <c r="J292" i="14"/>
  <c r="J293" i="14"/>
  <c r="J294" i="14"/>
  <c r="J295" i="14"/>
  <c r="J296" i="14"/>
  <c r="J297" i="14"/>
  <c r="J298" i="14"/>
  <c r="J299" i="14"/>
  <c r="J300" i="14"/>
  <c r="J301" i="14"/>
  <c r="J302" i="14"/>
  <c r="J303" i="14"/>
  <c r="J304" i="14"/>
  <c r="J305" i="14"/>
  <c r="J306" i="14"/>
  <c r="J307" i="14"/>
  <c r="J308" i="14"/>
  <c r="J309" i="14"/>
  <c r="J310" i="14"/>
  <c r="J311" i="14"/>
  <c r="J312" i="14"/>
  <c r="J313" i="14"/>
  <c r="J314" i="14"/>
  <c r="J315" i="14"/>
  <c r="J316" i="14"/>
  <c r="J317" i="14"/>
  <c r="J318" i="14"/>
  <c r="J319" i="14"/>
  <c r="J320" i="14"/>
  <c r="J321" i="14"/>
  <c r="J322" i="14"/>
  <c r="J323" i="14"/>
  <c r="J324" i="14"/>
  <c r="J325" i="14"/>
  <c r="J326" i="14"/>
  <c r="J327" i="14"/>
  <c r="J328" i="14"/>
  <c r="J329" i="14"/>
  <c r="J330" i="14"/>
  <c r="J331" i="14"/>
  <c r="J332" i="14"/>
  <c r="J333" i="14"/>
  <c r="J334" i="14"/>
  <c r="J335" i="14"/>
  <c r="J336" i="14"/>
  <c r="J337" i="14"/>
  <c r="J338" i="14"/>
  <c r="J339" i="14"/>
  <c r="J340" i="14"/>
  <c r="J341" i="14"/>
  <c r="J342" i="14"/>
  <c r="J343" i="14"/>
  <c r="J344" i="14"/>
  <c r="J345" i="14"/>
  <c r="J346" i="14"/>
  <c r="J347" i="14"/>
  <c r="J348" i="14"/>
  <c r="J349" i="14"/>
  <c r="J350" i="14"/>
  <c r="J351" i="14"/>
  <c r="J352" i="14"/>
  <c r="J353" i="14"/>
  <c r="J354" i="14"/>
  <c r="J355" i="14"/>
  <c r="J356" i="14"/>
  <c r="J357" i="14"/>
  <c r="J358" i="14"/>
  <c r="J359" i="14"/>
  <c r="J360" i="14"/>
  <c r="J361" i="14"/>
  <c r="J362" i="14"/>
  <c r="J363" i="14"/>
  <c r="J364" i="14"/>
  <c r="J365" i="14"/>
  <c r="J366" i="14"/>
  <c r="J367" i="14"/>
  <c r="J368" i="14"/>
  <c r="J369" i="14"/>
  <c r="J370" i="14"/>
  <c r="J371" i="14"/>
  <c r="J372" i="14"/>
  <c r="J373" i="14"/>
  <c r="J374" i="14"/>
  <c r="J375" i="14"/>
  <c r="J376" i="14"/>
  <c r="J377" i="14"/>
  <c r="J378" i="14"/>
  <c r="J379" i="14"/>
  <c r="J380" i="14"/>
  <c r="J381" i="14"/>
  <c r="J382" i="14"/>
  <c r="J383" i="14"/>
  <c r="J384" i="14"/>
  <c r="J385" i="14"/>
  <c r="J386" i="14"/>
  <c r="J387" i="14"/>
  <c r="J388" i="14"/>
  <c r="J389" i="14"/>
  <c r="J390" i="14"/>
  <c r="J391" i="14"/>
  <c r="J392" i="14"/>
  <c r="J393" i="14"/>
  <c r="J394" i="14"/>
  <c r="J395" i="14"/>
  <c r="J396" i="14"/>
  <c r="J397" i="14"/>
  <c r="J398" i="14"/>
  <c r="J399" i="14"/>
  <c r="J400" i="14"/>
  <c r="J401" i="14"/>
  <c r="J402" i="14"/>
  <c r="J403" i="14"/>
  <c r="J404" i="14"/>
  <c r="J405" i="14"/>
  <c r="J406" i="14"/>
  <c r="J407" i="14"/>
  <c r="J408" i="14"/>
  <c r="J409" i="14"/>
  <c r="J410" i="14"/>
  <c r="J411" i="14"/>
  <c r="J412" i="14"/>
  <c r="J413" i="14"/>
  <c r="J414" i="14"/>
  <c r="J415" i="14"/>
  <c r="J416" i="14"/>
  <c r="J417" i="14"/>
  <c r="J418" i="14"/>
  <c r="J419" i="14"/>
  <c r="J420" i="14"/>
  <c r="J421" i="14"/>
  <c r="J422" i="14"/>
  <c r="J423" i="14"/>
  <c r="J424" i="14"/>
  <c r="J425" i="14"/>
  <c r="J426" i="14"/>
  <c r="J427" i="14"/>
  <c r="J428" i="14"/>
  <c r="J429" i="14"/>
  <c r="J430" i="14"/>
  <c r="J431" i="14"/>
  <c r="J432" i="14"/>
  <c r="J433" i="14"/>
  <c r="J434" i="14"/>
  <c r="J435" i="14"/>
  <c r="J436" i="14"/>
  <c r="J437" i="14"/>
  <c r="J438" i="14"/>
  <c r="J439" i="14"/>
  <c r="J440" i="14"/>
  <c r="J441" i="14"/>
  <c r="J442" i="14"/>
  <c r="J443" i="14"/>
  <c r="J444" i="14"/>
  <c r="J445" i="14"/>
  <c r="J446" i="14"/>
  <c r="J447" i="14"/>
  <c r="J448" i="14"/>
  <c r="J449" i="14"/>
  <c r="J450" i="14"/>
  <c r="J451" i="14"/>
  <c r="J452" i="14"/>
  <c r="J453" i="14"/>
  <c r="J454" i="14"/>
  <c r="J455" i="14"/>
  <c r="J456" i="14"/>
  <c r="J457" i="14"/>
  <c r="J458" i="14"/>
  <c r="J459" i="14"/>
  <c r="J460" i="14"/>
  <c r="J461" i="14"/>
  <c r="J462" i="14"/>
  <c r="J463" i="14"/>
  <c r="J464" i="14"/>
  <c r="J465" i="14"/>
  <c r="J466" i="14"/>
  <c r="J467" i="14"/>
  <c r="J468" i="14"/>
  <c r="J469" i="14"/>
  <c r="J470" i="14"/>
  <c r="J471" i="14"/>
  <c r="J472" i="14"/>
  <c r="J473" i="14"/>
  <c r="J474" i="14"/>
  <c r="J475" i="14"/>
  <c r="J476" i="14"/>
  <c r="J477" i="14"/>
  <c r="J478" i="14"/>
  <c r="J479" i="14"/>
  <c r="J480" i="14"/>
  <c r="J481" i="14"/>
  <c r="J482" i="14"/>
  <c r="J483" i="14"/>
  <c r="J484" i="14"/>
  <c r="J485" i="14"/>
  <c r="J486" i="14"/>
  <c r="J487" i="14"/>
  <c r="J488" i="14"/>
  <c r="J489" i="14"/>
  <c r="J490" i="14"/>
  <c r="J491" i="14"/>
  <c r="J492" i="14"/>
  <c r="J493" i="14"/>
  <c r="J494" i="14"/>
  <c r="J495" i="14"/>
  <c r="J496" i="14"/>
  <c r="J497" i="14"/>
  <c r="J498" i="14"/>
  <c r="J499" i="14"/>
  <c r="J500" i="14"/>
  <c r="J501" i="14"/>
  <c r="J502" i="14"/>
  <c r="J503" i="14"/>
  <c r="J504" i="14"/>
  <c r="J505" i="14"/>
  <c r="J506" i="14"/>
  <c r="J507" i="14"/>
  <c r="J508" i="14"/>
  <c r="J509" i="14"/>
  <c r="J510" i="14"/>
  <c r="J511" i="14"/>
  <c r="J512" i="14"/>
  <c r="J513" i="14"/>
  <c r="J514" i="14"/>
  <c r="J515" i="14"/>
  <c r="J516" i="14"/>
  <c r="J517" i="14"/>
  <c r="J518" i="14"/>
  <c r="J519" i="14"/>
  <c r="J520" i="14"/>
  <c r="J521" i="14"/>
  <c r="J522" i="14"/>
  <c r="J523" i="14"/>
  <c r="J524" i="14"/>
  <c r="J525" i="14"/>
  <c r="J526" i="14"/>
  <c r="J527" i="14"/>
  <c r="J528" i="14"/>
  <c r="J529" i="14"/>
  <c r="J530" i="14"/>
  <c r="J531" i="14"/>
  <c r="J532" i="14"/>
  <c r="J533" i="14"/>
  <c r="J534" i="14"/>
  <c r="J535" i="14"/>
  <c r="J536" i="14"/>
  <c r="J537" i="14"/>
  <c r="J538" i="14"/>
  <c r="J539" i="14"/>
  <c r="J540" i="14"/>
  <c r="J541" i="14"/>
  <c r="J542" i="14"/>
  <c r="J543" i="14"/>
  <c r="J544" i="14"/>
  <c r="J545" i="14"/>
  <c r="J546" i="14"/>
  <c r="J547" i="14"/>
  <c r="J548" i="14"/>
  <c r="J549" i="14"/>
  <c r="J550" i="14"/>
  <c r="J551" i="14"/>
  <c r="J552" i="14"/>
  <c r="J553" i="14"/>
  <c r="J554" i="14"/>
  <c r="J555" i="14"/>
  <c r="J556" i="14"/>
  <c r="J557" i="14"/>
  <c r="J558" i="14"/>
  <c r="J559" i="14"/>
  <c r="J560" i="14"/>
  <c r="J561" i="14"/>
  <c r="J562" i="14"/>
  <c r="J563" i="14"/>
  <c r="J564" i="14"/>
  <c r="J565" i="14"/>
  <c r="J566" i="14"/>
  <c r="J567" i="14"/>
  <c r="J568" i="14"/>
  <c r="J569" i="14"/>
  <c r="J570" i="14"/>
  <c r="J571" i="14"/>
  <c r="J572" i="14"/>
  <c r="J573" i="14"/>
  <c r="J574" i="14"/>
  <c r="J575" i="14"/>
  <c r="J576" i="14"/>
  <c r="J577" i="14"/>
  <c r="J578" i="14"/>
  <c r="J579" i="14"/>
  <c r="J580" i="14"/>
  <c r="J581" i="14"/>
  <c r="J582" i="14"/>
  <c r="J583" i="14"/>
  <c r="J584" i="14"/>
  <c r="J585" i="14"/>
  <c r="J586" i="14"/>
  <c r="J587" i="14"/>
  <c r="J588" i="14"/>
  <c r="J589" i="14"/>
  <c r="J590" i="14"/>
  <c r="J591" i="14"/>
  <c r="J592" i="14"/>
  <c r="J593" i="14"/>
  <c r="J594" i="14"/>
  <c r="J595" i="14"/>
  <c r="J596" i="14"/>
  <c r="J597" i="14"/>
  <c r="J598" i="14"/>
  <c r="J599" i="14"/>
  <c r="J600" i="14"/>
  <c r="J601" i="14"/>
  <c r="J602" i="14"/>
  <c r="J603" i="14"/>
  <c r="J604" i="14"/>
  <c r="J605" i="14"/>
  <c r="J606" i="14"/>
  <c r="J607" i="14"/>
  <c r="J608" i="14"/>
  <c r="J609" i="14"/>
  <c r="J610" i="14"/>
  <c r="J611" i="14"/>
  <c r="J612" i="14"/>
  <c r="J613" i="14"/>
  <c r="J614" i="14"/>
  <c r="J615" i="14"/>
  <c r="J616" i="14"/>
  <c r="J617" i="14"/>
  <c r="J618" i="14"/>
  <c r="J619" i="14"/>
  <c r="J620" i="14"/>
  <c r="J621" i="14"/>
  <c r="J622" i="14"/>
  <c r="J623" i="14"/>
  <c r="J624" i="14"/>
  <c r="J625" i="14"/>
  <c r="J626" i="14"/>
  <c r="J627" i="14"/>
  <c r="J628" i="14"/>
  <c r="J629" i="14"/>
  <c r="J630" i="14"/>
  <c r="J631" i="14"/>
  <c r="J632" i="14"/>
  <c r="J633" i="14"/>
  <c r="J634" i="14"/>
  <c r="J635" i="14"/>
  <c r="J636" i="14"/>
  <c r="J637" i="14"/>
  <c r="J638" i="14"/>
  <c r="J639" i="14"/>
  <c r="J640" i="14"/>
  <c r="J641" i="14"/>
  <c r="J642" i="14"/>
  <c r="J643" i="14"/>
  <c r="J644" i="14"/>
  <c r="J645" i="14"/>
  <c r="J646" i="14"/>
  <c r="J647" i="14"/>
  <c r="J648" i="14"/>
  <c r="J649" i="14"/>
  <c r="J650" i="14"/>
  <c r="J651" i="14"/>
  <c r="J652" i="14"/>
  <c r="J653" i="14"/>
  <c r="J654" i="14"/>
  <c r="J655" i="14"/>
  <c r="J656" i="14"/>
  <c r="J657" i="14"/>
  <c r="J658" i="14"/>
  <c r="J659" i="14"/>
  <c r="J660" i="14"/>
  <c r="J661" i="14"/>
  <c r="J662" i="14"/>
  <c r="J663" i="14"/>
  <c r="J664" i="14"/>
  <c r="J665" i="14"/>
  <c r="J666" i="14"/>
  <c r="J667" i="14"/>
  <c r="J668" i="14"/>
  <c r="J669" i="14"/>
  <c r="J670" i="14"/>
  <c r="J671" i="14"/>
  <c r="J672" i="14"/>
  <c r="J673" i="14"/>
  <c r="J674" i="14"/>
  <c r="J675" i="14"/>
  <c r="J676" i="14"/>
  <c r="J677" i="14"/>
  <c r="J678" i="14"/>
  <c r="J679" i="14"/>
  <c r="J680" i="14"/>
  <c r="J681" i="14"/>
  <c r="J682" i="14"/>
  <c r="J683" i="14"/>
  <c r="J684" i="14"/>
  <c r="J685" i="14"/>
  <c r="J686" i="14"/>
  <c r="J687" i="14"/>
  <c r="J688" i="14"/>
  <c r="J689" i="14"/>
  <c r="J690" i="14"/>
  <c r="J691" i="14"/>
  <c r="J692" i="14"/>
  <c r="J693" i="14"/>
  <c r="J694" i="14"/>
  <c r="J695" i="14"/>
  <c r="J696" i="14"/>
  <c r="J697" i="14"/>
  <c r="J698" i="14"/>
  <c r="J699" i="14"/>
  <c r="J700" i="14"/>
  <c r="J701" i="14"/>
  <c r="J702" i="14"/>
  <c r="J703" i="14"/>
  <c r="J704" i="14"/>
  <c r="J705" i="14"/>
  <c r="J706" i="14"/>
  <c r="J707" i="14"/>
  <c r="J708" i="14"/>
  <c r="J709" i="14"/>
  <c r="J710" i="14"/>
  <c r="J711" i="14"/>
  <c r="J712" i="14"/>
  <c r="J713" i="14"/>
  <c r="J714" i="14"/>
  <c r="J715" i="14"/>
  <c r="J716" i="14"/>
  <c r="J717" i="14"/>
  <c r="J718" i="14"/>
  <c r="J719" i="14"/>
  <c r="J720" i="14"/>
  <c r="J721" i="14"/>
  <c r="J722" i="14"/>
  <c r="J723" i="14"/>
  <c r="J724" i="14"/>
  <c r="J725" i="14"/>
  <c r="J726" i="14"/>
  <c r="J727" i="14"/>
  <c r="J728" i="14"/>
  <c r="J729" i="14"/>
  <c r="J730" i="14"/>
  <c r="J731" i="14"/>
  <c r="J732" i="14"/>
  <c r="J733" i="14"/>
  <c r="J734" i="14"/>
  <c r="J735" i="14"/>
  <c r="J736" i="14"/>
  <c r="J737" i="14"/>
  <c r="J738" i="14"/>
  <c r="J739" i="14"/>
  <c r="J740" i="14"/>
  <c r="J741" i="14"/>
  <c r="J742" i="14"/>
  <c r="J743" i="14"/>
  <c r="J744" i="14"/>
  <c r="J745" i="14"/>
  <c r="J746" i="14"/>
  <c r="J747" i="14"/>
  <c r="J748" i="14"/>
  <c r="J749" i="14"/>
  <c r="J750" i="14"/>
  <c r="J751" i="14"/>
  <c r="J752" i="14"/>
  <c r="J753" i="14"/>
  <c r="J754" i="14"/>
  <c r="J755" i="14"/>
  <c r="J756" i="14"/>
  <c r="J757" i="14"/>
  <c r="J758" i="14"/>
  <c r="J759" i="14"/>
  <c r="J760" i="14"/>
  <c r="J761" i="14"/>
  <c r="J762" i="14"/>
  <c r="J763" i="14"/>
  <c r="J764" i="14"/>
  <c r="J765" i="14"/>
  <c r="J766" i="14"/>
  <c r="J767" i="14"/>
  <c r="J768" i="14"/>
  <c r="J769" i="14"/>
  <c r="J770" i="14"/>
  <c r="J771" i="14"/>
  <c r="J772" i="14"/>
  <c r="J773" i="14"/>
  <c r="J774" i="14"/>
  <c r="J775" i="14"/>
  <c r="J776" i="14"/>
  <c r="J777" i="14"/>
  <c r="J778" i="14"/>
  <c r="J779" i="14"/>
  <c r="J780" i="14"/>
  <c r="J781" i="14"/>
  <c r="J782" i="14"/>
  <c r="J783" i="14"/>
  <c r="J784" i="14"/>
  <c r="J785" i="14"/>
  <c r="J786" i="14"/>
  <c r="J787" i="14"/>
  <c r="J788" i="14"/>
  <c r="J789" i="14"/>
  <c r="J790" i="14"/>
  <c r="J791" i="14"/>
  <c r="J792" i="14"/>
  <c r="J793" i="14"/>
  <c r="J794" i="14"/>
  <c r="J795" i="14"/>
  <c r="J796" i="14"/>
  <c r="J797" i="14"/>
  <c r="J798" i="14"/>
  <c r="J799" i="14"/>
  <c r="J800" i="14"/>
  <c r="J801" i="14"/>
  <c r="J802" i="14"/>
  <c r="J803" i="14"/>
  <c r="J804" i="14"/>
  <c r="J805" i="14"/>
  <c r="J806" i="14"/>
  <c r="J807" i="14"/>
  <c r="J808" i="14"/>
  <c r="J809" i="14"/>
  <c r="J810" i="14"/>
  <c r="J811" i="14"/>
  <c r="J812" i="14"/>
  <c r="J813" i="14"/>
  <c r="J814" i="14"/>
  <c r="J815" i="14"/>
  <c r="J816" i="14"/>
  <c r="J817" i="14"/>
  <c r="J818" i="14"/>
  <c r="J819" i="14"/>
  <c r="J820" i="14"/>
  <c r="J821" i="14"/>
  <c r="J822" i="14"/>
  <c r="J823" i="14"/>
  <c r="J824" i="14"/>
  <c r="J825" i="14"/>
  <c r="J826" i="14"/>
  <c r="J827" i="14"/>
  <c r="J828" i="14"/>
  <c r="J829" i="14"/>
  <c r="J830" i="14"/>
  <c r="J831" i="14"/>
  <c r="J832" i="14"/>
  <c r="J833" i="14"/>
  <c r="J834" i="14"/>
  <c r="J835" i="14"/>
  <c r="J836" i="14"/>
  <c r="J837" i="14"/>
  <c r="J838" i="14"/>
  <c r="J839" i="14"/>
  <c r="J840" i="14"/>
  <c r="J841" i="14"/>
  <c r="J842" i="14"/>
  <c r="J843" i="14"/>
  <c r="J844" i="14"/>
  <c r="J845" i="14"/>
  <c r="J846" i="14"/>
  <c r="J847" i="14"/>
  <c r="J848" i="14"/>
  <c r="J849" i="14"/>
  <c r="J850" i="14"/>
  <c r="J851" i="14"/>
  <c r="J852" i="14"/>
  <c r="J853" i="14"/>
  <c r="J854" i="14"/>
  <c r="J855" i="14"/>
  <c r="J856" i="14"/>
  <c r="J857" i="14"/>
  <c r="J858" i="14"/>
  <c r="J859" i="14"/>
  <c r="J860" i="14"/>
  <c r="J861" i="14"/>
  <c r="J862" i="14"/>
  <c r="J863" i="14"/>
  <c r="J864" i="14"/>
  <c r="J865" i="14"/>
  <c r="J866" i="14"/>
  <c r="J867" i="14"/>
  <c r="J868" i="14"/>
  <c r="J869" i="14"/>
  <c r="J870" i="14"/>
  <c r="J871" i="14"/>
  <c r="J872" i="14"/>
  <c r="J873" i="14"/>
  <c r="J874" i="14"/>
  <c r="J875" i="14"/>
  <c r="J876" i="14"/>
  <c r="J877" i="14"/>
  <c r="J878" i="14"/>
  <c r="J879" i="14"/>
  <c r="J880" i="14"/>
  <c r="J881" i="14"/>
  <c r="J882" i="14"/>
  <c r="J883" i="14"/>
  <c r="J884" i="14"/>
  <c r="J885" i="14"/>
  <c r="J886" i="14"/>
  <c r="J887" i="14"/>
  <c r="J888" i="14"/>
  <c r="J889" i="14"/>
  <c r="J890" i="14"/>
  <c r="J891" i="14"/>
  <c r="J892" i="14"/>
  <c r="J893" i="14"/>
  <c r="J894" i="14"/>
  <c r="J895" i="14"/>
  <c r="J896" i="14"/>
  <c r="J897" i="14"/>
  <c r="J898" i="14"/>
  <c r="J899" i="14"/>
  <c r="J900" i="14"/>
  <c r="J901" i="14"/>
  <c r="J902" i="14"/>
  <c r="J903" i="14"/>
  <c r="J904" i="14"/>
  <c r="J905" i="14"/>
  <c r="J906" i="14"/>
  <c r="J907" i="14"/>
  <c r="J908" i="14"/>
  <c r="J909" i="14"/>
  <c r="J910" i="14"/>
  <c r="J911" i="14"/>
  <c r="J912" i="14"/>
  <c r="J913" i="14"/>
  <c r="J914" i="14"/>
  <c r="J915" i="14"/>
  <c r="J916" i="14"/>
  <c r="J917" i="14"/>
  <c r="J918" i="14"/>
  <c r="J919" i="14"/>
  <c r="J920" i="14"/>
  <c r="J921" i="14"/>
  <c r="J922" i="14"/>
  <c r="J923" i="14"/>
  <c r="J924" i="14"/>
  <c r="J925" i="14"/>
  <c r="J926" i="14"/>
  <c r="J927" i="14"/>
  <c r="J928" i="14"/>
  <c r="J929" i="14"/>
  <c r="J930" i="14"/>
  <c r="J931" i="14"/>
  <c r="J932" i="14"/>
  <c r="J933" i="14"/>
  <c r="J934" i="14"/>
  <c r="J935" i="14"/>
  <c r="J936" i="14"/>
  <c r="J937" i="14"/>
  <c r="J938" i="14"/>
  <c r="J939" i="14"/>
  <c r="J940" i="14"/>
  <c r="J941" i="14"/>
  <c r="J942" i="14"/>
  <c r="J943" i="14"/>
  <c r="J944" i="14"/>
  <c r="J945" i="14"/>
  <c r="J946" i="14"/>
  <c r="J947" i="14"/>
  <c r="J948" i="14"/>
  <c r="J949" i="14"/>
  <c r="J950" i="14"/>
  <c r="J951" i="14"/>
  <c r="J952" i="14"/>
  <c r="J953" i="14"/>
  <c r="J954" i="14"/>
  <c r="J955" i="14"/>
  <c r="J956" i="14"/>
  <c r="J957" i="14"/>
  <c r="J958" i="14"/>
  <c r="J959" i="14"/>
  <c r="J960" i="14"/>
  <c r="J961" i="14"/>
  <c r="J962" i="14"/>
  <c r="J963" i="14"/>
  <c r="J964" i="14"/>
  <c r="J965" i="14"/>
  <c r="J966" i="14"/>
  <c r="J967" i="14"/>
  <c r="J968" i="14"/>
  <c r="J969" i="14"/>
  <c r="J970" i="14"/>
  <c r="J971" i="14"/>
  <c r="J972" i="14"/>
  <c r="J973" i="14"/>
  <c r="J974" i="14"/>
  <c r="J975" i="14"/>
  <c r="J976" i="14"/>
  <c r="J977" i="14"/>
  <c r="J978" i="14"/>
  <c r="J979" i="14"/>
  <c r="J980" i="14"/>
  <c r="J981" i="14"/>
  <c r="J982" i="14"/>
  <c r="J983" i="14"/>
  <c r="J984" i="14"/>
  <c r="J985" i="14"/>
  <c r="J986" i="14"/>
  <c r="J987" i="14"/>
  <c r="J988" i="14"/>
  <c r="J989" i="14"/>
  <c r="J990" i="14"/>
  <c r="J991" i="14"/>
  <c r="J992" i="14"/>
  <c r="J993" i="14"/>
  <c r="J994" i="14"/>
  <c r="J995" i="14"/>
  <c r="J996" i="14"/>
  <c r="J997" i="14"/>
  <c r="J998" i="14"/>
  <c r="J999" i="14"/>
  <c r="J1000" i="14"/>
  <c r="J1001" i="14"/>
  <c r="J1002" i="14"/>
  <c r="J1003" i="14"/>
  <c r="I4" i="14"/>
  <c r="I5" i="14"/>
  <c r="I6" i="14"/>
  <c r="I7" i="14"/>
  <c r="I8" i="14"/>
  <c r="I9" i="14"/>
  <c r="I10" i="14"/>
  <c r="I11" i="14"/>
  <c r="I12" i="14"/>
  <c r="I13" i="14"/>
  <c r="I14" i="14"/>
  <c r="I15" i="14"/>
  <c r="I16" i="14"/>
  <c r="I17" i="14"/>
  <c r="I18" i="14"/>
  <c r="I19" i="14"/>
  <c r="I20" i="14"/>
  <c r="I21" i="14"/>
  <c r="I22" i="14"/>
  <c r="I23" i="14"/>
  <c r="I24" i="14"/>
  <c r="I25" i="14"/>
  <c r="I26" i="14"/>
  <c r="I27" i="14"/>
  <c r="I28" i="14"/>
  <c r="I29" i="14"/>
  <c r="I30" i="14"/>
  <c r="I31" i="14"/>
  <c r="I32" i="14"/>
  <c r="I33" i="14"/>
  <c r="I34" i="14"/>
  <c r="I35" i="14"/>
  <c r="I36" i="14"/>
  <c r="I37" i="14"/>
  <c r="I38" i="14"/>
  <c r="I39" i="14"/>
  <c r="I40" i="14"/>
  <c r="I41" i="14"/>
  <c r="I42" i="14"/>
  <c r="I43" i="14"/>
  <c r="I44" i="14"/>
  <c r="I45" i="14"/>
  <c r="I46" i="14"/>
  <c r="I47" i="14"/>
  <c r="I48" i="14"/>
  <c r="I49" i="14"/>
  <c r="I50" i="14"/>
  <c r="I51" i="14"/>
  <c r="I52" i="14"/>
  <c r="I53" i="14"/>
  <c r="I54" i="14"/>
  <c r="I55" i="14"/>
  <c r="I56" i="14"/>
  <c r="I57" i="14"/>
  <c r="I58" i="14"/>
  <c r="I59" i="14"/>
  <c r="I60" i="14"/>
  <c r="I61" i="14"/>
  <c r="I62" i="14"/>
  <c r="I63" i="14"/>
  <c r="I64" i="14"/>
  <c r="I65" i="14"/>
  <c r="I66" i="14"/>
  <c r="I67" i="14"/>
  <c r="I68" i="14"/>
  <c r="I69" i="14"/>
  <c r="I70" i="14"/>
  <c r="I71" i="14"/>
  <c r="I72" i="14"/>
  <c r="I73" i="14"/>
  <c r="I74" i="14"/>
  <c r="I75" i="14"/>
  <c r="I76" i="14"/>
  <c r="I77" i="14"/>
  <c r="I78" i="14"/>
  <c r="I79" i="14"/>
  <c r="I80" i="14"/>
  <c r="I81" i="14"/>
  <c r="I82" i="14"/>
  <c r="I83" i="14"/>
  <c r="I84" i="14"/>
  <c r="I85" i="14"/>
  <c r="I86" i="14"/>
  <c r="I87" i="14"/>
  <c r="I88" i="14"/>
  <c r="I89" i="14"/>
  <c r="I90" i="14"/>
  <c r="I91" i="14"/>
  <c r="I92" i="14"/>
  <c r="I93" i="14"/>
  <c r="I94" i="14"/>
  <c r="I95" i="14"/>
  <c r="I96" i="14"/>
  <c r="I97" i="14"/>
  <c r="I98" i="14"/>
  <c r="I99" i="14"/>
  <c r="I100" i="14"/>
  <c r="I101" i="14"/>
  <c r="I102" i="14"/>
  <c r="I103" i="14"/>
  <c r="I104" i="14"/>
  <c r="I105" i="14"/>
  <c r="I106" i="14"/>
  <c r="I107" i="14"/>
  <c r="I108" i="14"/>
  <c r="I109" i="14"/>
  <c r="I110" i="14"/>
  <c r="I111" i="14"/>
  <c r="I112" i="14"/>
  <c r="I113" i="14"/>
  <c r="I114" i="14"/>
  <c r="I115" i="14"/>
  <c r="I116" i="14"/>
  <c r="I117" i="14"/>
  <c r="I118" i="14"/>
  <c r="I119" i="14"/>
  <c r="I120" i="14"/>
  <c r="I121" i="14"/>
  <c r="I122" i="14"/>
  <c r="I123" i="14"/>
  <c r="I124" i="14"/>
  <c r="I125" i="14"/>
  <c r="I126" i="14"/>
  <c r="I127" i="14"/>
  <c r="I128" i="14"/>
  <c r="I129" i="14"/>
  <c r="I130" i="14"/>
  <c r="I131" i="14"/>
  <c r="I132" i="14"/>
  <c r="I133" i="14"/>
  <c r="I134" i="14"/>
  <c r="I135" i="14"/>
  <c r="I136" i="14"/>
  <c r="I137" i="14"/>
  <c r="I138" i="14"/>
  <c r="I139" i="14"/>
  <c r="I140" i="14"/>
  <c r="I141" i="14"/>
  <c r="I142" i="14"/>
  <c r="I143" i="14"/>
  <c r="I144" i="14"/>
  <c r="I145" i="14"/>
  <c r="I146" i="14"/>
  <c r="I147" i="14"/>
  <c r="I148" i="14"/>
  <c r="I149" i="14"/>
  <c r="I150" i="14"/>
  <c r="I151" i="14"/>
  <c r="I152" i="14"/>
  <c r="I153" i="14"/>
  <c r="I154" i="14"/>
  <c r="I155" i="14"/>
  <c r="I156" i="14"/>
  <c r="I157" i="14"/>
  <c r="I158" i="14"/>
  <c r="I159" i="14"/>
  <c r="I160" i="14"/>
  <c r="I161" i="14"/>
  <c r="I162" i="14"/>
  <c r="I163" i="14"/>
  <c r="I164" i="14"/>
  <c r="I165" i="14"/>
  <c r="I166" i="14"/>
  <c r="I167" i="14"/>
  <c r="I168" i="14"/>
  <c r="I169" i="14"/>
  <c r="I170" i="14"/>
  <c r="I171" i="14"/>
  <c r="I172" i="14"/>
  <c r="I173" i="14"/>
  <c r="I174" i="14"/>
  <c r="I175" i="14"/>
  <c r="I176" i="14"/>
  <c r="I177" i="14"/>
  <c r="I178" i="14"/>
  <c r="I179" i="14"/>
  <c r="I180" i="14"/>
  <c r="I181" i="14"/>
  <c r="I182" i="14"/>
  <c r="I183" i="14"/>
  <c r="I184" i="14"/>
  <c r="I185" i="14"/>
  <c r="I186" i="14"/>
  <c r="I187" i="14"/>
  <c r="I188" i="14"/>
  <c r="I189" i="14"/>
  <c r="I190" i="14"/>
  <c r="I191" i="14"/>
  <c r="I192" i="14"/>
  <c r="I193" i="14"/>
  <c r="I194" i="14"/>
  <c r="I195" i="14"/>
  <c r="I196" i="14"/>
  <c r="I197" i="14"/>
  <c r="I198" i="14"/>
  <c r="I199" i="14"/>
  <c r="I200" i="14"/>
  <c r="I201" i="14"/>
  <c r="I202" i="14"/>
  <c r="I203" i="14"/>
  <c r="I204" i="14"/>
  <c r="I205" i="14"/>
  <c r="I206" i="14"/>
  <c r="I207" i="14"/>
  <c r="I208" i="14"/>
  <c r="I209" i="14"/>
  <c r="I210" i="14"/>
  <c r="I211" i="14"/>
  <c r="I212" i="14"/>
  <c r="I213" i="14"/>
  <c r="I214" i="14"/>
  <c r="I215" i="14"/>
  <c r="I216" i="14"/>
  <c r="I217" i="14"/>
  <c r="I218" i="14"/>
  <c r="I219" i="14"/>
  <c r="I220" i="14"/>
  <c r="I221" i="14"/>
  <c r="I222" i="14"/>
  <c r="I223" i="14"/>
  <c r="I224" i="14"/>
  <c r="I225" i="14"/>
  <c r="I226" i="14"/>
  <c r="I227" i="14"/>
  <c r="I228" i="14"/>
  <c r="I229" i="14"/>
  <c r="I230" i="14"/>
  <c r="I231" i="14"/>
  <c r="I232" i="14"/>
  <c r="I233" i="14"/>
  <c r="I234" i="14"/>
  <c r="I235" i="14"/>
  <c r="I236" i="14"/>
  <c r="I237" i="14"/>
  <c r="I238" i="14"/>
  <c r="I239" i="14"/>
  <c r="I240" i="14"/>
  <c r="I241" i="14"/>
  <c r="I242" i="14"/>
  <c r="I243" i="14"/>
  <c r="I244" i="14"/>
  <c r="I245" i="14"/>
  <c r="I246" i="14"/>
  <c r="I247" i="14"/>
  <c r="I248" i="14"/>
  <c r="I249" i="14"/>
  <c r="I250" i="14"/>
  <c r="I251" i="14"/>
  <c r="I252" i="14"/>
  <c r="I253" i="14"/>
  <c r="I254" i="14"/>
  <c r="I255" i="14"/>
  <c r="I256" i="14"/>
  <c r="I257" i="14"/>
  <c r="I258" i="14"/>
  <c r="I259" i="14"/>
  <c r="I260" i="14"/>
  <c r="I261" i="14"/>
  <c r="I262" i="14"/>
  <c r="I263" i="14"/>
  <c r="I264" i="14"/>
  <c r="I265" i="14"/>
  <c r="I266" i="14"/>
  <c r="I267" i="14"/>
  <c r="I268" i="14"/>
  <c r="I269" i="14"/>
  <c r="I270" i="14"/>
  <c r="I271" i="14"/>
  <c r="I272" i="14"/>
  <c r="I273" i="14"/>
  <c r="I274" i="14"/>
  <c r="I275" i="14"/>
  <c r="I276" i="14"/>
  <c r="I277" i="14"/>
  <c r="I278" i="14"/>
  <c r="I279" i="14"/>
  <c r="I280" i="14"/>
  <c r="I281" i="14"/>
  <c r="I282" i="14"/>
  <c r="I283" i="14"/>
  <c r="I284" i="14"/>
  <c r="I285" i="14"/>
  <c r="I286" i="14"/>
  <c r="I287" i="14"/>
  <c r="I288" i="14"/>
  <c r="I289" i="14"/>
  <c r="I290" i="14"/>
  <c r="I291" i="14"/>
  <c r="I292" i="14"/>
  <c r="I293" i="14"/>
  <c r="I294" i="14"/>
  <c r="I295" i="14"/>
  <c r="I296" i="14"/>
  <c r="I297" i="14"/>
  <c r="I298" i="14"/>
  <c r="I299" i="14"/>
  <c r="I300" i="14"/>
  <c r="I301" i="14"/>
  <c r="I302" i="14"/>
  <c r="I303" i="14"/>
  <c r="I304" i="14"/>
  <c r="I305" i="14"/>
  <c r="I306" i="14"/>
  <c r="I307" i="14"/>
  <c r="I308" i="14"/>
  <c r="I309" i="14"/>
  <c r="I310" i="14"/>
  <c r="I311" i="14"/>
  <c r="I312" i="14"/>
  <c r="I313" i="14"/>
  <c r="I314" i="14"/>
  <c r="I315" i="14"/>
  <c r="I316" i="14"/>
  <c r="I317" i="14"/>
  <c r="I318" i="14"/>
  <c r="I319" i="14"/>
  <c r="I320" i="14"/>
  <c r="I321" i="14"/>
  <c r="I322" i="14"/>
  <c r="I323" i="14"/>
  <c r="I324" i="14"/>
  <c r="I325" i="14"/>
  <c r="I326" i="14"/>
  <c r="I327" i="14"/>
  <c r="I328" i="14"/>
  <c r="I329" i="14"/>
  <c r="I330" i="14"/>
  <c r="I331" i="14"/>
  <c r="I332" i="14"/>
  <c r="I333" i="14"/>
  <c r="I334" i="14"/>
  <c r="I335" i="14"/>
  <c r="I336" i="14"/>
  <c r="I337" i="14"/>
  <c r="I338" i="14"/>
  <c r="I339" i="14"/>
  <c r="I340" i="14"/>
  <c r="I341" i="14"/>
  <c r="I342" i="14"/>
  <c r="I343" i="14"/>
  <c r="I344" i="14"/>
  <c r="I345" i="14"/>
  <c r="I346" i="14"/>
  <c r="I347" i="14"/>
  <c r="I348" i="14"/>
  <c r="I349" i="14"/>
  <c r="I350" i="14"/>
  <c r="I351" i="14"/>
  <c r="I352" i="14"/>
  <c r="I353" i="14"/>
  <c r="I354" i="14"/>
  <c r="I355" i="14"/>
  <c r="I356" i="14"/>
  <c r="I357" i="14"/>
  <c r="I358" i="14"/>
  <c r="I359" i="14"/>
  <c r="I360" i="14"/>
  <c r="I361" i="14"/>
  <c r="I362" i="14"/>
  <c r="I363" i="14"/>
  <c r="I364" i="14"/>
  <c r="I365" i="14"/>
  <c r="I366" i="14"/>
  <c r="I367" i="14"/>
  <c r="I368" i="14"/>
  <c r="I369" i="14"/>
  <c r="I370" i="14"/>
  <c r="I371" i="14"/>
  <c r="I372" i="14"/>
  <c r="I373" i="14"/>
  <c r="I374" i="14"/>
  <c r="I375" i="14"/>
  <c r="I376" i="14"/>
  <c r="I377" i="14"/>
  <c r="I378" i="14"/>
  <c r="I379" i="14"/>
  <c r="I380" i="14"/>
  <c r="I381" i="14"/>
  <c r="I382" i="14"/>
  <c r="I383" i="14"/>
  <c r="I384" i="14"/>
  <c r="I385" i="14"/>
  <c r="I386" i="14"/>
  <c r="I387" i="14"/>
  <c r="I388" i="14"/>
  <c r="I389" i="14"/>
  <c r="I390" i="14"/>
  <c r="I391" i="14"/>
  <c r="I392" i="14"/>
  <c r="I393" i="14"/>
  <c r="I394" i="14"/>
  <c r="I395" i="14"/>
  <c r="I396" i="14"/>
  <c r="I397" i="14"/>
  <c r="I398" i="14"/>
  <c r="I399" i="14"/>
  <c r="I400" i="14"/>
  <c r="I401" i="14"/>
  <c r="I402" i="14"/>
  <c r="I403" i="14"/>
  <c r="I404" i="14"/>
  <c r="I405" i="14"/>
  <c r="I406" i="14"/>
  <c r="I407" i="14"/>
  <c r="I408" i="14"/>
  <c r="I409" i="14"/>
  <c r="I410" i="14"/>
  <c r="I411" i="14"/>
  <c r="I412" i="14"/>
  <c r="I413" i="14"/>
  <c r="I414" i="14"/>
  <c r="I415" i="14"/>
  <c r="I416" i="14"/>
  <c r="I417" i="14"/>
  <c r="I418" i="14"/>
  <c r="I419" i="14"/>
  <c r="I420" i="14"/>
  <c r="I421" i="14"/>
  <c r="I422" i="14"/>
  <c r="I423" i="14"/>
  <c r="I424" i="14"/>
  <c r="I425" i="14"/>
  <c r="I426" i="14"/>
  <c r="I427" i="14"/>
  <c r="I428" i="14"/>
  <c r="I429" i="14"/>
  <c r="I430" i="14"/>
  <c r="I431" i="14"/>
  <c r="I432" i="14"/>
  <c r="I433" i="14"/>
  <c r="I434" i="14"/>
  <c r="I435" i="14"/>
  <c r="I436" i="14"/>
  <c r="I437" i="14"/>
  <c r="I438" i="14"/>
  <c r="I439" i="14"/>
  <c r="I440" i="14"/>
  <c r="I441" i="14"/>
  <c r="I442" i="14"/>
  <c r="I443" i="14"/>
  <c r="I444" i="14"/>
  <c r="I445" i="14"/>
  <c r="I446" i="14"/>
  <c r="I447" i="14"/>
  <c r="I448" i="14"/>
  <c r="I449" i="14"/>
  <c r="I450" i="14"/>
  <c r="I451" i="14"/>
  <c r="I452" i="14"/>
  <c r="I453" i="14"/>
  <c r="I454" i="14"/>
  <c r="I455" i="14"/>
  <c r="I456" i="14"/>
  <c r="I457" i="14"/>
  <c r="I458" i="14"/>
  <c r="I459" i="14"/>
  <c r="I460" i="14"/>
  <c r="I461" i="14"/>
  <c r="I462" i="14"/>
  <c r="I463" i="14"/>
  <c r="I464" i="14"/>
  <c r="I465" i="14"/>
  <c r="I466" i="14"/>
  <c r="I467" i="14"/>
  <c r="I468" i="14"/>
  <c r="I469" i="14"/>
  <c r="I470" i="14"/>
  <c r="I471" i="14"/>
  <c r="I472" i="14"/>
  <c r="I473" i="14"/>
  <c r="I474" i="14"/>
  <c r="I475" i="14"/>
  <c r="I476" i="14"/>
  <c r="I477" i="14"/>
  <c r="I478" i="14"/>
  <c r="I479" i="14"/>
  <c r="I480" i="14"/>
  <c r="I481" i="14"/>
  <c r="I482" i="14"/>
  <c r="I483" i="14"/>
  <c r="I484" i="14"/>
  <c r="I485" i="14"/>
  <c r="I486" i="14"/>
  <c r="I487" i="14"/>
  <c r="I488" i="14"/>
  <c r="I489" i="14"/>
  <c r="I490" i="14"/>
  <c r="I491" i="14"/>
  <c r="I492" i="14"/>
  <c r="I493" i="14"/>
  <c r="I494" i="14"/>
  <c r="I495" i="14"/>
  <c r="I496" i="14"/>
  <c r="I497" i="14"/>
  <c r="I498" i="14"/>
  <c r="I499" i="14"/>
  <c r="I500" i="14"/>
  <c r="I501" i="14"/>
  <c r="I502" i="14"/>
  <c r="I503" i="14"/>
  <c r="I504" i="14"/>
  <c r="I505" i="14"/>
  <c r="I506" i="14"/>
  <c r="I507" i="14"/>
  <c r="I508" i="14"/>
  <c r="I509" i="14"/>
  <c r="I510" i="14"/>
  <c r="I511" i="14"/>
  <c r="I512" i="14"/>
  <c r="I513" i="14"/>
  <c r="I514" i="14"/>
  <c r="I515" i="14"/>
  <c r="I516" i="14"/>
  <c r="I517" i="14"/>
  <c r="I518" i="14"/>
  <c r="I519" i="14"/>
  <c r="I520" i="14"/>
  <c r="I521" i="14"/>
  <c r="I522" i="14"/>
  <c r="I523" i="14"/>
  <c r="I524" i="14"/>
  <c r="I525" i="14"/>
  <c r="I526" i="14"/>
  <c r="I527" i="14"/>
  <c r="I528" i="14"/>
  <c r="I529" i="14"/>
  <c r="I530" i="14"/>
  <c r="I531" i="14"/>
  <c r="I532" i="14"/>
  <c r="I533" i="14"/>
  <c r="I534" i="14"/>
  <c r="I535" i="14"/>
  <c r="I536" i="14"/>
  <c r="I537" i="14"/>
  <c r="I538" i="14"/>
  <c r="I539" i="14"/>
  <c r="I540" i="14"/>
  <c r="I541" i="14"/>
  <c r="I542" i="14"/>
  <c r="I543" i="14"/>
  <c r="I544" i="14"/>
  <c r="I545" i="14"/>
  <c r="I546" i="14"/>
  <c r="I547" i="14"/>
  <c r="I548" i="14"/>
  <c r="I549" i="14"/>
  <c r="I550" i="14"/>
  <c r="I551" i="14"/>
  <c r="I552" i="14"/>
  <c r="I553" i="14"/>
  <c r="I554" i="14"/>
  <c r="I555" i="14"/>
  <c r="I556" i="14"/>
  <c r="I557" i="14"/>
  <c r="I558" i="14"/>
  <c r="I559" i="14"/>
  <c r="I560" i="14"/>
  <c r="I561" i="14"/>
  <c r="I562" i="14"/>
  <c r="I563" i="14"/>
  <c r="I564" i="14"/>
  <c r="I565" i="14"/>
  <c r="I566" i="14"/>
  <c r="I567" i="14"/>
  <c r="I568" i="14"/>
  <c r="I569" i="14"/>
  <c r="I570" i="14"/>
  <c r="I571" i="14"/>
  <c r="I572" i="14"/>
  <c r="I573" i="14"/>
  <c r="I574" i="14"/>
  <c r="I575" i="14"/>
  <c r="I576" i="14"/>
  <c r="I577" i="14"/>
  <c r="I578" i="14"/>
  <c r="I579" i="14"/>
  <c r="I580" i="14"/>
  <c r="I581" i="14"/>
  <c r="I582" i="14"/>
  <c r="I583" i="14"/>
  <c r="I584" i="14"/>
  <c r="I585" i="14"/>
  <c r="I586" i="14"/>
  <c r="I587" i="14"/>
  <c r="I588" i="14"/>
  <c r="I589" i="14"/>
  <c r="I590" i="14"/>
  <c r="I591" i="14"/>
  <c r="I592" i="14"/>
  <c r="I593" i="14"/>
  <c r="I594" i="14"/>
  <c r="I595" i="14"/>
  <c r="I596" i="14"/>
  <c r="I597" i="14"/>
  <c r="I598" i="14"/>
  <c r="I599" i="14"/>
  <c r="I600" i="14"/>
  <c r="I601" i="14"/>
  <c r="I602" i="14"/>
  <c r="I603" i="14"/>
  <c r="I604" i="14"/>
  <c r="I605" i="14"/>
  <c r="I606" i="14"/>
  <c r="I607" i="14"/>
  <c r="I608" i="14"/>
  <c r="I609" i="14"/>
  <c r="I610" i="14"/>
  <c r="I611" i="14"/>
  <c r="I612" i="14"/>
  <c r="I613" i="14"/>
  <c r="I614" i="14"/>
  <c r="I615" i="14"/>
  <c r="I616" i="14"/>
  <c r="I617" i="14"/>
  <c r="I618" i="14"/>
  <c r="I619" i="14"/>
  <c r="I620" i="14"/>
  <c r="I621" i="14"/>
  <c r="I622" i="14"/>
  <c r="I623" i="14"/>
  <c r="I624" i="14"/>
  <c r="I625" i="14"/>
  <c r="I626" i="14"/>
  <c r="I627" i="14"/>
  <c r="I628" i="14"/>
  <c r="I629" i="14"/>
  <c r="I630" i="14"/>
  <c r="I631" i="14"/>
  <c r="I632" i="14"/>
  <c r="I633" i="14"/>
  <c r="I634" i="14"/>
  <c r="I635" i="14"/>
  <c r="I636" i="14"/>
  <c r="I637" i="14"/>
  <c r="I638" i="14"/>
  <c r="I639" i="14"/>
  <c r="I640" i="14"/>
  <c r="I641" i="14"/>
  <c r="I642" i="14"/>
  <c r="I643" i="14"/>
  <c r="I644" i="14"/>
  <c r="I645" i="14"/>
  <c r="I646" i="14"/>
  <c r="I647" i="14"/>
  <c r="I648" i="14"/>
  <c r="I649" i="14"/>
  <c r="I650" i="14"/>
  <c r="I651" i="14"/>
  <c r="I652" i="14"/>
  <c r="I653" i="14"/>
  <c r="I654" i="14"/>
  <c r="I655" i="14"/>
  <c r="I656" i="14"/>
  <c r="I657" i="14"/>
  <c r="I658" i="14"/>
  <c r="I659" i="14"/>
  <c r="I660" i="14"/>
  <c r="I661" i="14"/>
  <c r="I662" i="14"/>
  <c r="I663" i="14"/>
  <c r="I664" i="14"/>
  <c r="I665" i="14"/>
  <c r="I666" i="14"/>
  <c r="I667" i="14"/>
  <c r="I668" i="14"/>
  <c r="I669" i="14"/>
  <c r="I670" i="14"/>
  <c r="I671" i="14"/>
  <c r="I672" i="14"/>
  <c r="I673" i="14"/>
  <c r="I674" i="14"/>
  <c r="I675" i="14"/>
  <c r="I676" i="14"/>
  <c r="I677" i="14"/>
  <c r="I678" i="14"/>
  <c r="I679" i="14"/>
  <c r="I680" i="14"/>
  <c r="I681" i="14"/>
  <c r="I682" i="14"/>
  <c r="I683" i="14"/>
  <c r="I684" i="14"/>
  <c r="I685" i="14"/>
  <c r="I686" i="14"/>
  <c r="I687" i="14"/>
  <c r="I688" i="14"/>
  <c r="I689" i="14"/>
  <c r="I690" i="14"/>
  <c r="I691" i="14"/>
  <c r="I692" i="14"/>
  <c r="I693" i="14"/>
  <c r="I694" i="14"/>
  <c r="I695" i="14"/>
  <c r="I696" i="14"/>
  <c r="I697" i="14"/>
  <c r="I698" i="14"/>
  <c r="I699" i="14"/>
  <c r="I700" i="14"/>
  <c r="I701" i="14"/>
  <c r="I702" i="14"/>
  <c r="I703" i="14"/>
  <c r="I704" i="14"/>
  <c r="I705" i="14"/>
  <c r="I706" i="14"/>
  <c r="I707" i="14"/>
  <c r="I708" i="14"/>
  <c r="I709" i="14"/>
  <c r="I710" i="14"/>
  <c r="I711" i="14"/>
  <c r="I712" i="14"/>
  <c r="I713" i="14"/>
  <c r="I714" i="14"/>
  <c r="I715" i="14"/>
  <c r="I716" i="14"/>
  <c r="I717" i="14"/>
  <c r="I718" i="14"/>
  <c r="I719" i="14"/>
  <c r="I720" i="14"/>
  <c r="I721" i="14"/>
  <c r="I722" i="14"/>
  <c r="I723" i="14"/>
  <c r="I724" i="14"/>
  <c r="I725" i="14"/>
  <c r="I726" i="14"/>
  <c r="I727" i="14"/>
  <c r="I728" i="14"/>
  <c r="I729" i="14"/>
  <c r="I730" i="14"/>
  <c r="I731" i="14"/>
  <c r="I732" i="14"/>
  <c r="I733" i="14"/>
  <c r="I734" i="14"/>
  <c r="I735" i="14"/>
  <c r="I736" i="14"/>
  <c r="I737" i="14"/>
  <c r="I738" i="14"/>
  <c r="I739" i="14"/>
  <c r="I740" i="14"/>
  <c r="I741" i="14"/>
  <c r="I742" i="14"/>
  <c r="I743" i="14"/>
  <c r="I744" i="14"/>
  <c r="I745" i="14"/>
  <c r="I746" i="14"/>
  <c r="I747" i="14"/>
  <c r="I748" i="14"/>
  <c r="I749" i="14"/>
  <c r="I750" i="14"/>
  <c r="I751" i="14"/>
  <c r="I752" i="14"/>
  <c r="I753" i="14"/>
  <c r="I754" i="14"/>
  <c r="I755" i="14"/>
  <c r="I756" i="14"/>
  <c r="I757" i="14"/>
  <c r="I758" i="14"/>
  <c r="I759" i="14"/>
  <c r="I760" i="14"/>
  <c r="I761" i="14"/>
  <c r="I762" i="14"/>
  <c r="I763" i="14"/>
  <c r="I764" i="14"/>
  <c r="I765" i="14"/>
  <c r="I766" i="14"/>
  <c r="I767" i="14"/>
  <c r="I768" i="14"/>
  <c r="I769" i="14"/>
  <c r="I770" i="14"/>
  <c r="I771" i="14"/>
  <c r="I772" i="14"/>
  <c r="I773" i="14"/>
  <c r="I774" i="14"/>
  <c r="I775" i="14"/>
  <c r="I776" i="14"/>
  <c r="I777" i="14"/>
  <c r="I778" i="14"/>
  <c r="I779" i="14"/>
  <c r="I780" i="14"/>
  <c r="I781" i="14"/>
  <c r="I782" i="14"/>
  <c r="I783" i="14"/>
  <c r="I784" i="14"/>
  <c r="I785" i="14"/>
  <c r="I786" i="14"/>
  <c r="I787" i="14"/>
  <c r="I788" i="14"/>
  <c r="I789" i="14"/>
  <c r="I790" i="14"/>
  <c r="I791" i="14"/>
  <c r="I792" i="14"/>
  <c r="I793" i="14"/>
  <c r="I794" i="14"/>
  <c r="I795" i="14"/>
  <c r="I796" i="14"/>
  <c r="I797" i="14"/>
  <c r="I798" i="14"/>
  <c r="I799" i="14"/>
  <c r="I800" i="14"/>
  <c r="I801" i="14"/>
  <c r="I802" i="14"/>
  <c r="I803" i="14"/>
  <c r="I804" i="14"/>
  <c r="I805" i="14"/>
  <c r="I806" i="14"/>
  <c r="I807" i="14"/>
  <c r="I808" i="14"/>
  <c r="I809" i="14"/>
  <c r="I810" i="14"/>
  <c r="I811" i="14"/>
  <c r="I812" i="14"/>
  <c r="I813" i="14"/>
  <c r="I814" i="14"/>
  <c r="I815" i="14"/>
  <c r="I816" i="14"/>
  <c r="I817" i="14"/>
  <c r="I818" i="14"/>
  <c r="I819" i="14"/>
  <c r="I820" i="14"/>
  <c r="I821" i="14"/>
  <c r="I822" i="14"/>
  <c r="I823" i="14"/>
  <c r="I824" i="14"/>
  <c r="I825" i="14"/>
  <c r="I826" i="14"/>
  <c r="I827" i="14"/>
  <c r="I828" i="14"/>
  <c r="I829" i="14"/>
  <c r="I830" i="14"/>
  <c r="I831" i="14"/>
  <c r="I832" i="14"/>
  <c r="I833" i="14"/>
  <c r="I834" i="14"/>
  <c r="I835" i="14"/>
  <c r="I836" i="14"/>
  <c r="I837" i="14"/>
  <c r="I838" i="14"/>
  <c r="I839" i="14"/>
  <c r="I840" i="14"/>
  <c r="I841" i="14"/>
  <c r="I842" i="14"/>
  <c r="I843" i="14"/>
  <c r="I844" i="14"/>
  <c r="I845" i="14"/>
  <c r="I846" i="14"/>
  <c r="I847" i="14"/>
  <c r="I848" i="14"/>
  <c r="I849" i="14"/>
  <c r="I850" i="14"/>
  <c r="I851" i="14"/>
  <c r="I852" i="14"/>
  <c r="I853" i="14"/>
  <c r="I854" i="14"/>
  <c r="I855" i="14"/>
  <c r="I856" i="14"/>
  <c r="I857" i="14"/>
  <c r="I858" i="14"/>
  <c r="I859" i="14"/>
  <c r="I860" i="14"/>
  <c r="I861" i="14"/>
  <c r="I862" i="14"/>
  <c r="I863" i="14"/>
  <c r="I864" i="14"/>
  <c r="I865" i="14"/>
  <c r="I866" i="14"/>
  <c r="I867" i="14"/>
  <c r="I868" i="14"/>
  <c r="I869" i="14"/>
  <c r="I870" i="14"/>
  <c r="I871" i="14"/>
  <c r="I872" i="14"/>
  <c r="I873" i="14"/>
  <c r="I874" i="14"/>
  <c r="I875" i="14"/>
  <c r="I876" i="14"/>
  <c r="I877" i="14"/>
  <c r="I878" i="14"/>
  <c r="I879" i="14"/>
  <c r="I880" i="14"/>
  <c r="I881" i="14"/>
  <c r="I882" i="14"/>
  <c r="I883" i="14"/>
  <c r="I884" i="14"/>
  <c r="I885" i="14"/>
  <c r="I886" i="14"/>
  <c r="I887" i="14"/>
  <c r="I888" i="14"/>
  <c r="I889" i="14"/>
  <c r="I890" i="14"/>
  <c r="I891" i="14"/>
  <c r="I892" i="14"/>
  <c r="I893" i="14"/>
  <c r="I894" i="14"/>
  <c r="I895" i="14"/>
  <c r="I896" i="14"/>
  <c r="I897" i="14"/>
  <c r="I898" i="14"/>
  <c r="I899" i="14"/>
  <c r="I900" i="14"/>
  <c r="I901" i="14"/>
  <c r="I902" i="14"/>
  <c r="I903" i="14"/>
  <c r="I904" i="14"/>
  <c r="I905" i="14"/>
  <c r="I906" i="14"/>
  <c r="I907" i="14"/>
  <c r="I908" i="14"/>
  <c r="I909" i="14"/>
  <c r="I910" i="14"/>
  <c r="I911" i="14"/>
  <c r="I912" i="14"/>
  <c r="I913" i="14"/>
  <c r="I914" i="14"/>
  <c r="I915" i="14"/>
  <c r="I916" i="14"/>
  <c r="I917" i="14"/>
  <c r="I918" i="14"/>
  <c r="I919" i="14"/>
  <c r="I920" i="14"/>
  <c r="I921" i="14"/>
  <c r="I922" i="14"/>
  <c r="I923" i="14"/>
  <c r="I924" i="14"/>
  <c r="I925" i="14"/>
  <c r="I926" i="14"/>
  <c r="I927" i="14"/>
  <c r="I928" i="14"/>
  <c r="I929" i="14"/>
  <c r="I930" i="14"/>
  <c r="I931" i="14"/>
  <c r="I932" i="14"/>
  <c r="I933" i="14"/>
  <c r="I934" i="14"/>
  <c r="I935" i="14"/>
  <c r="I936" i="14"/>
  <c r="I937" i="14"/>
  <c r="I938" i="14"/>
  <c r="I939" i="14"/>
  <c r="I940" i="14"/>
  <c r="I941" i="14"/>
  <c r="I942" i="14"/>
  <c r="I943" i="14"/>
  <c r="I944" i="14"/>
  <c r="I945" i="14"/>
  <c r="I946" i="14"/>
  <c r="I947" i="14"/>
  <c r="I948" i="14"/>
  <c r="I949" i="14"/>
  <c r="I950" i="14"/>
  <c r="I951" i="14"/>
  <c r="I952" i="14"/>
  <c r="I953" i="14"/>
  <c r="I954" i="14"/>
  <c r="I955" i="14"/>
  <c r="I956" i="14"/>
  <c r="I957" i="14"/>
  <c r="I958" i="14"/>
  <c r="I959" i="14"/>
  <c r="I960" i="14"/>
  <c r="I961" i="14"/>
  <c r="I962" i="14"/>
  <c r="I963" i="14"/>
  <c r="I964" i="14"/>
  <c r="I965" i="14"/>
  <c r="I966" i="14"/>
  <c r="I967" i="14"/>
  <c r="I968" i="14"/>
  <c r="I969" i="14"/>
  <c r="I970" i="14"/>
  <c r="I971" i="14"/>
  <c r="I972" i="14"/>
  <c r="I973" i="14"/>
  <c r="I974" i="14"/>
  <c r="I975" i="14"/>
  <c r="I976" i="14"/>
  <c r="I977" i="14"/>
  <c r="I978" i="14"/>
  <c r="I979" i="14"/>
  <c r="I980" i="14"/>
  <c r="I981" i="14"/>
  <c r="I982" i="14"/>
  <c r="I983" i="14"/>
  <c r="I984" i="14"/>
  <c r="I985" i="14"/>
  <c r="I986" i="14"/>
  <c r="I987" i="14"/>
  <c r="I988" i="14"/>
  <c r="I989" i="14"/>
  <c r="I990" i="14"/>
  <c r="I991" i="14"/>
  <c r="I992" i="14"/>
  <c r="I993" i="14"/>
  <c r="I994" i="14"/>
  <c r="I995" i="14"/>
  <c r="I996" i="14"/>
  <c r="I997" i="14"/>
  <c r="I998" i="14"/>
  <c r="I999" i="14"/>
  <c r="I1000" i="14"/>
  <c r="I1001" i="14"/>
  <c r="I1002" i="14"/>
  <c r="I1003" i="14"/>
  <c r="B6" i="12" a="1"/>
  <c r="B6" i="12" s="1"/>
  <c r="G3" i="12"/>
  <c r="D3" i="12"/>
  <c r="C3" i="12"/>
  <c r="G31" i="11" a="1"/>
  <c r="G31" i="11" s="1"/>
  <c r="C32" i="11" a="1"/>
  <c r="C32" i="11" s="1"/>
  <c r="C30" i="11" a="1"/>
  <c r="C30" i="11" s="1"/>
  <c r="H12" i="11" a="1"/>
  <c r="H12" i="11" s="1"/>
  <c r="F21" i="11"/>
  <c r="F20" i="11"/>
  <c r="F19" i="11"/>
  <c r="F4" i="11"/>
  <c r="F8" i="11"/>
  <c r="F7" i="11"/>
  <c r="F6" i="11"/>
  <c r="F5" i="11"/>
  <c r="H17" i="6" a="1"/>
  <c r="H17" i="6" s="1"/>
  <c r="I17" i="6" a="1"/>
  <c r="I17" i="6" s="1"/>
  <c r="J17" i="6" a="1"/>
  <c r="J17" i="6" s="1"/>
  <c r="K17" i="6" a="1"/>
  <c r="K17" i="6" s="1"/>
  <c r="L17" i="6" a="1"/>
  <c r="L17" i="6" s="1"/>
  <c r="M17" i="6" a="1"/>
  <c r="M17" i="6" s="1"/>
  <c r="N17" i="6" a="1"/>
  <c r="N17" i="6" s="1"/>
  <c r="G17" i="6" a="1"/>
  <c r="G17" i="6" s="1"/>
  <c r="F17" i="6" a="1"/>
  <c r="F17" i="6" s="1"/>
  <c r="E17" i="6" a="1"/>
  <c r="E17" i="6" s="1"/>
  <c r="D17" i="6" a="1"/>
  <c r="D17" i="6" s="1"/>
  <c r="C17" i="6" a="1"/>
  <c r="C17" i="6" s="1"/>
  <c r="B17" i="6" a="1"/>
  <c r="B17" i="6" s="1"/>
  <c r="P16" i="6" a="1"/>
  <c r="P16" i="6" s="1"/>
  <c r="C21" i="11"/>
  <c r="C20" i="11"/>
  <c r="C19" i="11"/>
  <c r="C17" i="11"/>
  <c r="C9" i="11"/>
  <c r="C8" i="11"/>
  <c r="C7" i="11"/>
  <c r="C6" i="11"/>
  <c r="B5" i="8" a="1"/>
  <c r="B5" i="8" s="1"/>
  <c r="F3" i="8" s="1"/>
  <c r="AG7" i="6"/>
  <c r="AF7" i="6"/>
  <c r="AG6" i="6"/>
  <c r="AF6" i="6"/>
  <c r="AE19" i="6" a="1"/>
  <c r="AE19" i="6" s="1"/>
  <c r="B16" i="6" a="1"/>
  <c r="B16" i="6" s="1"/>
  <c r="V15" i="6" a="1"/>
  <c r="V15" i="6" s="1"/>
  <c r="AE6" i="6"/>
  <c r="AE9" i="6"/>
  <c r="AE8" i="6"/>
  <c r="AE7" i="6"/>
  <c r="P15" i="6" a="1"/>
  <c r="P15" i="6" s="1"/>
  <c r="E3" i="6" a="1"/>
  <c r="E3" i="6" s="1"/>
  <c r="D3" i="6" a="1"/>
  <c r="D3" i="6" s="1"/>
  <c r="C4" i="6"/>
  <c r="C5" i="6"/>
  <c r="C6" i="6"/>
  <c r="C7" i="6"/>
  <c r="C8" i="6"/>
  <c r="C9" i="6"/>
  <c r="C10" i="6"/>
  <c r="C11" i="6"/>
  <c r="C12" i="6"/>
  <c r="C13" i="6"/>
  <c r="C14" i="6"/>
  <c r="C3" i="6"/>
  <c r="G59" i="1"/>
  <c r="I51" i="29" l="1"/>
  <c r="J55" i="29"/>
  <c r="I53" i="29"/>
  <c r="I54" i="29"/>
  <c r="I55" i="29"/>
  <c r="J51" i="29"/>
  <c r="J52" i="29"/>
  <c r="J53" i="29"/>
  <c r="J54" i="29"/>
  <c r="I52" i="29"/>
  <c r="G6" i="12" a="1"/>
  <c r="G6" i="12" s="1"/>
  <c r="D6" i="12" a="1"/>
  <c r="D6" i="12" s="1"/>
  <c r="E6" i="12" s="1" a="1"/>
  <c r="E6" i="12" s="1"/>
  <c r="F6" i="12" s="1" a="1"/>
  <c r="F6" i="12" s="1"/>
  <c r="C6" i="12" a="1"/>
  <c r="C6" i="1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9C86BE-69E0-4D6C-8448-8F31A303F137}" keepAlive="1" name="Query - Medals" description="Connection to the 'Medals' query in the workbook." type="5" refreshedVersion="8" background="1" saveData="1">
    <dbPr connection="Provider=Microsoft.Mashup.OleDb.1;Data Source=$Workbook$;Location=Medals;Extended Properties=&quot;&quot;" command="SELECT * FROM [Medals]"/>
  </connection>
  <connection id="2" xr16:uid="{CFC9B3A7-99B9-493A-947B-3664781B49DF}" keepAlive="1" name="Query - Staff" description="Connection to the 'Staff' query in the workbook." type="5" refreshedVersion="8" background="1" saveData="1">
    <dbPr connection="Provider=Microsoft.Mashup.OleDb.1;Data Source=$Workbook$;Location=Staff;Extended Properties=&quot;&quot;" command="SELECT * FROM [Staff]"/>
  </connection>
  <connection id="3" xr16:uid="{AEDA2A1C-FE61-4FCD-B5E8-489B7B86783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AAB591E5-FB53-4F90-AFF2-4CC7FFC5ED70}" name="WorksheetConnection_Practice 1.xlsx!Calls" type="102" refreshedVersion="8" minRefreshableVersion="5">
    <extLst>
      <ext xmlns:x15="http://schemas.microsoft.com/office/spreadsheetml/2010/11/main" uri="{DE250136-89BD-433C-8126-D09CA5730AF9}">
        <x15:connection id="Calls">
          <x15:rangePr sourceName="_xlcn.WorksheetConnection_Practice1.xlsxCalls1"/>
        </x15:connection>
      </ext>
    </extLst>
  </connection>
  <connection id="5" xr16:uid="{E8F040F8-9606-4383-ADAD-254454FDA718}" name="WorksheetConnection_Practice 1.xlsx!CallsTable" type="102" refreshedVersion="8" minRefreshableVersion="5">
    <extLst>
      <ext xmlns:x15="http://schemas.microsoft.com/office/spreadsheetml/2010/11/main" uri="{DE250136-89BD-433C-8126-D09CA5730AF9}">
        <x15:connection id="CallsTable" autoDelete="1">
          <x15:rangePr sourceName="_xlcn.WorksheetConnection_Practice1.xlsxCallsTable1"/>
        </x15:connection>
      </ext>
    </extLst>
  </connection>
  <connection id="6" xr16:uid="{00749D07-4E8F-4008-B570-3433D6B3CD35}" name="WorksheetConnection_Practice 1.xlsx!CustomersTable" type="102" refreshedVersion="8" minRefreshableVersion="5">
    <extLst>
      <ext xmlns:x15="http://schemas.microsoft.com/office/spreadsheetml/2010/11/main" uri="{DE250136-89BD-433C-8126-D09CA5730AF9}">
        <x15:connection id="CustomersTable">
          <x15:rangePr sourceName="_xlcn.WorksheetConnection_Practice1.xlsxCustomersTable1"/>
        </x15:connection>
      </ext>
    </extLst>
  </connection>
  <connection id="7" xr16:uid="{7BDD4803-4DB4-4DDA-8900-1B2A79530C9E}" name="WorksheetConnection_Practice 1.xlsx!Table6" type="102" refreshedVersion="8" minRefreshableVersion="5">
    <extLst>
      <ext xmlns:x15="http://schemas.microsoft.com/office/spreadsheetml/2010/11/main" uri="{DE250136-89BD-433C-8126-D09CA5730AF9}">
        <x15:connection id="Table6">
          <x15:rangePr sourceName="_xlcn.WorksheetConnection_Practice1.xlsxTable6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<sst xmlns="http://schemas.openxmlformats.org/spreadsheetml/2006/main" count="9484" uniqueCount="2236">
  <si>
    <t>Emp ID</t>
  </si>
  <si>
    <t>Name</t>
  </si>
  <si>
    <t>Gender</t>
  </si>
  <si>
    <t>Department</t>
  </si>
  <si>
    <t>Salary</t>
  </si>
  <si>
    <t>Start Date</t>
  </si>
  <si>
    <t>FTE</t>
  </si>
  <si>
    <t>Employee type</t>
  </si>
  <si>
    <t>Work location</t>
  </si>
  <si>
    <t>PR00007</t>
  </si>
  <si>
    <t>Torrance  Collier</t>
  </si>
  <si>
    <t>Female</t>
  </si>
  <si>
    <t>Training</t>
  </si>
  <si>
    <t xml:space="preserve">$96,135.75 </t>
  </si>
  <si>
    <t>7/13/2020</t>
  </si>
  <si>
    <t>Permanent</t>
  </si>
  <si>
    <t>Wellington, New Zealand</t>
  </si>
  <si>
    <t>PR00095</t>
  </si>
  <si>
    <t>Devrat Damarsingh</t>
  </si>
  <si>
    <t>Business Development</t>
  </si>
  <si>
    <t xml:space="preserve">$70,649.46 </t>
  </si>
  <si>
    <t>1/13/2020</t>
  </si>
  <si>
    <t>Hyderabad, India</t>
  </si>
  <si>
    <t>PR00113</t>
  </si>
  <si>
    <t>Van Tuxwell</t>
  </si>
  <si>
    <t xml:space="preserve">$80,695.74 </t>
  </si>
  <si>
    <t>9/17/2018</t>
  </si>
  <si>
    <t>Columbus, USA</t>
  </si>
  <si>
    <t>PR00147</t>
  </si>
  <si>
    <t>Minerva Ricardot</t>
  </si>
  <si>
    <t>Male</t>
  </si>
  <si>
    <t>???</t>
  </si>
  <si>
    <t xml:space="preserve">$120,000.00 </t>
  </si>
  <si>
    <t>Remote</t>
  </si>
  <si>
    <t>PR00246</t>
  </si>
  <si>
    <t>Husein Augar</t>
  </si>
  <si>
    <t>Marketing</t>
  </si>
  <si>
    <t xml:space="preserve">$67,905.80 </t>
  </si>
  <si>
    <t>12/29/2020</t>
  </si>
  <si>
    <t>PR00419</t>
  </si>
  <si>
    <t>Billi Fellgate</t>
  </si>
  <si>
    <t xml:space="preserve">$68,980.52 </t>
  </si>
  <si>
    <t>1/29/2019</t>
  </si>
  <si>
    <t>PR00576</t>
  </si>
  <si>
    <t>Lalitchandra Vadali</t>
  </si>
  <si>
    <t>Legal</t>
  </si>
  <si>
    <t xml:space="preserve">$63,705.40 </t>
  </si>
  <si>
    <t>PR00746</t>
  </si>
  <si>
    <t>Hogan Iles</t>
  </si>
  <si>
    <t>Accounting</t>
  </si>
  <si>
    <t xml:space="preserve">$114,177.23 </t>
  </si>
  <si>
    <t>3/18/2020</t>
  </si>
  <si>
    <t>PR00770</t>
  </si>
  <si>
    <t>Beryl Burnsyde</t>
  </si>
  <si>
    <t xml:space="preserve">$29,774.76 </t>
  </si>
  <si>
    <t>PR00882</t>
  </si>
  <si>
    <t>Jill Shipsey</t>
  </si>
  <si>
    <t xml:space="preserve">$52,963.65 </t>
  </si>
  <si>
    <t>PR00893</t>
  </si>
  <si>
    <t>Vasavi Veeravasarapu</t>
  </si>
  <si>
    <t>Human Resources</t>
  </si>
  <si>
    <t xml:space="preserve">$50,310.09 </t>
  </si>
  <si>
    <t>3/30/2021</t>
  </si>
  <si>
    <t>PR00916</t>
  </si>
  <si>
    <t>Inger Chapelhow</t>
  </si>
  <si>
    <t>Research and Development</t>
  </si>
  <si>
    <t xml:space="preserve">$84,309.95 </t>
  </si>
  <si>
    <t>PR01055</t>
  </si>
  <si>
    <t>Devasree Fullara Saurin</t>
  </si>
  <si>
    <t xml:space="preserve">$35,936.31 </t>
  </si>
  <si>
    <t>5/21/2018</t>
  </si>
  <si>
    <t>Chennai, India</t>
  </si>
  <si>
    <t>PR01159</t>
  </si>
  <si>
    <t>Mollie  Hanway</t>
  </si>
  <si>
    <t xml:space="preserve">$112,645.99 </t>
  </si>
  <si>
    <t>10/21/2019</t>
  </si>
  <si>
    <t>Seattle, USA</t>
  </si>
  <si>
    <t>PR01211</t>
  </si>
  <si>
    <t>Enoch Dowrey</t>
  </si>
  <si>
    <t xml:space="preserve">$91,645.04 </t>
  </si>
  <si>
    <t>1/27/2021</t>
  </si>
  <si>
    <t>Auckland, New Zealand</t>
  </si>
  <si>
    <t>PR01269</t>
  </si>
  <si>
    <t>Eleonore Airdrie</t>
  </si>
  <si>
    <t>Engineering</t>
  </si>
  <si>
    <t xml:space="preserve">$97,105.19 </t>
  </si>
  <si>
    <t>8/17/2021</t>
  </si>
  <si>
    <t>PR01306</t>
  </si>
  <si>
    <t>Patti Dradey</t>
  </si>
  <si>
    <t>Services</t>
  </si>
  <si>
    <t xml:space="preserve">$84,742.86 </t>
  </si>
  <si>
    <t>9/24/2020</t>
  </si>
  <si>
    <t>PR01346</t>
  </si>
  <si>
    <t>Adolph McNalley</t>
  </si>
  <si>
    <t xml:space="preserve">$85,918.61 </t>
  </si>
  <si>
    <t>PR01383</t>
  </si>
  <si>
    <t>Addi Studdeard</t>
  </si>
  <si>
    <t>Product Management</t>
  </si>
  <si>
    <t xml:space="preserve">$72,502.61 </t>
  </si>
  <si>
    <t>PR01476</t>
  </si>
  <si>
    <t>Jaishree Atasi Yavatkar</t>
  </si>
  <si>
    <t xml:space="preserve">$77,096.05 </t>
  </si>
  <si>
    <t>4/27/2018</t>
  </si>
  <si>
    <t>PR01662</t>
  </si>
  <si>
    <t>Genevra Friday</t>
  </si>
  <si>
    <t xml:space="preserve">$50,449.46 </t>
  </si>
  <si>
    <t>11/14/2018</t>
  </si>
  <si>
    <t>PR01943</t>
  </si>
  <si>
    <t>Rameshwari Chikodi</t>
  </si>
  <si>
    <t xml:space="preserve">$48,525.71 </t>
  </si>
  <si>
    <t>6/13/2018</t>
  </si>
  <si>
    <t>PR01956</t>
  </si>
  <si>
    <t>Jamesy O'Ferris</t>
  </si>
  <si>
    <t xml:space="preserve">$36,547.58 </t>
  </si>
  <si>
    <t>PR02010</t>
  </si>
  <si>
    <t>Prerana Nishita</t>
  </si>
  <si>
    <t xml:space="preserve">$115,191.38 </t>
  </si>
  <si>
    <t>6/22/2020</t>
  </si>
  <si>
    <t>PR02016</t>
  </si>
  <si>
    <t>Iris  Wagg</t>
  </si>
  <si>
    <t xml:space="preserve">$58,861.19 </t>
  </si>
  <si>
    <t>PR02113</t>
  </si>
  <si>
    <t>Beverie Moffet</t>
  </si>
  <si>
    <t>Support</t>
  </si>
  <si>
    <t xml:space="preserve">$75,974.99 </t>
  </si>
  <si>
    <t>PR02140</t>
  </si>
  <si>
    <t>Anjushri Chandiramani</t>
  </si>
  <si>
    <t xml:space="preserve">$95,954.02 </t>
  </si>
  <si>
    <t>PR02208</t>
  </si>
  <si>
    <t>Gowri Sankar Chakrala</t>
  </si>
  <si>
    <t xml:space="preserve">$102,934.09 </t>
  </si>
  <si>
    <t>4/29/2021</t>
  </si>
  <si>
    <t>PR02275</t>
  </si>
  <si>
    <t>Louise Lamming</t>
  </si>
  <si>
    <t>Sales</t>
  </si>
  <si>
    <t xml:space="preserve">$41,934.71 </t>
  </si>
  <si>
    <t>PR02288</t>
  </si>
  <si>
    <t>Althea  Bronger</t>
  </si>
  <si>
    <t xml:space="preserve">$104,335.04 </t>
  </si>
  <si>
    <t>2/13/2020</t>
  </si>
  <si>
    <t>PR02321</t>
  </si>
  <si>
    <t>Evanne  Sheryn</t>
  </si>
  <si>
    <t xml:space="preserve">$81,897.79 </t>
  </si>
  <si>
    <t>2/15/2018</t>
  </si>
  <si>
    <t>PR02436</t>
  </si>
  <si>
    <t>Marmaduke Worssam</t>
  </si>
  <si>
    <t xml:space="preserve">$78,378.20 </t>
  </si>
  <si>
    <t>12/31/2018</t>
  </si>
  <si>
    <t>PR02603</t>
  </si>
  <si>
    <t>Dinanath Simhambhatla</t>
  </si>
  <si>
    <t xml:space="preserve">$61,994.76 </t>
  </si>
  <si>
    <t>11/25/2019</t>
  </si>
  <si>
    <t>PR02782</t>
  </si>
  <si>
    <t>Isaak Rawne</t>
  </si>
  <si>
    <t xml:space="preserve">$37,362.30 </t>
  </si>
  <si>
    <t>6/26/2019</t>
  </si>
  <si>
    <t>PR02957</t>
  </si>
  <si>
    <t>Vaughn Carvill</t>
  </si>
  <si>
    <t xml:space="preserve">$84,745.93 </t>
  </si>
  <si>
    <t>8/30/2019</t>
  </si>
  <si>
    <t>PR03034</t>
  </si>
  <si>
    <t>Sreenivasa Naik Gudiwada</t>
  </si>
  <si>
    <t xml:space="preserve">$32,192.15 </t>
  </si>
  <si>
    <t>PR03137</t>
  </si>
  <si>
    <t>Jagajeet Viraj</t>
  </si>
  <si>
    <t xml:space="preserve">$36,714.38 </t>
  </si>
  <si>
    <t>PR03158</t>
  </si>
  <si>
    <t>Danica Nayshe</t>
  </si>
  <si>
    <t xml:space="preserve">$89,690.38 </t>
  </si>
  <si>
    <t>4/16/2018</t>
  </si>
  <si>
    <t>PR03271</t>
  </si>
  <si>
    <t>Stan  Tolliday</t>
  </si>
  <si>
    <t xml:space="preserve">$39,535.49 </t>
  </si>
  <si>
    <t>10/24/2018</t>
  </si>
  <si>
    <t>PR03445</t>
  </si>
  <si>
    <t>Myrle Prandoni</t>
  </si>
  <si>
    <t xml:space="preserve">$62,195.47 </t>
  </si>
  <si>
    <t>8/26/2021</t>
  </si>
  <si>
    <t>PR03532</t>
  </si>
  <si>
    <t>Crawford Scad</t>
  </si>
  <si>
    <t xml:space="preserve">$72,876.91 </t>
  </si>
  <si>
    <t>PR03804</t>
  </si>
  <si>
    <t>Pratigya Rema</t>
  </si>
  <si>
    <t xml:space="preserve">$66,572.58 </t>
  </si>
  <si>
    <t>12/28/2020</t>
  </si>
  <si>
    <t>Sartaj Probal</t>
  </si>
  <si>
    <t>PR03844</t>
  </si>
  <si>
    <t>Brose MacCorkell</t>
  </si>
  <si>
    <t xml:space="preserve">$35,943.62 </t>
  </si>
  <si>
    <t>PR03886</t>
  </si>
  <si>
    <t>Edd  MacKnockiter</t>
  </si>
  <si>
    <t xml:space="preserve">$119,022.49 </t>
  </si>
  <si>
    <t>8/23/2021</t>
  </si>
  <si>
    <t>PR03980</t>
  </si>
  <si>
    <t>Kath Bletsoe</t>
  </si>
  <si>
    <t xml:space="preserve">$65,699.02 </t>
  </si>
  <si>
    <t>4/30/2020</t>
  </si>
  <si>
    <t>PR04366</t>
  </si>
  <si>
    <t>Carry Loblie</t>
  </si>
  <si>
    <t xml:space="preserve">$47,551.89 </t>
  </si>
  <si>
    <t>PR04380</t>
  </si>
  <si>
    <t>11/18/2019</t>
  </si>
  <si>
    <t>PR04446</t>
  </si>
  <si>
    <t>Sameer Shashank Sapra</t>
  </si>
  <si>
    <t xml:space="preserve">$92,336.08 </t>
  </si>
  <si>
    <t>PR04473</t>
  </si>
  <si>
    <t>Wyn Treadger</t>
  </si>
  <si>
    <t xml:space="preserve">$69,192.85 </t>
  </si>
  <si>
    <t>4/19/2021</t>
  </si>
  <si>
    <t>PR04601</t>
  </si>
  <si>
    <t>Yedukondalu Panditula</t>
  </si>
  <si>
    <t xml:space="preserve">$104,802.63 </t>
  </si>
  <si>
    <t>PR04686</t>
  </si>
  <si>
    <t>Oona Donan</t>
  </si>
  <si>
    <t xml:space="preserve">$98,000.00 </t>
  </si>
  <si>
    <t>PR04851</t>
  </si>
  <si>
    <t>Rodina Drinan</t>
  </si>
  <si>
    <t xml:space="preserve">$77,045.44 </t>
  </si>
  <si>
    <t>6/20/2019</t>
  </si>
  <si>
    <t>SQ00022</t>
  </si>
  <si>
    <t>Carlin Demke</t>
  </si>
  <si>
    <t xml:space="preserve">$110,042.37 </t>
  </si>
  <si>
    <t>3/24/2020</t>
  </si>
  <si>
    <t>SQ00070</t>
  </si>
  <si>
    <t>Larissa Ingledow</t>
  </si>
  <si>
    <t xml:space="preserve">$62,281.24 </t>
  </si>
  <si>
    <t>6/21/2018</t>
  </si>
  <si>
    <t>Rank</t>
  </si>
  <si>
    <t>Country</t>
  </si>
  <si>
    <t>Gold</t>
  </si>
  <si>
    <t>Silver</t>
  </si>
  <si>
    <t>Bronze</t>
  </si>
  <si>
    <t>Total</t>
  </si>
  <si>
    <t>Division</t>
  </si>
  <si>
    <t>1</t>
  </si>
  <si>
    <t>United States</t>
  </si>
  <si>
    <t>2</t>
  </si>
  <si>
    <t>China</t>
  </si>
  <si>
    <t>3</t>
  </si>
  <si>
    <t>Japan</t>
  </si>
  <si>
    <t>4</t>
  </si>
  <si>
    <t>Great Britain</t>
  </si>
  <si>
    <t>5</t>
  </si>
  <si>
    <t>ROC</t>
  </si>
  <si>
    <t>6</t>
  </si>
  <si>
    <t>Australia</t>
  </si>
  <si>
    <t>7</t>
  </si>
  <si>
    <t>Netherlands</t>
  </si>
  <si>
    <t>8</t>
  </si>
  <si>
    <t>France</t>
  </si>
  <si>
    <t>9</t>
  </si>
  <si>
    <t>Germany</t>
  </si>
  <si>
    <t>10</t>
  </si>
  <si>
    <t>Italy</t>
  </si>
  <si>
    <t>11</t>
  </si>
  <si>
    <t>Canada</t>
  </si>
  <si>
    <t>12</t>
  </si>
  <si>
    <t>Brazil</t>
  </si>
  <si>
    <t>13</t>
  </si>
  <si>
    <t>New Zealand</t>
  </si>
  <si>
    <t>14</t>
  </si>
  <si>
    <t>Cuba</t>
  </si>
  <si>
    <t>15</t>
  </si>
  <si>
    <t>Hungary</t>
  </si>
  <si>
    <t>16</t>
  </si>
  <si>
    <t>South Korea</t>
  </si>
  <si>
    <t>17</t>
  </si>
  <si>
    <t>Poland</t>
  </si>
  <si>
    <t>18</t>
  </si>
  <si>
    <t>Czech Republic</t>
  </si>
  <si>
    <t>19</t>
  </si>
  <si>
    <t>Kenya</t>
  </si>
  <si>
    <t>20</t>
  </si>
  <si>
    <t>Norway</t>
  </si>
  <si>
    <t>21</t>
  </si>
  <si>
    <t>Jamaica</t>
  </si>
  <si>
    <t>22</t>
  </si>
  <si>
    <t>Spain</t>
  </si>
  <si>
    <t>23</t>
  </si>
  <si>
    <t>Sweden</t>
  </si>
  <si>
    <t>24</t>
  </si>
  <si>
    <t>Switzerland</t>
  </si>
  <si>
    <t>25</t>
  </si>
  <si>
    <t>Denmark</t>
  </si>
  <si>
    <t>26</t>
  </si>
  <si>
    <t>Croatia</t>
  </si>
  <si>
    <t>27</t>
  </si>
  <si>
    <t>Iran</t>
  </si>
  <si>
    <t>28</t>
  </si>
  <si>
    <t>Serbia</t>
  </si>
  <si>
    <t>29</t>
  </si>
  <si>
    <t>Belgium</t>
  </si>
  <si>
    <t>30</t>
  </si>
  <si>
    <t>Bulgaria</t>
  </si>
  <si>
    <t>31</t>
  </si>
  <si>
    <t>Slovenia</t>
  </si>
  <si>
    <t>32</t>
  </si>
  <si>
    <t>Uzbekistan</t>
  </si>
  <si>
    <t>33</t>
  </si>
  <si>
    <t>Georgia</t>
  </si>
  <si>
    <t>34</t>
  </si>
  <si>
    <t>Chinese Taipei</t>
  </si>
  <si>
    <t>35</t>
  </si>
  <si>
    <t>Turkey</t>
  </si>
  <si>
    <t>36</t>
  </si>
  <si>
    <t>Greece</t>
  </si>
  <si>
    <t>Uganda</t>
  </si>
  <si>
    <t>38</t>
  </si>
  <si>
    <t>Ecuador</t>
  </si>
  <si>
    <t>39</t>
  </si>
  <si>
    <t>Ireland</t>
  </si>
  <si>
    <t>Israel</t>
  </si>
  <si>
    <t>41</t>
  </si>
  <si>
    <t>Qatar</t>
  </si>
  <si>
    <t>42</t>
  </si>
  <si>
    <t>Bahamas</t>
  </si>
  <si>
    <t>Kosovo</t>
  </si>
  <si>
    <t>44</t>
  </si>
  <si>
    <t>Ukraine</t>
  </si>
  <si>
    <t>45</t>
  </si>
  <si>
    <t>Belarus</t>
  </si>
  <si>
    <t>46</t>
  </si>
  <si>
    <t>Romania</t>
  </si>
  <si>
    <t>Venezuela</t>
  </si>
  <si>
    <t>48</t>
  </si>
  <si>
    <t>India</t>
  </si>
  <si>
    <t>49</t>
  </si>
  <si>
    <t>Hong Kong</t>
  </si>
  <si>
    <t>50</t>
  </si>
  <si>
    <t>Philippines</t>
  </si>
  <si>
    <t>Slovakia</t>
  </si>
  <si>
    <t>52</t>
  </si>
  <si>
    <t>South Africa</t>
  </si>
  <si>
    <t>53</t>
  </si>
  <si>
    <t>Austria</t>
  </si>
  <si>
    <t>54</t>
  </si>
  <si>
    <t>Egypt</t>
  </si>
  <si>
    <t>55</t>
  </si>
  <si>
    <t>Indonesia</t>
  </si>
  <si>
    <t>56</t>
  </si>
  <si>
    <t>Ethiopia</t>
  </si>
  <si>
    <t>Portugal</t>
  </si>
  <si>
    <t>58</t>
  </si>
  <si>
    <t>Tunisia</t>
  </si>
  <si>
    <t>59</t>
  </si>
  <si>
    <t>Estonia</t>
  </si>
  <si>
    <t>Fiji</t>
  </si>
  <si>
    <t>Latvia</t>
  </si>
  <si>
    <t>Thailand</t>
  </si>
  <si>
    <t>63</t>
  </si>
  <si>
    <t>Bermuda</t>
  </si>
  <si>
    <t>Morocco</t>
  </si>
  <si>
    <t>Puerto Rico</t>
  </si>
  <si>
    <t>66</t>
  </si>
  <si>
    <t>Colombia</t>
  </si>
  <si>
    <t>67</t>
  </si>
  <si>
    <t>Azerbaijan</t>
  </si>
  <si>
    <t>68</t>
  </si>
  <si>
    <t>Dominican Republic</t>
  </si>
  <si>
    <t>69</t>
  </si>
  <si>
    <t>Armenia</t>
  </si>
  <si>
    <t>70</t>
  </si>
  <si>
    <t>Kyrgyzstan</t>
  </si>
  <si>
    <t>71</t>
  </si>
  <si>
    <t>Mongolia</t>
  </si>
  <si>
    <t>72</t>
  </si>
  <si>
    <t>Argentina</t>
  </si>
  <si>
    <t>San Marino</t>
  </si>
  <si>
    <t>74</t>
  </si>
  <si>
    <t>Jordan</t>
  </si>
  <si>
    <t>Malaysia</t>
  </si>
  <si>
    <t>Nigeria</t>
  </si>
  <si>
    <t>77</t>
  </si>
  <si>
    <t>Bahrain</t>
  </si>
  <si>
    <t>Lithuania</t>
  </si>
  <si>
    <t>Namibia</t>
  </si>
  <si>
    <t>North Macedonia</t>
  </si>
  <si>
    <t>Saudi Arabia</t>
  </si>
  <si>
    <t>Turkmenistan</t>
  </si>
  <si>
    <t>83</t>
  </si>
  <si>
    <t>Kazakhstan</t>
  </si>
  <si>
    <t>84</t>
  </si>
  <si>
    <t>Mexico</t>
  </si>
  <si>
    <t>85</t>
  </si>
  <si>
    <t>Finland</t>
  </si>
  <si>
    <t>86</t>
  </si>
  <si>
    <t>Botswana</t>
  </si>
  <si>
    <t>Burkina Faso</t>
  </si>
  <si>
    <t>Ghana</t>
  </si>
  <si>
    <t>Grenada</t>
  </si>
  <si>
    <t>Ivory Coast</t>
  </si>
  <si>
    <t>Kuwait</t>
  </si>
  <si>
    <t>Moldova</t>
  </si>
  <si>
    <t>Syria</t>
  </si>
  <si>
    <t>SQ04612</t>
  </si>
  <si>
    <t>VT01803</t>
  </si>
  <si>
    <t>Fixed Term</t>
  </si>
  <si>
    <t>TN02749</t>
  </si>
  <si>
    <t>SQ00144</t>
  </si>
  <si>
    <t>SQ01854</t>
  </si>
  <si>
    <t>SQ00612</t>
  </si>
  <si>
    <t>VT00578</t>
  </si>
  <si>
    <t>TN01281</t>
  </si>
  <si>
    <t>VT02417</t>
  </si>
  <si>
    <t>Temporary</t>
  </si>
  <si>
    <t>SQ00691</t>
  </si>
  <si>
    <t>TN00214</t>
  </si>
  <si>
    <t>VT02539</t>
  </si>
  <si>
    <t>SQ04598</t>
  </si>
  <si>
    <t>TN00464</t>
  </si>
  <si>
    <t>TN03416</t>
  </si>
  <si>
    <t>TN00890</t>
  </si>
  <si>
    <t>VT04137</t>
  </si>
  <si>
    <t>VT03849</t>
  </si>
  <si>
    <t>SQ01395</t>
  </si>
  <si>
    <t>SQ02559</t>
  </si>
  <si>
    <t>VT04627</t>
  </si>
  <si>
    <t>VT03537</t>
  </si>
  <si>
    <t>VT02313</t>
  </si>
  <si>
    <t>SQ01620</t>
  </si>
  <si>
    <t>VT04681</t>
  </si>
  <si>
    <t>TN04246</t>
  </si>
  <si>
    <t>TN02570</t>
  </si>
  <si>
    <t>VT02801</t>
  </si>
  <si>
    <t>SQ01177</t>
  </si>
  <si>
    <t>VT01740</t>
  </si>
  <si>
    <t>TN01876</t>
  </si>
  <si>
    <t>VT03988</t>
  </si>
  <si>
    <t>TN00227</t>
  </si>
  <si>
    <t>VT01092</t>
  </si>
  <si>
    <t>TN03169</t>
  </si>
  <si>
    <t>SQ01402</t>
  </si>
  <si>
    <t>SQ00360</t>
  </si>
  <si>
    <t>SQ01637</t>
  </si>
  <si>
    <t>TN03210</t>
  </si>
  <si>
    <t>VT04093</t>
  </si>
  <si>
    <t>SQ02246</t>
  </si>
  <si>
    <t>TN03032</t>
  </si>
  <si>
    <t>SQ00914</t>
  </si>
  <si>
    <t>SQ02525</t>
  </si>
  <si>
    <t>TN03331</t>
  </si>
  <si>
    <t>VT01249</t>
  </si>
  <si>
    <t>VT02260</t>
  </si>
  <si>
    <t>TN02883</t>
  </si>
  <si>
    <t>SQ03024</t>
  </si>
  <si>
    <t>TN04428</t>
  </si>
  <si>
    <t>SQ03350</t>
  </si>
  <si>
    <t>VT03421</t>
  </si>
  <si>
    <t>VT02118</t>
  </si>
  <si>
    <t>TN02496</t>
  </si>
  <si>
    <t>VT02491</t>
  </si>
  <si>
    <t>VT03307</t>
  </si>
  <si>
    <t>TN04058</t>
  </si>
  <si>
    <t>VT03993</t>
  </si>
  <si>
    <t>VT02663</t>
  </si>
  <si>
    <t>SQ03476</t>
  </si>
  <si>
    <t>TN00182</t>
  </si>
  <si>
    <t>VT01523</t>
  </si>
  <si>
    <t>VT01684</t>
  </si>
  <si>
    <t>TN04740</t>
  </si>
  <si>
    <t>TN03575</t>
  </si>
  <si>
    <t>VT04984</t>
  </si>
  <si>
    <t>SQ03546</t>
  </si>
  <si>
    <t>VT02374</t>
  </si>
  <si>
    <t>SQ00450</t>
  </si>
  <si>
    <t>SQ04488</t>
  </si>
  <si>
    <t>TN00735</t>
  </si>
  <si>
    <t>VT01893</t>
  </si>
  <si>
    <t>SQ02223</t>
  </si>
  <si>
    <t>SQ00498</t>
  </si>
  <si>
    <t>TN00727</t>
  </si>
  <si>
    <t>SQ01697</t>
  </si>
  <si>
    <t>SQ01519</t>
  </si>
  <si>
    <t>VT03500</t>
  </si>
  <si>
    <t>TN01210</t>
  </si>
  <si>
    <t>SQ03321</t>
  </si>
  <si>
    <t>SQ00841</t>
  </si>
  <si>
    <t>SQ04603</t>
  </si>
  <si>
    <t>TN01028</t>
  </si>
  <si>
    <t>VT04028</t>
  </si>
  <si>
    <t>TN03068</t>
  </si>
  <si>
    <t>VT03701</t>
  </si>
  <si>
    <t>TN04101</t>
  </si>
  <si>
    <t>TN01632</t>
  </si>
  <si>
    <t>SQ03626</t>
  </si>
  <si>
    <t>VT01610</t>
  </si>
  <si>
    <t>TN01340</t>
  </si>
  <si>
    <t>TN00698</t>
  </si>
  <si>
    <t>SQ00960</t>
  </si>
  <si>
    <t>SQ01998</t>
  </si>
  <si>
    <t>SQ01283</t>
  </si>
  <si>
    <t>SQ01026</t>
  </si>
  <si>
    <t>TN01912</t>
  </si>
  <si>
    <t>VT02319</t>
  </si>
  <si>
    <t>SQ04960</t>
  </si>
  <si>
    <t>SQ01829</t>
  </si>
  <si>
    <t>TN02798</t>
  </si>
  <si>
    <t>VT02532</t>
  </si>
  <si>
    <t>SQ03116</t>
  </si>
  <si>
    <t>SQ02638</t>
  </si>
  <si>
    <t>VT03704</t>
  </si>
  <si>
    <t>VT04552</t>
  </si>
  <si>
    <t>SQ04665</t>
  </si>
  <si>
    <t>VT00336</t>
  </si>
  <si>
    <t>TN01256</t>
  </si>
  <si>
    <t>VT01101</t>
  </si>
  <si>
    <t>TN04660</t>
  </si>
  <si>
    <t>VT00596</t>
  </si>
  <si>
    <t>VT03552</t>
  </si>
  <si>
    <t>TN00083</t>
  </si>
  <si>
    <t>SQ02643</t>
  </si>
  <si>
    <t>TN02674</t>
  </si>
  <si>
    <t>TN02727</t>
  </si>
  <si>
    <t>VT01323</t>
  </si>
  <si>
    <t>SQ03387</t>
  </si>
  <si>
    <t>SQ00105</t>
  </si>
  <si>
    <t>SQ02424</t>
  </si>
  <si>
    <t>VT01703</t>
  </si>
  <si>
    <t>SQ02703</t>
  </si>
  <si>
    <t>VT04373</t>
  </si>
  <si>
    <t>SQ03733</t>
  </si>
  <si>
    <t>VT04467</t>
  </si>
  <si>
    <t>VT04415</t>
  </si>
  <si>
    <t>TN04067</t>
  </si>
  <si>
    <t>TN04175</t>
  </si>
  <si>
    <t>VT00687</t>
  </si>
  <si>
    <t>TN00579</t>
  </si>
  <si>
    <t>TN03097</t>
  </si>
  <si>
    <t>SQ02174</t>
  </si>
  <si>
    <t>TN01601</t>
  </si>
  <si>
    <t>SQ01730</t>
  </si>
  <si>
    <t>TN03355</t>
  </si>
  <si>
    <t>VT01246</t>
  </si>
  <si>
    <t>TN04166</t>
  </si>
  <si>
    <t>TN01701</t>
  </si>
  <si>
    <t>VT03298</t>
  </si>
  <si>
    <t>TN04892</t>
  </si>
  <si>
    <t>SQ04437</t>
  </si>
  <si>
    <t>VT01762</t>
  </si>
  <si>
    <t>VT04273</t>
  </si>
  <si>
    <t>SQ00187</t>
  </si>
  <si>
    <t>TN00258</t>
  </si>
  <si>
    <t>VT00476</t>
  </si>
  <si>
    <t>TN01566</t>
  </si>
  <si>
    <t>SQ03491</t>
  </si>
  <si>
    <t>SQ02465</t>
  </si>
  <si>
    <t>VT00194</t>
  </si>
  <si>
    <t>TN00328</t>
  </si>
  <si>
    <t>SQ02371</t>
  </si>
  <si>
    <t>VT04350</t>
  </si>
  <si>
    <t>SQ02035</t>
  </si>
  <si>
    <t>SQ00286</t>
  </si>
  <si>
    <t>TN02205</t>
  </si>
  <si>
    <t>VT00740</t>
  </si>
  <si>
    <t>SQ03112</t>
  </si>
  <si>
    <t>VT01996</t>
  </si>
  <si>
    <t>SQ02624</t>
  </si>
  <si>
    <t>SQ02565</t>
  </si>
  <si>
    <t>SQ02582</t>
  </si>
  <si>
    <t>TN02397</t>
  </si>
  <si>
    <t>TN04265</t>
  </si>
  <si>
    <t>TN02204</t>
  </si>
  <si>
    <t>VT03771</t>
  </si>
  <si>
    <t>SQ04613</t>
  </si>
  <si>
    <t>VT00534</t>
  </si>
  <si>
    <t>TN01396</t>
  </si>
  <si>
    <t>TN02377</t>
  </si>
  <si>
    <t>TN02988</t>
  </si>
  <si>
    <t>VT04905</t>
  </si>
  <si>
    <t>TN04775</t>
  </si>
  <si>
    <t>SQ03625</t>
  </si>
  <si>
    <t>How to use Power Query</t>
  </si>
  <si>
    <t>Source 1</t>
  </si>
  <si>
    <t>https://en.wikipedia.org/wiki/2020_Summer_Olympics_medal_table</t>
  </si>
  <si>
    <t>Source 2</t>
  </si>
  <si>
    <t>Staff data file</t>
  </si>
  <si>
    <t>First Name</t>
  </si>
  <si>
    <t>Last Name</t>
  </si>
  <si>
    <t>Salary Bucket</t>
  </si>
  <si>
    <t>Age</t>
  </si>
  <si>
    <t>Work Type</t>
  </si>
  <si>
    <t>Minerva</t>
  </si>
  <si>
    <t>Ricardot</t>
  </si>
  <si>
    <t>Above 100k</t>
  </si>
  <si>
    <t>full time</t>
  </si>
  <si>
    <t>Oona</t>
  </si>
  <si>
    <t>Donan</t>
  </si>
  <si>
    <t>50k to 100k</t>
  </si>
  <si>
    <t>Part time</t>
  </si>
  <si>
    <t>Mick</t>
  </si>
  <si>
    <t>Spraberry</t>
  </si>
  <si>
    <t>Freddy</t>
  </si>
  <si>
    <t>Linford</t>
  </si>
  <si>
    <t>Parasuramudu</t>
  </si>
  <si>
    <t>Jamakayala</t>
  </si>
  <si>
    <t>Collen</t>
  </si>
  <si>
    <t>Dunbleton</t>
  </si>
  <si>
    <t>Yedukondalu</t>
  </si>
  <si>
    <t>Panditula</t>
  </si>
  <si>
    <t>Missing</t>
  </si>
  <si>
    <t>Jessica</t>
  </si>
  <si>
    <t>Callcott</t>
  </si>
  <si>
    <t>Leena</t>
  </si>
  <si>
    <t>Bruckshaw</t>
  </si>
  <si>
    <t>Billi</t>
  </si>
  <si>
    <t>Fellgate</t>
  </si>
  <si>
    <t>Magnum</t>
  </si>
  <si>
    <t>Locksley</t>
  </si>
  <si>
    <t>Under 50k</t>
  </si>
  <si>
    <t>Cletus</t>
  </si>
  <si>
    <t>McGarahan</t>
  </si>
  <si>
    <t>Wyn</t>
  </si>
  <si>
    <t>Treadger</t>
  </si>
  <si>
    <t>Evangelina</t>
  </si>
  <si>
    <t>Lergan</t>
  </si>
  <si>
    <t>Verla</t>
  </si>
  <si>
    <t>Timmis</t>
  </si>
  <si>
    <t>Devsena</t>
  </si>
  <si>
    <t>Veluvalapalli</t>
  </si>
  <si>
    <t>Devinne</t>
  </si>
  <si>
    <t>Tuny</t>
  </si>
  <si>
    <t>Pearla</t>
  </si>
  <si>
    <t>Beteriss</t>
  </si>
  <si>
    <t>Gopal</t>
  </si>
  <si>
    <t>Venkata</t>
  </si>
  <si>
    <t>Vasavi</t>
  </si>
  <si>
    <t>Veeravasarapu</t>
  </si>
  <si>
    <t>Jill</t>
  </si>
  <si>
    <t>Shipsey</t>
  </si>
  <si>
    <t>Myrle</t>
  </si>
  <si>
    <t>Prandoni</t>
  </si>
  <si>
    <t>Seward</t>
  </si>
  <si>
    <t>Kubera</t>
  </si>
  <si>
    <t>Mayur</t>
  </si>
  <si>
    <t>Kousika</t>
  </si>
  <si>
    <t>Marissa</t>
  </si>
  <si>
    <t>Infante</t>
  </si>
  <si>
    <t>Dinanath</t>
  </si>
  <si>
    <t>Simhambhatla</t>
  </si>
  <si>
    <t>Danica</t>
  </si>
  <si>
    <t>Nayshe</t>
  </si>
  <si>
    <t>Althea</t>
  </si>
  <si>
    <t>Bronger</t>
  </si>
  <si>
    <t>Leonidas</t>
  </si>
  <si>
    <t>Cavaney</t>
  </si>
  <si>
    <t>Dennison</t>
  </si>
  <si>
    <t>Crosswaite</t>
  </si>
  <si>
    <t>Aldrich</t>
  </si>
  <si>
    <t>Glenny</t>
  </si>
  <si>
    <t>Yvette</t>
  </si>
  <si>
    <t>Bett</t>
  </si>
  <si>
    <t>Renaldo</t>
  </si>
  <si>
    <t>Thomassin</t>
  </si>
  <si>
    <t>Genevra</t>
  </si>
  <si>
    <t>Friday</t>
  </si>
  <si>
    <t>Thekla</t>
  </si>
  <si>
    <t>Lynnett</t>
  </si>
  <si>
    <t>Westbrook</t>
  </si>
  <si>
    <t>Brandino</t>
  </si>
  <si>
    <t>Nickolai</t>
  </si>
  <si>
    <t>Artin</t>
  </si>
  <si>
    <t>Shaylyn</t>
  </si>
  <si>
    <t>Ransbury</t>
  </si>
  <si>
    <t>Grady</t>
  </si>
  <si>
    <t>Rochelle</t>
  </si>
  <si>
    <t>Shellysheldon</t>
  </si>
  <si>
    <t>Mahady</t>
  </si>
  <si>
    <t>Nazeer</t>
  </si>
  <si>
    <t>Basha</t>
  </si>
  <si>
    <t>Ginger</t>
  </si>
  <si>
    <t>Myott</t>
  </si>
  <si>
    <t>Aileen</t>
  </si>
  <si>
    <t>McCritchie</t>
  </si>
  <si>
    <t>Venkat</t>
  </si>
  <si>
    <t>Kodi</t>
  </si>
  <si>
    <t>Raghuveer</t>
  </si>
  <si>
    <t>Yettugunna</t>
  </si>
  <si>
    <t>Tabby</t>
  </si>
  <si>
    <t>Astall</t>
  </si>
  <si>
    <t>Doe</t>
  </si>
  <si>
    <t>Clubley</t>
  </si>
  <si>
    <t>Sahaj</t>
  </si>
  <si>
    <t>Jonnalagadda</t>
  </si>
  <si>
    <t>Orlando</t>
  </si>
  <si>
    <t>Gorstidge</t>
  </si>
  <si>
    <t>Gowri</t>
  </si>
  <si>
    <t>Sankar</t>
  </si>
  <si>
    <t>Joaquin</t>
  </si>
  <si>
    <t>McVitty</t>
  </si>
  <si>
    <t>Suman</t>
  </si>
  <si>
    <t>Katte</t>
  </si>
  <si>
    <t>Brose</t>
  </si>
  <si>
    <t>MacCorkell</t>
  </si>
  <si>
    <t>Prasanna</t>
  </si>
  <si>
    <t>Lakshmi</t>
  </si>
  <si>
    <t>Matias</t>
  </si>
  <si>
    <t>Cormack</t>
  </si>
  <si>
    <t>Jaipal</t>
  </si>
  <si>
    <t>Potanapudi</t>
  </si>
  <si>
    <t>Duran</t>
  </si>
  <si>
    <t>Appala</t>
  </si>
  <si>
    <t>Mickie</t>
  </si>
  <si>
    <t>Dagwell</t>
  </si>
  <si>
    <t>Isaak</t>
  </si>
  <si>
    <t>Rawne</t>
  </si>
  <si>
    <t>Crawford</t>
  </si>
  <si>
    <t>Scad</t>
  </si>
  <si>
    <t>Brendan</t>
  </si>
  <si>
    <t>Edgeller</t>
  </si>
  <si>
    <t>Lalitchandra</t>
  </si>
  <si>
    <t>Vadali</t>
  </si>
  <si>
    <t>Rhiamon</t>
  </si>
  <si>
    <t>Mollison</t>
  </si>
  <si>
    <t>John</t>
  </si>
  <si>
    <t>Joseph</t>
  </si>
  <si>
    <t>Inge</t>
  </si>
  <si>
    <t>Creer</t>
  </si>
  <si>
    <t>Tadio</t>
  </si>
  <si>
    <t>Audritt</t>
  </si>
  <si>
    <t>Felice</t>
  </si>
  <si>
    <t>McMurty</t>
  </si>
  <si>
    <t>Alic</t>
  </si>
  <si>
    <t>Bagg</t>
  </si>
  <si>
    <t>Adolph</t>
  </si>
  <si>
    <t>McNalley</t>
  </si>
  <si>
    <t>Oorjit</t>
  </si>
  <si>
    <t>Nandanavanam</t>
  </si>
  <si>
    <t>Ponnan</t>
  </si>
  <si>
    <t>Delhi</t>
  </si>
  <si>
    <t>Alexis</t>
  </si>
  <si>
    <t>Gotfrey</t>
  </si>
  <si>
    <t>Kath</t>
  </si>
  <si>
    <t>Bletsoe</t>
  </si>
  <si>
    <t>Tallie</t>
  </si>
  <si>
    <t>Chaikovski</t>
  </si>
  <si>
    <t>Subbarao</t>
  </si>
  <si>
    <t>Malladi</t>
  </si>
  <si>
    <t>Dulce</t>
  </si>
  <si>
    <t>Colbeck</t>
  </si>
  <si>
    <t>Sravanthi</t>
  </si>
  <si>
    <t>Chalaki</t>
  </si>
  <si>
    <t>Sreenivasa</t>
  </si>
  <si>
    <t>Naik</t>
  </si>
  <si>
    <t>Mollie</t>
  </si>
  <si>
    <t>Hanway</t>
  </si>
  <si>
    <t>Ramalingam</t>
  </si>
  <si>
    <t>Kothapeta</t>
  </si>
  <si>
    <t>Van</t>
  </si>
  <si>
    <t>Tuxwell</t>
  </si>
  <si>
    <t>Camilla</t>
  </si>
  <si>
    <t>Castle</t>
  </si>
  <si>
    <t>Charmane</t>
  </si>
  <si>
    <t>Heistermann</t>
  </si>
  <si>
    <t>Inger</t>
  </si>
  <si>
    <t>Chapelhow</t>
  </si>
  <si>
    <t>Enoch</t>
  </si>
  <si>
    <t>Dowrey</t>
  </si>
  <si>
    <t>Audry</t>
  </si>
  <si>
    <t>Yu</t>
  </si>
  <si>
    <t>Tristam</t>
  </si>
  <si>
    <t>Cuming</t>
  </si>
  <si>
    <t>Janina</t>
  </si>
  <si>
    <t>Wolverson</t>
  </si>
  <si>
    <t>Dell</t>
  </si>
  <si>
    <t>Molloy</t>
  </si>
  <si>
    <t>Devrat</t>
  </si>
  <si>
    <t>Damarsingh</t>
  </si>
  <si>
    <t>Amlankusum</t>
  </si>
  <si>
    <t>Rajabhushan</t>
  </si>
  <si>
    <t>Delphine</t>
  </si>
  <si>
    <t>Jewis</t>
  </si>
  <si>
    <t>Louise</t>
  </si>
  <si>
    <t>Lamming</t>
  </si>
  <si>
    <t>Pratigya</t>
  </si>
  <si>
    <t>Rema</t>
  </si>
  <si>
    <t>Ramnath</t>
  </si>
  <si>
    <t>Ravuri</t>
  </si>
  <si>
    <t>Caresa</t>
  </si>
  <si>
    <t>Christer</t>
  </si>
  <si>
    <t>Lindy</t>
  </si>
  <si>
    <t>Guillet</t>
  </si>
  <si>
    <t>Pippy</t>
  </si>
  <si>
    <t>Shepperd</t>
  </si>
  <si>
    <t>Prerana</t>
  </si>
  <si>
    <t>Nishita</t>
  </si>
  <si>
    <t>Amery</t>
  </si>
  <si>
    <t>Ofer</t>
  </si>
  <si>
    <t>Beverie</t>
  </si>
  <si>
    <t>Moffet</t>
  </si>
  <si>
    <t>Dulsea</t>
  </si>
  <si>
    <t>Folkes</t>
  </si>
  <si>
    <t>Makshi</t>
  </si>
  <si>
    <t>Vinutha</t>
  </si>
  <si>
    <t>Caron</t>
  </si>
  <si>
    <t>Kolakovic</t>
  </si>
  <si>
    <t>Shiuli</t>
  </si>
  <si>
    <t>Sapna</t>
  </si>
  <si>
    <t>Alyosha</t>
  </si>
  <si>
    <t>Riquet</t>
  </si>
  <si>
    <t>Gradey</t>
  </si>
  <si>
    <t>Litton</t>
  </si>
  <si>
    <t>Vasu</t>
  </si>
  <si>
    <t>Nandin</t>
  </si>
  <si>
    <t>Bhuvan</t>
  </si>
  <si>
    <t>Pals</t>
  </si>
  <si>
    <t>Natalee</t>
  </si>
  <si>
    <t>Craiker</t>
  </si>
  <si>
    <t>Alicea</t>
  </si>
  <si>
    <t>Pudsall</t>
  </si>
  <si>
    <t>Michale</t>
  </si>
  <si>
    <t>Rolf</t>
  </si>
  <si>
    <t>Gumwant</t>
  </si>
  <si>
    <t>Veera</t>
  </si>
  <si>
    <t>Narois</t>
  </si>
  <si>
    <t>Motiwala</t>
  </si>
  <si>
    <t>Marline</t>
  </si>
  <si>
    <t>Wahncke</t>
  </si>
  <si>
    <t>Katya</t>
  </si>
  <si>
    <t>Hundy</t>
  </si>
  <si>
    <t>Jamesy</t>
  </si>
  <si>
    <t>O'Ferris</t>
  </si>
  <si>
    <t>Anjushri</t>
  </si>
  <si>
    <t>Chandiramani</t>
  </si>
  <si>
    <t>Krishnakanta</t>
  </si>
  <si>
    <t>Vellanki</t>
  </si>
  <si>
    <t>Dhruv</t>
  </si>
  <si>
    <t>Manjunath</t>
  </si>
  <si>
    <t>Granny</t>
  </si>
  <si>
    <t>Spencelayh</t>
  </si>
  <si>
    <t>Barbara-anne</t>
  </si>
  <si>
    <t>Kenchington</t>
  </si>
  <si>
    <t>Calvin</t>
  </si>
  <si>
    <t>O'Carroll</t>
  </si>
  <si>
    <t>Vanmala</t>
  </si>
  <si>
    <t>Shriharsha</t>
  </si>
  <si>
    <t>Sameer</t>
  </si>
  <si>
    <t>Shashank</t>
  </si>
  <si>
    <t>Barr</t>
  </si>
  <si>
    <t>Faughny</t>
  </si>
  <si>
    <t>Anumati</t>
  </si>
  <si>
    <t>Shyamari</t>
  </si>
  <si>
    <t>Fred</t>
  </si>
  <si>
    <t>Dudeney</t>
  </si>
  <si>
    <t>Tarala</t>
  </si>
  <si>
    <t>Vishaal</t>
  </si>
  <si>
    <t>Shubhra</t>
  </si>
  <si>
    <t>Potla</t>
  </si>
  <si>
    <t>Mabel</t>
  </si>
  <si>
    <t>Orrow</t>
  </si>
  <si>
    <t>Carlin</t>
  </si>
  <si>
    <t>Demke</t>
  </si>
  <si>
    <t>Hemavati</t>
  </si>
  <si>
    <t>Muthiah</t>
  </si>
  <si>
    <t>Krittika</t>
  </si>
  <si>
    <t>Gaekwad</t>
  </si>
  <si>
    <t>Adey</t>
  </si>
  <si>
    <t>Ryal</t>
  </si>
  <si>
    <t>Evanne</t>
  </si>
  <si>
    <t>Sheryn</t>
  </si>
  <si>
    <t>Syd</t>
  </si>
  <si>
    <t>Fearn</t>
  </si>
  <si>
    <t>Cara</t>
  </si>
  <si>
    <t>Havers</t>
  </si>
  <si>
    <t>Egor</t>
  </si>
  <si>
    <t>Minto</t>
  </si>
  <si>
    <t>Theresita</t>
  </si>
  <si>
    <t>Chasmer</t>
  </si>
  <si>
    <t>Collin</t>
  </si>
  <si>
    <t>Jagson</t>
  </si>
  <si>
    <t>Shevantilal</t>
  </si>
  <si>
    <t>Muppala</t>
  </si>
  <si>
    <t>Shattesh</t>
  </si>
  <si>
    <t>Utpat</t>
  </si>
  <si>
    <t>Stan</t>
  </si>
  <si>
    <t>Tolliday</t>
  </si>
  <si>
    <t>Adela</t>
  </si>
  <si>
    <t>Dowsett</t>
  </si>
  <si>
    <t>Thedrick</t>
  </si>
  <si>
    <t>Bothwell</t>
  </si>
  <si>
    <t>Letisha</t>
  </si>
  <si>
    <t>Carrett</t>
  </si>
  <si>
    <t>Kamalakshi</t>
  </si>
  <si>
    <t>Mukundan</t>
  </si>
  <si>
    <t>Chandana</t>
  </si>
  <si>
    <t>Sannidhi</t>
  </si>
  <si>
    <t>Indu</t>
  </si>
  <si>
    <t>Varada</t>
  </si>
  <si>
    <t>Karuna</t>
  </si>
  <si>
    <t>Pashupathy</t>
  </si>
  <si>
    <t>Antonetta</t>
  </si>
  <si>
    <t>Coggeshall</t>
  </si>
  <si>
    <t>Wald</t>
  </si>
  <si>
    <t>Bountiff</t>
  </si>
  <si>
    <t>Mardav</t>
  </si>
  <si>
    <t>Ramaswami</t>
  </si>
  <si>
    <t>Edd</t>
  </si>
  <si>
    <t>MacKnockiter</t>
  </si>
  <si>
    <t>Hogan</t>
  </si>
  <si>
    <t>Iles</t>
  </si>
  <si>
    <t>Robinia</t>
  </si>
  <si>
    <t>Scholling</t>
  </si>
  <si>
    <t>Sarayu</t>
  </si>
  <si>
    <t>Ragunathan</t>
  </si>
  <si>
    <t>Kevalkumar</t>
  </si>
  <si>
    <t>Solanki</t>
  </si>
  <si>
    <t>Upendra</t>
  </si>
  <si>
    <t>Swati</t>
  </si>
  <si>
    <t>Deepit</t>
  </si>
  <si>
    <t>Ranjana</t>
  </si>
  <si>
    <t>Edi</t>
  </si>
  <si>
    <t>Hofton</t>
  </si>
  <si>
    <t>Revkah</t>
  </si>
  <si>
    <t>Antonacci</t>
  </si>
  <si>
    <t>Amal</t>
  </si>
  <si>
    <t>Nimesh</t>
  </si>
  <si>
    <t>Kunja</t>
  </si>
  <si>
    <t>Prashanta</t>
  </si>
  <si>
    <t>Iris</t>
  </si>
  <si>
    <t>Wagg</t>
  </si>
  <si>
    <t>Malory</t>
  </si>
  <si>
    <t>Biles</t>
  </si>
  <si>
    <t>Lea</t>
  </si>
  <si>
    <t>Chaplin</t>
  </si>
  <si>
    <t>Hinda</t>
  </si>
  <si>
    <t>Label</t>
  </si>
  <si>
    <t>Godavari</t>
  </si>
  <si>
    <t>Veena</t>
  </si>
  <si>
    <t>Eleonore</t>
  </si>
  <si>
    <t>Airdrie</t>
  </si>
  <si>
    <t>Rafaelita</t>
  </si>
  <si>
    <t>Blaksland</t>
  </si>
  <si>
    <t>Bendite</t>
  </si>
  <si>
    <t>Bloan</t>
  </si>
  <si>
    <t>Sidoney</t>
  </si>
  <si>
    <t>Yitzhok</t>
  </si>
  <si>
    <t>Vaughn</t>
  </si>
  <si>
    <t>Carvill</t>
  </si>
  <si>
    <t>Melva</t>
  </si>
  <si>
    <t>Jickells</t>
  </si>
  <si>
    <t>Austine</t>
  </si>
  <si>
    <t>Littlewood</t>
  </si>
  <si>
    <t>Ruby</t>
  </si>
  <si>
    <t>Cracie</t>
  </si>
  <si>
    <t>Zach</t>
  </si>
  <si>
    <t>Polon</t>
  </si>
  <si>
    <t>Dowdle</t>
  </si>
  <si>
    <t>Larissa</t>
  </si>
  <si>
    <t>Ingledow</t>
  </si>
  <si>
    <t>Yves</t>
  </si>
  <si>
    <t>Pawlik</t>
  </si>
  <si>
    <t>Nonah</t>
  </si>
  <si>
    <t>Bissell</t>
  </si>
  <si>
    <t>Luca</t>
  </si>
  <si>
    <t>Wolstenholme</t>
  </si>
  <si>
    <t>Devasree</t>
  </si>
  <si>
    <t>Fullara</t>
  </si>
  <si>
    <t>Hephzibah</t>
  </si>
  <si>
    <t>Summerell</t>
  </si>
  <si>
    <t>Beryl</t>
  </si>
  <si>
    <t>Burnsyde</t>
  </si>
  <si>
    <t>Geena</t>
  </si>
  <si>
    <t>Raghavanpillai</t>
  </si>
  <si>
    <t>Brad</t>
  </si>
  <si>
    <t>Gumb</t>
  </si>
  <si>
    <t>Rupak</t>
  </si>
  <si>
    <t>Mehra</t>
  </si>
  <si>
    <t>Addi</t>
  </si>
  <si>
    <t>Studdeard</t>
  </si>
  <si>
    <t>Joyce</t>
  </si>
  <si>
    <t>Leyband</t>
  </si>
  <si>
    <t>Hartin</t>
  </si>
  <si>
    <t>Sawini</t>
  </si>
  <si>
    <t>Chandan</t>
  </si>
  <si>
    <t>Baruna</t>
  </si>
  <si>
    <t>Ogale</t>
  </si>
  <si>
    <t>Fonzie</t>
  </si>
  <si>
    <t>O'Shea</t>
  </si>
  <si>
    <t>Rodina</t>
  </si>
  <si>
    <t>Drinan</t>
  </si>
  <si>
    <t>Torrance</t>
  </si>
  <si>
    <t>Collier</t>
  </si>
  <si>
    <t>Freda</t>
  </si>
  <si>
    <t>Legan</t>
  </si>
  <si>
    <t>Bernie</t>
  </si>
  <si>
    <t>Gorges</t>
  </si>
  <si>
    <t>Violante</t>
  </si>
  <si>
    <t>Courtonne</t>
  </si>
  <si>
    <t>Jeannie</t>
  </si>
  <si>
    <t>Petracco</t>
  </si>
  <si>
    <t>Jagajeet</t>
  </si>
  <si>
    <t>Viraj</t>
  </si>
  <si>
    <t>Husein</t>
  </si>
  <si>
    <t>Augar</t>
  </si>
  <si>
    <t>Alida</t>
  </si>
  <si>
    <t>Welman</t>
  </si>
  <si>
    <t>Kulbhushan</t>
  </si>
  <si>
    <t>Moorthy</t>
  </si>
  <si>
    <t>Anni</t>
  </si>
  <si>
    <t>Izzard</t>
  </si>
  <si>
    <t>Ilesh</t>
  </si>
  <si>
    <t>Dasgupta</t>
  </si>
  <si>
    <t>Madhumati</t>
  </si>
  <si>
    <t>Gazala</t>
  </si>
  <si>
    <t>Chitrasen</t>
  </si>
  <si>
    <t>Laul</t>
  </si>
  <si>
    <t>Jaishree</t>
  </si>
  <si>
    <t>Atasi</t>
  </si>
  <si>
    <t>Kantimoy</t>
  </si>
  <si>
    <t>Pritish</t>
  </si>
  <si>
    <t>Rameshwari</t>
  </si>
  <si>
    <t>Chikodi</t>
  </si>
  <si>
    <t>Lalit</t>
  </si>
  <si>
    <t>Kothari</t>
  </si>
  <si>
    <t>Hali</t>
  </si>
  <si>
    <t>Behnecke</t>
  </si>
  <si>
    <t>Sahas</t>
  </si>
  <si>
    <t>Sanabhi</t>
  </si>
  <si>
    <t>Gwenneth</t>
  </si>
  <si>
    <t>Fealey</t>
  </si>
  <si>
    <t>Konstantin</t>
  </si>
  <si>
    <t>Timblett</t>
  </si>
  <si>
    <t>Kaishori</t>
  </si>
  <si>
    <t>Harathi</t>
  </si>
  <si>
    <t>Mendel</t>
  </si>
  <si>
    <t>Gentsch</t>
  </si>
  <si>
    <t>Rushil</t>
  </si>
  <si>
    <t>Kripa</t>
  </si>
  <si>
    <t>Patti</t>
  </si>
  <si>
    <t>Dradey</t>
  </si>
  <si>
    <t>Marjie</t>
  </si>
  <si>
    <t>Bamford</t>
  </si>
  <si>
    <t>Sarojini</t>
  </si>
  <si>
    <t>Naueshwara</t>
  </si>
  <si>
    <t>Marmaduke</t>
  </si>
  <si>
    <t>Worssam</t>
  </si>
  <si>
    <t>Roselle</t>
  </si>
  <si>
    <t>Wandrach</t>
  </si>
  <si>
    <t>Sartaj</t>
  </si>
  <si>
    <t>Probal</t>
  </si>
  <si>
    <t>Koral</t>
  </si>
  <si>
    <t>Gerriet</t>
  </si>
  <si>
    <t>Anjela</t>
  </si>
  <si>
    <t>Spancock</t>
  </si>
  <si>
    <t>Mahindra</t>
  </si>
  <si>
    <t>Sreedharan</t>
  </si>
  <si>
    <t>Suchira</t>
  </si>
  <si>
    <t>Bhanupriya</t>
  </si>
  <si>
    <t>Carry</t>
  </si>
  <si>
    <t>Loblie</t>
  </si>
  <si>
    <t>Sushanti</t>
  </si>
  <si>
    <t>Hridaynath</t>
  </si>
  <si>
    <t>Tendulkar</t>
  </si>
  <si>
    <t>Fidela</t>
  </si>
  <si>
    <t>Artis</t>
  </si>
  <si>
    <t>Headcount</t>
  </si>
  <si>
    <t>Total Salary</t>
  </si>
  <si>
    <t>Avg. Salary</t>
  </si>
  <si>
    <t>all employee with &gt;100k salary</t>
  </si>
  <si>
    <t>columns1,2,3,5,6</t>
  </si>
  <si>
    <t>all such female employees</t>
  </si>
  <si>
    <t>columns 1,2,3,5,6</t>
  </si>
  <si>
    <t>Lowest, Highest and top 5 salary values</t>
  </si>
  <si>
    <t>all emps</t>
  </si>
  <si>
    <t>Lowest salary</t>
  </si>
  <si>
    <t>Highest Salary</t>
  </si>
  <si>
    <t>Top 5 salaries</t>
  </si>
  <si>
    <t>w SORT + Take</t>
  </si>
  <si>
    <t>Essential Excel Functions &amp; Formulas</t>
  </si>
  <si>
    <t>Business Question:</t>
  </si>
  <si>
    <t>Function(s) you'll learn:</t>
  </si>
  <si>
    <t>Challenge for you…</t>
  </si>
  <si>
    <t>Total Salary and headcount by department</t>
  </si>
  <si>
    <t>SUMIFS, COUNTIFS</t>
  </si>
  <si>
    <t>Permanent headcount</t>
  </si>
  <si>
    <t>All employees with more than $100k salary</t>
  </si>
  <si>
    <t>FILTER</t>
  </si>
  <si>
    <t>All female employees with more than $100k salary</t>
  </si>
  <si>
    <t>FILTER, *</t>
  </si>
  <si>
    <t>who joined in 2020 or after…</t>
  </si>
  <si>
    <t>Lowest, highest and top 5 salary values</t>
  </si>
  <si>
    <t>MIN, MAX, LARGE, SORT + TAKE</t>
  </si>
  <si>
    <t>List of all departments</t>
  </si>
  <si>
    <t>UNIQUE, COUNTA, #</t>
  </si>
  <si>
    <t>All depts in one cell, comma seperated</t>
  </si>
  <si>
    <t>Employee details lookup</t>
  </si>
  <si>
    <t>VLOOKUP, INDEX + MATCH</t>
  </si>
  <si>
    <t>XLOOKUP, IFERROR</t>
  </si>
  <si>
    <t>Find all employees with 120,000 salary</t>
  </si>
  <si>
    <t>Complex formula: Highest salary person</t>
  </si>
  <si>
    <t>XLOOKUP + MAX</t>
  </si>
  <si>
    <t>Complex formula: All employees joined in March</t>
  </si>
  <si>
    <t>FILTER + MONTH</t>
  </si>
  <si>
    <t>Female employees with Monday start</t>
  </si>
  <si>
    <t>Complex formula: Department report of headcounts, salaries and % diff from overall average</t>
  </si>
  <si>
    <t>UNIQUE, SUMIFS, COUNTIFS, #, CONDITIONAL FORMATTING</t>
  </si>
  <si>
    <t>Calculate Median Salary and Female Ratio</t>
  </si>
  <si>
    <t>List all departments and count them</t>
  </si>
  <si>
    <t>Department:</t>
  </si>
  <si>
    <t>count:</t>
  </si>
  <si>
    <t>Pivot Tables in Excel</t>
  </si>
  <si>
    <t>Analysis Themes:</t>
  </si>
  <si>
    <t>Concepts introduced:</t>
  </si>
  <si>
    <t>How many calls we are getting by customer?</t>
  </si>
  <si>
    <t>Pivoting data</t>
  </si>
  <si>
    <t>How satisfied are our customers?</t>
  </si>
  <si>
    <t>Chaging calculation mode</t>
  </si>
  <si>
    <t>Who are our top 10 customers?</t>
  </si>
  <si>
    <t>Filters</t>
  </si>
  <si>
    <t>Top 10 customers for a specific representative?</t>
  </si>
  <si>
    <t>Report filters / slicers</t>
  </si>
  <si>
    <t>Call duration analysis</t>
  </si>
  <si>
    <t>Grouping / bucketing</t>
  </si>
  <si>
    <t>How busy is our call centre in 2023?</t>
  </si>
  <si>
    <t>Trends / pivot chart</t>
  </si>
  <si>
    <t>YTD Sales Analysis</t>
  </si>
  <si>
    <t>Value settings</t>
  </si>
  <si>
    <t>Which days of week are the busiest?</t>
  </si>
  <si>
    <t>Conditional formatting</t>
  </si>
  <si>
    <t>Is there a link between call duration and satisfaction rating?</t>
  </si>
  <si>
    <t>Adding columns, refresh, scatter graph</t>
  </si>
  <si>
    <t>Should we hire extra people in any specific months?</t>
  </si>
  <si>
    <t>H1</t>
  </si>
  <si>
    <t>Time wasters: Which customers call most but buy least?</t>
  </si>
  <si>
    <t>H2</t>
  </si>
  <si>
    <t>Rep training: Which rep(s) could use satisfaction training program?</t>
  </si>
  <si>
    <t>Employee Lookup</t>
  </si>
  <si>
    <t>Employee ID</t>
  </si>
  <si>
    <t>First Name:</t>
  </si>
  <si>
    <t>Last name:</t>
  </si>
  <si>
    <t>Salary:</t>
  </si>
  <si>
    <t>Last Name:</t>
  </si>
  <si>
    <t xml:space="preserve"> =vlookup(c4,staff,2,False)</t>
  </si>
  <si>
    <t>"=MATCH(C16,Staff[Last Name],0)"</t>
  </si>
  <si>
    <t>With Xlookup</t>
  </si>
  <si>
    <t>Entire Data Using Xlookup</t>
  </si>
  <si>
    <t>Complex formula : highest salary person</t>
  </si>
  <si>
    <t>All persons:</t>
  </si>
  <si>
    <t>One person:</t>
  </si>
  <si>
    <t>Complex Formula: all employees who joined in march</t>
  </si>
  <si>
    <t>First name</t>
  </si>
  <si>
    <t>Comples Formula: department report of headcounts, salaries and % diff from overall average</t>
  </si>
  <si>
    <t>%diff from overall avg.</t>
  </si>
  <si>
    <t xml:space="preserve">All Departments </t>
  </si>
  <si>
    <t>Median salary</t>
  </si>
  <si>
    <t>Female Ratio</t>
  </si>
  <si>
    <t>Call Centre Data</t>
  </si>
  <si>
    <t>Call number</t>
  </si>
  <si>
    <t>Customer ID</t>
  </si>
  <si>
    <t>Duration</t>
  </si>
  <si>
    <t>Representative</t>
  </si>
  <si>
    <t>Date of Call</t>
  </si>
  <si>
    <t>Purchase Amount</t>
  </si>
  <si>
    <t>Satisfaction Rating</t>
  </si>
  <si>
    <t>Gedner</t>
  </si>
  <si>
    <t>City</t>
  </si>
  <si>
    <t>Call_7271</t>
  </si>
  <si>
    <t>C0003</t>
  </si>
  <si>
    <t>R05</t>
  </si>
  <si>
    <t>C0001</t>
  </si>
  <si>
    <t>Columbus</t>
  </si>
  <si>
    <t>Call_7272</t>
  </si>
  <si>
    <t>C0004</t>
  </si>
  <si>
    <t>C0002</t>
  </si>
  <si>
    <t>Cleveland</t>
  </si>
  <si>
    <t>Call_7273</t>
  </si>
  <si>
    <t>C0005</t>
  </si>
  <si>
    <t>R02</t>
  </si>
  <si>
    <t>Cincinnati</t>
  </si>
  <si>
    <t>Call_7274</t>
  </si>
  <si>
    <t>C0014</t>
  </si>
  <si>
    <t>Call_7275</t>
  </si>
  <si>
    <t>C0011</t>
  </si>
  <si>
    <t>R01</t>
  </si>
  <si>
    <t>Call_7276</t>
  </si>
  <si>
    <t>C0006</t>
  </si>
  <si>
    <t>Call_7277</t>
  </si>
  <si>
    <t>C0007</t>
  </si>
  <si>
    <t>Call_7278</t>
  </si>
  <si>
    <t>R04</t>
  </si>
  <si>
    <t>C0008</t>
  </si>
  <si>
    <t>Call_7279</t>
  </si>
  <si>
    <t>C0009</t>
  </si>
  <si>
    <t>Call_7280</t>
  </si>
  <si>
    <t>C0010</t>
  </si>
  <si>
    <t>R03</t>
  </si>
  <si>
    <t>Call_7281</t>
  </si>
  <si>
    <t>Call_7282</t>
  </si>
  <si>
    <t>C0013</t>
  </si>
  <si>
    <t>C0012</t>
  </si>
  <si>
    <t>Call_7283</t>
  </si>
  <si>
    <t>Call_7284</t>
  </si>
  <si>
    <t>Call_7285</t>
  </si>
  <si>
    <t>C0015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</si>
  <si>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</si>
  <si>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</si>
  <si>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</si>
  <si>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</si>
  <si>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</si>
  <si>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</si>
  <si>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</si>
  <si>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</si>
  <si>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</si>
  <si>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</si>
  <si>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</si>
  <si>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</si>
  <si>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</si>
  <si>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</si>
  <si>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</si>
  <si>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</si>
  <si>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</si>
  <si>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</si>
  <si>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</si>
  <si>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</si>
  <si>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</si>
  <si>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</si>
  <si>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</si>
  <si>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</si>
  <si>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</si>
  <si>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</si>
  <si>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</si>
  <si>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</si>
  <si>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</si>
  <si>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</si>
  <si>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</si>
  <si>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</si>
  <si>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</si>
  <si>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</si>
  <si>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</si>
  <si>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</si>
  <si>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</si>
  <si>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</si>
  <si>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</si>
  <si>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</si>
  <si>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</si>
  <si>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</si>
  <si>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</si>
  <si>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</si>
  <si>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</si>
  <si>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</si>
  <si>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</si>
  <si>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</si>
  <si>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</si>
  <si>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</si>
  <si>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</si>
  <si>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</si>
  <si>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</si>
  <si>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</si>
  <si>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</si>
  <si>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</si>
  <si>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</si>
  <si>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</si>
  <si>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</si>
  <si>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</si>
  <si>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</si>
  <si>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</si>
  <si>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</si>
  <si>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</si>
  <si>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</si>
  <si>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</si>
  <si>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</si>
  <si>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</si>
  <si>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</si>
  <si>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</si>
  <si>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</si>
  <si>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</si>
  <si>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</si>
  <si>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</si>
  <si>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</si>
  <si>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</si>
  <si>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</si>
  <si>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</si>
  <si>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</si>
  <si>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</si>
  <si>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</si>
  <si>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</si>
  <si>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</si>
  <si>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</si>
  <si>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</si>
  <si>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</si>
  <si>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</si>
  <si>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</si>
  <si>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</si>
  <si>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</si>
  <si>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</si>
  <si>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</si>
  <si>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</si>
  <si>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</si>
  <si>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</si>
  <si>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</si>
  <si>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</si>
  <si>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</si>
  <si>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</si>
  <si>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</si>
  <si>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</si>
  <si>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</si>
  <si>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</si>
  <si>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</si>
  <si>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</si>
  <si>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</si>
  <si>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</si>
  <si>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</si>
  <si>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</si>
  <si>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</si>
  <si>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</si>
  <si>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</si>
  <si>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</si>
  <si>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</si>
  <si>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</si>
  <si>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</si>
  <si>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</si>
  <si>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</si>
  <si>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</si>
  <si>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</si>
  <si>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</si>
  <si>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</si>
  <si>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</si>
  <si>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</si>
  <si>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</si>
  <si>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</si>
  <si>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</si>
  <si>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</si>
  <si>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</si>
  <si>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</si>
  <si>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</si>
  <si>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</si>
  <si>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</si>
  <si>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</si>
  <si>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</si>
  <si>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</si>
  <si>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</si>
  <si>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</si>
  <si>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</si>
  <si>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</si>
  <si>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</si>
  <si>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</si>
  <si>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</si>
  <si>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</si>
  <si>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</si>
  <si>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</si>
  <si>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</si>
  <si>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</si>
  <si>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</si>
  <si>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</si>
  <si>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</si>
  <si>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</si>
  <si>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</si>
  <si>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</si>
  <si>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</si>
  <si>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</si>
  <si>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</si>
  <si>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</si>
  <si>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</si>
  <si>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</si>
  <si>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</si>
  <si>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</si>
  <si>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</si>
  <si>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</si>
  <si>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</si>
  <si>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</si>
  <si>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</si>
  <si>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</si>
  <si>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</si>
  <si>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</si>
  <si>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</si>
  <si>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</si>
  <si>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</si>
  <si>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</si>
  <si>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</si>
  <si>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</si>
  <si>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</si>
  <si>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</si>
  <si>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</si>
  <si>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</si>
  <si>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</si>
  <si>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</si>
  <si>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</si>
  <si>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</si>
  <si>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</si>
  <si>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</si>
  <si>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</si>
  <si>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</si>
  <si>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</si>
  <si>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</si>
  <si>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</si>
  <si>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</si>
  <si>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</si>
  <si>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</si>
  <si>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</si>
  <si>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</si>
  <si>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</si>
  <si>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</si>
  <si>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</si>
  <si>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</si>
  <si>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</si>
  <si>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</si>
  <si>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</si>
  <si>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</si>
  <si>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</si>
  <si>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</si>
  <si>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</si>
  <si>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</si>
  <si>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</si>
  <si>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</si>
  <si>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</si>
  <si>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</si>
  <si>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</si>
  <si>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</si>
  <si>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</si>
  <si>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</si>
  <si>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</si>
  <si>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</si>
  <si>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</si>
  <si>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</si>
  <si>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</si>
  <si>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</si>
  <si>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</si>
  <si>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</si>
  <si>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</si>
  <si>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</si>
  <si>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</si>
  <si>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</si>
  <si>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</si>
  <si>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</si>
  <si>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</si>
  <si>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</si>
  <si>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</si>
  <si>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</si>
  <si>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</si>
  <si>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</si>
  <si>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</si>
  <si>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</si>
  <si>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</si>
  <si>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</si>
  <si>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</si>
  <si>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</si>
  <si>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</si>
  <si>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</si>
  <si>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</si>
  <si>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</si>
  <si>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</si>
  <si>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</si>
  <si>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</si>
  <si>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</si>
  <si>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</si>
  <si>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</si>
  <si>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</si>
  <si>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</si>
  <si>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</si>
  <si>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</si>
  <si>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</si>
  <si>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</si>
  <si>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</si>
  <si>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</si>
  <si>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</si>
  <si>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</si>
  <si>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</si>
  <si>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</si>
  <si>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</si>
  <si>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</si>
  <si>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</si>
  <si>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</si>
  <si>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</si>
  <si>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</si>
  <si>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</si>
  <si>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</si>
  <si>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</si>
  <si>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</si>
  <si>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</si>
  <si>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</si>
  <si>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</si>
  <si>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</si>
  <si>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</si>
  <si>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</si>
  <si>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</si>
  <si>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</si>
  <si>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</si>
  <si>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</si>
  <si>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</si>
  <si>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</si>
  <si>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</si>
  <si>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</si>
  <si>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</si>
  <si>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</si>
  <si>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</si>
  <si>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</si>
  <si>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</si>
  <si>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</si>
  <si>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</si>
  <si>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</si>
  <si>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</si>
  <si>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</si>
  <si>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</si>
  <si>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</si>
  <si>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</si>
  <si>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</si>
  <si>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</si>
  <si>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</si>
  <si>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</si>
  <si>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</si>
  <si>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</si>
  <si>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</si>
  <si>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</si>
  <si>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</si>
  <si>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</si>
  <si>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</si>
  <si>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</si>
  <si>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</si>
  <si>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</si>
  <si>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</si>
  <si>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</si>
  <si>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</si>
  <si>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</si>
  <si>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</si>
  <si>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</si>
  <si>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</si>
  <si>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</si>
  <si>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</si>
  <si>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</si>
  <si>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</si>
  <si>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</si>
  <si>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</si>
  <si>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</si>
  <si>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</si>
  <si>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</si>
  <si>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</si>
  <si>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</si>
  <si>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</si>
  <si>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</si>
  <si>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</si>
  <si>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</si>
  <si>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</si>
  <si>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</si>
  <si>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</si>
  <si>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</si>
  <si>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</si>
  <si>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</si>
  <si>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</si>
  <si>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</si>
  <si>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</si>
  <si>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</si>
  <si>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</si>
  <si>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</si>
  <si>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</si>
  <si>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</si>
  <si>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</si>
  <si>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</si>
  <si>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</si>
  <si>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</si>
  <si>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</si>
  <si>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</si>
  <si>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</si>
  <si>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</si>
  <si>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</si>
  <si>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</si>
  <si>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</si>
  <si>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</si>
  <si>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</si>
  <si>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</si>
  <si>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</si>
  <si>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</si>
  <si>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</si>
  <si>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</si>
  <si>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</si>
  <si>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</si>
  <si>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</si>
  <si>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</si>
  <si>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</si>
  <si>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</si>
  <si>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</si>
  <si>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</si>
  <si>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</si>
  <si>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</si>
  <si>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</si>
  <si>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</si>
  <si>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</si>
  <si>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</si>
  <si>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</si>
  <si>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</si>
  <si>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</si>
  <si>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</si>
  <si>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</si>
  <si>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</si>
  <si>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</si>
  <si>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</si>
  <si>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</si>
  <si>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</si>
  <si>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</si>
  <si>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</si>
  <si>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</si>
  <si>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</si>
  <si>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</si>
  <si>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</si>
  <si>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</si>
  <si>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</si>
  <si>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</si>
  <si>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</si>
  <si>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</si>
  <si>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</si>
  <si>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</si>
  <si>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</si>
  <si>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</si>
  <si>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</si>
  <si>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</si>
  <si>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</si>
  <si>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</si>
  <si>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</si>
  <si>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</si>
  <si>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</si>
  <si>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</si>
  <si>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</si>
  <si>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</si>
  <si>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</si>
  <si>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</si>
  <si>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</si>
  <si>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</si>
  <si>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</si>
  <si>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</si>
  <si>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</si>
  <si>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</si>
  <si>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</si>
  <si>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</si>
  <si>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</si>
  <si>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</si>
  <si>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</si>
  <si>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</si>
  <si>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</si>
  <si>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</si>
  <si>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</si>
  <si>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</si>
  <si>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</si>
  <si>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</si>
  <si>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</si>
  <si>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</si>
  <si>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</si>
  <si>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</si>
  <si>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</si>
  <si>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</si>
  <si>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</si>
  <si>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</si>
  <si>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</si>
  <si>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</si>
  <si>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</si>
  <si>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</si>
  <si>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</si>
  <si>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</si>
  <si>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</si>
  <si>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</si>
  <si>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</si>
  <si>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</si>
  <si>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</si>
  <si>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</si>
  <si>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</si>
  <si>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</si>
  <si>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</si>
  <si>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</si>
  <si>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</si>
  <si>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</si>
  <si>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</si>
  <si>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</si>
  <si>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</si>
  <si>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</si>
  <si>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</si>
  <si>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</si>
  <si>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</si>
  <si>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</si>
  <si>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</si>
  <si>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</si>
  <si>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</si>
  <si>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</si>
  <si>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</si>
  <si>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</si>
  <si>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</si>
  <si>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</si>
  <si>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</si>
  <si>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</si>
  <si>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</si>
  <si>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</si>
  <si>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</si>
  <si>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</si>
  <si>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</si>
  <si>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</si>
  <si>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</si>
  <si>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</si>
  <si>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</si>
  <si>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</si>
  <si>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</si>
  <si>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</si>
  <si>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</si>
  <si>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</si>
  <si>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</si>
  <si>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</si>
  <si>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</si>
  <si>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</si>
  <si>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</si>
  <si>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</si>
  <si>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</si>
  <si>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</si>
  <si>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</si>
  <si>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</si>
  <si>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</si>
  <si>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</si>
  <si>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</si>
  <si>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</si>
  <si>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</si>
  <si>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</si>
  <si>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</si>
  <si>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</si>
  <si>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</si>
  <si>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</si>
  <si>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</si>
  <si>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</si>
  <si>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</si>
  <si>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</si>
  <si>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</si>
  <si>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</si>
  <si>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</si>
  <si>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</si>
  <si>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</si>
  <si>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</si>
  <si>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</si>
  <si>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</si>
  <si>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</si>
  <si>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</si>
  <si>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</si>
  <si>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</si>
  <si>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</si>
  <si>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</si>
  <si>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</si>
  <si>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</si>
  <si>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</si>
  <si>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</si>
  <si>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</si>
  <si>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</si>
  <si>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</si>
  <si>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</si>
  <si>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</si>
  <si>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</si>
  <si>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</si>
  <si>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</si>
  <si>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</si>
  <si>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</si>
  <si>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</si>
  <si>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</si>
  <si>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</si>
  <si>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</si>
  <si>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</si>
  <si>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</si>
  <si>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</si>
  <si>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</si>
  <si>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</si>
  <si>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</si>
  <si>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</si>
  <si>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</si>
  <si>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</si>
  <si>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</si>
  <si>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</si>
  <si>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</si>
  <si>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</si>
  <si>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</si>
  <si>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</si>
  <si>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</si>
  <si>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</si>
  <si>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</si>
  <si>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</si>
  <si>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</si>
  <si>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</si>
  <si>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</si>
  <si>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</si>
  <si>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</si>
  <si>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</si>
  <si>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</si>
  <si>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</si>
  <si>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</si>
  <si>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</si>
  <si>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</si>
  <si>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</si>
  <si>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</si>
  <si>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</si>
  <si>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</si>
  <si>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</si>
  <si>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</si>
  <si>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</si>
  <si>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</si>
  <si>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</si>
  <si>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</si>
  <si>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</si>
  <si>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</si>
  <si>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</si>
  <si>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</si>
  <si>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</si>
  <si>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</si>
  <si>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</si>
  <si>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</si>
  <si>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</si>
  <si>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</si>
  <si>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</si>
  <si>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</si>
  <si>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</si>
  <si>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</si>
  <si>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</si>
  <si>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</si>
  <si>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</si>
  <si>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</si>
  <si>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</si>
  <si>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</si>
  <si>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</si>
  <si>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</si>
  <si>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</si>
  <si>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</si>
  <si>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</si>
  <si>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</si>
  <si>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</si>
  <si>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</si>
  <si>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</si>
  <si>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</si>
  <si>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</si>
  <si>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</si>
  <si>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</si>
  <si>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</si>
  <si>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</si>
  <si>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</si>
  <si>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</si>
  <si>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</si>
  <si>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</si>
  <si>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</si>
  <si>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</si>
  <si>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</si>
  <si>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</si>
  <si>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</si>
  <si>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</si>
  <si>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</si>
  <si>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</si>
  <si>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</si>
  <si>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</si>
  <si>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</si>
  <si>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</si>
  <si>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</si>
  <si>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</si>
  <si>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</si>
  <si>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</si>
  <si>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</si>
  <si>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</si>
  <si>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</si>
  <si>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</si>
  <si>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</si>
  <si>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</si>
  <si>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</si>
  <si>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</si>
  <si>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</si>
  <si>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</si>
  <si>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</si>
  <si>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</si>
  <si>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</si>
  <si>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</si>
  <si>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</si>
  <si>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</si>
  <si>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</si>
  <si>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</si>
  <si>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</si>
  <si>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</si>
  <si>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</si>
  <si>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</si>
  <si>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</si>
  <si>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</si>
  <si>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</si>
  <si>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</si>
  <si>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</si>
  <si>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</si>
  <si>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</si>
  <si>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</si>
  <si>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</si>
  <si>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</si>
  <si>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</si>
  <si>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</si>
  <si>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</si>
  <si>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</si>
  <si>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</si>
  <si>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</si>
  <si>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</si>
  <si>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</si>
  <si>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</si>
  <si>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</si>
  <si>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</si>
  <si>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</si>
  <si>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</si>
  <si>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</si>
  <si>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</si>
  <si>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</si>
  <si>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</si>
  <si>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</si>
  <si>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</si>
  <si>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</si>
  <si>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</si>
  <si>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</si>
  <si>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</si>
  <si>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</si>
  <si>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</si>
  <si>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</si>
  <si>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</si>
  <si>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</si>
  <si>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</si>
  <si>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</si>
  <si>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</si>
  <si>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</si>
  <si>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</si>
  <si>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</si>
  <si>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</si>
  <si>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</si>
  <si>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</si>
  <si>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</si>
  <si>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</si>
  <si>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</si>
  <si>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</si>
  <si>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</si>
  <si>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</si>
  <si>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</si>
  <si>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</si>
  <si>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</si>
  <si>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</si>
  <si>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</si>
  <si>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</si>
  <si>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</si>
  <si>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</si>
  <si>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</si>
  <si>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</si>
  <si>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</si>
  <si>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</si>
  <si>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</si>
  <si>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</si>
  <si>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</si>
  <si>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</si>
  <si>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</si>
  <si>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</si>
  <si>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</si>
  <si>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</si>
  <si>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</si>
  <si>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</si>
  <si>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</si>
  <si>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</si>
  <si>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</si>
  <si>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</si>
  <si>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</si>
  <si>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</si>
  <si>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</si>
  <si>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</si>
  <si>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</si>
  <si>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</si>
  <si>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</si>
  <si>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</si>
  <si>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</si>
  <si>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</si>
  <si>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</si>
  <si>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</si>
  <si>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</si>
  <si>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</si>
  <si>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</si>
  <si>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</si>
  <si>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</si>
  <si>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</si>
  <si>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</si>
  <si>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</si>
  <si>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</si>
  <si>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</si>
  <si>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</si>
  <si>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</si>
  <si>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</si>
  <si>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</si>
  <si>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</si>
  <si>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</si>
  <si>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</si>
  <si>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</si>
  <si>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</si>
  <si>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</si>
  <si>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</si>
  <si>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</si>
  <si>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</si>
  <si>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</si>
  <si>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</si>
  <si>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</si>
  <si>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</si>
  <si>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</si>
  <si>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</si>
  <si>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</si>
  <si>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</si>
  <si>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</si>
  <si>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</si>
  <si>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</si>
  <si>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</si>
  <si>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</si>
  <si>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</si>
  <si>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</si>
  <si>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</si>
  <si>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</si>
  <si>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</si>
  <si>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</si>
  <si>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</si>
  <si>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</si>
  <si>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</si>
  <si>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</si>
  <si>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</si>
  <si>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</si>
  <si>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</si>
  <si>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</si>
  <si>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</si>
  <si>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</si>
  <si>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</si>
  <si>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</si>
  <si>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</si>
  <si>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</si>
  <si>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</si>
  <si>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</si>
  <si>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</si>
  <si>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</si>
  <si>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</si>
  <si>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</si>
  <si>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</si>
  <si>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</si>
  <si>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</si>
  <si>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</si>
  <si>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</si>
  <si>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</si>
  <si>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</si>
  <si>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</si>
  <si>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</si>
  <si>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</si>
  <si>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</si>
  <si>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</si>
  <si>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</si>
  <si>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</si>
  <si>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</si>
  <si>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</si>
  <si>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</si>
  <si>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</si>
  <si>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</si>
  <si>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</si>
  <si>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</si>
  <si>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</si>
  <si>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</si>
  <si>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</si>
  <si>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</si>
  <si>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</si>
  <si>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</si>
  <si>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</si>
  <si>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</si>
  <si>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</si>
  <si>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</si>
  <si>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</si>
  <si>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</si>
  <si>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</si>
  <si>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</si>
  <si>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</si>
  <si>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</si>
  <si>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</si>
  <si>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</si>
  <si>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</si>
  <si>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</si>
  <si>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</si>
  <si>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</si>
  <si>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</si>
  <si>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</si>
  <si>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</si>
  <si>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</si>
  <si>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</si>
  <si>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</si>
  <si>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</si>
  <si>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</si>
  <si>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</si>
  <si>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</si>
  <si>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</si>
  <si>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</si>
  <si>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</si>
  <si>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</si>
  <si>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</si>
  <si>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</si>
  <si>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</si>
  <si>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</si>
  <si>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</si>
  <si>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</si>
  <si>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</si>
  <si>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</si>
  <si>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</si>
  <si>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</si>
  <si>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</si>
  <si>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</si>
  <si>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</si>
  <si>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</si>
  <si>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</si>
  <si>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</si>
  <si>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</si>
  <si>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</si>
  <si>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</si>
  <si>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</si>
  <si>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</si>
  <si>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</si>
  <si>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</si>
  <si>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</si>
  <si>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</si>
  <si>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</si>
  <si>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</si>
  <si>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</si>
  <si>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</si>
  <si>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</si>
  <si>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</si>
  <si>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</si>
  <si>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</si>
  <si>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</si>
  <si>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</si>
  <si>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</si>
  <si>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</si>
  <si>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</si>
  <si>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</si>
  <si>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</si>
  <si>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</si>
  <si>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</si>
  <si>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</si>
  <si>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</si>
  <si>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</si>
  <si>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</si>
  <si>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</si>
  <si>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</si>
  <si>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</si>
  <si>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</si>
  <si>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</si>
  <si>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</si>
  <si>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</si>
  <si>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</si>
  <si>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</si>
  <si>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</si>
  <si>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</si>
  <si>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</si>
  <si>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</si>
  <si>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</si>
  <si>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</si>
  <si>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</si>
  <si>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</si>
  <si>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</si>
  <si>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</si>
  <si>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</si>
  <si>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</si>
  <si>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</si>
  <si>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</si>
  <si>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</si>
  <si>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</si>
  <si>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</si>
  <si>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</si>
  <si>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</si>
  <si>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</si>
  <si>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</si>
  <si>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</si>
  <si>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</si>
  <si>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</si>
  <si>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</si>
  <si>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</si>
  <si>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</si>
  <si>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</si>
  <si>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</si>
  <si>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</si>
  <si>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</si>
  <si>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</si>
  <si>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</si>
  <si>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</si>
  <si>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</si>
  <si>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</si>
  <si>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</si>
  <si>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</si>
  <si>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</si>
  <si>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</si>
  <si>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</si>
  <si>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</si>
  <si>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</si>
  <si>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</si>
  <si>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</si>
  <si>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</si>
  <si>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</si>
  <si>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</si>
  <si>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</si>
  <si>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</si>
  <si>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</si>
  <si>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Row Labels</t>
  </si>
  <si>
    <t>Grand Total</t>
  </si>
  <si>
    <t>Count of Call number</t>
  </si>
  <si>
    <t>Average of Satisfaction Rating</t>
  </si>
  <si>
    <t>Sum of Purchase Amount</t>
  </si>
  <si>
    <t>Group1</t>
  </si>
  <si>
    <t>Group2</t>
  </si>
  <si>
    <t>Group3</t>
  </si>
  <si>
    <t>Group4</t>
  </si>
  <si>
    <t>Group5</t>
  </si>
  <si>
    <t>Jan</t>
  </si>
  <si>
    <t>Feb</t>
  </si>
  <si>
    <t>Mar</t>
  </si>
  <si>
    <t>Apr</t>
  </si>
  <si>
    <t>May</t>
  </si>
  <si>
    <t>Jun</t>
  </si>
  <si>
    <t>Jul</t>
  </si>
  <si>
    <t>Aug</t>
  </si>
  <si>
    <t>Sep</t>
  </si>
  <si>
    <t>Oct</t>
  </si>
  <si>
    <t>Nov</t>
  </si>
  <si>
    <t>Dec</t>
  </si>
  <si>
    <t>FY</t>
  </si>
  <si>
    <t>Day of week</t>
  </si>
  <si>
    <t>Column Labels</t>
  </si>
  <si>
    <t>Sunday</t>
  </si>
  <si>
    <t>Monday</t>
  </si>
  <si>
    <t>Tuesday</t>
  </si>
  <si>
    <t>Wednesday</t>
  </si>
  <si>
    <t>Thursday</t>
  </si>
  <si>
    <t>Saturday</t>
  </si>
  <si>
    <t>Duration Bucket</t>
  </si>
  <si>
    <t>Rating Rounded</t>
  </si>
  <si>
    <t>1 to 2 hours</t>
  </si>
  <si>
    <t>10 to 30 mins</t>
  </si>
  <si>
    <t>30 to 60 mins</t>
  </si>
  <si>
    <t>More than 2 hours</t>
  </si>
  <si>
    <t>Under 10 mins</t>
  </si>
  <si>
    <t>Rep ID</t>
  </si>
  <si>
    <t>Rep Image</t>
  </si>
  <si>
    <t xml:space="preserve">      </t>
  </si>
  <si>
    <t>Call Count</t>
  </si>
  <si>
    <t>Total Amount</t>
  </si>
  <si>
    <t>Total Duration</t>
  </si>
  <si>
    <t>Avg. Rating</t>
  </si>
  <si>
    <t>5* Calls</t>
  </si>
  <si>
    <t>Call Count2</t>
  </si>
  <si>
    <t>For Graph</t>
  </si>
  <si>
    <t>Rep</t>
  </si>
  <si>
    <t>Calls</t>
  </si>
  <si>
    <t>Amount</t>
  </si>
  <si>
    <t>Sel. Calls</t>
  </si>
  <si>
    <t>Sel. Amount</t>
  </si>
  <si>
    <t>Selectred Rep</t>
  </si>
  <si>
    <t>TOTAL</t>
  </si>
  <si>
    <t>Rep Summary</t>
  </si>
  <si>
    <t xml:space="preserve"> % of calls</t>
  </si>
  <si>
    <t xml:space="preserve">   CALL CENTRE REPORT - 2024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</si>
</sst>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8" formatCode="&quot;₹&quot;\ #,##0.00;[Red]&quot;₹&quot;\ \-#,##0.00"/>
    <numFmt numFmtId="44" formatCode="_ &quot;₹&quot;\ * #,##0.00_ ;_ &quot;₹&quot;\ * \-#,##0.00_ ;_ &quot;₹&quot;\ * &quot;-&quot;??_ ;_ @_ "/>
    <numFmt numFmtId="164" formatCode="_-[$$-409]* #,##0.00_ ;_-[$$-409]* \-#,##0.00\ ;_-[$$-409]* &quot;-&quot;??_ ;_-@_ "/>
    <numFmt numFmtId="165" formatCode="_-[$$-409]* #,##0_ ;_-[$$-409]* \-#,##0\ ;_-[$$-409]* &quot;-&quot;??_ ;_-@_ "/>
    <numFmt numFmtId="166" formatCode="&quot;$&quot;#,##0_);[Red]\(&quot;$&quot;#,##0\)"/>
    <numFmt numFmtId="167" formatCode="[$-409]d\-mmm\-yy;@"/>
    <numFmt numFmtId="168" formatCode="0.0"/>
    <numFmt numFmtId="169" formatCode="&quot;₹&quot;\ #,##0"/>
    <numFmt numFmtId="170" formatCode="&quot;₹&quot;\ #,##0;#,##0\ \-&quot;₹&quot;;&quot;₹&quot;\ #,##0"/>
    <numFmt numFmtId="171" formatCode="&quot;₹&quot;\ #,###.0,&quot;k&quot;"/>
    <numFmt numFmtId="172" formatCode="&quot;₹&quot;\ #,##0;#,##0\ \-&quot;₹&quot;;&quot;₹&quot;\ #,##0"/>
  </numFmts>
  <fonts count="20" x14ac:knownFonts="1">
    <font>
      <sz val="11"/>
      <color theme="1"/>
      <name val="Aptos"/>
      <family val="2"/>
      <scheme val="minor"/>
    </font>
    <font>
      <b/>
      <sz val="11"/>
      <color rgb="FF000000"/>
      <name val="Aptos Narrow"/>
      <family val="2"/>
    </font>
    <font>
      <sz val="14"/>
      <color rgb="FF000000"/>
      <name val="Aptos Narrow"/>
      <family val="2"/>
    </font>
    <font>
      <sz val="11"/>
      <color theme="1"/>
      <name val="Aptos"/>
      <family val="2"/>
      <scheme val="minor"/>
    </font>
    <font>
      <sz val="14"/>
      <color theme="1"/>
      <name val="Aptos"/>
      <family val="2"/>
      <scheme val="minor"/>
    </font>
    <font>
      <u/>
      <sz val="11"/>
      <color theme="10"/>
      <name val="Aptos"/>
      <family val="2"/>
      <scheme val="minor"/>
    </font>
    <font>
      <sz val="28"/>
      <color theme="1"/>
      <name val="Segoe UI Light"/>
      <family val="2"/>
    </font>
    <font>
      <b/>
      <sz val="11"/>
      <color theme="1"/>
      <name val="Aptos"/>
      <family val="2"/>
      <scheme val="minor"/>
    </font>
    <font>
      <b/>
      <sz val="11"/>
      <color rgb="FF00B050"/>
      <name val="Aptos Mono"/>
      <family val="3"/>
    </font>
    <font>
      <sz val="11"/>
      <name val="Aptos"/>
      <family val="2"/>
      <scheme val="minor"/>
    </font>
    <font>
      <sz val="28"/>
      <color theme="1"/>
      <name val="Aptos ExtraBold"/>
      <family val="2"/>
    </font>
    <font>
      <sz val="16"/>
      <color theme="1"/>
      <name val="Aptos ExtraBold"/>
      <family val="2"/>
    </font>
    <font>
      <sz val="14"/>
      <color theme="1" tint="0.499984740745262"/>
      <name val="Aptos"/>
      <family val="2"/>
      <scheme val="minor"/>
    </font>
    <font>
      <sz val="11"/>
      <color theme="1"/>
      <name val="Aptos ExtraBold"/>
      <family val="2"/>
      <scheme val="major"/>
    </font>
    <font>
      <sz val="11"/>
      <color rgb="FF00B050"/>
      <name val="Aptos"/>
      <family val="2"/>
      <scheme val="minor"/>
    </font>
    <font>
      <sz val="10"/>
      <color theme="1" tint="0.499984740745262"/>
      <name val="Aptos"/>
      <family val="2"/>
      <scheme val="minor"/>
    </font>
    <font>
      <sz val="18"/>
      <color theme="1"/>
      <name val="Aptos ExtraBold"/>
      <family val="2"/>
    </font>
    <font>
      <sz val="10"/>
      <color theme="1"/>
      <name val="Aptos"/>
      <family val="2"/>
      <scheme val="minor"/>
    </font>
    <font>
      <b/>
      <sz val="10"/>
      <color theme="1"/>
      <name val="Aptos"/>
      <family val="2"/>
      <scheme val="minor"/>
    </font>
    <font>
      <sz val="28"/>
      <color theme="1" tint="0.249977111117893"/>
      <name val="Aptos ExtraBold"/>
      <family val="2"/>
      <scheme val="major"/>
    </font>
  </fonts>
  <fills count="17">
    <fill>
      <patternFill patternType="none"/>
    </fill>
    <fill>
      <patternFill patternType="gray125"/>
    </fill>
    <fill>
      <patternFill patternType="solid">
        <fgColor rgb="FF94DCF8"/>
        <bgColor rgb="FF000000"/>
      </patternFill>
    </fill>
    <fill>
      <patternFill patternType="solid">
        <fgColor theme="4"/>
        <bgColor indexed="64"/>
      </patternFill>
    </fill>
    <fill>
      <patternFill patternType="solid">
        <fgColor theme="2"/>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5"/>
        <bgColor indexed="64"/>
      </patternFill>
    </fill>
    <fill>
      <patternFill patternType="solid">
        <fgColor rgb="FFFFC000"/>
        <bgColor indexed="64"/>
      </patternFill>
    </fill>
    <fill>
      <patternFill patternType="solid">
        <fgColor theme="3" tint="0.249977111117893"/>
        <bgColor indexed="64"/>
      </patternFill>
    </fill>
    <fill>
      <patternFill patternType="solid">
        <fgColor theme="7"/>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CC99"/>
        <bgColor indexed="64"/>
      </patternFill>
    </fill>
    <fill>
      <patternFill patternType="solid">
        <fgColor theme="0"/>
        <bgColor indexed="64"/>
      </patternFill>
    </fill>
    <fill>
      <patternFill patternType="solid">
        <fgColor theme="7" tint="-0.249977111117893"/>
        <bgColor indexed="64"/>
      </patternFill>
    </fill>
    <fill>
      <patternFill patternType="solid">
        <fgColor theme="8"/>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auto="1"/>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top style="thin">
        <color auto="1"/>
      </top>
      <bottom style="thin">
        <color auto="1"/>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s>
  <cellStyleXfs count="5">
    <xf numFmtId="0" fontId="0" fillId="0" borderId="0"/>
    <xf numFmtId="9" fontId="3" fillId="0" borderId="0" applyFont="0" applyFill="0" applyBorder="0" applyAlignment="0" applyProtection="0"/>
    <xf numFmtId="0" fontId="4" fillId="0" borderId="0"/>
    <xf numFmtId="0" fontId="5" fillId="0" borderId="0" applyNumberFormat="0" applyFill="0" applyBorder="0" applyAlignment="0" applyProtection="0"/>
    <xf numFmtId="44" fontId="3" fillId="0" borderId="0" applyFont="0" applyFill="0" applyBorder="0" applyAlignment="0" applyProtection="0"/>
  </cellStyleXfs>
  <cellXfs count="115">
    <xf numFmtId="0" fontId="0" fillId="0" borderId="0" xfId="0"/>
    <xf numFmtId="0" fontId="1" fillId="2" borderId="0" xfId="0" applyFont="1" applyFill="1" applyBorder="1" applyAlignment="1"/>
    <xf numFmtId="0" fontId="2" fillId="0" borderId="0" xfId="0" applyFont="1" applyBorder="1" applyAlignment="1"/>
    <xf numFmtId="14" fontId="2" fillId="0" borderId="0" xfId="0" applyNumberFormat="1" applyFont="1" applyBorder="1" applyAlignment="1"/>
    <xf numFmtId="0" fontId="2" fillId="0" borderId="0" xfId="0" applyFont="1" applyFill="1" applyBorder="1" applyAlignment="1"/>
    <xf numFmtId="0" fontId="0" fillId="0" borderId="0" xfId="0" applyNumberFormat="1"/>
    <xf numFmtId="9" fontId="0" fillId="0" borderId="0" xfId="1" applyFont="1"/>
    <xf numFmtId="0" fontId="0" fillId="3" borderId="0" xfId="0" applyFill="1"/>
    <xf numFmtId="0" fontId="0" fillId="4" borderId="0" xfId="0" applyFill="1"/>
    <xf numFmtId="0" fontId="6" fillId="4" borderId="0" xfId="0" applyFont="1" applyFill="1" applyAlignment="1">
      <alignment vertical="center"/>
    </xf>
    <xf numFmtId="0" fontId="5" fillId="0" borderId="0" xfId="3"/>
    <xf numFmtId="14" fontId="0" fillId="0" borderId="0" xfId="0" applyNumberFormat="1"/>
    <xf numFmtId="0" fontId="0" fillId="7" borderId="0" xfId="0" applyFill="1"/>
    <xf numFmtId="0" fontId="0" fillId="5" borderId="1" xfId="0" applyNumberFormat="1" applyFont="1" applyFill="1" applyBorder="1"/>
    <xf numFmtId="0" fontId="0" fillId="6" borderId="1" xfId="0" applyNumberFormat="1" applyFont="1" applyFill="1" applyBorder="1"/>
    <xf numFmtId="165" fontId="0" fillId="0" borderId="0" xfId="4" applyNumberFormat="1" applyFont="1"/>
    <xf numFmtId="164" fontId="0" fillId="0" borderId="0" xfId="0" applyNumberFormat="1"/>
    <xf numFmtId="0" fontId="7" fillId="8" borderId="0" xfId="0" applyFont="1" applyFill="1"/>
    <xf numFmtId="0" fontId="0" fillId="8" borderId="0" xfId="0" applyFill="1"/>
    <xf numFmtId="0" fontId="0" fillId="9" borderId="0" xfId="0" applyFill="1"/>
    <xf numFmtId="0" fontId="0" fillId="0" borderId="2" xfId="0" applyBorder="1"/>
    <xf numFmtId="0" fontId="0" fillId="0" borderId="0" xfId="0" applyBorder="1"/>
    <xf numFmtId="8" fontId="0" fillId="0" borderId="0" xfId="0" applyNumberFormat="1"/>
    <xf numFmtId="164" fontId="0" fillId="0" borderId="2" xfId="4" applyNumberFormat="1" applyFont="1" applyBorder="1"/>
    <xf numFmtId="164" fontId="0" fillId="0" borderId="2" xfId="0" applyNumberFormat="1" applyBorder="1"/>
    <xf numFmtId="0" fontId="0" fillId="0" borderId="4" xfId="0" applyBorder="1"/>
    <xf numFmtId="164" fontId="0" fillId="0" borderId="3" xfId="4" applyNumberFormat="1" applyFont="1" applyBorder="1"/>
    <xf numFmtId="164" fontId="0" fillId="0" borderId="3" xfId="0" applyNumberFormat="1" applyBorder="1"/>
    <xf numFmtId="0" fontId="0" fillId="10" borderId="5" xfId="0" applyFill="1" applyBorder="1" applyAlignment="1">
      <alignment vertical="center"/>
    </xf>
    <xf numFmtId="0" fontId="7" fillId="10" borderId="5" xfId="0" applyFont="1" applyFill="1" applyBorder="1" applyAlignment="1">
      <alignment vertical="center"/>
    </xf>
    <xf numFmtId="0" fontId="0" fillId="0" borderId="6" xfId="0" applyBorder="1" applyAlignment="1">
      <alignment horizontal="center" vertical="center"/>
    </xf>
    <xf numFmtId="0" fontId="0" fillId="0" borderId="6" xfId="0" applyBorder="1" applyAlignment="1">
      <alignment vertical="center"/>
    </xf>
    <xf numFmtId="0" fontId="8" fillId="0" borderId="6" xfId="0" applyFont="1" applyBorder="1" applyAlignment="1">
      <alignment vertical="center"/>
    </xf>
    <xf numFmtId="166" fontId="0" fillId="0" borderId="0" xfId="0" applyNumberFormat="1"/>
    <xf numFmtId="15" fontId="0" fillId="0" borderId="0" xfId="0" applyNumberFormat="1"/>
    <xf numFmtId="2" fontId="0" fillId="0" borderId="0" xfId="0" applyNumberFormat="1" applyAlignment="1">
      <alignment horizontal="left" indent="1"/>
    </xf>
    <xf numFmtId="0" fontId="0" fillId="0" borderId="7" xfId="0" applyBorder="1" applyAlignment="1">
      <alignment horizontal="center" vertical="center"/>
    </xf>
    <xf numFmtId="0" fontId="0" fillId="0" borderId="7" xfId="0" applyBorder="1" applyAlignment="1">
      <alignment vertical="center"/>
    </xf>
    <xf numFmtId="0" fontId="8" fillId="0" borderId="7" xfId="0" applyFont="1" applyBorder="1" applyAlignment="1">
      <alignment vertical="center"/>
    </xf>
    <xf numFmtId="0" fontId="9" fillId="0" borderId="7" xfId="0" applyFont="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vertical="center"/>
    </xf>
    <xf numFmtId="0" fontId="8" fillId="11" borderId="7" xfId="0" applyFont="1" applyFill="1" applyBorder="1" applyAlignment="1">
      <alignment vertical="center"/>
    </xf>
    <xf numFmtId="0" fontId="0" fillId="11" borderId="8" xfId="0" applyFill="1" applyBorder="1" applyAlignment="1">
      <alignment horizontal="center" vertical="center"/>
    </xf>
    <xf numFmtId="0" fontId="0" fillId="11" borderId="8" xfId="0" applyFill="1" applyBorder="1" applyAlignment="1">
      <alignment vertical="center" wrapText="1"/>
    </xf>
    <xf numFmtId="0" fontId="0" fillId="11" borderId="8" xfId="0" applyFill="1" applyBorder="1" applyAlignment="1">
      <alignment vertical="center"/>
    </xf>
    <xf numFmtId="0" fontId="8" fillId="11" borderId="8" xfId="0" applyFont="1" applyFill="1" applyBorder="1" applyAlignment="1">
      <alignment vertical="center" wrapText="1"/>
    </xf>
    <xf numFmtId="0" fontId="7" fillId="0" borderId="0" xfId="0" applyFont="1"/>
    <xf numFmtId="0" fontId="0" fillId="0" borderId="0" xfId="0"/>
    <xf numFmtId="0" fontId="0" fillId="3" borderId="0" xfId="0" applyFill="1"/>
    <xf numFmtId="0" fontId="0" fillId="4" borderId="0" xfId="0" applyFill="1"/>
    <xf numFmtId="0" fontId="10" fillId="4" borderId="0" xfId="0" applyFont="1" applyFill="1" applyAlignment="1">
      <alignment vertical="center"/>
    </xf>
    <xf numFmtId="0" fontId="4" fillId="0" borderId="6" xfId="0" applyFont="1" applyBorder="1" applyAlignment="1">
      <alignment vertical="center"/>
    </xf>
    <xf numFmtId="0" fontId="14" fillId="0" borderId="6" xfId="0" applyFont="1" applyBorder="1" applyAlignment="1">
      <alignment vertical="center"/>
    </xf>
    <xf numFmtId="0" fontId="4" fillId="0" borderId="7" xfId="0" applyFont="1" applyBorder="1" applyAlignment="1">
      <alignment vertical="center"/>
    </xf>
    <xf numFmtId="0" fontId="14" fillId="0" borderId="7" xfId="0" applyFont="1" applyBorder="1" applyAlignment="1">
      <alignment vertical="center"/>
    </xf>
    <xf numFmtId="0" fontId="4" fillId="0" borderId="8" xfId="0" applyFont="1" applyBorder="1" applyAlignment="1">
      <alignment vertical="center"/>
    </xf>
    <xf numFmtId="0" fontId="14" fillId="0" borderId="8" xfId="0" applyFont="1" applyBorder="1" applyAlignment="1">
      <alignment vertical="center"/>
    </xf>
    <xf numFmtId="0" fontId="12" fillId="4" borderId="6" xfId="0" applyFont="1" applyFill="1" applyBorder="1" applyAlignment="1">
      <alignment horizontal="center" vertical="center"/>
    </xf>
    <xf numFmtId="0" fontId="12" fillId="4" borderId="7" xfId="0" applyFont="1" applyFill="1" applyBorder="1" applyAlignment="1">
      <alignment horizontal="center" vertical="center"/>
    </xf>
    <xf numFmtId="0" fontId="12" fillId="4" borderId="8" xfId="0" applyFont="1" applyFill="1" applyBorder="1" applyAlignment="1">
      <alignment horizontal="center" vertical="center"/>
    </xf>
    <xf numFmtId="0" fontId="11" fillId="0" borderId="0" xfId="0" applyFont="1"/>
    <xf numFmtId="0" fontId="13" fillId="0" borderId="0" xfId="0" applyFont="1"/>
    <xf numFmtId="0" fontId="0" fillId="12" borderId="9" xfId="0" applyFill="1" applyBorder="1"/>
    <xf numFmtId="0" fontId="7" fillId="13" borderId="0" xfId="0" applyFont="1" applyFill="1"/>
    <xf numFmtId="0" fontId="7" fillId="14" borderId="2" xfId="0" applyFont="1" applyFill="1" applyBorder="1"/>
    <xf numFmtId="165" fontId="7" fillId="8" borderId="0" xfId="0" applyNumberFormat="1" applyFont="1" applyFill="1"/>
    <xf numFmtId="165" fontId="15" fillId="0" borderId="0" xfId="4" applyNumberFormat="1" applyFont="1"/>
    <xf numFmtId="9" fontId="0" fillId="0" borderId="0" xfId="0" applyNumberFormat="1"/>
    <xf numFmtId="2" fontId="0" fillId="0" borderId="2" xfId="0" applyNumberFormat="1" applyBorder="1" applyAlignment="1">
      <alignment horizontal="center"/>
    </xf>
    <xf numFmtId="167" fontId="0" fillId="0" borderId="2" xfId="0" applyNumberFormat="1" applyBorder="1" applyAlignment="1">
      <alignment horizontal="center"/>
    </xf>
    <xf numFmtId="9" fontId="0" fillId="0" borderId="2" xfId="0" applyNumberFormat="1" applyBorder="1"/>
    <xf numFmtId="0" fontId="0" fillId="0" borderId="3" xfId="0" applyBorder="1"/>
    <xf numFmtId="0" fontId="0" fillId="0" borderId="11" xfId="0" applyBorder="1"/>
    <xf numFmtId="0" fontId="7" fillId="0" borderId="12" xfId="0" applyFont="1" applyBorder="1"/>
    <xf numFmtId="0" fontId="7" fillId="0" borderId="13" xfId="0" applyFont="1" applyBorder="1"/>
    <xf numFmtId="0" fontId="7" fillId="0" borderId="13" xfId="0" applyFont="1" applyBorder="1" applyAlignment="1">
      <alignment horizontal="right"/>
    </xf>
    <xf numFmtId="0" fontId="7" fillId="0" borderId="13" xfId="0" applyFont="1" applyBorder="1" applyAlignment="1">
      <alignment horizontal="center"/>
    </xf>
    <xf numFmtId="0" fontId="7" fillId="0" borderId="14" xfId="0" applyFont="1" applyBorder="1"/>
    <xf numFmtId="0" fontId="0" fillId="0" borderId="15" xfId="0" applyBorder="1"/>
    <xf numFmtId="0" fontId="0" fillId="0" borderId="16" xfId="0" applyBorder="1"/>
    <xf numFmtId="2" fontId="0" fillId="0" borderId="16" xfId="0" applyNumberFormat="1" applyBorder="1" applyAlignment="1">
      <alignment horizontal="center"/>
    </xf>
    <xf numFmtId="167" fontId="0" fillId="0" borderId="16" xfId="0" applyNumberFormat="1" applyBorder="1" applyAlignment="1">
      <alignment horizontal="center"/>
    </xf>
    <xf numFmtId="0" fontId="0" fillId="0" borderId="17" xfId="0" applyBorder="1"/>
    <xf numFmtId="0" fontId="0" fillId="0" borderId="0" xfId="0" pivotButton="1"/>
    <xf numFmtId="0" fontId="0" fillId="0" borderId="0" xfId="0" applyAlignment="1">
      <alignment horizontal="left"/>
    </xf>
    <xf numFmtId="168" fontId="0" fillId="0" borderId="0" xfId="0" applyNumberFormat="1"/>
    <xf numFmtId="169" fontId="0" fillId="0" borderId="0" xfId="0" applyNumberFormat="1"/>
    <xf numFmtId="0" fontId="0" fillId="0" borderId="0" xfId="0" applyAlignment="1">
      <alignment horizontal="left" indent="1"/>
    </xf>
    <xf numFmtId="0" fontId="0" fillId="0" borderId="5" xfId="0" applyBorder="1"/>
    <xf numFmtId="10" fontId="0" fillId="0" borderId="0" xfId="0" applyNumberFormat="1"/>
    <xf numFmtId="9" fontId="0" fillId="0" borderId="16" xfId="0" applyNumberFormat="1" applyBorder="1"/>
    <xf numFmtId="0" fontId="0" fillId="15" borderId="0" xfId="0" applyFill="1"/>
    <xf numFmtId="0" fontId="16" fillId="15" borderId="0" xfId="0" applyFont="1" applyFill="1" applyAlignment="1">
      <alignment vertical="center"/>
    </xf>
    <xf numFmtId="0" fontId="0" fillId="11" borderId="0" xfId="0" applyFill="1"/>
    <xf numFmtId="3" fontId="0" fillId="0" borderId="0" xfId="0" applyNumberFormat="1"/>
    <xf numFmtId="170" fontId="0" fillId="0" borderId="0" xfId="0" applyNumberFormat="1"/>
    <xf numFmtId="171" fontId="0" fillId="0" borderId="0" xfId="0" applyNumberFormat="1"/>
    <xf numFmtId="0" fontId="0" fillId="16" borderId="0" xfId="0" applyFill="1" applyAlignment="1">
      <alignment horizontal="left"/>
    </xf>
    <xf numFmtId="0" fontId="7" fillId="13" borderId="10" xfId="0" applyFont="1" applyFill="1" applyBorder="1" applyAlignment="1">
      <alignment horizontal="center"/>
    </xf>
    <xf numFmtId="172" fontId="0" fillId="0" borderId="0" xfId="0" applyNumberFormat="1"/>
    <xf numFmtId="0" fontId="0" fillId="14" borderId="17" xfId="0" applyFill="1" applyBorder="1"/>
    <xf numFmtId="0" fontId="17" fillId="14" borderId="0" xfId="0" applyFont="1" applyFill="1" applyBorder="1"/>
    <xf numFmtId="0" fontId="17" fillId="14" borderId="4" xfId="0" applyFont="1" applyFill="1" applyBorder="1"/>
    <xf numFmtId="0" fontId="17" fillId="14" borderId="18" xfId="0" applyFont="1" applyFill="1" applyBorder="1" applyAlignment="1">
      <alignment horizontal="left" indent="1"/>
    </xf>
    <xf numFmtId="169" fontId="17" fillId="14" borderId="0" xfId="0" applyNumberFormat="1" applyFont="1" applyFill="1" applyBorder="1"/>
    <xf numFmtId="169" fontId="17" fillId="14" borderId="4" xfId="0" applyNumberFormat="1" applyFont="1" applyFill="1" applyBorder="1"/>
    <xf numFmtId="0" fontId="17" fillId="14" borderId="14" xfId="0" applyFont="1" applyFill="1" applyBorder="1" applyAlignment="1">
      <alignment horizontal="left" indent="1"/>
    </xf>
    <xf numFmtId="169" fontId="17" fillId="14" borderId="5" xfId="0" applyNumberFormat="1" applyFont="1" applyFill="1" applyBorder="1"/>
    <xf numFmtId="169" fontId="17" fillId="14" borderId="12" xfId="0" applyNumberFormat="1" applyFont="1" applyFill="1" applyBorder="1"/>
    <xf numFmtId="0" fontId="7" fillId="14" borderId="10" xfId="0" applyFont="1" applyFill="1" applyBorder="1" applyAlignment="1">
      <alignment horizontal="right"/>
    </xf>
    <xf numFmtId="0" fontId="7" fillId="14" borderId="15" xfId="0" applyFont="1" applyFill="1" applyBorder="1" applyAlignment="1">
      <alignment horizontal="right"/>
    </xf>
    <xf numFmtId="0" fontId="18" fillId="14" borderId="18" xfId="0" applyFont="1" applyFill="1" applyBorder="1"/>
    <xf numFmtId="0" fontId="0" fillId="11" borderId="0" xfId="0" applyFill="1" applyAlignment="1">
      <alignment horizontal="left"/>
    </xf>
    <xf numFmtId="0" fontId="19" fillId="11" borderId="0" xfId="0" applyFont="1" applyFill="1" applyAlignment="1">
      <alignment horizontal="left"/>
    </xf>
  </cellXfs>
  <cellStyles count="5">
    <cellStyle name="Currency" xfId="4" builtinId="4"/>
    <cellStyle name="Hyperlink" xfId="3" builtinId="8"/>
    <cellStyle name="Normal" xfId="0" builtinId="0"/>
    <cellStyle name="Normal 2" xfId="2" xr:uid="{25B07636-EDBF-4328-BC5D-203F80D0797C}"/>
    <cellStyle name="Percent" xfId="1" builtinId="5"/>
  </cellStyles>
  <dxfs count="113">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8" tint="0.79998168889431442"/>
        </patternFill>
      </fill>
      <border>
        <left style="thin">
          <color theme="1" tint="0.24994659260841701"/>
        </left>
        <right style="thin">
          <color theme="1" tint="0.24994659260841701"/>
        </right>
        <top/>
        <bottom/>
        <vertical/>
        <horizontal/>
      </border>
    </dxf>
    <dxf>
      <fill>
        <patternFill>
          <bgColor theme="8" tint="0.79998168889431442"/>
        </patternFill>
      </fill>
      <border>
        <left style="thin">
          <color theme="1" tint="0.24994659260841701"/>
        </left>
        <right style="thin">
          <color theme="1" tint="0.24994659260841701"/>
        </right>
        <top/>
        <bottom/>
        <vertical/>
        <horizontal/>
      </border>
    </dxf>
    <dxf>
      <fill>
        <patternFill>
          <bgColor theme="8" tint="0.79998168889431442"/>
        </patternFill>
      </fill>
      <border>
        <left style="thin">
          <color theme="1" tint="0.24994659260841701"/>
        </left>
        <right style="thin">
          <color theme="1" tint="0.24994659260841701"/>
        </right>
        <top/>
        <bottom/>
        <vertical/>
        <horizontal/>
      </border>
    </dxf>
    <dxf>
      <fill>
        <patternFill>
          <bgColor theme="8" tint="0.79998168889431442"/>
        </patternFill>
      </fill>
      <border>
        <left style="thin">
          <color theme="1" tint="0.24994659260841701"/>
        </left>
        <right style="thin">
          <color theme="1" tint="0.24994659260841701"/>
        </right>
        <top/>
        <bottom/>
        <vertical/>
        <horizontal/>
      </bord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8" tint="0.59996337778862885"/>
        </patternFill>
      </fill>
      <border>
        <left style="thin">
          <color theme="1" tint="0.24994659260841701"/>
        </left>
        <right style="thin">
          <color theme="1" tint="0.24994659260841701"/>
        </right>
        <top/>
        <bottom/>
        <vertical/>
        <horizontal/>
      </bord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8" tint="0.59996337778862885"/>
        </patternFill>
      </fill>
      <border>
        <left style="thin">
          <color theme="1" tint="0.24994659260841701"/>
        </left>
        <right style="thin">
          <color theme="1" tint="0.24994659260841701"/>
        </right>
        <top style="thin">
          <color theme="1" tint="0.24994659260841701"/>
        </top>
        <bottom style="thin">
          <color theme="1" tint="0.24994659260841701"/>
        </bottom>
        <vertical/>
        <horizontal/>
      </border>
    </dxf>
    <dxf>
      <fill>
        <patternFill patternType="solid">
          <bgColor theme="8"/>
        </patternFill>
      </fill>
    </dxf>
    <dxf>
      <fill>
        <patternFill>
          <bgColor theme="8" tint="0.59996337778862885"/>
        </patternFill>
      </fill>
      <border>
        <vertical/>
        <horizontal/>
      </bord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7"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7"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family val="2"/>
        <scheme val="minor"/>
      </font>
    </dxf>
    <dxf>
      <numFmt numFmtId="0" formatCode="General"/>
    </dxf>
    <dxf>
      <numFmt numFmtId="0" formatCode="General"/>
    </dxf>
    <dxf>
      <font>
        <b/>
        <color theme="1"/>
      </font>
      <border>
        <bottom style="thin">
          <color theme="8"/>
        </bottom>
        <vertical/>
        <horizontal/>
      </border>
    </dxf>
    <dxf>
      <font>
        <color theme="1"/>
      </font>
      <border>
        <left style="medium">
          <color theme="0" tint="-0.34998626667073579"/>
        </left>
        <right style="medium">
          <color theme="0" tint="-0.34998626667073579"/>
        </right>
        <top style="medium">
          <color theme="0" tint="-0.34998626667073579"/>
        </top>
        <bottom style="medium">
          <color theme="0" tint="-0.34998626667073579"/>
        </bottom>
        <vertical/>
        <horizontal/>
      </border>
    </dxf>
    <dxf>
      <font>
        <b/>
        <color theme="1"/>
      </font>
      <border>
        <bottom style="thin">
          <color theme="8"/>
        </bottom>
        <vertical/>
        <horizontal/>
      </border>
    </dxf>
    <dxf>
      <font>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3" defaultTableStyle="TableStyleMedium2" defaultPivotStyle="PivotStyleMedium9">
    <tableStyle name="Slicer Style 1" pivot="0" table="0" count="1" xr9:uid="{0CB09A93-A88F-433A-8B20-0C811EAB32E4}">
      <tableStyleElement type="wholeTable" dxfId="112"/>
    </tableStyle>
    <tableStyle name="SlicerStyleDark5 2" pivot="0" table="0" count="10" xr9:uid="{758D0851-713E-4CC3-B93C-CF740DF2EFB9}">
      <tableStyleElement type="wholeTable" dxfId="111"/>
      <tableStyleElement type="headerRow" dxfId="110"/>
    </tableStyle>
    <tableStyle name="SlicerStyleDark5 3" pivot="0" table="0" count="10" xr9:uid="{FE7E3D6F-6D12-41C5-9BD6-A5B265D98993}">
      <tableStyleElement type="wholeTable" dxfId="109"/>
      <tableStyleElement type="headerRow" dxfId="108"/>
    </tableStyle>
  </tableStyles>
  <colors>
    <mruColors>
      <color rgb="FFFFCC9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39" Type="http://schemas.openxmlformats.org/officeDocument/2006/relationships/styles" Target="styles.xml"/><Relationship Id="rId21" Type="http://schemas.openxmlformats.org/officeDocument/2006/relationships/worksheet" Target="worksheets/sheet21.xml"/><Relationship Id="rId34" Type="http://schemas.microsoft.com/office/2007/relationships/slicerCache" Target="slicerCaches/slicerCache1.xml"/><Relationship Id="rId42" Type="http://schemas.microsoft.com/office/2022/10/relationships/richValueRel" Target="richData/richValueRel.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pivotCacheDefinition" Target="pivotCache/pivotCacheDefinition10.xml"/><Relationship Id="rId37" Type="http://schemas.openxmlformats.org/officeDocument/2006/relationships/theme" Target="theme/theme1.xml"/><Relationship Id="rId40" Type="http://schemas.openxmlformats.org/officeDocument/2006/relationships/sharedStrings" Target="sharedString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pivotCacheDefinition" Target="pivotCache/pivotCacheDefinition6.xml"/><Relationship Id="rId36"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9.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5.xml"/><Relationship Id="rId30" Type="http://schemas.openxmlformats.org/officeDocument/2006/relationships/pivotCacheDefinition" Target="pivotCache/pivotCacheDefinition8.xml"/><Relationship Id="rId35" Type="http://schemas.microsoft.com/office/2007/relationships/slicerCache" Target="slicerCaches/slicerCache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pivotCacheDefinition" Target="pivotCache/pivotCacheDefinition11.xml"/><Relationship Id="rId38" Type="http://schemas.openxmlformats.org/officeDocument/2006/relationships/connections" Target="connections.xml"/><Relationship Id="rId46" Type="http://schemas.openxmlformats.org/officeDocument/2006/relationships/powerPivotData" Target="model/item.data"/><Relationship Id="rId20" Type="http://schemas.openxmlformats.org/officeDocument/2006/relationships/worksheet" Target="worksheets/sheet20.xml"/><Relationship Id="rId41"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Medals!$C$1</c:f>
              <c:strCache>
                <c:ptCount val="1"/>
                <c:pt idx="0">
                  <c:v>Gold</c:v>
                </c:pt>
              </c:strCache>
            </c:strRef>
          </c:tx>
          <c:spPr>
            <a:solidFill>
              <a:schemeClr val="accent1"/>
            </a:solidFill>
            <a:ln>
              <a:noFill/>
            </a:ln>
            <a:effectLst/>
          </c:spPr>
          <c:invertIfNegative val="0"/>
          <c:cat>
            <c:strRef>
              <c:f>Medals!$B$2:$B$94</c:f>
              <c:strCache>
                <c:ptCount val="93"/>
                <c:pt idx="0">
                  <c:v>United States</c:v>
                </c:pt>
                <c:pt idx="1">
                  <c:v>China</c:v>
                </c:pt>
                <c:pt idx="2">
                  <c:v>Japan</c:v>
                </c:pt>
                <c:pt idx="3">
                  <c:v>Great Britain</c:v>
                </c:pt>
                <c:pt idx="4">
                  <c:v>ROC</c:v>
                </c:pt>
                <c:pt idx="5">
                  <c:v>Australia</c:v>
                </c:pt>
                <c:pt idx="6">
                  <c:v>Netherlands</c:v>
                </c:pt>
                <c:pt idx="7">
                  <c:v>France</c:v>
                </c:pt>
                <c:pt idx="8">
                  <c:v>Germany</c:v>
                </c:pt>
                <c:pt idx="9">
                  <c:v>Italy</c:v>
                </c:pt>
                <c:pt idx="10">
                  <c:v>Canada</c:v>
                </c:pt>
                <c:pt idx="11">
                  <c:v>Brazil</c:v>
                </c:pt>
                <c:pt idx="12">
                  <c:v>New Zealand</c:v>
                </c:pt>
                <c:pt idx="13">
                  <c:v>Cuba</c:v>
                </c:pt>
                <c:pt idx="14">
                  <c:v>Hungary</c:v>
                </c:pt>
                <c:pt idx="15">
                  <c:v>South Korea</c:v>
                </c:pt>
                <c:pt idx="16">
                  <c:v>Poland</c:v>
                </c:pt>
                <c:pt idx="17">
                  <c:v>Czech Republic</c:v>
                </c:pt>
                <c:pt idx="18">
                  <c:v>Kenya</c:v>
                </c:pt>
                <c:pt idx="19">
                  <c:v>Norway</c:v>
                </c:pt>
                <c:pt idx="20">
                  <c:v>Jamaica</c:v>
                </c:pt>
                <c:pt idx="21">
                  <c:v>Spain</c:v>
                </c:pt>
                <c:pt idx="22">
                  <c:v>Sweden</c:v>
                </c:pt>
                <c:pt idx="23">
                  <c:v>Switzerland</c:v>
                </c:pt>
                <c:pt idx="24">
                  <c:v>Denmark</c:v>
                </c:pt>
                <c:pt idx="25">
                  <c:v>Croatia</c:v>
                </c:pt>
                <c:pt idx="26">
                  <c:v>Iran</c:v>
                </c:pt>
                <c:pt idx="27">
                  <c:v>Serbia</c:v>
                </c:pt>
                <c:pt idx="28">
                  <c:v>Belgium</c:v>
                </c:pt>
                <c:pt idx="29">
                  <c:v>Bulgaria</c:v>
                </c:pt>
                <c:pt idx="30">
                  <c:v>Slovenia</c:v>
                </c:pt>
                <c:pt idx="31">
                  <c:v>Uzbekistan</c:v>
                </c:pt>
                <c:pt idx="32">
                  <c:v>Georgia</c:v>
                </c:pt>
                <c:pt idx="33">
                  <c:v>Chinese Taipei</c:v>
                </c:pt>
                <c:pt idx="34">
                  <c:v>Turkey</c:v>
                </c:pt>
                <c:pt idx="35">
                  <c:v>Greece</c:v>
                </c:pt>
                <c:pt idx="36">
                  <c:v>Uganda</c:v>
                </c:pt>
                <c:pt idx="37">
                  <c:v>Ecuador</c:v>
                </c:pt>
                <c:pt idx="38">
                  <c:v>Ireland</c:v>
                </c:pt>
                <c:pt idx="39">
                  <c:v>Israel</c:v>
                </c:pt>
                <c:pt idx="40">
                  <c:v>Qatar</c:v>
                </c:pt>
                <c:pt idx="41">
                  <c:v>Bahamas</c:v>
                </c:pt>
                <c:pt idx="42">
                  <c:v>Kosovo</c:v>
                </c:pt>
                <c:pt idx="43">
                  <c:v>Ukraine</c:v>
                </c:pt>
                <c:pt idx="44">
                  <c:v>Belarus</c:v>
                </c:pt>
                <c:pt idx="45">
                  <c:v>Romania</c:v>
                </c:pt>
                <c:pt idx="46">
                  <c:v>Venezuela</c:v>
                </c:pt>
                <c:pt idx="47">
                  <c:v>India</c:v>
                </c:pt>
                <c:pt idx="48">
                  <c:v>Hong Kong</c:v>
                </c:pt>
                <c:pt idx="49">
                  <c:v>Philippines</c:v>
                </c:pt>
                <c:pt idx="50">
                  <c:v>Slovakia</c:v>
                </c:pt>
                <c:pt idx="51">
                  <c:v>South Africa</c:v>
                </c:pt>
                <c:pt idx="52">
                  <c:v>Austria</c:v>
                </c:pt>
                <c:pt idx="53">
                  <c:v>Egypt</c:v>
                </c:pt>
                <c:pt idx="54">
                  <c:v>Indonesia</c:v>
                </c:pt>
                <c:pt idx="55">
                  <c:v>Ethiopia</c:v>
                </c:pt>
                <c:pt idx="56">
                  <c:v>Portugal</c:v>
                </c:pt>
                <c:pt idx="57">
                  <c:v>Tunisia</c:v>
                </c:pt>
                <c:pt idx="58">
                  <c:v>Estonia</c:v>
                </c:pt>
                <c:pt idx="59">
                  <c:v>Fiji</c:v>
                </c:pt>
                <c:pt idx="60">
                  <c:v>Latvia</c:v>
                </c:pt>
                <c:pt idx="61">
                  <c:v>Thailand</c:v>
                </c:pt>
                <c:pt idx="62">
                  <c:v>Bermuda</c:v>
                </c:pt>
                <c:pt idx="63">
                  <c:v>Morocco</c:v>
                </c:pt>
                <c:pt idx="64">
                  <c:v>Puerto Rico</c:v>
                </c:pt>
                <c:pt idx="65">
                  <c:v>Colombia</c:v>
                </c:pt>
                <c:pt idx="66">
                  <c:v>Azerbaijan</c:v>
                </c:pt>
                <c:pt idx="67">
                  <c:v>Dominican Republic</c:v>
                </c:pt>
                <c:pt idx="68">
                  <c:v>Armenia</c:v>
                </c:pt>
                <c:pt idx="69">
                  <c:v>Kyrgyzstan</c:v>
                </c:pt>
                <c:pt idx="70">
                  <c:v>Mongolia</c:v>
                </c:pt>
                <c:pt idx="71">
                  <c:v>Argentina</c:v>
                </c:pt>
                <c:pt idx="72">
                  <c:v>San Marino</c:v>
                </c:pt>
                <c:pt idx="73">
                  <c:v>Jordan</c:v>
                </c:pt>
                <c:pt idx="74">
                  <c:v>Malaysia</c:v>
                </c:pt>
                <c:pt idx="75">
                  <c:v>Nigeria</c:v>
                </c:pt>
                <c:pt idx="76">
                  <c:v>Bahrain</c:v>
                </c:pt>
                <c:pt idx="77">
                  <c:v>Lithuania</c:v>
                </c:pt>
                <c:pt idx="78">
                  <c:v>Namibia</c:v>
                </c:pt>
                <c:pt idx="79">
                  <c:v>North Macedonia</c:v>
                </c:pt>
                <c:pt idx="80">
                  <c:v>Saudi Arabia</c:v>
                </c:pt>
                <c:pt idx="81">
                  <c:v>Turkmenistan</c:v>
                </c:pt>
                <c:pt idx="82">
                  <c:v>Kazakhstan</c:v>
                </c:pt>
                <c:pt idx="83">
                  <c:v>Mexico</c:v>
                </c:pt>
                <c:pt idx="84">
                  <c:v>Finland</c:v>
                </c:pt>
                <c:pt idx="85">
                  <c:v>Botswana</c:v>
                </c:pt>
                <c:pt idx="86">
                  <c:v>Burkina Faso</c:v>
                </c:pt>
                <c:pt idx="87">
                  <c:v>Ghana</c:v>
                </c:pt>
                <c:pt idx="88">
                  <c:v>Grenada</c:v>
                </c:pt>
                <c:pt idx="89">
                  <c:v>Ivory Coast</c:v>
                </c:pt>
                <c:pt idx="90">
                  <c:v>Kuwait</c:v>
                </c:pt>
                <c:pt idx="91">
                  <c:v>Moldova</c:v>
                </c:pt>
                <c:pt idx="92">
                  <c:v>Syria</c:v>
                </c:pt>
              </c:strCache>
            </c:strRef>
          </c:cat>
          <c:val>
            <c:numRef>
              <c:f>Medals!$C$2:$C$94</c:f>
              <c:numCache>
                <c:formatCode>General</c:formatCode>
                <c:ptCount val="93"/>
                <c:pt idx="0">
                  <c:v>39</c:v>
                </c:pt>
                <c:pt idx="1">
                  <c:v>38</c:v>
                </c:pt>
                <c:pt idx="2">
                  <c:v>27</c:v>
                </c:pt>
                <c:pt idx="3">
                  <c:v>22</c:v>
                </c:pt>
                <c:pt idx="4">
                  <c:v>20</c:v>
                </c:pt>
                <c:pt idx="5">
                  <c:v>17</c:v>
                </c:pt>
                <c:pt idx="6">
                  <c:v>10</c:v>
                </c:pt>
                <c:pt idx="7">
                  <c:v>10</c:v>
                </c:pt>
                <c:pt idx="8">
                  <c:v>10</c:v>
                </c:pt>
                <c:pt idx="9">
                  <c:v>10</c:v>
                </c:pt>
                <c:pt idx="10">
                  <c:v>7</c:v>
                </c:pt>
                <c:pt idx="11">
                  <c:v>7</c:v>
                </c:pt>
                <c:pt idx="12">
                  <c:v>7</c:v>
                </c:pt>
                <c:pt idx="13">
                  <c:v>7</c:v>
                </c:pt>
                <c:pt idx="14">
                  <c:v>6</c:v>
                </c:pt>
                <c:pt idx="15">
                  <c:v>6</c:v>
                </c:pt>
                <c:pt idx="16">
                  <c:v>4</c:v>
                </c:pt>
                <c:pt idx="17">
                  <c:v>4</c:v>
                </c:pt>
                <c:pt idx="18">
                  <c:v>4</c:v>
                </c:pt>
                <c:pt idx="19">
                  <c:v>4</c:v>
                </c:pt>
                <c:pt idx="20">
                  <c:v>4</c:v>
                </c:pt>
                <c:pt idx="21">
                  <c:v>3</c:v>
                </c:pt>
                <c:pt idx="22">
                  <c:v>3</c:v>
                </c:pt>
                <c:pt idx="23">
                  <c:v>3</c:v>
                </c:pt>
                <c:pt idx="24">
                  <c:v>3</c:v>
                </c:pt>
                <c:pt idx="25">
                  <c:v>3</c:v>
                </c:pt>
                <c:pt idx="26">
                  <c:v>3</c:v>
                </c:pt>
                <c:pt idx="27">
                  <c:v>3</c:v>
                </c:pt>
                <c:pt idx="28">
                  <c:v>3</c:v>
                </c:pt>
                <c:pt idx="29">
                  <c:v>3</c:v>
                </c:pt>
                <c:pt idx="30">
                  <c:v>3</c:v>
                </c:pt>
                <c:pt idx="31">
                  <c:v>3</c:v>
                </c:pt>
                <c:pt idx="32">
                  <c:v>2</c:v>
                </c:pt>
                <c:pt idx="33">
                  <c:v>2</c:v>
                </c:pt>
                <c:pt idx="34">
                  <c:v>2</c:v>
                </c:pt>
                <c:pt idx="35">
                  <c:v>2</c:v>
                </c:pt>
                <c:pt idx="36">
                  <c:v>2</c:v>
                </c:pt>
                <c:pt idx="37">
                  <c:v>2</c:v>
                </c:pt>
                <c:pt idx="38">
                  <c:v>2</c:v>
                </c:pt>
                <c:pt idx="39">
                  <c:v>2</c:v>
                </c:pt>
                <c:pt idx="40">
                  <c:v>2</c:v>
                </c:pt>
                <c:pt idx="41">
                  <c:v>2</c:v>
                </c:pt>
                <c:pt idx="42">
                  <c:v>2</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numCache>
            </c:numRef>
          </c:val>
          <c:extLst>
            <c:ext xmlns:c16="http://schemas.microsoft.com/office/drawing/2014/chart" uri="{C3380CC4-5D6E-409C-BE32-E72D297353CC}">
              <c16:uniqueId val="{00000000-09E5-4AC1-9A11-9883BE2C049C}"/>
            </c:ext>
          </c:extLst>
        </c:ser>
        <c:dLbls>
          <c:showLegendKey val="0"/>
          <c:showVal val="0"/>
          <c:showCatName val="0"/>
          <c:showSerName val="0"/>
          <c:showPercent val="0"/>
          <c:showBubbleSize val="0"/>
        </c:dLbls>
        <c:gapWidth val="219"/>
        <c:overlap val="-27"/>
        <c:axId val="936009936"/>
        <c:axId val="936015392"/>
      </c:barChart>
      <c:catAx>
        <c:axId val="93600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015392"/>
        <c:crosses val="autoZero"/>
        <c:auto val="1"/>
        <c:lblAlgn val="ctr"/>
        <c:lblOffset val="100"/>
        <c:noMultiLvlLbl val="0"/>
      </c:catAx>
      <c:valAx>
        <c:axId val="936015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009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1.xlsx]pivot 3 &amp; 4!PivotTable2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 &amp; 4'!$B$3</c:f>
              <c:strCache>
                <c:ptCount val="1"/>
                <c:pt idx="0">
                  <c:v>Total</c:v>
                </c:pt>
              </c:strCache>
            </c:strRef>
          </c:tx>
          <c:spPr>
            <a:solidFill>
              <a:schemeClr val="accent1"/>
            </a:solidFill>
            <a:ln>
              <a:noFill/>
            </a:ln>
            <a:effectLst/>
          </c:spPr>
          <c:invertIfNegative val="0"/>
          <c:cat>
            <c:strRef>
              <c:f>'pivot 3 &amp; 4'!$A$4:$A$14</c:f>
              <c:strCache>
                <c:ptCount val="10"/>
                <c:pt idx="0">
                  <c:v>C0005</c:v>
                </c:pt>
                <c:pt idx="1">
                  <c:v>C0004</c:v>
                </c:pt>
                <c:pt idx="2">
                  <c:v>C0013</c:v>
                </c:pt>
                <c:pt idx="3">
                  <c:v>C0007</c:v>
                </c:pt>
                <c:pt idx="4">
                  <c:v>C0012</c:v>
                </c:pt>
                <c:pt idx="5">
                  <c:v>C0001</c:v>
                </c:pt>
                <c:pt idx="6">
                  <c:v>C0011</c:v>
                </c:pt>
                <c:pt idx="7">
                  <c:v>C0009</c:v>
                </c:pt>
                <c:pt idx="8">
                  <c:v>C0015</c:v>
                </c:pt>
                <c:pt idx="9">
                  <c:v>C0010</c:v>
                </c:pt>
              </c:strCache>
            </c:strRef>
          </c:cat>
          <c:val>
            <c:numRef>
              <c:f>'pivot 3 &amp; 4'!$B$4:$B$14</c:f>
              <c:numCache>
                <c:formatCode>"₹"\ #,##0</c:formatCode>
                <c:ptCount val="10"/>
                <c:pt idx="0">
                  <c:v>7747</c:v>
                </c:pt>
                <c:pt idx="1">
                  <c:v>7689</c:v>
                </c:pt>
                <c:pt idx="2">
                  <c:v>7230</c:v>
                </c:pt>
                <c:pt idx="3">
                  <c:v>7216</c:v>
                </c:pt>
                <c:pt idx="4">
                  <c:v>6819</c:v>
                </c:pt>
                <c:pt idx="5">
                  <c:v>6785</c:v>
                </c:pt>
                <c:pt idx="6">
                  <c:v>6749</c:v>
                </c:pt>
                <c:pt idx="7">
                  <c:v>6601</c:v>
                </c:pt>
                <c:pt idx="8">
                  <c:v>6518</c:v>
                </c:pt>
                <c:pt idx="9">
                  <c:v>6242</c:v>
                </c:pt>
              </c:numCache>
            </c:numRef>
          </c:val>
          <c:extLst>
            <c:ext xmlns:c16="http://schemas.microsoft.com/office/drawing/2014/chart" uri="{C3380CC4-5D6E-409C-BE32-E72D297353CC}">
              <c16:uniqueId val="{00000000-33A9-4044-9038-1BA22E99AAEC}"/>
            </c:ext>
          </c:extLst>
        </c:ser>
        <c:dLbls>
          <c:showLegendKey val="0"/>
          <c:showVal val="0"/>
          <c:showCatName val="0"/>
          <c:showSerName val="0"/>
          <c:showPercent val="0"/>
          <c:showBubbleSize val="0"/>
        </c:dLbls>
        <c:gapWidth val="219"/>
        <c:overlap val="-27"/>
        <c:axId val="1434589744"/>
        <c:axId val="1434591184"/>
      </c:barChart>
      <c:catAx>
        <c:axId val="143458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591184"/>
        <c:crosses val="autoZero"/>
        <c:auto val="1"/>
        <c:lblAlgn val="ctr"/>
        <c:lblOffset val="100"/>
        <c:noMultiLvlLbl val="0"/>
      </c:catAx>
      <c:valAx>
        <c:axId val="14345911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58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1.xlsx]pivot 6 &amp; 7!PivotTable4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6 &amp; 7'!$B$3</c:f>
              <c:strCache>
                <c:ptCount val="1"/>
                <c:pt idx="0">
                  <c:v>Total</c:v>
                </c:pt>
              </c:strCache>
            </c:strRef>
          </c:tx>
          <c:spPr>
            <a:ln w="28575" cap="rnd">
              <a:solidFill>
                <a:schemeClr val="accent1"/>
              </a:solidFill>
              <a:round/>
            </a:ln>
            <a:effectLst/>
          </c:spPr>
          <c:marker>
            <c:symbol val="none"/>
          </c:marker>
          <c:cat>
            <c:strRef>
              <c:f>'pivot 6 &amp; 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6 &amp; 7'!$B$4:$B$16</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6-287F-486B-8845-28B9E9E0ED20}"/>
            </c:ext>
          </c:extLst>
        </c:ser>
        <c:dLbls>
          <c:showLegendKey val="0"/>
          <c:showVal val="0"/>
          <c:showCatName val="0"/>
          <c:showSerName val="0"/>
          <c:showPercent val="0"/>
          <c:showBubbleSize val="0"/>
        </c:dLbls>
        <c:smooth val="0"/>
        <c:axId val="1292083712"/>
        <c:axId val="1292084192"/>
      </c:lineChart>
      <c:catAx>
        <c:axId val="129208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084192"/>
        <c:crosses val="autoZero"/>
        <c:auto val="1"/>
        <c:lblAlgn val="ctr"/>
        <c:lblOffset val="100"/>
        <c:noMultiLvlLbl val="0"/>
      </c:catAx>
      <c:valAx>
        <c:axId val="129208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08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1.xlsx]pivot 6 &amp; 7!PivotTable5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6 &amp; 7'!$B$24</c:f>
              <c:strCache>
                <c:ptCount val="1"/>
                <c:pt idx="0">
                  <c:v>Total</c:v>
                </c:pt>
              </c:strCache>
            </c:strRef>
          </c:tx>
          <c:spPr>
            <a:solidFill>
              <a:schemeClr val="accent1"/>
            </a:solidFill>
            <a:ln>
              <a:noFill/>
            </a:ln>
            <a:effectLst/>
          </c:spPr>
          <c:cat>
            <c:strRef>
              <c:f>'pivot 6 &amp; 7'!$A$25:$A$37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6 &amp; 7'!$B$25:$B$37</c:f>
              <c:numCache>
                <c:formatCode>General</c:formatCode>
                <c:ptCount val="12"/>
                <c:pt idx="0">
                  <c:v>7790</c:v>
                </c:pt>
                <c:pt idx="1">
                  <c:v>13912</c:v>
                </c:pt>
                <c:pt idx="2">
                  <c:v>28475</c:v>
                </c:pt>
                <c:pt idx="3">
                  <c:v>42011</c:v>
                </c:pt>
                <c:pt idx="4">
                  <c:v>50182</c:v>
                </c:pt>
                <c:pt idx="5">
                  <c:v>56075</c:v>
                </c:pt>
                <c:pt idx="6">
                  <c:v>62082</c:v>
                </c:pt>
                <c:pt idx="7">
                  <c:v>67032</c:v>
                </c:pt>
                <c:pt idx="8">
                  <c:v>73721</c:v>
                </c:pt>
                <c:pt idx="9">
                  <c:v>84596</c:v>
                </c:pt>
                <c:pt idx="10">
                  <c:v>91371</c:v>
                </c:pt>
                <c:pt idx="11">
                  <c:v>96623</c:v>
                </c:pt>
              </c:numCache>
            </c:numRef>
          </c:val>
          <c:extLst>
            <c:ext xmlns:c16="http://schemas.microsoft.com/office/drawing/2014/chart" uri="{C3380CC4-5D6E-409C-BE32-E72D297353CC}">
              <c16:uniqueId val="{00000000-C7C4-4B10-8FAE-92E3B4A27DD0}"/>
            </c:ext>
          </c:extLst>
        </c:ser>
        <c:dLbls>
          <c:showLegendKey val="0"/>
          <c:showVal val="0"/>
          <c:showCatName val="0"/>
          <c:showSerName val="0"/>
          <c:showPercent val="0"/>
          <c:showBubbleSize val="0"/>
        </c:dLbls>
        <c:axId val="1527668096"/>
        <c:axId val="1527666176"/>
      </c:areaChart>
      <c:catAx>
        <c:axId val="1527668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666176"/>
        <c:crosses val="autoZero"/>
        <c:auto val="1"/>
        <c:lblAlgn val="ctr"/>
        <c:lblOffset val="100"/>
        <c:noMultiLvlLbl val="0"/>
      </c:catAx>
      <c:valAx>
        <c:axId val="152766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6680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1.xlsx]pivot 6 &amp; 7!PivotTable6</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6 &amp; 7'!$B$44</c:f>
              <c:strCache>
                <c:ptCount val="1"/>
                <c:pt idx="0">
                  <c:v>Total</c:v>
                </c:pt>
              </c:strCache>
            </c:strRef>
          </c:tx>
          <c:spPr>
            <a:solidFill>
              <a:schemeClr val="accent1"/>
            </a:solidFill>
            <a:ln>
              <a:noFill/>
            </a:ln>
            <a:effectLst/>
          </c:spPr>
          <c:invertIfNegative val="0"/>
          <c:cat>
            <c:multiLvlStrRef>
              <c:f>'pivot 6 &amp; 7'!$A$45:$A$59</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6">
                    <c:v>2024</c:v>
                  </c:pt>
                </c:lvl>
              </c:multiLvlStrCache>
            </c:multiLvlStrRef>
          </c:cat>
          <c:val>
            <c:numRef>
              <c:f>'pivot 6 &amp; 7'!$B$45:$B$59</c:f>
              <c:numCache>
                <c:formatCode>General</c:formatCode>
                <c:ptCount val="12"/>
                <c:pt idx="0">
                  <c:v>7790</c:v>
                </c:pt>
                <c:pt idx="1">
                  <c:v>13912</c:v>
                </c:pt>
                <c:pt idx="2">
                  <c:v>28475</c:v>
                </c:pt>
                <c:pt idx="3">
                  <c:v>42011</c:v>
                </c:pt>
                <c:pt idx="4">
                  <c:v>50182</c:v>
                </c:pt>
                <c:pt idx="5">
                  <c:v>56075</c:v>
                </c:pt>
                <c:pt idx="6">
                  <c:v>6007</c:v>
                </c:pt>
                <c:pt idx="7">
                  <c:v>10957</c:v>
                </c:pt>
                <c:pt idx="8">
                  <c:v>17646</c:v>
                </c:pt>
                <c:pt idx="9">
                  <c:v>28521</c:v>
                </c:pt>
                <c:pt idx="10">
                  <c:v>35296</c:v>
                </c:pt>
                <c:pt idx="11">
                  <c:v>40548</c:v>
                </c:pt>
              </c:numCache>
            </c:numRef>
          </c:val>
          <c:extLst>
            <c:ext xmlns:c16="http://schemas.microsoft.com/office/drawing/2014/chart" uri="{C3380CC4-5D6E-409C-BE32-E72D297353CC}">
              <c16:uniqueId val="{00000000-CC48-45E4-BA53-B7D66241B16E}"/>
            </c:ext>
          </c:extLst>
        </c:ser>
        <c:dLbls>
          <c:showLegendKey val="0"/>
          <c:showVal val="0"/>
          <c:showCatName val="0"/>
          <c:showSerName val="0"/>
          <c:showPercent val="0"/>
          <c:showBubbleSize val="0"/>
        </c:dLbls>
        <c:gapWidth val="219"/>
        <c:overlap val="-27"/>
        <c:axId val="1380816064"/>
        <c:axId val="1452061456"/>
      </c:barChart>
      <c:catAx>
        <c:axId val="138081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61456"/>
        <c:crosses val="autoZero"/>
        <c:auto val="1"/>
        <c:lblAlgn val="ctr"/>
        <c:lblOffset val="100"/>
        <c:noMultiLvlLbl val="0"/>
      </c:catAx>
      <c:valAx>
        <c:axId val="145206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81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1.xlsx]pivot 8!PivotTable7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s>
    <c:plotArea>
      <c:layout/>
      <c:pieChart>
        <c:varyColors val="1"/>
        <c:ser>
          <c:idx val="0"/>
          <c:order val="0"/>
          <c:tx>
            <c:strRef>
              <c:f>'pivot 8'!$B$3:$B$4</c:f>
              <c:strCache>
                <c:ptCount val="1"/>
                <c:pt idx="0">
                  <c:v>Sunday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0F-4D92-A8CA-FC27B025AB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0F-4D92-A8CA-FC27B025AB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0F-4D92-A8CA-FC27B025AB2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10F-4D92-A8CA-FC27B025AB2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10F-4D92-A8CA-FC27B025AB23}"/>
              </c:ext>
            </c:extLst>
          </c:dPt>
          <c:cat>
            <c:strRef>
              <c:f>'pivot 8'!$A$5:$A$10</c:f>
              <c:strCache>
                <c:ptCount val="5"/>
                <c:pt idx="0">
                  <c:v>R01</c:v>
                </c:pt>
                <c:pt idx="1">
                  <c:v>R02</c:v>
                </c:pt>
                <c:pt idx="2">
                  <c:v>R03</c:v>
                </c:pt>
                <c:pt idx="3">
                  <c:v>R04</c:v>
                </c:pt>
                <c:pt idx="4">
                  <c:v>R05</c:v>
                </c:pt>
              </c:strCache>
            </c:strRef>
          </c:cat>
          <c:val>
            <c:numRef>
              <c:f>'pivot 8'!$B$5:$B$10</c:f>
              <c:numCache>
                <c:formatCode>0.00%</c:formatCode>
                <c:ptCount val="5"/>
                <c:pt idx="0">
                  <c:v>0.19047619047619047</c:v>
                </c:pt>
                <c:pt idx="1">
                  <c:v>0.12844036697247707</c:v>
                </c:pt>
                <c:pt idx="2">
                  <c:v>0.14492753623188406</c:v>
                </c:pt>
                <c:pt idx="3">
                  <c:v>0.13440860215053763</c:v>
                </c:pt>
                <c:pt idx="4">
                  <c:v>0.13500000000000001</c:v>
                </c:pt>
              </c:numCache>
            </c:numRef>
          </c:val>
          <c:extLst>
            <c:ext xmlns:c16="http://schemas.microsoft.com/office/drawing/2014/chart" uri="{C3380CC4-5D6E-409C-BE32-E72D297353CC}">
              <c16:uniqueId val="{00000000-F113-4160-B4E1-054E44D25692}"/>
            </c:ext>
          </c:extLst>
        </c:ser>
        <c:ser>
          <c:idx val="1"/>
          <c:order val="1"/>
          <c:tx>
            <c:strRef>
              <c:f>'pivot 8'!$C$3:$C$4</c:f>
              <c:strCache>
                <c:ptCount val="1"/>
                <c:pt idx="0">
                  <c:v>Monday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B10F-4D92-A8CA-FC27B025AB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B10F-4D92-A8CA-FC27B025AB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B10F-4D92-A8CA-FC27B025AB2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B10F-4D92-A8CA-FC27B025AB2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B10F-4D92-A8CA-FC27B025AB23}"/>
              </c:ext>
            </c:extLst>
          </c:dPt>
          <c:cat>
            <c:strRef>
              <c:f>'pivot 8'!$A$5:$A$10</c:f>
              <c:strCache>
                <c:ptCount val="5"/>
                <c:pt idx="0">
                  <c:v>R01</c:v>
                </c:pt>
                <c:pt idx="1">
                  <c:v>R02</c:v>
                </c:pt>
                <c:pt idx="2">
                  <c:v>R03</c:v>
                </c:pt>
                <c:pt idx="3">
                  <c:v>R04</c:v>
                </c:pt>
                <c:pt idx="4">
                  <c:v>R05</c:v>
                </c:pt>
              </c:strCache>
            </c:strRef>
          </c:cat>
          <c:val>
            <c:numRef>
              <c:f>'pivot 8'!$C$5:$C$10</c:f>
              <c:numCache>
                <c:formatCode>0.00%</c:formatCode>
                <c:ptCount val="5"/>
                <c:pt idx="0">
                  <c:v>0.15873015873015872</c:v>
                </c:pt>
                <c:pt idx="1">
                  <c:v>0.11009174311926606</c:v>
                </c:pt>
                <c:pt idx="2">
                  <c:v>0.16425120772946861</c:v>
                </c:pt>
                <c:pt idx="3">
                  <c:v>0.12365591397849462</c:v>
                </c:pt>
                <c:pt idx="4">
                  <c:v>0.11</c:v>
                </c:pt>
              </c:numCache>
            </c:numRef>
          </c:val>
          <c:extLst>
            <c:ext xmlns:c16="http://schemas.microsoft.com/office/drawing/2014/chart" uri="{C3380CC4-5D6E-409C-BE32-E72D297353CC}">
              <c16:uniqueId val="{00000001-F113-4160-B4E1-054E44D25692}"/>
            </c:ext>
          </c:extLst>
        </c:ser>
        <c:ser>
          <c:idx val="2"/>
          <c:order val="2"/>
          <c:tx>
            <c:strRef>
              <c:f>'pivot 8'!$D$3:$D$4</c:f>
              <c:strCache>
                <c:ptCount val="1"/>
                <c:pt idx="0">
                  <c:v>Tuesday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B10F-4D92-A8CA-FC27B025AB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B10F-4D92-A8CA-FC27B025AB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B10F-4D92-A8CA-FC27B025AB2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B10F-4D92-A8CA-FC27B025AB2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B10F-4D92-A8CA-FC27B025AB23}"/>
              </c:ext>
            </c:extLst>
          </c:dPt>
          <c:cat>
            <c:strRef>
              <c:f>'pivot 8'!$A$5:$A$10</c:f>
              <c:strCache>
                <c:ptCount val="5"/>
                <c:pt idx="0">
                  <c:v>R01</c:v>
                </c:pt>
                <c:pt idx="1">
                  <c:v>R02</c:v>
                </c:pt>
                <c:pt idx="2">
                  <c:v>R03</c:v>
                </c:pt>
                <c:pt idx="3">
                  <c:v>R04</c:v>
                </c:pt>
                <c:pt idx="4">
                  <c:v>R05</c:v>
                </c:pt>
              </c:strCache>
            </c:strRef>
          </c:cat>
          <c:val>
            <c:numRef>
              <c:f>'pivot 8'!$D$5:$D$10</c:f>
              <c:numCache>
                <c:formatCode>0.00%</c:formatCode>
                <c:ptCount val="5"/>
                <c:pt idx="0">
                  <c:v>6.8783068783068779E-2</c:v>
                </c:pt>
                <c:pt idx="1">
                  <c:v>0.20183486238532111</c:v>
                </c:pt>
                <c:pt idx="2">
                  <c:v>0.12560386473429952</c:v>
                </c:pt>
                <c:pt idx="3">
                  <c:v>0.15053763440860216</c:v>
                </c:pt>
                <c:pt idx="4">
                  <c:v>0.13500000000000001</c:v>
                </c:pt>
              </c:numCache>
            </c:numRef>
          </c:val>
          <c:extLst>
            <c:ext xmlns:c16="http://schemas.microsoft.com/office/drawing/2014/chart" uri="{C3380CC4-5D6E-409C-BE32-E72D297353CC}">
              <c16:uniqueId val="{00000002-F113-4160-B4E1-054E44D25692}"/>
            </c:ext>
          </c:extLst>
        </c:ser>
        <c:ser>
          <c:idx val="3"/>
          <c:order val="3"/>
          <c:tx>
            <c:strRef>
              <c:f>'pivot 8'!$E$3:$E$4</c:f>
              <c:strCache>
                <c:ptCount val="1"/>
                <c:pt idx="0">
                  <c:v>Wednesday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F-B10F-4D92-A8CA-FC27B025AB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1-B10F-4D92-A8CA-FC27B025AB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3-B10F-4D92-A8CA-FC27B025AB2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5-B10F-4D92-A8CA-FC27B025AB2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7-B10F-4D92-A8CA-FC27B025AB23}"/>
              </c:ext>
            </c:extLst>
          </c:dPt>
          <c:cat>
            <c:strRef>
              <c:f>'pivot 8'!$A$5:$A$10</c:f>
              <c:strCache>
                <c:ptCount val="5"/>
                <c:pt idx="0">
                  <c:v>R01</c:v>
                </c:pt>
                <c:pt idx="1">
                  <c:v>R02</c:v>
                </c:pt>
                <c:pt idx="2">
                  <c:v>R03</c:v>
                </c:pt>
                <c:pt idx="3">
                  <c:v>R04</c:v>
                </c:pt>
                <c:pt idx="4">
                  <c:v>R05</c:v>
                </c:pt>
              </c:strCache>
            </c:strRef>
          </c:cat>
          <c:val>
            <c:numRef>
              <c:f>'pivot 8'!$E$5:$E$10</c:f>
              <c:numCache>
                <c:formatCode>0.00%</c:formatCode>
                <c:ptCount val="5"/>
                <c:pt idx="0">
                  <c:v>0.12169312169312169</c:v>
                </c:pt>
                <c:pt idx="1">
                  <c:v>0.16513761467889909</c:v>
                </c:pt>
                <c:pt idx="2">
                  <c:v>0.18357487922705315</c:v>
                </c:pt>
                <c:pt idx="3">
                  <c:v>0.15591397849462366</c:v>
                </c:pt>
                <c:pt idx="4">
                  <c:v>0.13500000000000001</c:v>
                </c:pt>
              </c:numCache>
            </c:numRef>
          </c:val>
          <c:extLst>
            <c:ext xmlns:c16="http://schemas.microsoft.com/office/drawing/2014/chart" uri="{C3380CC4-5D6E-409C-BE32-E72D297353CC}">
              <c16:uniqueId val="{00000003-F113-4160-B4E1-054E44D25692}"/>
            </c:ext>
          </c:extLst>
        </c:ser>
        <c:ser>
          <c:idx val="4"/>
          <c:order val="4"/>
          <c:tx>
            <c:strRef>
              <c:f>'pivot 8'!$F$3:$F$4</c:f>
              <c:strCache>
                <c:ptCount val="1"/>
                <c:pt idx="0">
                  <c:v>Thursday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9-B10F-4D92-A8CA-FC27B025AB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B-B10F-4D92-A8CA-FC27B025AB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D-B10F-4D92-A8CA-FC27B025AB2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F-B10F-4D92-A8CA-FC27B025AB2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1-B10F-4D92-A8CA-FC27B025AB23}"/>
              </c:ext>
            </c:extLst>
          </c:dPt>
          <c:cat>
            <c:strRef>
              <c:f>'pivot 8'!$A$5:$A$10</c:f>
              <c:strCache>
                <c:ptCount val="5"/>
                <c:pt idx="0">
                  <c:v>R01</c:v>
                </c:pt>
                <c:pt idx="1">
                  <c:v>R02</c:v>
                </c:pt>
                <c:pt idx="2">
                  <c:v>R03</c:v>
                </c:pt>
                <c:pt idx="3">
                  <c:v>R04</c:v>
                </c:pt>
                <c:pt idx="4">
                  <c:v>R05</c:v>
                </c:pt>
              </c:strCache>
            </c:strRef>
          </c:cat>
          <c:val>
            <c:numRef>
              <c:f>'pivot 8'!$F$5:$F$10</c:f>
              <c:numCache>
                <c:formatCode>0.00%</c:formatCode>
                <c:ptCount val="5"/>
                <c:pt idx="0">
                  <c:v>0.12169312169312169</c:v>
                </c:pt>
                <c:pt idx="1">
                  <c:v>0.15137614678899083</c:v>
                </c:pt>
                <c:pt idx="2">
                  <c:v>0.13043478260869565</c:v>
                </c:pt>
                <c:pt idx="3">
                  <c:v>9.6774193548387094E-2</c:v>
                </c:pt>
                <c:pt idx="4">
                  <c:v>0.13500000000000001</c:v>
                </c:pt>
              </c:numCache>
            </c:numRef>
          </c:val>
          <c:extLst>
            <c:ext xmlns:c16="http://schemas.microsoft.com/office/drawing/2014/chart" uri="{C3380CC4-5D6E-409C-BE32-E72D297353CC}">
              <c16:uniqueId val="{00000004-F113-4160-B4E1-054E44D25692}"/>
            </c:ext>
          </c:extLst>
        </c:ser>
        <c:ser>
          <c:idx val="5"/>
          <c:order val="5"/>
          <c:tx>
            <c:strRef>
              <c:f>'pivot 8'!$G$3:$G$4</c:f>
              <c:strCache>
                <c:ptCount val="1"/>
                <c:pt idx="0">
                  <c:v>Friday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3-B10F-4D92-A8CA-FC27B025AB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5-B10F-4D92-A8CA-FC27B025AB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7-B10F-4D92-A8CA-FC27B025AB2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9-B10F-4D92-A8CA-FC27B025AB2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B-B10F-4D92-A8CA-FC27B025AB23}"/>
              </c:ext>
            </c:extLst>
          </c:dPt>
          <c:cat>
            <c:strRef>
              <c:f>'pivot 8'!$A$5:$A$10</c:f>
              <c:strCache>
                <c:ptCount val="5"/>
                <c:pt idx="0">
                  <c:v>R01</c:v>
                </c:pt>
                <c:pt idx="1">
                  <c:v>R02</c:v>
                </c:pt>
                <c:pt idx="2">
                  <c:v>R03</c:v>
                </c:pt>
                <c:pt idx="3">
                  <c:v>R04</c:v>
                </c:pt>
                <c:pt idx="4">
                  <c:v>R05</c:v>
                </c:pt>
              </c:strCache>
            </c:strRef>
          </c:cat>
          <c:val>
            <c:numRef>
              <c:f>'pivot 8'!$G$5:$G$10</c:f>
              <c:numCache>
                <c:formatCode>0.00%</c:formatCode>
                <c:ptCount val="5"/>
                <c:pt idx="0">
                  <c:v>0.12698412698412698</c:v>
                </c:pt>
                <c:pt idx="1">
                  <c:v>0.13302752293577982</c:v>
                </c:pt>
                <c:pt idx="2">
                  <c:v>0.13043478260869565</c:v>
                </c:pt>
                <c:pt idx="3">
                  <c:v>0.15591397849462366</c:v>
                </c:pt>
                <c:pt idx="4">
                  <c:v>0.16</c:v>
                </c:pt>
              </c:numCache>
            </c:numRef>
          </c:val>
          <c:extLst>
            <c:ext xmlns:c16="http://schemas.microsoft.com/office/drawing/2014/chart" uri="{C3380CC4-5D6E-409C-BE32-E72D297353CC}">
              <c16:uniqueId val="{00000005-F113-4160-B4E1-054E44D25692}"/>
            </c:ext>
          </c:extLst>
        </c:ser>
        <c:ser>
          <c:idx val="6"/>
          <c:order val="6"/>
          <c:tx>
            <c:strRef>
              <c:f>'pivot 8'!$H$3:$H$4</c:f>
              <c:strCache>
                <c:ptCount val="1"/>
                <c:pt idx="0">
                  <c:v>Saturday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D-B10F-4D92-A8CA-FC27B025AB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F-B10F-4D92-A8CA-FC27B025AB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1-B10F-4D92-A8CA-FC27B025AB2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3-B10F-4D92-A8CA-FC27B025AB2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5-B10F-4D92-A8CA-FC27B025AB23}"/>
              </c:ext>
            </c:extLst>
          </c:dPt>
          <c:cat>
            <c:strRef>
              <c:f>'pivot 8'!$A$5:$A$10</c:f>
              <c:strCache>
                <c:ptCount val="5"/>
                <c:pt idx="0">
                  <c:v>R01</c:v>
                </c:pt>
                <c:pt idx="1">
                  <c:v>R02</c:v>
                </c:pt>
                <c:pt idx="2">
                  <c:v>R03</c:v>
                </c:pt>
                <c:pt idx="3">
                  <c:v>R04</c:v>
                </c:pt>
                <c:pt idx="4">
                  <c:v>R05</c:v>
                </c:pt>
              </c:strCache>
            </c:strRef>
          </c:cat>
          <c:val>
            <c:numRef>
              <c:f>'pivot 8'!$H$5:$H$10</c:f>
              <c:numCache>
                <c:formatCode>0.00%</c:formatCode>
                <c:ptCount val="5"/>
                <c:pt idx="0">
                  <c:v>0.21164021164021163</c:v>
                </c:pt>
                <c:pt idx="1">
                  <c:v>0.11009174311926606</c:v>
                </c:pt>
                <c:pt idx="2">
                  <c:v>0.12077294685990338</c:v>
                </c:pt>
                <c:pt idx="3">
                  <c:v>0.18279569892473119</c:v>
                </c:pt>
                <c:pt idx="4">
                  <c:v>0.19</c:v>
                </c:pt>
              </c:numCache>
            </c:numRef>
          </c:val>
          <c:extLst>
            <c:ext xmlns:c16="http://schemas.microsoft.com/office/drawing/2014/chart" uri="{C3380CC4-5D6E-409C-BE32-E72D297353CC}">
              <c16:uniqueId val="{00000006-F113-4160-B4E1-054E44D2569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1.xlsx]pivot 9!PivotTable8</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9'!$B$3:$B$4</c:f>
              <c:strCache>
                <c:ptCount val="1"/>
                <c:pt idx="0">
                  <c:v>5</c:v>
                </c:pt>
              </c:strCache>
            </c:strRef>
          </c:tx>
          <c:spPr>
            <a:solidFill>
              <a:schemeClr val="accent1"/>
            </a:solidFill>
            <a:ln>
              <a:noFill/>
            </a:ln>
            <a:effectLst/>
          </c:spPr>
          <c:invertIfNegative val="0"/>
          <c:cat>
            <c:strRef>
              <c:f>'pivot 9'!$A$5:$A$10</c:f>
              <c:strCache>
                <c:ptCount val="5"/>
                <c:pt idx="0">
                  <c:v>Under 10 mins</c:v>
                </c:pt>
                <c:pt idx="1">
                  <c:v>10 to 30 mins</c:v>
                </c:pt>
                <c:pt idx="2">
                  <c:v>30 to 60 mins</c:v>
                </c:pt>
                <c:pt idx="3">
                  <c:v>1 to 2 hours</c:v>
                </c:pt>
                <c:pt idx="4">
                  <c:v>More than 2 hours</c:v>
                </c:pt>
              </c:strCache>
            </c:strRef>
          </c:cat>
          <c:val>
            <c:numRef>
              <c:f>'pivot 9'!$B$5:$B$10</c:f>
              <c:numCache>
                <c:formatCode>0.00%</c:formatCode>
                <c:ptCount val="5"/>
                <c:pt idx="0">
                  <c:v>0.22222222222222221</c:v>
                </c:pt>
                <c:pt idx="1">
                  <c:v>0.29411764705882354</c:v>
                </c:pt>
                <c:pt idx="2">
                  <c:v>0.31952662721893493</c:v>
                </c:pt>
                <c:pt idx="3">
                  <c:v>0.30337078651685395</c:v>
                </c:pt>
                <c:pt idx="4">
                  <c:v>0.31223628691983124</c:v>
                </c:pt>
              </c:numCache>
            </c:numRef>
          </c:val>
          <c:extLst>
            <c:ext xmlns:c16="http://schemas.microsoft.com/office/drawing/2014/chart" uri="{C3380CC4-5D6E-409C-BE32-E72D297353CC}">
              <c16:uniqueId val="{00000000-19DF-4A03-A21E-14C571466B9A}"/>
            </c:ext>
          </c:extLst>
        </c:ser>
        <c:ser>
          <c:idx val="1"/>
          <c:order val="1"/>
          <c:tx>
            <c:strRef>
              <c:f>'pivot 9'!$C$3:$C$4</c:f>
              <c:strCache>
                <c:ptCount val="1"/>
                <c:pt idx="0">
                  <c:v>4</c:v>
                </c:pt>
              </c:strCache>
            </c:strRef>
          </c:tx>
          <c:spPr>
            <a:solidFill>
              <a:schemeClr val="accent2"/>
            </a:solidFill>
            <a:ln>
              <a:noFill/>
            </a:ln>
            <a:effectLst/>
          </c:spPr>
          <c:invertIfNegative val="0"/>
          <c:cat>
            <c:strRef>
              <c:f>'pivot 9'!$A$5:$A$10</c:f>
              <c:strCache>
                <c:ptCount val="5"/>
                <c:pt idx="0">
                  <c:v>Under 10 mins</c:v>
                </c:pt>
                <c:pt idx="1">
                  <c:v>10 to 30 mins</c:v>
                </c:pt>
                <c:pt idx="2">
                  <c:v>30 to 60 mins</c:v>
                </c:pt>
                <c:pt idx="3">
                  <c:v>1 to 2 hours</c:v>
                </c:pt>
                <c:pt idx="4">
                  <c:v>More than 2 hours</c:v>
                </c:pt>
              </c:strCache>
            </c:strRef>
          </c:cat>
          <c:val>
            <c:numRef>
              <c:f>'pivot 9'!$C$5:$C$10</c:f>
              <c:numCache>
                <c:formatCode>0.00%</c:formatCode>
                <c:ptCount val="5"/>
                <c:pt idx="0">
                  <c:v>0.55555555555555558</c:v>
                </c:pt>
                <c:pt idx="1">
                  <c:v>0.50980392156862742</c:v>
                </c:pt>
                <c:pt idx="2">
                  <c:v>0.41420118343195267</c:v>
                </c:pt>
                <c:pt idx="3">
                  <c:v>0.43071161048689138</c:v>
                </c:pt>
                <c:pt idx="4">
                  <c:v>0.40928270042194093</c:v>
                </c:pt>
              </c:numCache>
            </c:numRef>
          </c:val>
          <c:extLst>
            <c:ext xmlns:c16="http://schemas.microsoft.com/office/drawing/2014/chart" uri="{C3380CC4-5D6E-409C-BE32-E72D297353CC}">
              <c16:uniqueId val="{00000001-19DF-4A03-A21E-14C571466B9A}"/>
            </c:ext>
          </c:extLst>
        </c:ser>
        <c:ser>
          <c:idx val="2"/>
          <c:order val="2"/>
          <c:tx>
            <c:strRef>
              <c:f>'pivot 9'!$D$3:$D$4</c:f>
              <c:strCache>
                <c:ptCount val="1"/>
                <c:pt idx="0">
                  <c:v>3</c:v>
                </c:pt>
              </c:strCache>
            </c:strRef>
          </c:tx>
          <c:spPr>
            <a:solidFill>
              <a:schemeClr val="accent3"/>
            </a:solidFill>
            <a:ln>
              <a:noFill/>
            </a:ln>
            <a:effectLst/>
          </c:spPr>
          <c:invertIfNegative val="0"/>
          <c:cat>
            <c:strRef>
              <c:f>'pivot 9'!$A$5:$A$10</c:f>
              <c:strCache>
                <c:ptCount val="5"/>
                <c:pt idx="0">
                  <c:v>Under 10 mins</c:v>
                </c:pt>
                <c:pt idx="1">
                  <c:v>10 to 30 mins</c:v>
                </c:pt>
                <c:pt idx="2">
                  <c:v>30 to 60 mins</c:v>
                </c:pt>
                <c:pt idx="3">
                  <c:v>1 to 2 hours</c:v>
                </c:pt>
                <c:pt idx="4">
                  <c:v>More than 2 hours</c:v>
                </c:pt>
              </c:strCache>
            </c:strRef>
          </c:cat>
          <c:val>
            <c:numRef>
              <c:f>'pivot 9'!$D$5:$D$10</c:f>
              <c:numCache>
                <c:formatCode>0.00%</c:formatCode>
                <c:ptCount val="5"/>
                <c:pt idx="0">
                  <c:v>0.22222222222222221</c:v>
                </c:pt>
                <c:pt idx="1">
                  <c:v>0.11764705882352941</c:v>
                </c:pt>
                <c:pt idx="2">
                  <c:v>0.19526627218934911</c:v>
                </c:pt>
                <c:pt idx="3">
                  <c:v>0.20224719101123595</c:v>
                </c:pt>
                <c:pt idx="4">
                  <c:v>0.20253164556962025</c:v>
                </c:pt>
              </c:numCache>
            </c:numRef>
          </c:val>
          <c:extLst>
            <c:ext xmlns:c16="http://schemas.microsoft.com/office/drawing/2014/chart" uri="{C3380CC4-5D6E-409C-BE32-E72D297353CC}">
              <c16:uniqueId val="{00000002-19DF-4A03-A21E-14C571466B9A}"/>
            </c:ext>
          </c:extLst>
        </c:ser>
        <c:ser>
          <c:idx val="3"/>
          <c:order val="3"/>
          <c:tx>
            <c:strRef>
              <c:f>'pivot 9'!$E$3:$E$4</c:f>
              <c:strCache>
                <c:ptCount val="1"/>
                <c:pt idx="0">
                  <c:v>2</c:v>
                </c:pt>
              </c:strCache>
            </c:strRef>
          </c:tx>
          <c:spPr>
            <a:solidFill>
              <a:schemeClr val="accent4"/>
            </a:solidFill>
            <a:ln>
              <a:noFill/>
            </a:ln>
            <a:effectLst/>
          </c:spPr>
          <c:invertIfNegative val="0"/>
          <c:cat>
            <c:strRef>
              <c:f>'pivot 9'!$A$5:$A$10</c:f>
              <c:strCache>
                <c:ptCount val="5"/>
                <c:pt idx="0">
                  <c:v>Under 10 mins</c:v>
                </c:pt>
                <c:pt idx="1">
                  <c:v>10 to 30 mins</c:v>
                </c:pt>
                <c:pt idx="2">
                  <c:v>30 to 60 mins</c:v>
                </c:pt>
                <c:pt idx="3">
                  <c:v>1 to 2 hours</c:v>
                </c:pt>
                <c:pt idx="4">
                  <c:v>More than 2 hours</c:v>
                </c:pt>
              </c:strCache>
            </c:strRef>
          </c:cat>
          <c:val>
            <c:numRef>
              <c:f>'pivot 9'!$E$5:$E$10</c:f>
              <c:numCache>
                <c:formatCode>0.00%</c:formatCode>
                <c:ptCount val="5"/>
                <c:pt idx="0">
                  <c:v>0</c:v>
                </c:pt>
                <c:pt idx="1">
                  <c:v>7.8431372549019607E-2</c:v>
                </c:pt>
                <c:pt idx="2">
                  <c:v>7.1005917159763315E-2</c:v>
                </c:pt>
                <c:pt idx="3">
                  <c:v>5.4307116104868915E-2</c:v>
                </c:pt>
                <c:pt idx="4">
                  <c:v>5.9071729957805907E-2</c:v>
                </c:pt>
              </c:numCache>
            </c:numRef>
          </c:val>
          <c:extLst>
            <c:ext xmlns:c16="http://schemas.microsoft.com/office/drawing/2014/chart" uri="{C3380CC4-5D6E-409C-BE32-E72D297353CC}">
              <c16:uniqueId val="{00000003-19DF-4A03-A21E-14C571466B9A}"/>
            </c:ext>
          </c:extLst>
        </c:ser>
        <c:ser>
          <c:idx val="4"/>
          <c:order val="4"/>
          <c:tx>
            <c:strRef>
              <c:f>'pivot 9'!$F$3:$F$4</c:f>
              <c:strCache>
                <c:ptCount val="1"/>
                <c:pt idx="0">
                  <c:v>1</c:v>
                </c:pt>
              </c:strCache>
            </c:strRef>
          </c:tx>
          <c:spPr>
            <a:solidFill>
              <a:schemeClr val="accent5"/>
            </a:solidFill>
            <a:ln>
              <a:noFill/>
            </a:ln>
            <a:effectLst/>
          </c:spPr>
          <c:invertIfNegative val="0"/>
          <c:cat>
            <c:strRef>
              <c:f>'pivot 9'!$A$5:$A$10</c:f>
              <c:strCache>
                <c:ptCount val="5"/>
                <c:pt idx="0">
                  <c:v>Under 10 mins</c:v>
                </c:pt>
                <c:pt idx="1">
                  <c:v>10 to 30 mins</c:v>
                </c:pt>
                <c:pt idx="2">
                  <c:v>30 to 60 mins</c:v>
                </c:pt>
                <c:pt idx="3">
                  <c:v>1 to 2 hours</c:v>
                </c:pt>
                <c:pt idx="4">
                  <c:v>More than 2 hours</c:v>
                </c:pt>
              </c:strCache>
            </c:strRef>
          </c:cat>
          <c:val>
            <c:numRef>
              <c:f>'pivot 9'!$F$5:$F$10</c:f>
              <c:numCache>
                <c:formatCode>0.00%</c:formatCode>
                <c:ptCount val="5"/>
                <c:pt idx="0">
                  <c:v>0</c:v>
                </c:pt>
                <c:pt idx="1">
                  <c:v>0</c:v>
                </c:pt>
                <c:pt idx="2">
                  <c:v>0</c:v>
                </c:pt>
                <c:pt idx="3">
                  <c:v>9.3632958801498131E-3</c:v>
                </c:pt>
                <c:pt idx="4">
                  <c:v>1.2658227848101266E-2</c:v>
                </c:pt>
              </c:numCache>
            </c:numRef>
          </c:val>
          <c:extLst>
            <c:ext xmlns:c16="http://schemas.microsoft.com/office/drawing/2014/chart" uri="{C3380CC4-5D6E-409C-BE32-E72D297353CC}">
              <c16:uniqueId val="{00000004-19DF-4A03-A21E-14C571466B9A}"/>
            </c:ext>
          </c:extLst>
        </c:ser>
        <c:ser>
          <c:idx val="5"/>
          <c:order val="5"/>
          <c:tx>
            <c:strRef>
              <c:f>'pivot 9'!$G$3:$G$4</c:f>
              <c:strCache>
                <c:ptCount val="1"/>
                <c:pt idx="0">
                  <c:v>0</c:v>
                </c:pt>
              </c:strCache>
            </c:strRef>
          </c:tx>
          <c:spPr>
            <a:solidFill>
              <a:schemeClr val="accent6"/>
            </a:solidFill>
            <a:ln>
              <a:noFill/>
            </a:ln>
            <a:effectLst/>
          </c:spPr>
          <c:invertIfNegative val="0"/>
          <c:cat>
            <c:strRef>
              <c:f>'pivot 9'!$A$5:$A$10</c:f>
              <c:strCache>
                <c:ptCount val="5"/>
                <c:pt idx="0">
                  <c:v>Under 10 mins</c:v>
                </c:pt>
                <c:pt idx="1">
                  <c:v>10 to 30 mins</c:v>
                </c:pt>
                <c:pt idx="2">
                  <c:v>30 to 60 mins</c:v>
                </c:pt>
                <c:pt idx="3">
                  <c:v>1 to 2 hours</c:v>
                </c:pt>
                <c:pt idx="4">
                  <c:v>More than 2 hours</c:v>
                </c:pt>
              </c:strCache>
            </c:strRef>
          </c:cat>
          <c:val>
            <c:numRef>
              <c:f>'pivot 9'!$G$5:$G$10</c:f>
              <c:numCache>
                <c:formatCode>0.00%</c:formatCode>
                <c:ptCount val="5"/>
                <c:pt idx="0">
                  <c:v>0</c:v>
                </c:pt>
                <c:pt idx="1">
                  <c:v>0</c:v>
                </c:pt>
                <c:pt idx="2">
                  <c:v>0</c:v>
                </c:pt>
                <c:pt idx="3">
                  <c:v>0</c:v>
                </c:pt>
                <c:pt idx="4">
                  <c:v>4.2194092827004216E-3</c:v>
                </c:pt>
              </c:numCache>
            </c:numRef>
          </c:val>
          <c:extLst>
            <c:ext xmlns:c16="http://schemas.microsoft.com/office/drawing/2014/chart" uri="{C3380CC4-5D6E-409C-BE32-E72D297353CC}">
              <c16:uniqueId val="{00000005-19DF-4A03-A21E-14C571466B9A}"/>
            </c:ext>
          </c:extLst>
        </c:ser>
        <c:dLbls>
          <c:showLegendKey val="0"/>
          <c:showVal val="0"/>
          <c:showCatName val="0"/>
          <c:showSerName val="0"/>
          <c:showPercent val="0"/>
          <c:showBubbleSize val="0"/>
        </c:dLbls>
        <c:gapWidth val="219"/>
        <c:overlap val="-27"/>
        <c:axId val="1294693408"/>
        <c:axId val="1294692448"/>
      </c:barChart>
      <c:catAx>
        <c:axId val="129469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692448"/>
        <c:crosses val="autoZero"/>
        <c:auto val="1"/>
        <c:lblAlgn val="ctr"/>
        <c:lblOffset val="100"/>
        <c:noMultiLvlLbl val="0"/>
      </c:catAx>
      <c:valAx>
        <c:axId val="12946924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69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1.xlsx]dashbord pivot calc!weekly trend</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pivotFmt>
    </c:pivotFmts>
    <c:plotArea>
      <c:layout/>
      <c:barChart>
        <c:barDir val="bar"/>
        <c:grouping val="clustered"/>
        <c:varyColors val="0"/>
        <c:ser>
          <c:idx val="0"/>
          <c:order val="0"/>
          <c:tx>
            <c:strRef>
              <c:f>'dashbord pivot calc'!$H$24</c:f>
              <c:strCache>
                <c:ptCount val="1"/>
                <c:pt idx="0">
                  <c:v>Total</c:v>
                </c:pt>
              </c:strCache>
            </c:strRef>
          </c:tx>
          <c:spPr>
            <a:solidFill>
              <a:schemeClr val="accent5"/>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 pivot calc'!$G$25:$G$32</c:f>
              <c:strCache>
                <c:ptCount val="7"/>
                <c:pt idx="0">
                  <c:v>Sunday</c:v>
                </c:pt>
                <c:pt idx="1">
                  <c:v>Monday</c:v>
                </c:pt>
                <c:pt idx="2">
                  <c:v>Tuesday</c:v>
                </c:pt>
                <c:pt idx="3">
                  <c:v>Wednesday</c:v>
                </c:pt>
                <c:pt idx="4">
                  <c:v>Thursday</c:v>
                </c:pt>
                <c:pt idx="5">
                  <c:v>Friday</c:v>
                </c:pt>
                <c:pt idx="6">
                  <c:v>Saturday</c:v>
                </c:pt>
              </c:strCache>
            </c:strRef>
          </c:cat>
          <c:val>
            <c:numRef>
              <c:f>'dashbord pivot calc'!$H$25:$H$32</c:f>
              <c:numCache>
                <c:formatCode>#,##0</c:formatCode>
                <c:ptCount val="7"/>
                <c:pt idx="0">
                  <c:v>28</c:v>
                </c:pt>
                <c:pt idx="1">
                  <c:v>24</c:v>
                </c:pt>
                <c:pt idx="2">
                  <c:v>44</c:v>
                </c:pt>
                <c:pt idx="3">
                  <c:v>36</c:v>
                </c:pt>
                <c:pt idx="4">
                  <c:v>33</c:v>
                </c:pt>
                <c:pt idx="5">
                  <c:v>29</c:v>
                </c:pt>
                <c:pt idx="6">
                  <c:v>24</c:v>
                </c:pt>
              </c:numCache>
            </c:numRef>
          </c:val>
          <c:extLst>
            <c:ext xmlns:c16="http://schemas.microsoft.com/office/drawing/2014/chart" uri="{C3380CC4-5D6E-409C-BE32-E72D297353CC}">
              <c16:uniqueId val="{00000000-AEE5-4854-AADD-231E306B0726}"/>
            </c:ext>
          </c:extLst>
        </c:ser>
        <c:dLbls>
          <c:showLegendKey val="0"/>
          <c:showVal val="0"/>
          <c:showCatName val="0"/>
          <c:showSerName val="0"/>
          <c:showPercent val="0"/>
          <c:showBubbleSize val="0"/>
        </c:dLbls>
        <c:gapWidth val="25"/>
        <c:axId val="528326848"/>
        <c:axId val="528327328"/>
      </c:barChart>
      <c:catAx>
        <c:axId val="5283268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327328"/>
        <c:crosses val="autoZero"/>
        <c:auto val="1"/>
        <c:lblAlgn val="ctr"/>
        <c:lblOffset val="100"/>
        <c:noMultiLvlLbl val="0"/>
      </c:catAx>
      <c:valAx>
        <c:axId val="528327328"/>
        <c:scaling>
          <c:orientation val="minMax"/>
        </c:scaling>
        <c:delete val="1"/>
        <c:axPos val="b"/>
        <c:numFmt formatCode="#,##0" sourceLinked="1"/>
        <c:majorTickMark val="none"/>
        <c:minorTickMark val="none"/>
        <c:tickLblPos val="nextTo"/>
        <c:crossAx val="528326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1.xlsx]dashbord pivot calc!monthly trend</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accent5"/>
                </a:solidFill>
                <a:latin typeface="+mj-lt"/>
              </a:rPr>
              <a:t>Call</a:t>
            </a:r>
            <a:r>
              <a:rPr lang="en-IN" sz="1600" baseline="0">
                <a:solidFill>
                  <a:schemeClr val="accent5"/>
                </a:solidFill>
                <a:latin typeface="+mj-lt"/>
              </a:rPr>
              <a:t> Trend</a:t>
            </a:r>
            <a:endParaRPr lang="en-IN" sz="1600">
              <a:solidFill>
                <a:schemeClr val="accent5"/>
              </a:solidFill>
              <a:latin typeface="+mj-lt"/>
            </a:endParaRPr>
          </a:p>
        </c:rich>
      </c:tx>
      <c:layout>
        <c:manualLayout>
          <c:xMode val="edge"/>
          <c:yMode val="edge"/>
          <c:x val="3.0347410389631273E-2"/>
          <c:y val="2.80911717041535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3000">
                <a:schemeClr val="accent6">
                  <a:lumMod val="40000"/>
                  <a:lumOff val="60000"/>
                </a:schemeClr>
              </a:gs>
              <a:gs pos="100000">
                <a:schemeClr val="accent6">
                  <a:lumMod val="75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'dashbord pivot calc'!$C$24</c:f>
              <c:strCache>
                <c:ptCount val="1"/>
                <c:pt idx="0">
                  <c:v>Call Count2</c:v>
                </c:pt>
              </c:strCache>
            </c:strRef>
          </c:tx>
          <c:spPr>
            <a:gradFill flip="none" rotWithShape="1">
              <a:gsLst>
                <a:gs pos="3000">
                  <a:schemeClr val="accent6">
                    <a:lumMod val="40000"/>
                    <a:lumOff val="60000"/>
                  </a:schemeClr>
                </a:gs>
                <a:gs pos="100000">
                  <a:schemeClr val="accent6">
                    <a:lumMod val="75000"/>
                  </a:schemeClr>
                </a:gs>
              </a:gsLst>
              <a:lin ang="16200000" scaled="1"/>
              <a:tileRect/>
            </a:gradFill>
            <a:ln>
              <a:noFill/>
            </a:ln>
            <a:effectLst/>
          </c:spPr>
          <c:cat>
            <c:strRef>
              <c:f>'dashbord pivot calc'!$A$25:$A$37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'dashbord pivot calc'!$C$25:$C$37</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733F-4016-B833-B9244ECD0AD5}"/>
            </c:ext>
          </c:extLst>
        </c:ser>
        <c:dLbls>
          <c:showLegendKey val="0"/>
          <c:showVal val="0"/>
          <c:showCatName val="0"/>
          <c:showSerName val="0"/>
          <c:showPercent val="0"/>
          <c:showBubbleSize val="0"/>
        </c:dLbls>
        <c:axId val="525477968"/>
        <c:axId val="525478928"/>
      </c:areaChart>
      <c:lineChart>
        <c:grouping val="standard"/>
        <c:varyColors val="0"/>
        <c:ser>
          <c:idx val="0"/>
          <c:order val="0"/>
          <c:tx>
            <c:strRef>
              <c:f>'dashbord pivot calc'!$B$24</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chemeClr val="tx1">
                    <a:lumMod val="85000"/>
                    <a:lumOff val="15000"/>
                  </a:schemeClr>
                </a:solidFill>
              </a:ln>
              <a:effectLst/>
            </c:spPr>
          </c:marker>
          <c:cat>
            <c:strRef>
              <c:f>'dashbord pivot calc'!$A$25:$A$37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'dashbord pivot calc'!$B$25:$B$37</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733F-4016-B833-B9244ECD0AD5}"/>
            </c:ext>
          </c:extLst>
        </c:ser>
        <c:dLbls>
          <c:showLegendKey val="0"/>
          <c:showVal val="0"/>
          <c:showCatName val="0"/>
          <c:showSerName val="0"/>
          <c:showPercent val="0"/>
          <c:showBubbleSize val="0"/>
        </c:dLbls>
        <c:marker val="1"/>
        <c:smooth val="0"/>
        <c:axId val="525477968"/>
        <c:axId val="525478928"/>
      </c:lineChart>
      <c:catAx>
        <c:axId val="52547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78928"/>
        <c:crosses val="autoZero"/>
        <c:auto val="1"/>
        <c:lblAlgn val="ctr"/>
        <c:lblOffset val="100"/>
        <c:noMultiLvlLbl val="0"/>
      </c:catAx>
      <c:valAx>
        <c:axId val="5254789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77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5"/>
                </a:solidFill>
              </a:rPr>
              <a:t>Calls</a:t>
            </a:r>
          </a:p>
        </c:rich>
      </c:tx>
      <c:layout>
        <c:manualLayout>
          <c:xMode val="edge"/>
          <c:yMode val="edge"/>
          <c:x val="6.2094641926627545E-2"/>
          <c:y val="2.37676904760493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 pivot calc'!$F$51:$F$55</c:f>
              <c:strCache>
                <c:ptCount val="5"/>
                <c:pt idx="0">
                  <c:v>R01</c:v>
                </c:pt>
                <c:pt idx="1">
                  <c:v>R02</c:v>
                </c:pt>
                <c:pt idx="2">
                  <c:v>R03</c:v>
                </c:pt>
                <c:pt idx="3">
                  <c:v>R04</c:v>
                </c:pt>
                <c:pt idx="4">
                  <c:v>R05</c:v>
                </c:pt>
              </c:strCache>
            </c:strRef>
          </c:cat>
          <c:val>
            <c:numRef>
              <c:f>'dashbord pivot calc'!$G$51:$G$55</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91CD-4B34-994A-024CCE5E593C}"/>
            </c:ext>
          </c:extLst>
        </c:ser>
        <c:ser>
          <c:idx val="1"/>
          <c:order val="1"/>
          <c:tx>
            <c:strRef>
              <c:f>'dashbord pivot calc'!$I$50</c:f>
              <c:strCache>
                <c:ptCount val="1"/>
                <c:pt idx="0">
                  <c:v>Sel. Calls</c:v>
                </c:pt>
              </c:strCache>
            </c:strRef>
          </c:tx>
          <c:spPr>
            <a:gradFill flip="none" rotWithShape="1">
              <a:gsLst>
                <a:gs pos="2000">
                  <a:schemeClr val="accent5">
                    <a:lumMod val="60000"/>
                    <a:lumOff val="40000"/>
                  </a:schemeClr>
                </a:gs>
                <a:gs pos="100000">
                  <a:schemeClr val="accent5"/>
                </a:gs>
              </a:gsLst>
              <a:lin ang="16200000" scaled="1"/>
              <a:tileRect/>
            </a:gradFill>
            <a:ln>
              <a:noFill/>
            </a:ln>
            <a:effectLst/>
          </c:spPr>
          <c:invertIfNegative val="0"/>
          <c:val>
            <c:numRef>
              <c:f>'dashbord pivot calc'!$I$51:$I$55</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91CD-4B34-994A-024CCE5E593C}"/>
            </c:ext>
          </c:extLst>
        </c:ser>
        <c:dLbls>
          <c:showLegendKey val="0"/>
          <c:showVal val="0"/>
          <c:showCatName val="0"/>
          <c:showSerName val="0"/>
          <c:showPercent val="0"/>
          <c:showBubbleSize val="0"/>
        </c:dLbls>
        <c:gapWidth val="25"/>
        <c:overlap val="100"/>
        <c:axId val="2114204976"/>
        <c:axId val="2114206416"/>
      </c:barChart>
      <c:catAx>
        <c:axId val="211420497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206416"/>
        <c:crosses val="autoZero"/>
        <c:auto val="1"/>
        <c:lblAlgn val="ctr"/>
        <c:lblOffset val="100"/>
        <c:noMultiLvlLbl val="0"/>
      </c:catAx>
      <c:valAx>
        <c:axId val="2114206416"/>
        <c:scaling>
          <c:orientation val="minMax"/>
          <c:min val="0"/>
        </c:scaling>
        <c:delete val="1"/>
        <c:axPos val="t"/>
        <c:numFmt formatCode="General" sourceLinked="1"/>
        <c:majorTickMark val="none"/>
        <c:minorTickMark val="none"/>
        <c:tickLblPos val="nextTo"/>
        <c:crossAx val="2114204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6">
                    <a:lumMod val="75000"/>
                  </a:schemeClr>
                </a:solidFill>
              </a:rPr>
              <a:t>Amount</a:t>
            </a:r>
          </a:p>
        </c:rich>
      </c:tx>
      <c:layout>
        <c:manualLayout>
          <c:xMode val="edge"/>
          <c:yMode val="edge"/>
          <c:x val="6.9526681523590053E-2"/>
          <c:y val="2.37931011871883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 pivot calc'!$F$51:$F$55</c:f>
              <c:strCache>
                <c:ptCount val="5"/>
                <c:pt idx="0">
                  <c:v>R01</c:v>
                </c:pt>
                <c:pt idx="1">
                  <c:v>R02</c:v>
                </c:pt>
                <c:pt idx="2">
                  <c:v>R03</c:v>
                </c:pt>
                <c:pt idx="3">
                  <c:v>R04</c:v>
                </c:pt>
                <c:pt idx="4">
                  <c:v>R05</c:v>
                </c:pt>
              </c:strCache>
            </c:strRef>
          </c:cat>
          <c:val>
            <c:numRef>
              <c:f>'dashbord pivot calc'!$H$51:$H$55</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1F52-4662-AA00-E645DA7C9BD6}"/>
            </c:ext>
          </c:extLst>
        </c:ser>
        <c:ser>
          <c:idx val="1"/>
          <c:order val="1"/>
          <c:tx>
            <c:strRef>
              <c:f>'dashbord pivot calc'!$J$50</c:f>
              <c:strCache>
                <c:ptCount val="1"/>
                <c:pt idx="0">
                  <c:v>Sel. Amount</c:v>
                </c:pt>
              </c:strCache>
            </c:strRef>
          </c:tx>
          <c:spPr>
            <a:gradFill>
              <a:gsLst>
                <a:gs pos="2000">
                  <a:schemeClr val="accent5">
                    <a:lumMod val="60000"/>
                    <a:lumOff val="40000"/>
                  </a:schemeClr>
                </a:gs>
                <a:gs pos="100000">
                  <a:schemeClr val="accent6"/>
                </a:gs>
              </a:gsLst>
              <a:lin ang="16200000" scaled="1"/>
            </a:gradFill>
            <a:ln>
              <a:noFill/>
            </a:ln>
            <a:effectLst/>
          </c:spPr>
          <c:invertIfNegative val="0"/>
          <c:val>
            <c:numRef>
              <c:f>'dashbord pivot calc'!$J$51:$J$55</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1-1F52-4662-AA00-E645DA7C9BD6}"/>
            </c:ext>
          </c:extLst>
        </c:ser>
        <c:dLbls>
          <c:showLegendKey val="0"/>
          <c:showVal val="0"/>
          <c:showCatName val="0"/>
          <c:showSerName val="0"/>
          <c:showPercent val="0"/>
          <c:showBubbleSize val="0"/>
        </c:dLbls>
        <c:gapWidth val="25"/>
        <c:overlap val="100"/>
        <c:axId val="2114204976"/>
        <c:axId val="2114206416"/>
      </c:barChart>
      <c:catAx>
        <c:axId val="2114204976"/>
        <c:scaling>
          <c:orientation val="maxMin"/>
        </c:scaling>
        <c:delete val="1"/>
        <c:axPos val="l"/>
        <c:numFmt formatCode="General" sourceLinked="1"/>
        <c:majorTickMark val="out"/>
        <c:minorTickMark val="none"/>
        <c:tickLblPos val="nextTo"/>
        <c:crossAx val="2114206416"/>
        <c:crosses val="autoZero"/>
        <c:auto val="1"/>
        <c:lblAlgn val="ctr"/>
        <c:lblOffset val="100"/>
        <c:noMultiLvlLbl val="0"/>
      </c:catAx>
      <c:valAx>
        <c:axId val="2114206416"/>
        <c:scaling>
          <c:orientation val="minMax"/>
        </c:scaling>
        <c:delete val="1"/>
        <c:axPos val="t"/>
        <c:numFmt formatCode="&quot;₹&quot;\ #,###.0,&quot;k&quot;" sourceLinked="1"/>
        <c:majorTickMark val="none"/>
        <c:minorTickMark val="none"/>
        <c:tickLblPos val="nextTo"/>
        <c:crossAx val="2114204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1.xlsx]dashbord pivot calc!PivotTable19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b="1">
                <a:solidFill>
                  <a:schemeClr val="accent5"/>
                </a:solidFill>
              </a:rPr>
              <a:t>Female</a:t>
            </a:r>
            <a:r>
              <a:rPr lang="en-IN" b="1" baseline="0"/>
              <a:t> vs. </a:t>
            </a:r>
            <a:r>
              <a:rPr lang="en-IN" b="1" baseline="0">
                <a:solidFill>
                  <a:schemeClr val="accent4"/>
                </a:solidFill>
              </a:rPr>
              <a:t>Male</a:t>
            </a:r>
            <a:r>
              <a:rPr lang="en-IN" b="1" baseline="0"/>
              <a:t> Callers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accent5">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accent4">
                <a:lumMod val="20000"/>
                <a:lumOff val="80000"/>
                <a:alpha val="48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'dashbord pivot calc'!$B$77:$B$78</c:f>
              <c:strCache>
                <c:ptCount val="1"/>
                <c:pt idx="0">
                  <c:v>Female</c:v>
                </c:pt>
              </c:strCache>
            </c:strRef>
          </c:tx>
          <c:spPr>
            <a:solidFill>
              <a:schemeClr val="accent5"/>
            </a:solidFill>
            <a:ln>
              <a:noFill/>
            </a:ln>
            <a:effectLst/>
          </c:spPr>
          <c:invertIfNegative val="0"/>
          <c:dLbls>
            <c:spPr>
              <a:solidFill>
                <a:schemeClr val="accent5">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'dashbord pivot calc'!$A$79:$A$82</c:f>
              <c:strCache>
                <c:ptCount val="3"/>
                <c:pt idx="0">
                  <c:v>Cincinnati</c:v>
                </c:pt>
                <c:pt idx="1">
                  <c:v>Cleveland</c:v>
                </c:pt>
                <c:pt idx="2">
                  <c:v>Columbus</c:v>
                </c:pt>
              </c:strCache>
            </c:strRef>
          </c:cat>
          <c:val>
            <c:numRef>
              <c:f>'dashbord pivot calc'!$B$79:$B$82</c:f>
              <c:numCache>
                <c:formatCode>#,##0</c:formatCode>
                <c:ptCount val="3"/>
                <c:pt idx="0">
                  <c:v>144</c:v>
                </c:pt>
                <c:pt idx="1">
                  <c:v>326</c:v>
                </c:pt>
                <c:pt idx="2">
                  <c:v>129</c:v>
                </c:pt>
              </c:numCache>
            </c:numRef>
          </c:val>
          <c:extLst>
            <c:ext xmlns:c16="http://schemas.microsoft.com/office/drawing/2014/chart" uri="{C3380CC4-5D6E-409C-BE32-E72D297353CC}">
              <c16:uniqueId val="{00000000-9DCC-49B3-AAE2-A106DD182C2E}"/>
            </c:ext>
          </c:extLst>
        </c:ser>
        <c:ser>
          <c:idx val="1"/>
          <c:order val="1"/>
          <c:tx>
            <c:strRef>
              <c:f>'dashbord pivot calc'!$C$77:$C$78</c:f>
              <c:strCache>
                <c:ptCount val="1"/>
                <c:pt idx="0">
                  <c:v>Male</c:v>
                </c:pt>
              </c:strCache>
            </c:strRef>
          </c:tx>
          <c:spPr>
            <a:solidFill>
              <a:schemeClr val="accent4"/>
            </a:solidFill>
            <a:ln>
              <a:noFill/>
            </a:ln>
            <a:effectLst/>
          </c:spPr>
          <c:invertIfNegative val="0"/>
          <c:dLbls>
            <c:spPr>
              <a:solidFill>
                <a:schemeClr val="accent4">
                  <a:lumMod val="20000"/>
                  <a:lumOff val="80000"/>
                  <a:alpha val="48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'dashbord pivot calc'!$A$79:$A$82</c:f>
              <c:strCache>
                <c:ptCount val="3"/>
                <c:pt idx="0">
                  <c:v>Cincinnati</c:v>
                </c:pt>
                <c:pt idx="1">
                  <c:v>Cleveland</c:v>
                </c:pt>
                <c:pt idx="2">
                  <c:v>Columbus</c:v>
                </c:pt>
              </c:strCache>
            </c:strRef>
          </c:cat>
          <c:val>
            <c:numRef>
              <c:f>'dashbord pivot calc'!$C$79:$C$82</c:f>
              <c:numCache>
                <c:formatCode>#,##0</c:formatCode>
                <c:ptCount val="3"/>
                <c:pt idx="0">
                  <c:v>132</c:v>
                </c:pt>
                <c:pt idx="1">
                  <c:v>63</c:v>
                </c:pt>
                <c:pt idx="2">
                  <c:v>206</c:v>
                </c:pt>
              </c:numCache>
            </c:numRef>
          </c:val>
          <c:extLst>
            <c:ext xmlns:c16="http://schemas.microsoft.com/office/drawing/2014/chart" uri="{C3380CC4-5D6E-409C-BE32-E72D297353CC}">
              <c16:uniqueId val="{00000001-9DCC-49B3-AAE2-A106DD182C2E}"/>
            </c:ext>
          </c:extLst>
        </c:ser>
        <c:dLbls>
          <c:showLegendKey val="0"/>
          <c:showVal val="0"/>
          <c:showCatName val="0"/>
          <c:showSerName val="0"/>
          <c:showPercent val="0"/>
          <c:showBubbleSize val="0"/>
        </c:dLbls>
        <c:gapWidth val="25"/>
        <c:overlap val="100"/>
        <c:axId val="139948799"/>
        <c:axId val="139949279"/>
      </c:barChart>
      <c:catAx>
        <c:axId val="13994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49279"/>
        <c:crosses val="autoZero"/>
        <c:auto val="1"/>
        <c:lblAlgn val="ctr"/>
        <c:lblOffset val="100"/>
        <c:noMultiLvlLbl val="0"/>
      </c:catAx>
      <c:valAx>
        <c:axId val="139949279"/>
        <c:scaling>
          <c:orientation val="minMax"/>
        </c:scaling>
        <c:delete val="1"/>
        <c:axPos val="l"/>
        <c:numFmt formatCode="0%" sourceLinked="1"/>
        <c:majorTickMark val="none"/>
        <c:minorTickMark val="none"/>
        <c:tickLblPos val="nextTo"/>
        <c:crossAx val="139948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1.xlsx]dashbord pivot calc!rep satisfaction table</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50000"/>
                  </a:schemeClr>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'dashbord pivot calc'!$B$89</c:f>
              <c:strCache>
                <c:ptCount val="1"/>
                <c:pt idx="0">
                  <c:v>Total</c:v>
                </c:pt>
              </c:strCache>
            </c:strRef>
          </c:tx>
          <c:spPr>
            <a:solidFill>
              <a:schemeClr val="bg2">
                <a:lumMod val="50000"/>
              </a:schemeClr>
            </a:solidFill>
            <a:ln>
              <a:noFill/>
            </a:ln>
            <a:effectLst/>
          </c:spPr>
          <c:invertIfNegative val="0"/>
          <c:cat>
            <c:strRef>
              <c:f>'dashbord pivot calc'!$A$90:$A$95</c:f>
              <c:strCache>
                <c:ptCount val="5"/>
                <c:pt idx="0">
                  <c:v>1</c:v>
                </c:pt>
                <c:pt idx="1">
                  <c:v>2</c:v>
                </c:pt>
                <c:pt idx="2">
                  <c:v>3</c:v>
                </c:pt>
                <c:pt idx="3">
                  <c:v>4</c:v>
                </c:pt>
                <c:pt idx="4">
                  <c:v>5</c:v>
                </c:pt>
              </c:strCache>
            </c:strRef>
          </c:cat>
          <c:val>
            <c:numRef>
              <c:f>'dashbord pivot calc'!$B$90:$B$95</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32E6-458D-B48B-3CD35F49889B}"/>
            </c:ext>
          </c:extLst>
        </c:ser>
        <c:dLbls>
          <c:showLegendKey val="0"/>
          <c:showVal val="0"/>
          <c:showCatName val="0"/>
          <c:showSerName val="0"/>
          <c:showPercent val="0"/>
          <c:showBubbleSize val="0"/>
        </c:dLbls>
        <c:gapWidth val="10"/>
        <c:overlap val="-27"/>
        <c:axId val="1880104896"/>
        <c:axId val="1880105856"/>
      </c:barChart>
      <c:catAx>
        <c:axId val="188010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105856"/>
        <c:crosses val="autoZero"/>
        <c:auto val="1"/>
        <c:lblAlgn val="ctr"/>
        <c:lblOffset val="100"/>
        <c:noMultiLvlLbl val="0"/>
      </c:catAx>
      <c:valAx>
        <c:axId val="18801058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104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hyperlink" Target="https://chandoo.org/wp/"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hyperlink" Target="https://chandoo.org/wp/" TargetMode="Externa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image" Target="../media/image14.svg"/><Relationship Id="rId3" Type="http://schemas.openxmlformats.org/officeDocument/2006/relationships/image" Target="../media/image9.png"/><Relationship Id="rId7" Type="http://schemas.openxmlformats.org/officeDocument/2006/relationships/image" Target="../media/image13.png"/><Relationship Id="rId12" Type="http://schemas.openxmlformats.org/officeDocument/2006/relationships/image" Target="../media/image18.svg"/><Relationship Id="rId2" Type="http://schemas.openxmlformats.org/officeDocument/2006/relationships/image" Target="../media/image8.svg"/><Relationship Id="rId1" Type="http://schemas.openxmlformats.org/officeDocument/2006/relationships/image" Target="../media/image7.png"/><Relationship Id="rId6" Type="http://schemas.openxmlformats.org/officeDocument/2006/relationships/image" Target="../media/image12.svg"/><Relationship Id="rId11" Type="http://schemas.openxmlformats.org/officeDocument/2006/relationships/image" Target="../media/image17.png"/><Relationship Id="rId5" Type="http://schemas.openxmlformats.org/officeDocument/2006/relationships/image" Target="../media/image11.png"/><Relationship Id="rId10" Type="http://schemas.openxmlformats.org/officeDocument/2006/relationships/image" Target="../media/image16.svg"/><Relationship Id="rId4" Type="http://schemas.openxmlformats.org/officeDocument/2006/relationships/image" Target="../media/image10.svg"/><Relationship Id="rId9" Type="http://schemas.openxmlformats.org/officeDocument/2006/relationships/image" Target="../media/image15.png"/></Relationships>
</file>

<file path=xl/drawings/_rels/drawing9.xml.rels><?xml version="1.0" encoding="UTF-8" standalone="yes"?>
<Relationships xmlns="http://schemas.openxmlformats.org/package/2006/relationships"><Relationship Id="rId8" Type="http://schemas.openxmlformats.org/officeDocument/2006/relationships/image" Target="../media/image25.png"/><Relationship Id="rId13" Type="http://schemas.openxmlformats.org/officeDocument/2006/relationships/chart" Target="../charts/chart10.xml"/><Relationship Id="rId3" Type="http://schemas.openxmlformats.org/officeDocument/2006/relationships/image" Target="../media/image20.svg"/><Relationship Id="rId7" Type="http://schemas.openxmlformats.org/officeDocument/2006/relationships/image" Target="../media/image24.svg"/><Relationship Id="rId12" Type="http://schemas.openxmlformats.org/officeDocument/2006/relationships/chart" Target="../charts/chart9.xml"/><Relationship Id="rId2" Type="http://schemas.openxmlformats.org/officeDocument/2006/relationships/image" Target="../media/image19.png"/><Relationship Id="rId16" Type="http://schemas.openxmlformats.org/officeDocument/2006/relationships/chart" Target="../charts/chart13.xml"/><Relationship Id="rId1" Type="http://schemas.openxmlformats.org/officeDocument/2006/relationships/chart" Target="../charts/chart8.xml"/><Relationship Id="rId6" Type="http://schemas.openxmlformats.org/officeDocument/2006/relationships/image" Target="../media/image23.png"/><Relationship Id="rId11" Type="http://schemas.openxmlformats.org/officeDocument/2006/relationships/image" Target="../media/image28.svg"/><Relationship Id="rId5" Type="http://schemas.openxmlformats.org/officeDocument/2006/relationships/image" Target="../media/image22.svg"/><Relationship Id="rId15" Type="http://schemas.openxmlformats.org/officeDocument/2006/relationships/chart" Target="../charts/chart12.xml"/><Relationship Id="rId10" Type="http://schemas.openxmlformats.org/officeDocument/2006/relationships/image" Target="../media/image27.png"/><Relationship Id="rId4" Type="http://schemas.openxmlformats.org/officeDocument/2006/relationships/image" Target="../media/image21.png"/><Relationship Id="rId9" Type="http://schemas.openxmlformats.org/officeDocument/2006/relationships/image" Target="../media/image26.svg"/><Relationship Id="rId1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7</xdr:col>
      <xdr:colOff>480060</xdr:colOff>
      <xdr:row>6</xdr:row>
      <xdr:rowOff>45720</xdr:rowOff>
    </xdr:from>
    <xdr:to>
      <xdr:col>15</xdr:col>
      <xdr:colOff>175260</xdr:colOff>
      <xdr:row>21</xdr:row>
      <xdr:rowOff>45720</xdr:rowOff>
    </xdr:to>
    <xdr:graphicFrame macro="">
      <xdr:nvGraphicFramePr>
        <xdr:cNvPr id="2" name="Chart 1">
          <a:extLst>
            <a:ext uri="{FF2B5EF4-FFF2-40B4-BE49-F238E27FC236}">
              <a16:creationId xmlns:a16="http://schemas.microsoft.com/office/drawing/2014/main" id="{49883EBF-6F3B-0170-CE2D-5FA77B552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0</xdr:colOff>
      <xdr:row>0</xdr:row>
      <xdr:rowOff>149958</xdr:rowOff>
    </xdr:from>
    <xdr:to>
      <xdr:col>15</xdr:col>
      <xdr:colOff>557891</xdr:colOff>
      <xdr:row>4</xdr:row>
      <xdr:rowOff>114300</xdr:rowOff>
    </xdr:to>
    <xdr:pic>
      <xdr:nvPicPr>
        <xdr:cNvPr id="2" name="Picture 1">
          <a:hlinkClick xmlns:r="http://schemas.openxmlformats.org/officeDocument/2006/relationships" r:id="rId1"/>
          <a:extLst>
            <a:ext uri="{FF2B5EF4-FFF2-40B4-BE49-F238E27FC236}">
              <a16:creationId xmlns:a16="http://schemas.microsoft.com/office/drawing/2014/main" id="{0CD5D881-F678-4EAD-98DB-244C891A70F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889480" y="149958"/>
          <a:ext cx="2533649" cy="695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5410200</xdr:colOff>
      <xdr:row>0</xdr:row>
      <xdr:rowOff>149958</xdr:rowOff>
    </xdr:from>
    <xdr:to>
      <xdr:col>4</xdr:col>
      <xdr:colOff>1888901</xdr:colOff>
      <xdr:row>5</xdr:row>
      <xdr:rowOff>45720</xdr:rowOff>
    </xdr:to>
    <xdr:pic>
      <xdr:nvPicPr>
        <xdr:cNvPr id="3" name="Picture 2">
          <a:hlinkClick xmlns:r="http://schemas.openxmlformats.org/officeDocument/2006/relationships" r:id="rId1"/>
          <a:extLst>
            <a:ext uri="{FF2B5EF4-FFF2-40B4-BE49-F238E27FC236}">
              <a16:creationId xmlns:a16="http://schemas.microsoft.com/office/drawing/2014/main" id="{AC4C9EFC-8034-46AA-9D7D-0180915D95C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64580" y="149958"/>
          <a:ext cx="2484120" cy="6958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261256</xdr:colOff>
      <xdr:row>1</xdr:row>
      <xdr:rowOff>178527</xdr:rowOff>
    </xdr:from>
    <xdr:to>
      <xdr:col>4</xdr:col>
      <xdr:colOff>576943</xdr:colOff>
      <xdr:row>12</xdr:row>
      <xdr:rowOff>97972</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F3BF4EAD-68E4-525B-E280-FE40D54D5CCB}"/>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3058885" y="363584"/>
              <a:ext cx="1665515" cy="1955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435429</xdr:colOff>
      <xdr:row>2</xdr:row>
      <xdr:rowOff>185056</xdr:rowOff>
    </xdr:from>
    <xdr:to>
      <xdr:col>14</xdr:col>
      <xdr:colOff>130629</xdr:colOff>
      <xdr:row>17</xdr:row>
      <xdr:rowOff>152399</xdr:rowOff>
    </xdr:to>
    <xdr:graphicFrame macro="">
      <xdr:nvGraphicFramePr>
        <xdr:cNvPr id="3" name="Chart 2">
          <a:extLst>
            <a:ext uri="{FF2B5EF4-FFF2-40B4-BE49-F238E27FC236}">
              <a16:creationId xmlns:a16="http://schemas.microsoft.com/office/drawing/2014/main" id="{FCE08804-C738-BE47-81F4-BA12FC91B2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496185</xdr:colOff>
      <xdr:row>2</xdr:row>
      <xdr:rowOff>38100</xdr:rowOff>
    </xdr:from>
    <xdr:to>
      <xdr:col>12</xdr:col>
      <xdr:colOff>584789</xdr:colOff>
      <xdr:row>17</xdr:row>
      <xdr:rowOff>141768</xdr:rowOff>
    </xdr:to>
    <xdr:graphicFrame macro="">
      <xdr:nvGraphicFramePr>
        <xdr:cNvPr id="2" name="Chart 1">
          <a:extLst>
            <a:ext uri="{FF2B5EF4-FFF2-40B4-BE49-F238E27FC236}">
              <a16:creationId xmlns:a16="http://schemas.microsoft.com/office/drawing/2014/main" id="{54853E28-AE5E-B1C0-E08F-299BD656A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494733</xdr:colOff>
      <xdr:row>2</xdr:row>
      <xdr:rowOff>51829</xdr:rowOff>
    </xdr:from>
    <xdr:to>
      <xdr:col>16</xdr:col>
      <xdr:colOff>291914</xdr:colOff>
      <xdr:row>16</xdr:row>
      <xdr:rowOff>109491</xdr:rowOff>
    </xdr:to>
    <mc:AlternateContent xmlns:mc="http://schemas.openxmlformats.org/markup-compatibility/2006" xmlns:a14="http://schemas.microsoft.com/office/drawing/2010/main">
      <mc:Choice Requires="a14">
        <xdr:graphicFrame macro="">
          <xdr:nvGraphicFramePr>
            <xdr:cNvPr id="3" name="Representative 1">
              <a:extLst>
                <a:ext uri="{FF2B5EF4-FFF2-40B4-BE49-F238E27FC236}">
                  <a16:creationId xmlns:a16="http://schemas.microsoft.com/office/drawing/2014/main" id="{61295F06-EE9E-0DEF-46C4-CE48CC2C1822}"/>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11215896" y="406248"/>
              <a:ext cx="1817367" cy="2538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499807</xdr:colOff>
      <xdr:row>20</xdr:row>
      <xdr:rowOff>115529</xdr:rowOff>
    </xdr:from>
    <xdr:to>
      <xdr:col>13</xdr:col>
      <xdr:colOff>57355</xdr:colOff>
      <xdr:row>35</xdr:row>
      <xdr:rowOff>154858</xdr:rowOff>
    </xdr:to>
    <xdr:graphicFrame macro="">
      <xdr:nvGraphicFramePr>
        <xdr:cNvPr id="4" name="Chart 3">
          <a:extLst>
            <a:ext uri="{FF2B5EF4-FFF2-40B4-BE49-F238E27FC236}">
              <a16:creationId xmlns:a16="http://schemas.microsoft.com/office/drawing/2014/main" id="{134624AD-A514-4644-33D1-416D873AA0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42</xdr:row>
      <xdr:rowOff>13607</xdr:rowOff>
    </xdr:from>
    <xdr:to>
      <xdr:col>12</xdr:col>
      <xdr:colOff>523875</xdr:colOff>
      <xdr:row>58</xdr:row>
      <xdr:rowOff>126546</xdr:rowOff>
    </xdr:to>
    <xdr:graphicFrame macro="">
      <xdr:nvGraphicFramePr>
        <xdr:cNvPr id="5" name="Chart 4">
          <a:extLst>
            <a:ext uri="{FF2B5EF4-FFF2-40B4-BE49-F238E27FC236}">
              <a16:creationId xmlns:a16="http://schemas.microsoft.com/office/drawing/2014/main" id="{41AFF459-D4C6-D66F-C527-56D0B33E38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61231</xdr:colOff>
      <xdr:row>6</xdr:row>
      <xdr:rowOff>54428</xdr:rowOff>
    </xdr:from>
    <xdr:to>
      <xdr:col>20</xdr:col>
      <xdr:colOff>163284</xdr:colOff>
      <xdr:row>26</xdr:row>
      <xdr:rowOff>99332</xdr:rowOff>
    </xdr:to>
    <xdr:graphicFrame macro="">
      <xdr:nvGraphicFramePr>
        <xdr:cNvPr id="2" name="Chart 1">
          <a:extLst>
            <a:ext uri="{FF2B5EF4-FFF2-40B4-BE49-F238E27FC236}">
              <a16:creationId xmlns:a16="http://schemas.microsoft.com/office/drawing/2014/main" id="{AA17D4C9-DA18-253F-0205-DCCC1EA548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522513</xdr:colOff>
      <xdr:row>1</xdr:row>
      <xdr:rowOff>163285</xdr:rowOff>
    </xdr:from>
    <xdr:to>
      <xdr:col>20</xdr:col>
      <xdr:colOff>566056</xdr:colOff>
      <xdr:row>26</xdr:row>
      <xdr:rowOff>0</xdr:rowOff>
    </xdr:to>
    <xdr:graphicFrame macro="">
      <xdr:nvGraphicFramePr>
        <xdr:cNvPr id="3" name="Chart 2">
          <a:extLst>
            <a:ext uri="{FF2B5EF4-FFF2-40B4-BE49-F238E27FC236}">
              <a16:creationId xmlns:a16="http://schemas.microsoft.com/office/drawing/2014/main" id="{2EAD264D-BDE8-402E-12BA-FA29568F3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38F42E38-A1E4-4DB3-998E-C7FCB03EE54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0560" y="2086147"/>
          <a:ext cx="409650" cy="394410"/>
        </a:xfrm>
        <a:prstGeom prst="rect">
          <a:avLst/>
        </a:prstGeom>
      </xdr:spPr>
    </xdr:pic>
    <xdr:clientData/>
  </xdr:twoCellAnchor>
  <xdr:twoCellAnchor editAs="oneCell">
    <xdr:from>
      <xdr:col>1</xdr:col>
      <xdr:colOff>0</xdr:colOff>
      <xdr:row>1</xdr:row>
      <xdr:rowOff>78525</xdr:rowOff>
    </xdr:from>
    <xdr:to>
      <xdr:col>1</xdr:col>
      <xdr:colOff>409650</xdr:colOff>
      <xdr:row>3</xdr:row>
      <xdr:rowOff>114795</xdr:rowOff>
    </xdr:to>
    <xdr:pic>
      <xdr:nvPicPr>
        <xdr:cNvPr id="3" name="Graphic 2" descr="Hourglass Finished with solid fill">
          <a:extLst>
            <a:ext uri="{FF2B5EF4-FFF2-40B4-BE49-F238E27FC236}">
              <a16:creationId xmlns:a16="http://schemas.microsoft.com/office/drawing/2014/main" id="{01C8BB75-B6AA-474D-9305-B3428397EE9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70560" y="261405"/>
          <a:ext cx="409650" cy="40203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A925E50A-21AA-4266-98FE-EED79FE7695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0560" y="3225090"/>
          <a:ext cx="409650" cy="386790"/>
        </a:xfrm>
        <a:prstGeom prst="rect">
          <a:avLst/>
        </a:prstGeom>
      </xdr:spPr>
    </xdr:pic>
    <xdr:clientData/>
  </xdr:twoCellAnchor>
  <xdr:twoCellAnchor editAs="oneCell">
    <xdr:from>
      <xdr:col>1</xdr:col>
      <xdr:colOff>0</xdr:colOff>
      <xdr:row>4</xdr:row>
      <xdr:rowOff>99356</xdr:rowOff>
    </xdr:from>
    <xdr:to>
      <xdr:col>1</xdr:col>
      <xdr:colOff>409650</xdr:colOff>
      <xdr:row>6</xdr:row>
      <xdr:rowOff>138315</xdr:rowOff>
    </xdr:to>
    <xdr:pic>
      <xdr:nvPicPr>
        <xdr:cNvPr id="5" name="Graphic 4" descr="Call center with solid fill">
          <a:extLst>
            <a:ext uri="{FF2B5EF4-FFF2-40B4-BE49-F238E27FC236}">
              <a16:creationId xmlns:a16="http://schemas.microsoft.com/office/drawing/2014/main" id="{49013D0B-6687-496D-BE5C-7B613E1096F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0560" y="1105196"/>
          <a:ext cx="409650" cy="40471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470536E0-E3A0-4CDE-A28A-C377140ED59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70560" y="2655618"/>
          <a:ext cx="409650" cy="39441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05EDAC3B-6AA3-400B-9081-71EBDC67CEA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689609" y="3738029"/>
          <a:ext cx="411480" cy="39624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493811</xdr:colOff>
      <xdr:row>4</xdr:row>
      <xdr:rowOff>71886</xdr:rowOff>
    </xdr:from>
    <xdr:to>
      <xdr:col>14</xdr:col>
      <xdr:colOff>107141</xdr:colOff>
      <xdr:row>13</xdr:row>
      <xdr:rowOff>143774</xdr:rowOff>
    </xdr:to>
    <mc:AlternateContent xmlns:mc="http://schemas.openxmlformats.org/markup-compatibility/2006">
      <mc:Choice xmlns:a14="http://schemas.microsoft.com/office/drawing/2010/main" Requires="a14">
        <xdr:graphicFrame macro="">
          <xdr:nvGraphicFramePr>
            <xdr:cNvPr id="46" name="Representative 2">
              <a:extLst>
                <a:ext uri="{FF2B5EF4-FFF2-40B4-BE49-F238E27FC236}">
                  <a16:creationId xmlns:a16="http://schemas.microsoft.com/office/drawing/2014/main" id="{02B325EF-C45B-4FB5-9B98-42C77404C08D}"/>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dr:sp macro="" textlink="">
          <xdr:nvSpPr>
            <xdr:cNvPr id="0" name=""/>
            <xdr:cNvSpPr>
              <a:spLocks noTextEdit="1"/>
            </xdr:cNvSpPr>
          </xdr:nvSpPr>
          <xdr:spPr>
            <a:xfrm>
              <a:off x="6623429" y="789062"/>
              <a:ext cx="1630388" cy="16855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419653</xdr:colOff>
      <xdr:row>15</xdr:row>
      <xdr:rowOff>132522</xdr:rowOff>
    </xdr:from>
    <xdr:to>
      <xdr:col>11</xdr:col>
      <xdr:colOff>408609</xdr:colOff>
      <xdr:row>33</xdr:row>
      <xdr:rowOff>33131</xdr:rowOff>
    </xdr:to>
    <xdr:sp macro="" textlink="">
      <xdr:nvSpPr>
        <xdr:cNvPr id="53" name="Rectangle 52">
          <a:extLst>
            <a:ext uri="{FF2B5EF4-FFF2-40B4-BE49-F238E27FC236}">
              <a16:creationId xmlns:a16="http://schemas.microsoft.com/office/drawing/2014/main" id="{8B2F2BC9-8133-A6C3-F1B7-2EBECD34A9B3}"/>
            </a:ext>
          </a:extLst>
        </xdr:cNvPr>
        <xdr:cNvSpPr/>
      </xdr:nvSpPr>
      <xdr:spPr>
        <a:xfrm>
          <a:off x="2076175" y="2948609"/>
          <a:ext cx="4472608" cy="3279913"/>
        </a:xfrm>
        <a:prstGeom prst="rect">
          <a:avLst/>
        </a:prstGeom>
        <a:solidFill>
          <a:schemeClr val="bg1"/>
        </a:solidFill>
        <a:ln w="190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554808</xdr:colOff>
      <xdr:row>15</xdr:row>
      <xdr:rowOff>174612</xdr:rowOff>
    </xdr:from>
    <xdr:to>
      <xdr:col>14</xdr:col>
      <xdr:colOff>140030</xdr:colOff>
      <xdr:row>33</xdr:row>
      <xdr:rowOff>0</xdr:rowOff>
    </xdr:to>
    <xdr:graphicFrame macro="">
      <xdr:nvGraphicFramePr>
        <xdr:cNvPr id="48" name="Chart 47">
          <a:extLst>
            <a:ext uri="{FF2B5EF4-FFF2-40B4-BE49-F238E27FC236}">
              <a16:creationId xmlns:a16="http://schemas.microsoft.com/office/drawing/2014/main" id="{811EB6E3-EBE3-41BF-AE52-07CBCF4EB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4043</xdr:colOff>
      <xdr:row>4</xdr:row>
      <xdr:rowOff>6859</xdr:rowOff>
    </xdr:from>
    <xdr:to>
      <xdr:col>4</xdr:col>
      <xdr:colOff>170328</xdr:colOff>
      <xdr:row>8</xdr:row>
      <xdr:rowOff>163293</xdr:rowOff>
    </xdr:to>
    <xdr:sp macro="" textlink="'dashbord pivot calc'!A4">
      <xdr:nvSpPr>
        <xdr:cNvPr id="2" name="Rectangle 1">
          <a:extLst>
            <a:ext uri="{FF2B5EF4-FFF2-40B4-BE49-F238E27FC236}">
              <a16:creationId xmlns:a16="http://schemas.microsoft.com/office/drawing/2014/main" id="{72C5A64A-5A15-9AEB-13AE-BF2AF6E2FCC0}"/>
            </a:ext>
          </a:extLst>
        </xdr:cNvPr>
        <xdr:cNvSpPr/>
      </xdr:nvSpPr>
      <xdr:spPr>
        <a:xfrm>
          <a:off x="326772" y="724035"/>
          <a:ext cx="1510991" cy="873611"/>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DFCC628-85DC-470B-842B-A10FDA72FD52}" type="TxLink">
            <a:rPr lang="en-US" sz="2800" b="0" i="0" u="none" strike="noStrike">
              <a:solidFill>
                <a:schemeClr val="bg1"/>
              </a:solidFill>
              <a:latin typeface="+mj-lt"/>
            </a:rPr>
            <a:pPr algn="ctr"/>
            <a:t>1,000</a:t>
          </a:fld>
          <a:endParaRPr lang="en-IN" sz="2800">
            <a:solidFill>
              <a:schemeClr val="bg1"/>
            </a:solidFill>
            <a:latin typeface="+mj-lt"/>
          </a:endParaRPr>
        </a:p>
      </xdr:txBody>
    </xdr:sp>
    <xdr:clientData/>
  </xdr:twoCellAnchor>
  <xdr:twoCellAnchor>
    <xdr:from>
      <xdr:col>2</xdr:col>
      <xdr:colOff>254160</xdr:colOff>
      <xdr:row>4</xdr:row>
      <xdr:rowOff>87094</xdr:rowOff>
    </xdr:from>
    <xdr:to>
      <xdr:col>3</xdr:col>
      <xdr:colOff>558960</xdr:colOff>
      <xdr:row>5</xdr:row>
      <xdr:rowOff>109953</xdr:rowOff>
    </xdr:to>
    <xdr:sp macro="" textlink="">
      <xdr:nvSpPr>
        <xdr:cNvPr id="3" name="TextBox 2">
          <a:extLst>
            <a:ext uri="{FF2B5EF4-FFF2-40B4-BE49-F238E27FC236}">
              <a16:creationId xmlns:a16="http://schemas.microsoft.com/office/drawing/2014/main" id="{8F6A03C0-E3EA-87FC-6368-1A2633C74B7C}"/>
            </a:ext>
          </a:extLst>
        </xdr:cNvPr>
        <xdr:cNvSpPr txBox="1"/>
      </xdr:nvSpPr>
      <xdr:spPr>
        <a:xfrm>
          <a:off x="576889" y="804270"/>
          <a:ext cx="977153" cy="202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85000"/>
                </a:schemeClr>
              </a:solidFill>
              <a:latin typeface="+mj-lt"/>
            </a:rPr>
            <a:t>Calls</a:t>
          </a:r>
        </a:p>
      </xdr:txBody>
    </xdr:sp>
    <xdr:clientData/>
  </xdr:twoCellAnchor>
  <xdr:twoCellAnchor editAs="oneCell">
    <xdr:from>
      <xdr:col>2</xdr:col>
      <xdr:colOff>61335</xdr:colOff>
      <xdr:row>4</xdr:row>
      <xdr:rowOff>58815</xdr:rowOff>
    </xdr:from>
    <xdr:to>
      <xdr:col>2</xdr:col>
      <xdr:colOff>313767</xdr:colOff>
      <xdr:row>5</xdr:row>
      <xdr:rowOff>117100</xdr:rowOff>
    </xdr:to>
    <xdr:pic>
      <xdr:nvPicPr>
        <xdr:cNvPr id="4" name="Graphic 3" descr="Receiver with solid fill">
          <a:extLst>
            <a:ext uri="{FF2B5EF4-FFF2-40B4-BE49-F238E27FC236}">
              <a16:creationId xmlns:a16="http://schemas.microsoft.com/office/drawing/2014/main" id="{6029D9B1-5C5D-4715-A150-276F3926D6B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84064" y="775991"/>
          <a:ext cx="252432" cy="237580"/>
        </a:xfrm>
        <a:prstGeom prst="rect">
          <a:avLst/>
        </a:prstGeom>
      </xdr:spPr>
    </xdr:pic>
    <xdr:clientData/>
  </xdr:twoCellAnchor>
  <xdr:twoCellAnchor>
    <xdr:from>
      <xdr:col>2</xdr:col>
      <xdr:colOff>318148</xdr:colOff>
      <xdr:row>7</xdr:row>
      <xdr:rowOff>101210</xdr:rowOff>
    </xdr:from>
    <xdr:to>
      <xdr:col>3</xdr:col>
      <xdr:colOff>525049</xdr:colOff>
      <xdr:row>8</xdr:row>
      <xdr:rowOff>101209</xdr:rowOff>
    </xdr:to>
    <xdr:sp macro="" textlink="'dashbord pivot calc'!A10">
      <xdr:nvSpPr>
        <xdr:cNvPr id="6" name="TextBox 5">
          <a:extLst>
            <a:ext uri="{FF2B5EF4-FFF2-40B4-BE49-F238E27FC236}">
              <a16:creationId xmlns:a16="http://schemas.microsoft.com/office/drawing/2014/main" id="{42892B18-8CEC-9AE2-6D44-E03DCC32562B}"/>
            </a:ext>
          </a:extLst>
        </xdr:cNvPr>
        <xdr:cNvSpPr txBox="1"/>
      </xdr:nvSpPr>
      <xdr:spPr>
        <a:xfrm>
          <a:off x="640877" y="1356269"/>
          <a:ext cx="879254" cy="179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203856-BFD9-4ADA-A38F-0A0A5FEAE37B}" type="TxLink">
            <a:rPr lang="en-US" sz="1100" b="0" i="0" u="none" strike="noStrike">
              <a:solidFill>
                <a:schemeClr val="bg1">
                  <a:lumMod val="85000"/>
                </a:schemeClr>
              </a:solidFill>
              <a:latin typeface="+mj-lt"/>
            </a:rPr>
            <a:pPr algn="ctr"/>
            <a:t>218</a:t>
          </a:fld>
          <a:endParaRPr lang="en-IN" sz="1100">
            <a:solidFill>
              <a:schemeClr val="bg1">
                <a:lumMod val="85000"/>
              </a:schemeClr>
            </a:solidFill>
            <a:latin typeface="+mj-lt"/>
          </a:endParaRPr>
        </a:p>
      </xdr:txBody>
    </xdr:sp>
    <xdr:clientData/>
  </xdr:twoCellAnchor>
  <xdr:twoCellAnchor>
    <xdr:from>
      <xdr:col>2</xdr:col>
      <xdr:colOff>0</xdr:colOff>
      <xdr:row>10</xdr:row>
      <xdr:rowOff>0</xdr:rowOff>
    </xdr:from>
    <xdr:to>
      <xdr:col>4</xdr:col>
      <xdr:colOff>170330</xdr:colOff>
      <xdr:row>14</xdr:row>
      <xdr:rowOff>158809</xdr:rowOff>
    </xdr:to>
    <xdr:sp macro="" textlink="'dashbord pivot calc'!B4">
      <xdr:nvSpPr>
        <xdr:cNvPr id="15" name="Rectangle 14">
          <a:extLst>
            <a:ext uri="{FF2B5EF4-FFF2-40B4-BE49-F238E27FC236}">
              <a16:creationId xmlns:a16="http://schemas.microsoft.com/office/drawing/2014/main" id="{B22E60A5-A9F1-4B3C-8ACE-89F670F5D30F}"/>
            </a:ext>
          </a:extLst>
        </xdr:cNvPr>
        <xdr:cNvSpPr/>
      </xdr:nvSpPr>
      <xdr:spPr>
        <a:xfrm>
          <a:off x="322729" y="1792941"/>
          <a:ext cx="1515036" cy="875986"/>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D4C67C4-FF4F-4EE9-B944-1F80E0559A33}" type="TxLink">
            <a:rPr lang="en-US" sz="2000" b="0" i="0" u="none" strike="noStrike">
              <a:solidFill>
                <a:schemeClr val="bg1"/>
              </a:solidFill>
              <a:latin typeface="+mj-lt"/>
            </a:rPr>
            <a:pPr algn="ctr"/>
            <a:t>₹ 96,623</a:t>
          </a:fld>
          <a:endParaRPr lang="en-IN" sz="2000">
            <a:solidFill>
              <a:schemeClr val="bg1"/>
            </a:solidFill>
            <a:latin typeface="+mj-lt"/>
          </a:endParaRPr>
        </a:p>
      </xdr:txBody>
    </xdr:sp>
    <xdr:clientData/>
  </xdr:twoCellAnchor>
  <xdr:twoCellAnchor>
    <xdr:from>
      <xdr:col>2</xdr:col>
      <xdr:colOff>259080</xdr:colOff>
      <xdr:row>10</xdr:row>
      <xdr:rowOff>80234</xdr:rowOff>
    </xdr:from>
    <xdr:to>
      <xdr:col>3</xdr:col>
      <xdr:colOff>563880</xdr:colOff>
      <xdr:row>11</xdr:row>
      <xdr:rowOff>103093</xdr:rowOff>
    </xdr:to>
    <xdr:sp macro="" textlink="">
      <xdr:nvSpPr>
        <xdr:cNvPr id="16" name="TextBox 15">
          <a:extLst>
            <a:ext uri="{FF2B5EF4-FFF2-40B4-BE49-F238E27FC236}">
              <a16:creationId xmlns:a16="http://schemas.microsoft.com/office/drawing/2014/main" id="{1C1457AA-6405-4AF9-ACFA-45B16420AEFF}"/>
            </a:ext>
          </a:extLst>
        </xdr:cNvPr>
        <xdr:cNvSpPr txBox="1"/>
      </xdr:nvSpPr>
      <xdr:spPr>
        <a:xfrm>
          <a:off x="581809" y="1873175"/>
          <a:ext cx="977153" cy="202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85000"/>
                </a:schemeClr>
              </a:solidFill>
              <a:latin typeface="+mj-lt"/>
            </a:rPr>
            <a:t>Amount</a:t>
          </a:r>
        </a:p>
      </xdr:txBody>
    </xdr:sp>
    <xdr:clientData/>
  </xdr:twoCellAnchor>
  <xdr:twoCellAnchor editAs="oneCell">
    <xdr:from>
      <xdr:col>2</xdr:col>
      <xdr:colOff>70749</xdr:colOff>
      <xdr:row>10</xdr:row>
      <xdr:rowOff>78848</xdr:rowOff>
    </xdr:from>
    <xdr:to>
      <xdr:col>2</xdr:col>
      <xdr:colOff>296700</xdr:colOff>
      <xdr:row>11</xdr:row>
      <xdr:rowOff>125505</xdr:rowOff>
    </xdr:to>
    <xdr:pic>
      <xdr:nvPicPr>
        <xdr:cNvPr id="17" name="Graphic 16">
          <a:extLst>
            <a:ext uri="{FF2B5EF4-FFF2-40B4-BE49-F238E27FC236}">
              <a16:creationId xmlns:a16="http://schemas.microsoft.com/office/drawing/2014/main" id="{EBAECD08-E53B-4C4A-A220-24647AFC159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393478" y="1871789"/>
          <a:ext cx="225951" cy="225951"/>
        </a:xfrm>
        <a:prstGeom prst="rect">
          <a:avLst/>
        </a:prstGeom>
      </xdr:spPr>
    </xdr:pic>
    <xdr:clientData/>
  </xdr:twoCellAnchor>
  <xdr:twoCellAnchor>
    <xdr:from>
      <xdr:col>2</xdr:col>
      <xdr:colOff>323068</xdr:colOff>
      <xdr:row>13</xdr:row>
      <xdr:rowOff>103315</xdr:rowOff>
    </xdr:from>
    <xdr:to>
      <xdr:col>3</xdr:col>
      <xdr:colOff>529969</xdr:colOff>
      <xdr:row>14</xdr:row>
      <xdr:rowOff>103314</xdr:rowOff>
    </xdr:to>
    <xdr:sp macro="" textlink="'dashbord pivot calc'!B10">
      <xdr:nvSpPr>
        <xdr:cNvPr id="18" name="TextBox 17">
          <a:extLst>
            <a:ext uri="{FF2B5EF4-FFF2-40B4-BE49-F238E27FC236}">
              <a16:creationId xmlns:a16="http://schemas.microsoft.com/office/drawing/2014/main" id="{DF403FE8-05E8-4990-B674-0BA7D1553B44}"/>
            </a:ext>
          </a:extLst>
        </xdr:cNvPr>
        <xdr:cNvSpPr txBox="1"/>
      </xdr:nvSpPr>
      <xdr:spPr>
        <a:xfrm>
          <a:off x="645797" y="2434139"/>
          <a:ext cx="879254" cy="179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4B2445-D185-44F5-A433-797C63629609}" type="TxLink">
            <a:rPr lang="en-US" sz="1100" b="0" i="0" u="none" strike="noStrike">
              <a:solidFill>
                <a:schemeClr val="bg1">
                  <a:lumMod val="85000"/>
                </a:schemeClr>
              </a:solidFill>
              <a:latin typeface="+mj-lt"/>
              <a:ea typeface="+mn-ea"/>
              <a:cs typeface="+mn-cs"/>
            </a:rPr>
            <a:pPr marL="0" indent="0" algn="ctr"/>
            <a:t>₹ 20,581</a:t>
          </a:fld>
          <a:endParaRPr lang="en-IN" sz="1100" b="0" i="0" u="none" strike="noStrike">
            <a:solidFill>
              <a:schemeClr val="bg1">
                <a:lumMod val="85000"/>
              </a:schemeClr>
            </a:solidFill>
            <a:latin typeface="+mj-lt"/>
            <a:ea typeface="+mn-ea"/>
            <a:cs typeface="+mn-cs"/>
          </a:endParaRPr>
        </a:p>
      </xdr:txBody>
    </xdr:sp>
    <xdr:clientData/>
  </xdr:twoCellAnchor>
  <xdr:twoCellAnchor>
    <xdr:from>
      <xdr:col>1</xdr:col>
      <xdr:colOff>161363</xdr:colOff>
      <xdr:row>16</xdr:row>
      <xdr:rowOff>0</xdr:rowOff>
    </xdr:from>
    <xdr:to>
      <xdr:col>4</xdr:col>
      <xdr:colOff>161364</xdr:colOff>
      <xdr:row>20</xdr:row>
      <xdr:rowOff>163210</xdr:rowOff>
    </xdr:to>
    <xdr:sp macro="" textlink="'dashbord pivot calc'!C4">
      <xdr:nvSpPr>
        <xdr:cNvPr id="19" name="Rectangle 18">
          <a:extLst>
            <a:ext uri="{FF2B5EF4-FFF2-40B4-BE49-F238E27FC236}">
              <a16:creationId xmlns:a16="http://schemas.microsoft.com/office/drawing/2014/main" id="{2780D3E8-7C36-48BC-B8A1-694051CD35C5}"/>
            </a:ext>
          </a:extLst>
        </xdr:cNvPr>
        <xdr:cNvSpPr/>
      </xdr:nvSpPr>
      <xdr:spPr>
        <a:xfrm>
          <a:off x="322728" y="2868706"/>
          <a:ext cx="1506071" cy="880386"/>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198C45C-675C-4F76-B63C-A51E0CB6F7BE}" type="TxLink">
            <a:rPr lang="en-US" sz="2400" b="0" i="0" u="none" strike="noStrike">
              <a:solidFill>
                <a:schemeClr val="bg1"/>
              </a:solidFill>
              <a:latin typeface="+mj-lt"/>
            </a:rPr>
            <a:pPr algn="ctr"/>
            <a:t>89,850</a:t>
          </a:fld>
          <a:endParaRPr lang="en-IN" sz="2400">
            <a:solidFill>
              <a:schemeClr val="bg1"/>
            </a:solidFill>
            <a:latin typeface="+mj-lt"/>
          </a:endParaRPr>
        </a:p>
      </xdr:txBody>
    </xdr:sp>
    <xdr:clientData/>
  </xdr:twoCellAnchor>
  <xdr:twoCellAnchor>
    <xdr:from>
      <xdr:col>2</xdr:col>
      <xdr:colOff>161366</xdr:colOff>
      <xdr:row>16</xdr:row>
      <xdr:rowOff>53339</xdr:rowOff>
    </xdr:from>
    <xdr:to>
      <xdr:col>3</xdr:col>
      <xdr:colOff>573743</xdr:colOff>
      <xdr:row>17</xdr:row>
      <xdr:rowOff>89646</xdr:rowOff>
    </xdr:to>
    <xdr:sp macro="" textlink="">
      <xdr:nvSpPr>
        <xdr:cNvPr id="20" name="TextBox 19">
          <a:extLst>
            <a:ext uri="{FF2B5EF4-FFF2-40B4-BE49-F238E27FC236}">
              <a16:creationId xmlns:a16="http://schemas.microsoft.com/office/drawing/2014/main" id="{0A4C6F75-4331-440C-ABB6-47DC9DFF65C2}"/>
            </a:ext>
          </a:extLst>
        </xdr:cNvPr>
        <xdr:cNvSpPr txBox="1"/>
      </xdr:nvSpPr>
      <xdr:spPr>
        <a:xfrm>
          <a:off x="484095" y="2922045"/>
          <a:ext cx="1084730" cy="21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solidFill>
                <a:schemeClr val="bg1">
                  <a:lumMod val="85000"/>
                </a:schemeClr>
              </a:solidFill>
              <a:latin typeface="+mj-lt"/>
            </a:rPr>
            <a:t>Duration</a:t>
          </a:r>
          <a:endParaRPr lang="en-IN" sz="1100">
            <a:solidFill>
              <a:schemeClr val="bg1">
                <a:lumMod val="85000"/>
              </a:schemeClr>
            </a:solidFill>
            <a:latin typeface="+mj-lt"/>
          </a:endParaRPr>
        </a:p>
      </xdr:txBody>
    </xdr:sp>
    <xdr:clientData/>
  </xdr:twoCellAnchor>
  <xdr:twoCellAnchor editAs="oneCell">
    <xdr:from>
      <xdr:col>2</xdr:col>
      <xdr:colOff>70749</xdr:colOff>
      <xdr:row>16</xdr:row>
      <xdr:rowOff>69884</xdr:rowOff>
    </xdr:from>
    <xdr:to>
      <xdr:col>2</xdr:col>
      <xdr:colOff>287735</xdr:colOff>
      <xdr:row>17</xdr:row>
      <xdr:rowOff>107576</xdr:rowOff>
    </xdr:to>
    <xdr:pic>
      <xdr:nvPicPr>
        <xdr:cNvPr id="21" name="Graphic 20">
          <a:extLst>
            <a:ext uri="{FF2B5EF4-FFF2-40B4-BE49-F238E27FC236}">
              <a16:creationId xmlns:a16="http://schemas.microsoft.com/office/drawing/2014/main" id="{B1F45BC8-E7C8-4BFC-9AF2-87DEA33E4CA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393478" y="2938590"/>
          <a:ext cx="216986" cy="216986"/>
        </a:xfrm>
        <a:prstGeom prst="rect">
          <a:avLst/>
        </a:prstGeom>
      </xdr:spPr>
    </xdr:pic>
    <xdr:clientData/>
  </xdr:twoCellAnchor>
  <xdr:twoCellAnchor>
    <xdr:from>
      <xdr:col>2</xdr:col>
      <xdr:colOff>260315</xdr:colOff>
      <xdr:row>19</xdr:row>
      <xdr:rowOff>94350</xdr:rowOff>
    </xdr:from>
    <xdr:to>
      <xdr:col>3</xdr:col>
      <xdr:colOff>467216</xdr:colOff>
      <xdr:row>20</xdr:row>
      <xdr:rowOff>94349</xdr:rowOff>
    </xdr:to>
    <xdr:sp macro="" textlink="'dashbord pivot calc'!C10">
      <xdr:nvSpPr>
        <xdr:cNvPr id="22" name="TextBox 21">
          <a:extLst>
            <a:ext uri="{FF2B5EF4-FFF2-40B4-BE49-F238E27FC236}">
              <a16:creationId xmlns:a16="http://schemas.microsoft.com/office/drawing/2014/main" id="{68D2AF68-6947-4F44-B257-5F68C2ED81D6}"/>
            </a:ext>
          </a:extLst>
        </xdr:cNvPr>
        <xdr:cNvSpPr txBox="1"/>
      </xdr:nvSpPr>
      <xdr:spPr>
        <a:xfrm>
          <a:off x="583044" y="3500938"/>
          <a:ext cx="879254" cy="179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567D6F1-0194-4639-8753-CCEB82A1036E}" type="TxLink">
            <a:rPr lang="en-US" sz="1100" b="0" i="0" u="none" strike="noStrike">
              <a:solidFill>
                <a:schemeClr val="bg1">
                  <a:lumMod val="85000"/>
                </a:schemeClr>
              </a:solidFill>
              <a:latin typeface="+mj-lt"/>
              <a:ea typeface="+mn-ea"/>
              <a:cs typeface="+mn-cs"/>
            </a:rPr>
            <a:pPr marL="0" indent="0" algn="ctr"/>
            <a:t>19,300</a:t>
          </a:fld>
          <a:endParaRPr lang="en-IN" sz="1100" b="0" i="0" u="none" strike="noStrike">
            <a:solidFill>
              <a:schemeClr val="bg1">
                <a:lumMod val="85000"/>
              </a:schemeClr>
            </a:solidFill>
            <a:latin typeface="+mj-lt"/>
            <a:ea typeface="+mn-ea"/>
            <a:cs typeface="+mn-cs"/>
          </a:endParaRPr>
        </a:p>
      </xdr:txBody>
    </xdr:sp>
    <xdr:clientData/>
  </xdr:twoCellAnchor>
  <xdr:twoCellAnchor>
    <xdr:from>
      <xdr:col>2</xdr:col>
      <xdr:colOff>0</xdr:colOff>
      <xdr:row>22</xdr:row>
      <xdr:rowOff>0</xdr:rowOff>
    </xdr:from>
    <xdr:to>
      <xdr:col>4</xdr:col>
      <xdr:colOff>143436</xdr:colOff>
      <xdr:row>26</xdr:row>
      <xdr:rowOff>163210</xdr:rowOff>
    </xdr:to>
    <xdr:sp macro="" textlink="'dashbord pivot calc'!D4">
      <xdr:nvSpPr>
        <xdr:cNvPr id="23" name="Rectangle 22">
          <a:extLst>
            <a:ext uri="{FF2B5EF4-FFF2-40B4-BE49-F238E27FC236}">
              <a16:creationId xmlns:a16="http://schemas.microsoft.com/office/drawing/2014/main" id="{0B9C432E-D074-4C9B-B4CD-7CCDC3BE67FA}"/>
            </a:ext>
          </a:extLst>
        </xdr:cNvPr>
        <xdr:cNvSpPr/>
      </xdr:nvSpPr>
      <xdr:spPr>
        <a:xfrm>
          <a:off x="322729" y="3944471"/>
          <a:ext cx="1488142" cy="880386"/>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93682A-0F5C-4595-8EAC-17A8C06393E8}" type="TxLink">
            <a:rPr lang="en-US" sz="2800" b="0" i="0" u="none" strike="noStrike">
              <a:solidFill>
                <a:schemeClr val="bg1"/>
              </a:solidFill>
              <a:latin typeface="+mj-lt"/>
            </a:rPr>
            <a:pPr algn="ctr"/>
            <a:t>3.9</a:t>
          </a:fld>
          <a:endParaRPr lang="en-IN" sz="2800">
            <a:solidFill>
              <a:schemeClr val="bg1"/>
            </a:solidFill>
            <a:latin typeface="+mj-lt"/>
          </a:endParaRPr>
        </a:p>
      </xdr:txBody>
    </xdr:sp>
    <xdr:clientData/>
  </xdr:twoCellAnchor>
  <xdr:twoCellAnchor>
    <xdr:from>
      <xdr:col>2</xdr:col>
      <xdr:colOff>205292</xdr:colOff>
      <xdr:row>22</xdr:row>
      <xdr:rowOff>53340</xdr:rowOff>
    </xdr:from>
    <xdr:to>
      <xdr:col>3</xdr:col>
      <xdr:colOff>510092</xdr:colOff>
      <xdr:row>23</xdr:row>
      <xdr:rowOff>76200</xdr:rowOff>
    </xdr:to>
    <xdr:sp macro="" textlink="">
      <xdr:nvSpPr>
        <xdr:cNvPr id="24" name="TextBox 23">
          <a:extLst>
            <a:ext uri="{FF2B5EF4-FFF2-40B4-BE49-F238E27FC236}">
              <a16:creationId xmlns:a16="http://schemas.microsoft.com/office/drawing/2014/main" id="{94BA8078-0FA7-476F-AF5F-08DE92A88D05}"/>
            </a:ext>
          </a:extLst>
        </xdr:cNvPr>
        <xdr:cNvSpPr txBox="1"/>
      </xdr:nvSpPr>
      <xdr:spPr>
        <a:xfrm>
          <a:off x="528021" y="3997811"/>
          <a:ext cx="977153" cy="202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85000"/>
                </a:schemeClr>
              </a:solidFill>
              <a:latin typeface="+mj-lt"/>
            </a:rPr>
            <a:t>Avg.</a:t>
          </a:r>
          <a:r>
            <a:rPr lang="en-IN" sz="1100" baseline="0">
              <a:solidFill>
                <a:schemeClr val="bg1">
                  <a:lumMod val="85000"/>
                </a:schemeClr>
              </a:solidFill>
              <a:latin typeface="+mj-lt"/>
            </a:rPr>
            <a:t> Rating</a:t>
          </a:r>
          <a:endParaRPr lang="en-IN" sz="1100">
            <a:solidFill>
              <a:schemeClr val="bg1">
                <a:lumMod val="85000"/>
              </a:schemeClr>
            </a:solidFill>
            <a:latin typeface="+mj-lt"/>
          </a:endParaRPr>
        </a:p>
      </xdr:txBody>
    </xdr:sp>
    <xdr:clientData/>
  </xdr:twoCellAnchor>
  <xdr:twoCellAnchor editAs="oneCell">
    <xdr:from>
      <xdr:col>2</xdr:col>
      <xdr:colOff>21981</xdr:colOff>
      <xdr:row>22</xdr:row>
      <xdr:rowOff>27255</xdr:rowOff>
    </xdr:from>
    <xdr:to>
      <xdr:col>2</xdr:col>
      <xdr:colOff>292560</xdr:colOff>
      <xdr:row>23</xdr:row>
      <xdr:rowOff>119728</xdr:rowOff>
    </xdr:to>
    <xdr:pic>
      <xdr:nvPicPr>
        <xdr:cNvPr id="25" name="Graphic 24">
          <a:extLst>
            <a:ext uri="{FF2B5EF4-FFF2-40B4-BE49-F238E27FC236}">
              <a16:creationId xmlns:a16="http://schemas.microsoft.com/office/drawing/2014/main" id="{CBAF1A10-EE98-4EE8-BAD9-F969036223F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344366" y="4057063"/>
          <a:ext cx="270579" cy="275646"/>
        </a:xfrm>
        <a:prstGeom prst="rect">
          <a:avLst/>
        </a:prstGeom>
      </xdr:spPr>
    </xdr:pic>
    <xdr:clientData/>
  </xdr:twoCellAnchor>
  <xdr:twoCellAnchor>
    <xdr:from>
      <xdr:col>2</xdr:col>
      <xdr:colOff>260315</xdr:colOff>
      <xdr:row>25</xdr:row>
      <xdr:rowOff>94350</xdr:rowOff>
    </xdr:from>
    <xdr:to>
      <xdr:col>3</xdr:col>
      <xdr:colOff>467216</xdr:colOff>
      <xdr:row>26</xdr:row>
      <xdr:rowOff>94348</xdr:rowOff>
    </xdr:to>
    <xdr:sp macro="" textlink="'dashbord pivot calc'!D10">
      <xdr:nvSpPr>
        <xdr:cNvPr id="26" name="TextBox 25">
          <a:extLst>
            <a:ext uri="{FF2B5EF4-FFF2-40B4-BE49-F238E27FC236}">
              <a16:creationId xmlns:a16="http://schemas.microsoft.com/office/drawing/2014/main" id="{903C713D-138C-42D3-B60C-F3989F74F4A0}"/>
            </a:ext>
          </a:extLst>
        </xdr:cNvPr>
        <xdr:cNvSpPr txBox="1"/>
      </xdr:nvSpPr>
      <xdr:spPr>
        <a:xfrm>
          <a:off x="583044" y="4576703"/>
          <a:ext cx="879254" cy="179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1CCF542-040D-41A3-BE35-58248B2E6A50}" type="TxLink">
            <a:rPr lang="en-US" sz="1100" b="0" i="0" u="none" strike="noStrike">
              <a:solidFill>
                <a:schemeClr val="bg1">
                  <a:lumMod val="85000"/>
                </a:schemeClr>
              </a:solidFill>
              <a:latin typeface="+mj-lt"/>
              <a:ea typeface="+mn-ea"/>
              <a:cs typeface="+mn-cs"/>
            </a:rPr>
            <a:pPr marL="0" indent="0" algn="ctr"/>
            <a:t>3.9</a:t>
          </a:fld>
          <a:endParaRPr lang="en-IN" sz="1100" b="0" i="0" u="none" strike="noStrike">
            <a:solidFill>
              <a:schemeClr val="bg1">
                <a:lumMod val="85000"/>
              </a:schemeClr>
            </a:solidFill>
            <a:latin typeface="+mj-lt"/>
            <a:ea typeface="+mn-ea"/>
            <a:cs typeface="+mn-cs"/>
          </a:endParaRPr>
        </a:p>
      </xdr:txBody>
    </xdr:sp>
    <xdr:clientData/>
  </xdr:twoCellAnchor>
  <xdr:twoCellAnchor>
    <xdr:from>
      <xdr:col>1</xdr:col>
      <xdr:colOff>161363</xdr:colOff>
      <xdr:row>28</xdr:row>
      <xdr:rowOff>0</xdr:rowOff>
    </xdr:from>
    <xdr:to>
      <xdr:col>4</xdr:col>
      <xdr:colOff>134470</xdr:colOff>
      <xdr:row>32</xdr:row>
      <xdr:rowOff>163209</xdr:rowOff>
    </xdr:to>
    <xdr:sp macro="" textlink="'dashbord pivot calc'!E4">
      <xdr:nvSpPr>
        <xdr:cNvPr id="27" name="Rectangle 26">
          <a:extLst>
            <a:ext uri="{FF2B5EF4-FFF2-40B4-BE49-F238E27FC236}">
              <a16:creationId xmlns:a16="http://schemas.microsoft.com/office/drawing/2014/main" id="{6598CAF4-AEF3-4D9C-8A5C-7EFFC4A761BE}"/>
            </a:ext>
          </a:extLst>
        </xdr:cNvPr>
        <xdr:cNvSpPr/>
      </xdr:nvSpPr>
      <xdr:spPr>
        <a:xfrm>
          <a:off x="322728" y="5020235"/>
          <a:ext cx="1479177" cy="880386"/>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5CA036D-F025-407D-9DFF-43D50F5386F5}" type="TxLink">
            <a:rPr lang="en-US" sz="2400" b="0" i="0" u="none" strike="noStrike">
              <a:solidFill>
                <a:schemeClr val="bg1"/>
              </a:solidFill>
              <a:latin typeface="+mj-lt"/>
            </a:rPr>
            <a:pPr algn="ctr"/>
            <a:t>307</a:t>
          </a:fld>
          <a:endParaRPr lang="en-IN" sz="2400">
            <a:solidFill>
              <a:schemeClr val="bg1"/>
            </a:solidFill>
            <a:latin typeface="+mj-lt"/>
          </a:endParaRPr>
        </a:p>
      </xdr:txBody>
    </xdr:sp>
    <xdr:clientData/>
  </xdr:twoCellAnchor>
  <xdr:twoCellAnchor>
    <xdr:from>
      <xdr:col>2</xdr:col>
      <xdr:colOff>122231</xdr:colOff>
      <xdr:row>27</xdr:row>
      <xdr:rowOff>185523</xdr:rowOff>
    </xdr:from>
    <xdr:to>
      <xdr:col>4</xdr:col>
      <xdr:colOff>176916</xdr:colOff>
      <xdr:row>29</xdr:row>
      <xdr:rowOff>159077</xdr:rowOff>
    </xdr:to>
    <xdr:sp macro="" textlink="">
      <xdr:nvSpPr>
        <xdr:cNvPr id="28" name="TextBox 27">
          <a:extLst>
            <a:ext uri="{FF2B5EF4-FFF2-40B4-BE49-F238E27FC236}">
              <a16:creationId xmlns:a16="http://schemas.microsoft.com/office/drawing/2014/main" id="{7535BD5D-4059-4AEF-BA83-A90607D1153C}"/>
            </a:ext>
          </a:extLst>
        </xdr:cNvPr>
        <xdr:cNvSpPr txBox="1"/>
      </xdr:nvSpPr>
      <xdr:spPr>
        <a:xfrm>
          <a:off x="448802" y="5224054"/>
          <a:ext cx="1392073" cy="346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85000"/>
                </a:schemeClr>
              </a:solidFill>
              <a:latin typeface="+mj-lt"/>
            </a:rPr>
            <a:t>Happy</a:t>
          </a:r>
          <a:r>
            <a:rPr lang="en-IN" sz="1100" baseline="0">
              <a:solidFill>
                <a:schemeClr val="bg1">
                  <a:lumMod val="85000"/>
                </a:schemeClr>
              </a:solidFill>
              <a:latin typeface="+mj-lt"/>
            </a:rPr>
            <a:t> Customers</a:t>
          </a:r>
          <a:endParaRPr lang="en-IN" sz="1100">
            <a:solidFill>
              <a:schemeClr val="bg1">
                <a:lumMod val="85000"/>
              </a:schemeClr>
            </a:solidFill>
            <a:latin typeface="+mj-lt"/>
          </a:endParaRPr>
        </a:p>
      </xdr:txBody>
    </xdr:sp>
    <xdr:clientData/>
  </xdr:twoCellAnchor>
  <xdr:twoCellAnchor editAs="oneCell">
    <xdr:from>
      <xdr:col>2</xdr:col>
      <xdr:colOff>23753</xdr:colOff>
      <xdr:row>28</xdr:row>
      <xdr:rowOff>69884</xdr:rowOff>
    </xdr:from>
    <xdr:to>
      <xdr:col>2</xdr:col>
      <xdr:colOff>233787</xdr:colOff>
      <xdr:row>29</xdr:row>
      <xdr:rowOff>93306</xdr:rowOff>
    </xdr:to>
    <xdr:pic>
      <xdr:nvPicPr>
        <xdr:cNvPr id="29" name="Graphic 28">
          <a:extLst>
            <a:ext uri="{FF2B5EF4-FFF2-40B4-BE49-F238E27FC236}">
              <a16:creationId xmlns:a16="http://schemas.microsoft.com/office/drawing/2014/main" id="{A4796E08-26D5-4C57-A43A-B391B461978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350324" y="5295027"/>
          <a:ext cx="210034" cy="210034"/>
        </a:xfrm>
        <a:prstGeom prst="rect">
          <a:avLst/>
        </a:prstGeom>
      </xdr:spPr>
    </xdr:pic>
    <xdr:clientData/>
  </xdr:twoCellAnchor>
  <xdr:twoCellAnchor>
    <xdr:from>
      <xdr:col>2</xdr:col>
      <xdr:colOff>323068</xdr:colOff>
      <xdr:row>31</xdr:row>
      <xdr:rowOff>121244</xdr:rowOff>
    </xdr:from>
    <xdr:to>
      <xdr:col>3</xdr:col>
      <xdr:colOff>529969</xdr:colOff>
      <xdr:row>32</xdr:row>
      <xdr:rowOff>121242</xdr:rowOff>
    </xdr:to>
    <xdr:sp macro="" textlink="'dashbord pivot calc'!E10">
      <xdr:nvSpPr>
        <xdr:cNvPr id="30" name="TextBox 29">
          <a:extLst>
            <a:ext uri="{FF2B5EF4-FFF2-40B4-BE49-F238E27FC236}">
              <a16:creationId xmlns:a16="http://schemas.microsoft.com/office/drawing/2014/main" id="{54CE5412-FEAE-4D28-A0BC-04116F975E01}"/>
            </a:ext>
          </a:extLst>
        </xdr:cNvPr>
        <xdr:cNvSpPr txBox="1"/>
      </xdr:nvSpPr>
      <xdr:spPr>
        <a:xfrm>
          <a:off x="645797" y="5679362"/>
          <a:ext cx="879254" cy="179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B2ADA79-8E83-4905-8E45-B8B77E70D109}" type="TxLink">
            <a:rPr lang="en-US" sz="1100" b="0" i="0" u="none" strike="noStrike">
              <a:solidFill>
                <a:schemeClr val="bg1">
                  <a:lumMod val="85000"/>
                </a:schemeClr>
              </a:solidFill>
              <a:latin typeface="+mj-lt"/>
              <a:ea typeface="+mn-ea"/>
              <a:cs typeface="+mn-cs"/>
            </a:rPr>
            <a:pPr marL="0" indent="0" algn="ctr"/>
            <a:t>74</a:t>
          </a:fld>
          <a:endParaRPr lang="en-IN" sz="1100" b="0" i="0" u="none" strike="noStrike">
            <a:solidFill>
              <a:schemeClr val="bg1">
                <a:lumMod val="85000"/>
              </a:schemeClr>
            </a:solidFill>
            <a:latin typeface="+mj-lt"/>
            <a:ea typeface="+mn-ea"/>
            <a:cs typeface="+mn-cs"/>
          </a:endParaRPr>
        </a:p>
      </xdr:txBody>
    </xdr:sp>
    <xdr:clientData/>
  </xdr:twoCellAnchor>
  <xdr:twoCellAnchor>
    <xdr:from>
      <xdr:col>4</xdr:col>
      <xdr:colOff>419441</xdr:colOff>
      <xdr:row>4</xdr:row>
      <xdr:rowOff>2974</xdr:rowOff>
    </xdr:from>
    <xdr:to>
      <xdr:col>11</xdr:col>
      <xdr:colOff>386219</xdr:colOff>
      <xdr:row>14</xdr:row>
      <xdr:rowOff>121479</xdr:rowOff>
    </xdr:to>
    <xdr:graphicFrame macro="">
      <xdr:nvGraphicFramePr>
        <xdr:cNvPr id="47" name="Chart 46">
          <a:extLst>
            <a:ext uri="{FF2B5EF4-FFF2-40B4-BE49-F238E27FC236}">
              <a16:creationId xmlns:a16="http://schemas.microsoft.com/office/drawing/2014/main" id="{06DA0118-18D1-48D7-AD6A-72C09B6FB9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430696</xdr:colOff>
      <xdr:row>15</xdr:row>
      <xdr:rowOff>165650</xdr:rowOff>
    </xdr:from>
    <xdr:to>
      <xdr:col>8</xdr:col>
      <xdr:colOff>353392</xdr:colOff>
      <xdr:row>32</xdr:row>
      <xdr:rowOff>180118</xdr:rowOff>
    </xdr:to>
    <xdr:graphicFrame macro="">
      <xdr:nvGraphicFramePr>
        <xdr:cNvPr id="51" name="Chart 50">
          <a:extLst>
            <a:ext uri="{FF2B5EF4-FFF2-40B4-BE49-F238E27FC236}">
              <a16:creationId xmlns:a16="http://schemas.microsoft.com/office/drawing/2014/main" id="{120CCD10-2878-42A8-8421-A8FED2D90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353392</xdr:colOff>
      <xdr:row>15</xdr:row>
      <xdr:rowOff>165651</xdr:rowOff>
    </xdr:from>
    <xdr:to>
      <xdr:col>11</xdr:col>
      <xdr:colOff>375478</xdr:colOff>
      <xdr:row>32</xdr:row>
      <xdr:rowOff>176695</xdr:rowOff>
    </xdr:to>
    <xdr:graphicFrame macro="">
      <xdr:nvGraphicFramePr>
        <xdr:cNvPr id="52" name="Chart 51">
          <a:extLst>
            <a:ext uri="{FF2B5EF4-FFF2-40B4-BE49-F238E27FC236}">
              <a16:creationId xmlns:a16="http://schemas.microsoft.com/office/drawing/2014/main" id="{DFF4B241-B195-4D82-92B2-E6A621895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226219</xdr:colOff>
      <xdr:row>3</xdr:row>
      <xdr:rowOff>130969</xdr:rowOff>
    </xdr:from>
    <xdr:to>
      <xdr:col>18</xdr:col>
      <xdr:colOff>180109</xdr:colOff>
      <xdr:row>14</xdr:row>
      <xdr:rowOff>160020</xdr:rowOff>
    </xdr:to>
    <xdr:graphicFrame macro="">
      <xdr:nvGraphicFramePr>
        <xdr:cNvPr id="54" name="Chart 53">
          <a:extLst>
            <a:ext uri="{FF2B5EF4-FFF2-40B4-BE49-F238E27FC236}">
              <a16:creationId xmlns:a16="http://schemas.microsoft.com/office/drawing/2014/main" id="{6044C64A-3BE0-4FE2-8C62-519AB4C8D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342773</xdr:colOff>
      <xdr:row>3</xdr:row>
      <xdr:rowOff>140854</xdr:rowOff>
    </xdr:from>
    <xdr:to>
      <xdr:col>22</xdr:col>
      <xdr:colOff>1</xdr:colOff>
      <xdr:row>15</xdr:row>
      <xdr:rowOff>13854</xdr:rowOff>
    </xdr:to>
    <xdr:graphicFrame macro="">
      <xdr:nvGraphicFramePr>
        <xdr:cNvPr id="5" name="Chart 4">
          <a:extLst>
            <a:ext uri="{FF2B5EF4-FFF2-40B4-BE49-F238E27FC236}">
              <a16:creationId xmlns:a16="http://schemas.microsoft.com/office/drawing/2014/main" id="{3C91669B-9F41-4BF2-BAD7-372341499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Lahane" refreshedDate="45853.966684722225" backgroundQuery="1" createdVersion="8" refreshedVersion="8" minRefreshableVersion="3" recordCount="0" supportSubquery="1" supportAdvancedDrill="1" xr:uid="{77E4ABD3-B9A2-46BD-81EC-44179DCAD980}">
  <cacheSource type="external" connectionId="3"/>
  <cacheFields count="3">
    <cacheField name="[CallsTable].[Representative].[Representative]" caption="Representative" numFmtId="0" hierarchy="14" level="1">
      <sharedItems count="5">
        <s v="R01"/>
        <s v="R02"/>
        <s v="R03"/>
        <s v="R04"/>
        <s v="R05"/>
      </sharedItems>
    </cacheField>
    <cacheField name="[Measures].[Call Count]" caption="Call Count" numFmtId="0" hierarchy="33" level="32767"/>
    <cacheField name="[Measures].[Total Amount]" caption="Total Amount" numFmtId="0" hierarchy="34" level="32767"/>
  </cacheFields>
  <cacheHierarchies count="4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Table].[Call number]" caption="Call number" attribute="1" defaultMemberUniqueName="[CallsTable].[Call number].[All]" allUniqueName="[CallsTable].[Call number].[All]" dimensionUniqueName="[CallsTable]" displayFolder="" count="0" memberValueDatatype="130" unbalanced="0"/>
    <cacheHierarchy uniqueName="[CallsTable].[Customer ID]" caption="Customer ID" attribute="1" defaultMemberUniqueName="[CallsTable].[Customer ID].[All]" allUniqueName="[CallsTable].[Customer ID].[All]" dimensionUniqueName="[CallsTable]" displayFolder="" count="0" memberValueDatatype="130" unbalanced="0"/>
    <cacheHierarchy uniqueName="[CallsTable].[Duration]" caption="Duration" attribute="1" defaultMemberUniqueName="[CallsTable].[Duration].[All]" allUniqueName="[CallsTable].[Duration].[All]" dimensionUniqueName="[CallsTable]" displayFolder="" count="0" memberValueDatatype="20" unbalanced="0"/>
    <cacheHierarchy uniqueName="[CallsTable].[Representative]" caption="Representative" attribute="1" defaultMemberUniqueName="[CallsTable].[Representative].[All]" allUniqueName="[CallsTable].[Representative].[All]" dimensionUniqueName="[CallsTable]" displayFolder="" count="2" memberValueDatatype="130" unbalanced="0">
      <fieldsUsage count="2">
        <fieldUsage x="-1"/>
        <fieldUsage x="0"/>
      </fieldsUsage>
    </cacheHierarchy>
    <cacheHierarchy uniqueName="[CallsTable].[Date of Call]" caption="Date of Call" attribute="1" time="1" defaultMemberUniqueName="[CallsTable].[Date of Call].[All]" allUniqueName="[CallsTable].[Date of Call].[All]" dimensionUniqueName="[CallsTable]" displayFolder="" count="0" memberValueDatatype="7" unbalanced="0"/>
    <cacheHierarchy uniqueName="[CallsTable].[Purchase Amount]" caption="Purchase Amount" attribute="1" defaultMemberUniqueName="[CallsTable].[Purchase Amount].[All]" allUniqueName="[CallsTable].[Purchase Amount].[All]" dimensionUniqueName="[CallsTable]" displayFolder="" count="0" memberValueDatatype="20" unbalanced="0"/>
    <cacheHierarchy uniqueName="[CallsTable].[Satisfaction Rating]" caption="Satisfaction Rating" attribute="1" defaultMemberUniqueName="[CallsTable].[Satisfaction Rating].[All]" allUniqueName="[CallsTable].[Satisfaction Rating].[All]" dimensionUniqueName="[CallsTable]" displayFolder="" count="0" memberValueDatatype="5" unbalanced="0"/>
    <cacheHierarchy uniqueName="[CallsTable].[FY]" caption="FY" attribute="1" defaultMemberUniqueName="[CallsTable].[FY].[All]" allUniqueName="[CallsTable].[FY].[All]" dimensionUniqueName="[CallsTable]" displayFolder="" count="0" memberValueDatatype="20" unbalanced="0"/>
    <cacheHierarchy uniqueName="[CallsTable].[Day of week]" caption="Day of week" attribute="1" defaultMemberUniqueName="[CallsTable].[Day of week].[All]" allUniqueName="[CallsTable].[Day of week].[All]" dimensionUniqueName="[CallsTable]" displayFolder="" count="0" memberValueDatatype="130" unbalanced="0"/>
    <cacheHierarchy uniqueName="[CallsTable].[Duration Bucket]" caption="Duration Bucket" attribute="1" defaultMemberUniqueName="[CallsTable].[Duration Bucket].[All]" allUniqueName="[CallsTable].[Duration Bucket].[All]" dimensionUniqueName="[CallsTable]" displayFolder="" count="0" memberValueDatatype="130" unbalanced="0"/>
    <cacheHierarchy uniqueName="[CallsTable].[Rating Rounded]" caption="Rating Rounded" attribute="1" defaultMemberUniqueName="[CallsTable].[Rating Rounded].[All]" allUniqueName="[CallsTable].[Rating Rounded].[All]" dimensionUniqueName="[CallsTable]" displayFolder="" count="0" memberValueDatatype="20" unbalanced="0"/>
    <cacheHierarchy uniqueName="[CallsTable].[Date of Call (Month)]" caption="Date of Call (Month)" attribute="1" defaultMemberUniqueName="[CallsTable].[Date of Call (Month)].[All]" allUniqueName="[CallsTable].[Date of Call (Month)].[All]" dimensionUniqueName="[CallsTable]" displayFolder="" count="0" memberValueDatatype="130" unbalanced="0"/>
    <cacheHierarchy uniqueName="[CustomersTable].[Customer ID]" caption="Customer ID" attribute="1" defaultMemberUniqueName="[CustomersTable].[Customer ID].[All]" allUniqueName="[CustomersTable].[Customer ID].[All]" dimensionUniqueName="[CustomersTable]" displayFolder="" count="0" memberValueDatatype="130" unbalanced="0"/>
    <cacheHierarchy uniqueName="[CustomersTable].[Gedner]" caption="Gedner" attribute="1" defaultMemberUniqueName="[CustomersTable].[Gedner].[All]" allUniqueName="[CustomersTable].[Gedner].[All]" dimensionUniqueName="[CustomersTable]" displayFolder="" count="0" memberValueDatatype="130" unbalanced="0"/>
    <cacheHierarchy uniqueName="[CustomersTable].[Age]" caption="Age" attribute="1" defaultMemberUniqueName="[CustomersTable].[Age].[All]" allUniqueName="[CustomersTable].[Age].[All]" dimensionUniqueName="[CustomersTable]" displayFolder="" count="0" memberValueDatatype="20" unbalanced="0"/>
    <cacheHierarchy uniqueName="[CustomersTable].[City]" caption="City" attribute="1" defaultMemberUniqueName="[CustomersTable].[City].[All]" allUniqueName="[CustomersTable].[City].[All]" dimensionUniqueName="[CustomersTable]" displayFolder="" count="0" memberValueDatatype="130" unbalanced="0"/>
    <cacheHierarchy uniqueName="[Table6].[Customer ID]" caption="Customer ID" attribute="1" defaultMemberUniqueName="[Table6].[Customer ID].[All]" allUniqueName="[Table6].[Customer ID].[All]" dimensionUniqueName="[Table6]" displayFolder="" count="0" memberValueDatatype="130" unbalanced="0"/>
    <cacheHierarchy uniqueName="[Table6].[Gedner]" caption="Gedner" attribute="1" defaultMemberUniqueName="[Table6].[Gedner].[All]" allUniqueName="[Table6].[Gedner].[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City]" caption="City" attribute="1" defaultMemberUniqueName="[Table6].[City].[All]" allUniqueName="[Table6].[City].[All]" dimensionUniqueName="[Table6]" displayFolder="" count="0" memberValueDatatype="130" unbalanced="0"/>
    <cacheHierarchy uniqueName="[CallsTable].[Date of Call (Month Index)]" caption="Date of Call (Month Index)" attribute="1" defaultMemberUniqueName="[CallsTable].[Date of Call (Month Index)].[All]" allUniqueName="[CallsTable].[Date of Call (Month Index)].[All]" dimensionUniqueName="[CallsTable]" displayFolder="" count="0" memberValueDatatype="20" unbalanced="0" hidden="1"/>
    <cacheHierarchy uniqueName="[Measures].[Sum of Purchase Amount]" caption="Sum of Purchase Amount" measure="1" displayFolder="" measureGroup="CallsTable" count="0">
      <extLst>
        <ext xmlns:x15="http://schemas.microsoft.com/office/spreadsheetml/2010/11/main" uri="{B97F6D7D-B522-45F9-BDA1-12C45D357490}">
          <x15:cacheHierarchy aggregatedColumn="16"/>
        </ext>
      </extLst>
    </cacheHierarchy>
    <cacheHierarchy uniqueName="[Measures].[Call Count]" caption="Call Count" measure="1" displayFolder="" measureGroup="CallsTable" count="0" oneField="1">
      <fieldsUsage count="1">
        <fieldUsage x="1"/>
      </fieldsUsage>
    </cacheHierarchy>
    <cacheHierarchy uniqueName="[Measures].[Total Amount]" caption="Total Amount" measure="1" displayFolder="" measureGroup="CallsTable" count="0" oneField="1">
      <fieldsUsage count="1">
        <fieldUsage x="2"/>
      </fieldsUsage>
    </cacheHierarchy>
    <cacheHierarchy uniqueName="[Measures].[Total Duration]" caption="Total Duration" measure="1" displayFolder="" measureGroup="CallsTable" count="0"/>
    <cacheHierarchy uniqueName="[Measures].[Avg. Rating]" caption="Avg. Rating" measure="1" displayFolder="" measureGroup="CallsTable" count="0"/>
    <cacheHierarchy uniqueName="[Measures].[5* Calls]" caption="5* Calls" measure="1" displayFolder="" measureGroup="CallsTable" count="0"/>
    <cacheHierarchy uniqueName="[Measures].[__XL_Count Table6]" caption="__XL_Count Table6" measure="1" displayFolder="" measureGroup="Table6" count="0" hidden="1"/>
    <cacheHierarchy uniqueName="[Measures].[__XL_Count Calls]" caption="__XL_Count Calls" measure="1" displayFolder="" measureGroup="Calls" count="0" hidden="1"/>
    <cacheHierarchy uniqueName="[Measures].[__XL_Count CallsTable]" caption="__XL_Count CallsTable" measure="1" displayFolder="" measureGroup="CallsTable" count="0" hidden="1"/>
    <cacheHierarchy uniqueName="[Measures].[__XL_Count CustomersTable]" caption="__XL_Count CustomersTable" measure="1" displayFolder="" measureGroup="CustomersTable" count="0" hidden="1"/>
    <cacheHierarchy uniqueName="[Measures].[__No measures defined]" caption="__No measures defined" measure="1" displayFolder="" count="0" hidden="1"/>
  </cacheHierarchies>
  <kpis count="0"/>
  <dimensions count="5">
    <dimension name="Calls" uniqueName="[Calls]" caption="Calls"/>
    <dimension name="CallsTable" uniqueName="[CallsTable]" caption="CallsTable"/>
    <dimension name="CustomersTable" uniqueName="[CustomersTable]" caption="CustomersTable"/>
    <dimension measure="1" name="Measures" uniqueName="[Measures]" caption="Measures"/>
    <dimension name="Table6" uniqueName="[Table6]" caption="Table6"/>
  </dimensions>
  <measureGroups count="4">
    <measureGroup name="Calls" caption="Calls"/>
    <measureGroup name="CallsTable" caption="CallsTable"/>
    <measureGroup name="CustomersTable" caption="CustomersTable"/>
    <measureGroup name="Table6" caption="Table6"/>
  </measureGroups>
  <maps count="5">
    <map measureGroup="0" dimension="0"/>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Lahane" refreshedDate="45853.966685995372" backgroundQuery="1" createdVersion="8" refreshedVersion="8" minRefreshableVersion="3" recordCount="0" supportSubquery="1" supportAdvancedDrill="1" xr:uid="{FF7D7A65-4D03-4066-A0CC-8837AB75EB2C}">
  <cacheSource type="external" connectionId="3"/>
  <cacheFields count="5">
    <cacheField name="[Measures].[Call Count]" caption="Call Count" numFmtId="0" hierarchy="33" level="32767"/>
    <cacheField name="[Measures].[Total Amount]" caption="Total Amount" numFmtId="0" hierarchy="34" level="32767"/>
    <cacheField name="[Measures].[Total Duration]" caption="Total Duration" numFmtId="0" hierarchy="35" level="32767"/>
    <cacheField name="[Measures].[Avg. Rating]" caption="Avg. Rating" numFmtId="0" hierarchy="36" level="32767"/>
    <cacheField name="[Measures].[5* Calls]" caption="5* Calls" numFmtId="0" hierarchy="37" level="32767"/>
  </cacheFields>
  <cacheHierarchies count="4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Table].[Call number]" caption="Call number" attribute="1" defaultMemberUniqueName="[CallsTable].[Call number].[All]" allUniqueName="[CallsTable].[Call number].[All]" dimensionUniqueName="[CallsTable]" displayFolder="" count="0" memberValueDatatype="130" unbalanced="0"/>
    <cacheHierarchy uniqueName="[CallsTable].[Customer ID]" caption="Customer ID" attribute="1" defaultMemberUniqueName="[CallsTable].[Customer ID].[All]" allUniqueName="[CallsTable].[Customer ID].[All]" dimensionUniqueName="[CallsTable]" displayFolder="" count="0" memberValueDatatype="130" unbalanced="0"/>
    <cacheHierarchy uniqueName="[CallsTable].[Duration]" caption="Duration" attribute="1" defaultMemberUniqueName="[CallsTable].[Duration].[All]" allUniqueName="[CallsTable].[Duration].[All]" dimensionUniqueName="[CallsTable]" displayFolder="" count="0" memberValueDatatype="20" unbalanced="0"/>
    <cacheHierarchy uniqueName="[CallsTable].[Representative]" caption="Representative" attribute="1" defaultMemberUniqueName="[CallsTable].[Representative].[All]" allUniqueName="[CallsTable].[Representative].[All]" dimensionUniqueName="[CallsTable]" displayFolder="" count="0" memberValueDatatype="130" unbalanced="0"/>
    <cacheHierarchy uniqueName="[CallsTable].[Date of Call]" caption="Date of Call" attribute="1" time="1" defaultMemberUniqueName="[CallsTable].[Date of Call].[All]" allUniqueName="[CallsTable].[Date of Call].[All]" dimensionUniqueName="[CallsTable]" displayFolder="" count="0" memberValueDatatype="7" unbalanced="0"/>
    <cacheHierarchy uniqueName="[CallsTable].[Purchase Amount]" caption="Purchase Amount" attribute="1" defaultMemberUniqueName="[CallsTable].[Purchase Amount].[All]" allUniqueName="[CallsTable].[Purchase Amount].[All]" dimensionUniqueName="[CallsTable]" displayFolder="" count="0" memberValueDatatype="20" unbalanced="0"/>
    <cacheHierarchy uniqueName="[CallsTable].[Satisfaction Rating]" caption="Satisfaction Rating" attribute="1" defaultMemberUniqueName="[CallsTable].[Satisfaction Rating].[All]" allUniqueName="[CallsTable].[Satisfaction Rating].[All]" dimensionUniqueName="[CallsTable]" displayFolder="" count="0" memberValueDatatype="5" unbalanced="0"/>
    <cacheHierarchy uniqueName="[CallsTable].[FY]" caption="FY" attribute="1" defaultMemberUniqueName="[CallsTable].[FY].[All]" allUniqueName="[CallsTable].[FY].[All]" dimensionUniqueName="[CallsTable]" displayFolder="" count="0" memberValueDatatype="20" unbalanced="0"/>
    <cacheHierarchy uniqueName="[CallsTable].[Day of week]" caption="Day of week" attribute="1" defaultMemberUniqueName="[CallsTable].[Day of week].[All]" allUniqueName="[CallsTable].[Day of week].[All]" dimensionUniqueName="[CallsTable]" displayFolder="" count="0" memberValueDatatype="130" unbalanced="0"/>
    <cacheHierarchy uniqueName="[CallsTable].[Duration Bucket]" caption="Duration Bucket" attribute="1" defaultMemberUniqueName="[CallsTable].[Duration Bucket].[All]" allUniqueName="[CallsTable].[Duration Bucket].[All]" dimensionUniqueName="[CallsTable]" displayFolder="" count="0" memberValueDatatype="130" unbalanced="0"/>
    <cacheHierarchy uniqueName="[CallsTable].[Rating Rounded]" caption="Rating Rounded" attribute="1" defaultMemberUniqueName="[CallsTable].[Rating Rounded].[All]" allUniqueName="[CallsTable].[Rating Rounded].[All]" dimensionUniqueName="[CallsTable]" displayFolder="" count="0" memberValueDatatype="20" unbalanced="0"/>
    <cacheHierarchy uniqueName="[CallsTable].[Date of Call (Month)]" caption="Date of Call (Month)" attribute="1" defaultMemberUniqueName="[CallsTable].[Date of Call (Month)].[All]" allUniqueName="[CallsTable].[Date of Call (Month)].[All]" dimensionUniqueName="[CallsTable]" displayFolder="" count="0" memberValueDatatype="130" unbalanced="0"/>
    <cacheHierarchy uniqueName="[CustomersTable].[Customer ID]" caption="Customer ID" attribute="1" defaultMemberUniqueName="[CustomersTable].[Customer ID].[All]" allUniqueName="[CustomersTable].[Customer ID].[All]" dimensionUniqueName="[CustomersTable]" displayFolder="" count="0" memberValueDatatype="130" unbalanced="0"/>
    <cacheHierarchy uniqueName="[CustomersTable].[Gedner]" caption="Gedner" attribute="1" defaultMemberUniqueName="[CustomersTable].[Gedner].[All]" allUniqueName="[CustomersTable].[Gedner].[All]" dimensionUniqueName="[CustomersTable]" displayFolder="" count="0" memberValueDatatype="130" unbalanced="0"/>
    <cacheHierarchy uniqueName="[CustomersTable].[Age]" caption="Age" attribute="1" defaultMemberUniqueName="[CustomersTable].[Age].[All]" allUniqueName="[CustomersTable].[Age].[All]" dimensionUniqueName="[CustomersTable]" displayFolder="" count="0" memberValueDatatype="20" unbalanced="0"/>
    <cacheHierarchy uniqueName="[CustomersTable].[City]" caption="City" attribute="1" defaultMemberUniqueName="[CustomersTable].[City].[All]" allUniqueName="[CustomersTable].[City].[All]" dimensionUniqueName="[CustomersTable]" displayFolder="" count="0" memberValueDatatype="130" unbalanced="0"/>
    <cacheHierarchy uniqueName="[Table6].[Customer ID]" caption="Customer ID" attribute="1" defaultMemberUniqueName="[Table6].[Customer ID].[All]" allUniqueName="[Table6].[Customer ID].[All]" dimensionUniqueName="[Table6]" displayFolder="" count="0" memberValueDatatype="130" unbalanced="0"/>
    <cacheHierarchy uniqueName="[Table6].[Gedner]" caption="Gedner" attribute="1" defaultMemberUniqueName="[Table6].[Gedner].[All]" allUniqueName="[Table6].[Gedner].[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City]" caption="City" attribute="1" defaultMemberUniqueName="[Table6].[City].[All]" allUniqueName="[Table6].[City].[All]" dimensionUniqueName="[Table6]" displayFolder="" count="0" memberValueDatatype="130" unbalanced="0"/>
    <cacheHierarchy uniqueName="[CallsTable].[Date of Call (Month Index)]" caption="Date of Call (Month Index)" attribute="1" defaultMemberUniqueName="[CallsTable].[Date of Call (Month Index)].[All]" allUniqueName="[CallsTable].[Date of Call (Month Index)].[All]" dimensionUniqueName="[CallsTable]" displayFolder="" count="0" memberValueDatatype="20" unbalanced="0" hidden="1"/>
    <cacheHierarchy uniqueName="[Measures].[Sum of Purchase Amount]" caption="Sum of Purchase Amount" measure="1" displayFolder="" measureGroup="CallsTable" count="0">
      <extLst>
        <ext xmlns:x15="http://schemas.microsoft.com/office/spreadsheetml/2010/11/main" uri="{B97F6D7D-B522-45F9-BDA1-12C45D357490}">
          <x15:cacheHierarchy aggregatedColumn="16"/>
        </ext>
      </extLst>
    </cacheHierarchy>
    <cacheHierarchy uniqueName="[Measures].[Call Count]" caption="Call Count" measure="1" displayFolder="" measureGroup="CallsTable" count="0" oneField="1">
      <fieldsUsage count="1">
        <fieldUsage x="0"/>
      </fieldsUsage>
    </cacheHierarchy>
    <cacheHierarchy uniqueName="[Measures].[Total Amount]" caption="Total Amount" measure="1" displayFolder="" measureGroup="CallsTable" count="0" oneField="1">
      <fieldsUsage count="1">
        <fieldUsage x="1"/>
      </fieldsUsage>
    </cacheHierarchy>
    <cacheHierarchy uniqueName="[Measures].[Total Duration]" caption="Total Duration" measure="1" displayFolder="" measureGroup="CallsTable" count="0" oneField="1">
      <fieldsUsage count="1">
        <fieldUsage x="2"/>
      </fieldsUsage>
    </cacheHierarchy>
    <cacheHierarchy uniqueName="[Measures].[Avg. Rating]" caption="Avg. Rating" measure="1" displayFolder="" measureGroup="CallsTable" count="0" oneField="1">
      <fieldsUsage count="1">
        <fieldUsage x="3"/>
      </fieldsUsage>
    </cacheHierarchy>
    <cacheHierarchy uniqueName="[Measures].[5* Calls]" caption="5* Calls" measure="1" displayFolder="" measureGroup="CallsTable" count="0" oneField="1">
      <fieldsUsage count="1">
        <fieldUsage x="4"/>
      </fieldsUsage>
    </cacheHierarchy>
    <cacheHierarchy uniqueName="[Measures].[__XL_Count Table6]" caption="__XL_Count Table6" measure="1" displayFolder="" measureGroup="Table6" count="0" hidden="1"/>
    <cacheHierarchy uniqueName="[Measures].[__XL_Count Calls]" caption="__XL_Count Calls" measure="1" displayFolder="" measureGroup="Calls" count="0" hidden="1"/>
    <cacheHierarchy uniqueName="[Measures].[__XL_Count CallsTable]" caption="__XL_Count CallsTable" measure="1" displayFolder="" measureGroup="CallsTable" count="0" hidden="1"/>
    <cacheHierarchy uniqueName="[Measures].[__XL_Count CustomersTable]" caption="__XL_Count CustomersTable" measure="1" displayFolder="" measureGroup="CustomersTable" count="0" hidden="1"/>
    <cacheHierarchy uniqueName="[Measures].[__No measures defined]" caption="__No measures defined" measure="1" displayFolder="" count="0" hidden="1"/>
  </cacheHierarchies>
  <kpis count="0"/>
  <dimensions count="5">
    <dimension name="Calls" uniqueName="[Calls]" caption="Calls"/>
    <dimension name="CallsTable" uniqueName="[CallsTable]" caption="CallsTable"/>
    <dimension name="CustomersTable" uniqueName="[CustomersTable]" caption="CustomersTable"/>
    <dimension measure="1" name="Measures" uniqueName="[Measures]" caption="Measures"/>
    <dimension name="Table6" uniqueName="[Table6]" caption="Table6"/>
  </dimensions>
  <measureGroups count="4">
    <measureGroup name="Calls" caption="Calls"/>
    <measureGroup name="CallsTable" caption="CallsTable"/>
    <measureGroup name="CustomersTable" caption="CustomersTable"/>
    <measureGroup name="Table6" caption="Table6"/>
  </measureGroups>
  <maps count="5">
    <map measureGroup="0" dimension="0"/>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d Lahane" refreshedDate="45853.966686805557" createdVersion="8" refreshedVersion="8" minRefreshableVersion="3" recordCount="1000" xr:uid="{92F046DE-ED28-4223-9211-130F920E6D2E}">
  <cacheSource type="worksheet">
    <worksheetSource name="Calls"/>
  </cacheSource>
  <cacheFields count="14">
    <cacheField name="Call number" numFmtId="0">
      <sharedItems count="1000">
        <s v="Call_7271"/>
        <s v="Call_7272"/>
        <s v="Call_7273"/>
        <s v="Call_7274"/>
        <s v="Call_7275"/>
        <s v="Call_7276"/>
        <s v="Call_7277"/>
        <s v="Call_7278"/>
        <s v="Call_7279"/>
        <s v="Call_7280"/>
        <s v="Call_7281"/>
        <s v="Call_7282"/>
        <s v="Call_7283"/>
        <s v="Call_7284"/>
        <s v="Call_7285"/>
        <s v="Call_7286"/>
        <s v="Call_7287"/>
        <s v="Call_7288"/>
        <s v="Call_7289"/>
        <s v="Call_7290"/>
        <s v="Call_7291"/>
        <s v="Call_7292"/>
        <s v="Call_7293"/>
        <s v="Call_7294"/>
        <s v="Call_7295"/>
        <s v="Call_7296"/>
        <s v="Call_7297"/>
        <s v="Call_7298"/>
        <s v="Call_7299"/>
        <s v="Call_7300"/>
        <s v="Call_7301"/>
        <s v="Call_7302"/>
        <s v="Call_7303"/>
        <s v="Call_7304"/>
        <s v="Call_7305"/>
        <s v="Call_7306"/>
        <s v="Call_7307"/>
        <s v="Call_7308"/>
        <s v="Call_7309"/>
        <s v="Call_7310"/>
        <s v="Call_7311"/>
        <s v="Call_7312"/>
        <s v="Call_7313"/>
        <s v="Call_7314"/>
        <s v="Call_7315"/>
        <s v="Call_7316"/>
        <s v="Call_7317"/>
        <s v="Call_7318"/>
        <s v="Call_7319"/>
        <s v="Call_7320"/>
        <s v="Call_7321"/>
        <s v="Call_7322"/>
        <s v="Call_7323"/>
        <s v="Call_7324"/>
        <s v="Call_7325"/>
        <s v="Call_7326"/>
        <s v="Call_7327"/>
        <s v="Call_7328"/>
        <s v="Call_7329"/>
        <s v="Call_7330"/>
        <s v="Call_7331"/>
        <s v="Call_7332"/>
        <s v="Call_7333"/>
        <s v="Call_7334"/>
        <s v="Call_7335"/>
        <s v="Call_7336"/>
        <s v="Call_7337"/>
        <s v="Call_7338"/>
        <s v="Call_7339"/>
        <s v="Call_7340"/>
        <s v="Call_7341"/>
        <s v="Call_7342"/>
        <s v="Call_7343"/>
        <s v="Call_7344"/>
        <s v="Call_7345"/>
        <s v="Call_7346"/>
        <s v="Call_7347"/>
        <s v="Call_7348"/>
        <s v="Call_7349"/>
        <s v="Call_7350"/>
        <s v="Call_7351"/>
        <s v="Call_7352"/>
        <s v="Call_7353"/>
        <s v="Call_7354"/>
        <s v="Call_7355"/>
        <s v="Call_7356"/>
        <s v="Call_7357"/>
        <s v="Call_7358"/>
        <s v="Call_7359"/>
        <s v="Call_7360"/>
        <s v="Call_7361"/>
        <s v="Call_7362"/>
        <s v="Call_7363"/>
        <s v="Call_7364"/>
        <s v="Call_7365"/>
        <s v="Call_7366"/>
        <s v="Call_7367"/>
        <s v="Call_7368"/>
        <s v="Call_7369"/>
        <s v="Call_7370"/>
        <s v="Call_7371"/>
        <s v="Call_7372"/>
        <s v="Call_7373"/>
        <s v="Call_7374"/>
        <s v="Call_7375"/>
        <s v="Call_7376"/>
        <s v="Call_7377"/>
        <s v="Call_7378"/>
        <s v="Call_7379"/>
        <s v="Call_7380"/>
        <s v="Call_7381"/>
        <s v="Call_7382"/>
        <s v="Call_7383"/>
        <s v="Call_7384"/>
        <s v="Call_7385"/>
        <s v="Call_7386"/>
        <s v="Call_7387"/>
        <s v="Call_7388"/>
        <s v="Call_7389"/>
        <s v="Call_7390"/>
        <s v="Call_7391"/>
        <s v="Call_7392"/>
        <s v="Call_7393"/>
        <s v="Call_7394"/>
        <s v="Call_7395"/>
        <s v="Call_7396"/>
        <s v="Call_7397"/>
        <s v="Call_7398"/>
        <s v="Call_7399"/>
        <s v="Call_7400"/>
        <s v="Call_7401"/>
        <s v="Call_7402"/>
        <s v="Call_7403"/>
        <s v="Call_7404"/>
        <s v="Call_7405"/>
        <s v="Call_7406"/>
        <s v="Call_7407"/>
        <s v="Call_7408"/>
        <s v="Call_7409"/>
        <s v="Call_7410"/>
        <s v="Call_7411"/>
        <s v="Call_7412"/>
        <s v="Call_7413"/>
        <s v="Call_7414"/>
        <s v="Call_7415"/>
        <s v="Call_7416"/>
        <s v="Call_7417"/>
        <s v="Call_7418"/>
        <s v="Call_7419"/>
        <s v="Call_7420"/>
        <s v="Call_7421"/>
        <s v="Call_7422"/>
        <s v="Call_7423"/>
        <s v="Call_7424"/>
        <s v="Call_7425"/>
        <s v="Call_7426"/>
        <s v="Call_7427"/>
        <s v="Call_7428"/>
        <s v="Call_7429"/>
        <s v="Call_7430"/>
        <s v="Call_7431"/>
        <s v="Call_7432"/>
        <s v="Call_7433"/>
        <s v="Call_7434"/>
        <s v="Call_7435"/>
        <s v="Call_7436"/>
        <s v="Call_7437"/>
        <s v="Call_7438"/>
        <s v="Call_7439"/>
        <s v="Call_7440"/>
        <s v="Call_7441"/>
        <s v="Call_7442"/>
        <s v="Call_7443"/>
        <s v="Call_7444"/>
        <s v="Call_7445"/>
        <s v="Call_7446"/>
        <s v="Call_7447"/>
        <s v="Call_7448"/>
        <s v="Call_7449"/>
        <s v="Call_7450"/>
        <s v="Call_7451"/>
        <s v="Call_7452"/>
        <s v="Call_7453"/>
        <s v="Call_7454"/>
        <s v="Call_7455"/>
        <s v="Call_7456"/>
        <s v="Call_7457"/>
        <s v="Call_7458"/>
        <s v="Call_7459"/>
        <s v="Call_7460"/>
        <s v="Call_7461"/>
        <s v="Call_7462"/>
        <s v="Call_7463"/>
        <s v="Call_7464"/>
        <s v="Call_7465"/>
        <s v="Call_7466"/>
        <s v="Call_7467"/>
        <s v="Call_7468"/>
        <s v="Call_7469"/>
        <s v="Call_7470"/>
        <s v="Call_7471"/>
        <s v="Call_7472"/>
        <s v="Call_7473"/>
        <s v="Call_7474"/>
        <s v="Call_7475"/>
        <s v="Call_7476"/>
        <s v="Call_7477"/>
        <s v="Call_7478"/>
        <s v="Call_7479"/>
        <s v="Call_7480"/>
        <s v="Call_7481"/>
        <s v="Call_7482"/>
        <s v="Call_7483"/>
        <s v="Call_7484"/>
        <s v="Call_7485"/>
        <s v="Call_7486"/>
        <s v="Call_7487"/>
        <s v="Call_7488"/>
        <s v="Call_7489"/>
        <s v="Call_7490"/>
        <s v="Call_7491"/>
        <s v="Call_7492"/>
        <s v="Call_7493"/>
        <s v="Call_7494"/>
        <s v="Call_7495"/>
        <s v="Call_7496"/>
        <s v="Call_7497"/>
        <s v="Call_7498"/>
        <s v="Call_7499"/>
        <s v="Call_7500"/>
        <s v="Call_7501"/>
        <s v="Call_7502"/>
        <s v="Call_7503"/>
        <s v="Call_7504"/>
        <s v="Call_7505"/>
        <s v="Call_7506"/>
        <s v="Call_7507"/>
        <s v="Call_7508"/>
        <s v="Call_7509"/>
        <s v="Call_7510"/>
        <s v="Call_7511"/>
        <s v="Call_7512"/>
        <s v="Call_7513"/>
        <s v="Call_7514"/>
        <s v="Call_7515"/>
        <s v="Call_7516"/>
        <s v="Call_7517"/>
        <s v="Call_7518"/>
        <s v="Call_7519"/>
        <s v="Call_7520"/>
        <s v="Call_7521"/>
        <s v="Call_7522"/>
        <s v="Call_7523"/>
        <s v="Call_7524"/>
        <s v="Call_7525"/>
        <s v="Call_7526"/>
        <s v="Call_7527"/>
        <s v="Call_7528"/>
        <s v="Call_7529"/>
        <s v="Call_7530"/>
        <s v="Call_7531"/>
        <s v="Call_7532"/>
        <s v="Call_7533"/>
        <s v="Call_7534"/>
        <s v="Call_7535"/>
        <s v="Call_7536"/>
        <s v="Call_7537"/>
        <s v="Call_7538"/>
        <s v="Call_7539"/>
        <s v="Call_7540"/>
        <s v="Call_7541"/>
        <s v="Call_7542"/>
        <s v="Call_7543"/>
        <s v="Call_7544"/>
        <s v="Call_7545"/>
        <s v="Call_7546"/>
        <s v="Call_7547"/>
        <s v="Call_7548"/>
        <s v="Call_7549"/>
        <s v="Call_7550"/>
        <s v="Call_7551"/>
        <s v="Call_7552"/>
        <s v="Call_7553"/>
        <s v="Call_7554"/>
        <s v="Call_7555"/>
        <s v="Call_7556"/>
        <s v="Call_7557"/>
        <s v="Call_7558"/>
        <s v="Call_7559"/>
        <s v="Call_7560"/>
        <s v="Call_7561"/>
        <s v="Call_7562"/>
        <s v="Call_7563"/>
        <s v="Call_7564"/>
        <s v="Call_7565"/>
        <s v="Call_7566"/>
        <s v="Call_7567"/>
        <s v="Call_7568"/>
        <s v="Call_7569"/>
        <s v="Call_7570"/>
        <s v="Call_7571"/>
        <s v="Call_7572"/>
        <s v="Call_7573"/>
        <s v="Call_7574"/>
        <s v="Call_7575"/>
        <s v="Call_7576"/>
        <s v="Call_7577"/>
        <s v="Call_7578"/>
        <s v="Call_7579"/>
        <s v="Call_7580"/>
        <s v="Call_7581"/>
        <s v="Call_7582"/>
        <s v="Call_7583"/>
        <s v="Call_7584"/>
        <s v="Call_7585"/>
        <s v="Call_7586"/>
        <s v="Call_7587"/>
        <s v="Call_7588"/>
        <s v="Call_7589"/>
        <s v="Call_7590"/>
        <s v="Call_7591"/>
        <s v="Call_7592"/>
        <s v="Call_7593"/>
        <s v="Call_7594"/>
        <s v="Call_7595"/>
        <s v="Call_7596"/>
        <s v="Call_7597"/>
        <s v="Call_7598"/>
        <s v="Call_7599"/>
        <s v="Call_7600"/>
        <s v="Call_7601"/>
        <s v="Call_7602"/>
        <s v="Call_7603"/>
        <s v="Call_7604"/>
        <s v="Call_7605"/>
        <s v="Call_7606"/>
        <s v="Call_7607"/>
        <s v="Call_7608"/>
        <s v="Call_7609"/>
        <s v="Call_7610"/>
        <s v="Call_7611"/>
        <s v="Call_7612"/>
        <s v="Call_7613"/>
        <s v="Call_7614"/>
        <s v="Call_7615"/>
        <s v="Call_7616"/>
        <s v="Call_7617"/>
        <s v="Call_7618"/>
        <s v="Call_7619"/>
        <s v="Call_7620"/>
        <s v="Call_7621"/>
        <s v="Call_7622"/>
        <s v="Call_7623"/>
        <s v="Call_7624"/>
        <s v="Call_7625"/>
        <s v="Call_7626"/>
        <s v="Call_7627"/>
        <s v="Call_7628"/>
        <s v="Call_7629"/>
        <s v="Call_7630"/>
        <s v="Call_7631"/>
        <s v="Call_7632"/>
        <s v="Call_7633"/>
        <s v="Call_7634"/>
        <s v="Call_7635"/>
        <s v="Call_7636"/>
        <s v="Call_7637"/>
        <s v="Call_7638"/>
        <s v="Call_7639"/>
        <s v="Call_7640"/>
        <s v="Call_7641"/>
        <s v="Call_7642"/>
        <s v="Call_7643"/>
        <s v="Call_7644"/>
        <s v="Call_7645"/>
        <s v="Call_7646"/>
        <s v="Call_7647"/>
        <s v="Call_7648"/>
        <s v="Call_7649"/>
        <s v="Call_7650"/>
        <s v="Call_7651"/>
        <s v="Call_7652"/>
        <s v="Call_7653"/>
        <s v="Call_7654"/>
        <s v="Call_7655"/>
        <s v="Call_7656"/>
        <s v="Call_7657"/>
        <s v="Call_7658"/>
        <s v="Call_7659"/>
        <s v="Call_7660"/>
        <s v="Call_7661"/>
        <s v="Call_7662"/>
        <s v="Call_7663"/>
        <s v="Call_7664"/>
        <s v="Call_7665"/>
        <s v="Call_7666"/>
        <s v="Call_7667"/>
        <s v="Call_7668"/>
        <s v="Call_7669"/>
        <s v="Call_7670"/>
        <s v="Call_7671"/>
        <s v="Call_7672"/>
        <s v="Call_7673"/>
        <s v="Call_7674"/>
        <s v="Call_7675"/>
        <s v="Call_7676"/>
        <s v="Call_7677"/>
        <s v="Call_7678"/>
        <s v="Call_7679"/>
        <s v="Call_7680"/>
        <s v="Call_7681"/>
        <s v="Call_7682"/>
        <s v="Call_7683"/>
        <s v="Call_7684"/>
        <s v="Call_7685"/>
        <s v="Call_7686"/>
        <s v="Call_7687"/>
        <s v="Call_7688"/>
        <s v="Call_7689"/>
        <s v="Call_7690"/>
        <s v="Call_7691"/>
        <s v="Call_7692"/>
        <s v="Call_7693"/>
        <s v="Call_7694"/>
        <s v="Call_7695"/>
        <s v="Call_7696"/>
        <s v="Call_7697"/>
        <s v="Call_7698"/>
        <s v="Call_7699"/>
        <s v="Call_7700"/>
        <s v="Call_7701"/>
        <s v="Call_7702"/>
        <s v="Call_7703"/>
        <s v="Call_7704"/>
        <s v="Call_7705"/>
        <s v="Call_7706"/>
        <s v="Call_7707"/>
        <s v="Call_7708"/>
        <s v="Call_7709"/>
        <s v="Call_7710"/>
        <s v="Call_7711"/>
        <s v="Call_7712"/>
        <s v="Call_7713"/>
        <s v="Call_7714"/>
        <s v="Call_7715"/>
        <s v="Call_7716"/>
        <s v="Call_7717"/>
        <s v="Call_7718"/>
        <s v="Call_7719"/>
        <s v="Call_7720"/>
        <s v="Call_7721"/>
        <s v="Call_7722"/>
        <s v="Call_7723"/>
        <s v="Call_7724"/>
        <s v="Call_7725"/>
        <s v="Call_7726"/>
        <s v="Call_7727"/>
        <s v="Call_7728"/>
        <s v="Call_7729"/>
        <s v="Call_7730"/>
        <s v="Call_7731"/>
        <s v="Call_7732"/>
        <s v="Call_7733"/>
        <s v="Call_7734"/>
        <s v="Call_7735"/>
        <s v="Call_7736"/>
        <s v="Call_7737"/>
        <s v="Call_7738"/>
        <s v="Call_7739"/>
        <s v="Call_7740"/>
        <s v="Call_7741"/>
        <s v="Call_7742"/>
        <s v="Call_7743"/>
        <s v="Call_7744"/>
        <s v="Call_7745"/>
        <s v="Call_7746"/>
        <s v="Call_7747"/>
        <s v="Call_7748"/>
        <s v="Call_7749"/>
        <s v="Call_7750"/>
        <s v="Call_7751"/>
        <s v="Call_7752"/>
        <s v="Call_7753"/>
        <s v="Call_7754"/>
        <s v="Call_7755"/>
        <s v="Call_7756"/>
        <s v="Call_7757"/>
        <s v="Call_7758"/>
        <s v="Call_7759"/>
        <s v="Call_7760"/>
        <s v="Call_7761"/>
        <s v="Call_7762"/>
        <s v="Call_7763"/>
        <s v="Call_7764"/>
        <s v="Call_7765"/>
        <s v="Call_7766"/>
        <s v="Call_7767"/>
        <s v="Call_7768"/>
        <s v="Call_7769"/>
        <s v="Call_7770"/>
        <s v="Call_7771"/>
        <s v="Call_7772"/>
        <s v="Call_7773"/>
        <s v="Call_7774"/>
        <s v="Call_7775"/>
        <s v="Call_7776"/>
        <s v="Call_7777"/>
        <s v="Call_7778"/>
        <s v="Call_7779"/>
        <s v="Call_7780"/>
        <s v="Call_7781"/>
        <s v="Call_7782"/>
        <s v="Call_7783"/>
        <s v="Call_7784"/>
        <s v="Call_7785"/>
        <s v="Call_7786"/>
        <s v="Call_7787"/>
        <s v="Call_7788"/>
        <s v="Call_7789"/>
        <s v="Call_7790"/>
        <s v="Call_7791"/>
        <s v="Call_7792"/>
        <s v="Call_7793"/>
        <s v="Call_7794"/>
        <s v="Call_7795"/>
        <s v="Call_7796"/>
        <s v="Call_7797"/>
        <s v="Call_7798"/>
        <s v="Call_7799"/>
        <s v="Call_7800"/>
        <s v="Call_7801"/>
        <s v="Call_7802"/>
        <s v="Call_7803"/>
        <s v="Call_7804"/>
        <s v="Call_7805"/>
        <s v="Call_7806"/>
        <s v="Call_7807"/>
        <s v="Call_7808"/>
        <s v="Call_7809"/>
        <s v="Call_7810"/>
        <s v="Call_7811"/>
        <s v="Call_7812"/>
        <s v="Call_7813"/>
        <s v="Call_7814"/>
        <s v="Call_7815"/>
        <s v="Call_7816"/>
        <s v="Call_7817"/>
        <s v="Call_7818"/>
        <s v="Call_7819"/>
        <s v="Call_7820"/>
        <s v="Call_7821"/>
        <s v="Call_7822"/>
        <s v="Call_7823"/>
        <s v="Call_7824"/>
        <s v="Call_7825"/>
        <s v="Call_7826"/>
        <s v="Call_7827"/>
        <s v="Call_7828"/>
        <s v="Call_7829"/>
        <s v="Call_7830"/>
        <s v="Call_7831"/>
        <s v="Call_7832"/>
        <s v="Call_7833"/>
        <s v="Call_7834"/>
        <s v="Call_7835"/>
        <s v="Call_7836"/>
        <s v="Call_7837"/>
        <s v="Call_7838"/>
        <s v="Call_7839"/>
        <s v="Call_7840"/>
        <s v="Call_7841"/>
        <s v="Call_7842"/>
        <s v="Call_7843"/>
        <s v="Call_7844"/>
        <s v="Call_7845"/>
        <s v="Call_7846"/>
        <s v="Call_7847"/>
        <s v="Call_7848"/>
        <s v="Call_7849"/>
        <s v="Call_7850"/>
        <s v="Call_7851"/>
        <s v="Call_7852"/>
        <s v="Call_7853"/>
        <s v="Call_7854"/>
        <s v="Call_7855"/>
        <s v="Call_7856"/>
        <s v="Call_7857"/>
        <s v="Call_7858"/>
        <s v="Call_7859"/>
        <s v="Call_7860"/>
        <s v="Call_7861"/>
        <s v="Call_7862"/>
        <s v="Call_7863"/>
        <s v="Call_7864"/>
        <s v="Call_7865"/>
        <s v="Call_7866"/>
        <s v="Call_7867"/>
        <s v="Call_7868"/>
        <s v="Call_7869"/>
        <s v="Call_7870"/>
        <s v="Call_7871"/>
        <s v="Call_7872"/>
        <s v="Call_7873"/>
        <s v="Call_7874"/>
        <s v="Call_7875"/>
        <s v="Call_7876"/>
        <s v="Call_7877"/>
        <s v="Call_7878"/>
        <s v="Call_7879"/>
        <s v="Call_7880"/>
        <s v="Call_7881"/>
        <s v="Call_7882"/>
        <s v="Call_7883"/>
        <s v="Call_7884"/>
        <s v="Call_7885"/>
        <s v="Call_7886"/>
        <s v="Call_7887"/>
        <s v="Call_7888"/>
        <s v="Call_7889"/>
        <s v="Call_7890"/>
        <s v="Call_7891"/>
        <s v="Call_7892"/>
        <s v="Call_7893"/>
        <s v="Call_7894"/>
        <s v="Call_7895"/>
        <s v="Call_7896"/>
        <s v="Call_7897"/>
        <s v="Call_7898"/>
        <s v="Call_7899"/>
        <s v="Call_7900"/>
        <s v="Call_7901"/>
        <s v="Call_7902"/>
        <s v="Call_7903"/>
        <s v="Call_7904"/>
        <s v="Call_7905"/>
        <s v="Call_7906"/>
        <s v="Call_7907"/>
        <s v="Call_7908"/>
        <s v="Call_7909"/>
        <s v="Call_7910"/>
        <s v="Call_7911"/>
        <s v="Call_7912"/>
        <s v="Call_7913"/>
        <s v="Call_7914"/>
        <s v="Call_7915"/>
        <s v="Call_7916"/>
        <s v="Call_7917"/>
        <s v="Call_7918"/>
        <s v="Call_7919"/>
        <s v="Call_7920"/>
        <s v="Call_7921"/>
        <s v="Call_7922"/>
        <s v="Call_7923"/>
        <s v="Call_7924"/>
        <s v="Call_7925"/>
        <s v="Call_7926"/>
        <s v="Call_7927"/>
        <s v="Call_7928"/>
        <s v="Call_7929"/>
        <s v="Call_7930"/>
        <s v="Call_7931"/>
        <s v="Call_7932"/>
        <s v="Call_7933"/>
        <s v="Call_7934"/>
        <s v="Call_7935"/>
        <s v="Call_7936"/>
        <s v="Call_7937"/>
        <s v="Call_7938"/>
        <s v="Call_7939"/>
        <s v="Call_7940"/>
        <s v="Call_7941"/>
        <s v="Call_7942"/>
        <s v="Call_7943"/>
        <s v="Call_7944"/>
        <s v="Call_7945"/>
        <s v="Call_7946"/>
        <s v="Call_7947"/>
        <s v="Call_7948"/>
        <s v="Call_7949"/>
        <s v="Call_7950"/>
        <s v="Call_7951"/>
        <s v="Call_7952"/>
        <s v="Call_7953"/>
        <s v="Call_7954"/>
        <s v="Call_7955"/>
        <s v="Call_7956"/>
        <s v="Call_7957"/>
        <s v="Call_7958"/>
        <s v="Call_7959"/>
        <s v="Call_7960"/>
        <s v="Call_7961"/>
        <s v="Call_7962"/>
        <s v="Call_7963"/>
        <s v="Call_7964"/>
        <s v="Call_7965"/>
        <s v="Call_7966"/>
        <s v="Call_7967"/>
        <s v="Call_7968"/>
        <s v="Call_7969"/>
        <s v="Call_7970"/>
        <s v="Call_7971"/>
        <s v="Call_7972"/>
        <s v="Call_7973"/>
        <s v="Call_7974"/>
        <s v="Call_7975"/>
        <s v="Call_7976"/>
        <s v="Call_7977"/>
        <s v="Call_7978"/>
        <s v="Call_7979"/>
        <s v="Call_7980"/>
        <s v="Call_7981"/>
        <s v="Call_7982"/>
        <s v="Call_7983"/>
        <s v="Call_7984"/>
        <s v="Call_7985"/>
        <s v="Call_7986"/>
        <s v="Call_7987"/>
        <s v="Call_7988"/>
        <s v="Call_7989"/>
        <s v="Call_7990"/>
        <s v="Call_7991"/>
        <s v="Call_7992"/>
        <s v="Call_7993"/>
        <s v="Call_7994"/>
        <s v="Call_7995"/>
        <s v="Call_7996"/>
        <s v="Call_7997"/>
        <s v="Call_7998"/>
        <s v="Call_7999"/>
        <s v="Call_8000"/>
        <s v="Call_8001"/>
        <s v="Call_8002"/>
        <s v="Call_8003"/>
        <s v="Call_8004"/>
        <s v="Call_8005"/>
        <s v="Call_8006"/>
        <s v="Call_8007"/>
        <s v="Call_8008"/>
        <s v="Call_8009"/>
        <s v="Call_8010"/>
        <s v="Call_8011"/>
        <s v="Call_8012"/>
        <s v="Call_8013"/>
        <s v="Call_8014"/>
        <s v="Call_8015"/>
        <s v="Call_8016"/>
        <s v="Call_8017"/>
        <s v="Call_8018"/>
        <s v="Call_8019"/>
        <s v="Call_8020"/>
        <s v="Call_8021"/>
        <s v="Call_8022"/>
        <s v="Call_8023"/>
        <s v="Call_8024"/>
        <s v="Call_8025"/>
        <s v="Call_8026"/>
        <s v="Call_8027"/>
        <s v="Call_8028"/>
        <s v="Call_8029"/>
        <s v="Call_8030"/>
        <s v="Call_8031"/>
        <s v="Call_8032"/>
        <s v="Call_8033"/>
        <s v="Call_8034"/>
        <s v="Call_8035"/>
        <s v="Call_8036"/>
        <s v="Call_8037"/>
        <s v="Call_8038"/>
        <s v="Call_8039"/>
        <s v="Call_8040"/>
        <s v="Call_8041"/>
        <s v="Call_8042"/>
        <s v="Call_8043"/>
        <s v="Call_8044"/>
        <s v="Call_8045"/>
        <s v="Call_8046"/>
        <s v="Call_8047"/>
        <s v="Call_8048"/>
        <s v="Call_8049"/>
        <s v="Call_8050"/>
        <s v="Call_8051"/>
        <s v="Call_8052"/>
        <s v="Call_8053"/>
        <s v="Call_8054"/>
        <s v="Call_8055"/>
        <s v="Call_8056"/>
        <s v="Call_8057"/>
        <s v="Call_8058"/>
        <s v="Call_8059"/>
        <s v="Call_8060"/>
        <s v="Call_8061"/>
        <s v="Call_8062"/>
        <s v="Call_8063"/>
        <s v="Call_8064"/>
        <s v="Call_8065"/>
        <s v="Call_8066"/>
        <s v="Call_8067"/>
        <s v="Call_8068"/>
        <s v="Call_8069"/>
        <s v="Call_8070"/>
        <s v="Call_8071"/>
        <s v="Call_8072"/>
        <s v="Call_8073"/>
        <s v="Call_8074"/>
        <s v="Call_8075"/>
        <s v="Call_8076"/>
        <s v="Call_8077"/>
        <s v="Call_8078"/>
        <s v="Call_8079"/>
        <s v="Call_8080"/>
        <s v="Call_8081"/>
        <s v="Call_8082"/>
        <s v="Call_8083"/>
        <s v="Call_8084"/>
        <s v="Call_8085"/>
        <s v="Call_8086"/>
        <s v="Call_8087"/>
        <s v="Call_8088"/>
        <s v="Call_8089"/>
        <s v="Call_8090"/>
        <s v="Call_8091"/>
        <s v="Call_8092"/>
        <s v="Call_8093"/>
        <s v="Call_8094"/>
        <s v="Call_8095"/>
        <s v="Call_8096"/>
        <s v="Call_8097"/>
        <s v="Call_8098"/>
        <s v="Call_8099"/>
        <s v="Call_8100"/>
        <s v="Call_8101"/>
        <s v="Call_8102"/>
        <s v="Call_8103"/>
        <s v="Call_8104"/>
        <s v="Call_8105"/>
        <s v="Call_8106"/>
        <s v="Call_8107"/>
        <s v="Call_8108"/>
        <s v="Call_8109"/>
        <s v="Call_8110"/>
        <s v="Call_8111"/>
        <s v="Call_8112"/>
        <s v="Call_8113"/>
        <s v="Call_8114"/>
        <s v="Call_8115"/>
        <s v="Call_8116"/>
        <s v="Call_8117"/>
        <s v="Call_8118"/>
        <s v="Call_8119"/>
        <s v="Call_8120"/>
        <s v="Call_8121"/>
        <s v="Call_8122"/>
        <s v="Call_8123"/>
        <s v="Call_8124"/>
        <s v="Call_8125"/>
        <s v="Call_8126"/>
        <s v="Call_8127"/>
        <s v="Call_8128"/>
        <s v="Call_8129"/>
        <s v="Call_8130"/>
        <s v="Call_8131"/>
        <s v="Call_8132"/>
        <s v="Call_8133"/>
        <s v="Call_8134"/>
        <s v="Call_8135"/>
        <s v="Call_8136"/>
        <s v="Call_8137"/>
        <s v="Call_8138"/>
        <s v="Call_8139"/>
        <s v="Call_8140"/>
        <s v="Call_8141"/>
        <s v="Call_8142"/>
        <s v="Call_8143"/>
        <s v="Call_8144"/>
        <s v="Call_8145"/>
        <s v="Call_8146"/>
        <s v="Call_8147"/>
        <s v="Call_8148"/>
        <s v="Call_8149"/>
        <s v="Call_8150"/>
        <s v="Call_8151"/>
        <s v="Call_8152"/>
        <s v="Call_8153"/>
        <s v="Call_8154"/>
        <s v="Call_8155"/>
        <s v="Call_8156"/>
        <s v="Call_8157"/>
        <s v="Call_8158"/>
        <s v="Call_8159"/>
        <s v="Call_8160"/>
        <s v="Call_8161"/>
        <s v="Call_8162"/>
        <s v="Call_8163"/>
        <s v="Call_8164"/>
        <s v="Call_8165"/>
        <s v="Call_8166"/>
        <s v="Call_8167"/>
        <s v="Call_8168"/>
        <s v="Call_8169"/>
        <s v="Call_8170"/>
        <s v="Call_8171"/>
        <s v="Call_8172"/>
        <s v="Call_8173"/>
        <s v="Call_8174"/>
        <s v="Call_8175"/>
        <s v="Call_8176"/>
        <s v="Call_8177"/>
        <s v="Call_8178"/>
        <s v="Call_8179"/>
        <s v="Call_8180"/>
        <s v="Call_8181"/>
        <s v="Call_8182"/>
        <s v="Call_8183"/>
        <s v="Call_8184"/>
        <s v="Call_8185"/>
        <s v="Call_8186"/>
        <s v="Call_8187"/>
        <s v="Call_8188"/>
        <s v="Call_8189"/>
        <s v="Call_8190"/>
        <s v="Call_8191"/>
        <s v="Call_8192"/>
        <s v="Call_8193"/>
        <s v="Call_8194"/>
        <s v="Call_8195"/>
        <s v="Call_8196"/>
        <s v="Call_8197"/>
        <s v="Call_8198"/>
        <s v="Call_8199"/>
        <s v="Call_8200"/>
        <s v="Call_8201"/>
        <s v="Call_8202"/>
        <s v="Call_8203"/>
        <s v="Call_8204"/>
        <s v="Call_8205"/>
        <s v="Call_8206"/>
        <s v="Call_8207"/>
        <s v="Call_8208"/>
        <s v="Call_8209"/>
        <s v="Call_8210"/>
        <s v="Call_8211"/>
        <s v="Call_8212"/>
        <s v="Call_8213"/>
        <s v="Call_8214"/>
        <s v="Call_8215"/>
        <s v="Call_8216"/>
        <s v="Call_8217"/>
        <s v="Call_8218"/>
        <s v="Call_8219"/>
        <s v="Call_8220"/>
        <s v="Call_8221"/>
        <s v="Call_8222"/>
        <s v="Call_8223"/>
        <s v="Call_8224"/>
        <s v="Call_8225"/>
        <s v="Call_8226"/>
        <s v="Call_8227"/>
        <s v="Call_8228"/>
        <s v="Call_8229"/>
        <s v="Call_8230"/>
        <s v="Call_8231"/>
        <s v="Call_8232"/>
        <s v="Call_8233"/>
        <s v="Call_8234"/>
        <s v="Call_8235"/>
        <s v="Call_8236"/>
        <s v="Call_8237"/>
        <s v="Call_8238"/>
        <s v="Call_8239"/>
        <s v="Call_8240"/>
        <s v="Call_8241"/>
        <s v="Call_8242"/>
        <s v="Call_8243"/>
        <s v="Call_8244"/>
        <s v="Call_8245"/>
        <s v="Call_8246"/>
        <s v="Call_8247"/>
        <s v="Call_8248"/>
        <s v="Call_8249"/>
        <s v="Call_8250"/>
        <s v="Call_8251"/>
        <s v="Call_8252"/>
        <s v="Call_8253"/>
        <s v="Call_8254"/>
        <s v="Call_8255"/>
        <s v="Call_8256"/>
        <s v="Call_8257"/>
        <s v="Call_8258"/>
        <s v="Call_8259"/>
        <s v="Call_8260"/>
        <s v="Call_8261"/>
        <s v="Call_8262"/>
        <s v="Call_8263"/>
        <s v="Call_8264"/>
        <s v="Call_8265"/>
        <s v="Call_8266"/>
        <s v="Call_8267"/>
        <s v="Call_8268"/>
        <s v="Call_8269"/>
        <s v="Call_827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fieldGroup par="11"/>
    </cacheField>
    <cacheField name="Representative" numFmtId="2">
      <sharedItems count="5">
        <s v="R05"/>
        <s v="R02"/>
        <s v="R01"/>
        <s v="R04"/>
        <s v="R03"/>
      </sharedItems>
    </cacheField>
    <cacheField name="Date of Call" numFmtId="167">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3"/>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ount="2">
        <n v="2023"/>
        <n v="2024"/>
      </sharedItems>
    </cacheField>
    <cacheField name="Day of week" numFmtId="0">
      <sharedItems count="7">
        <s v="Sunday"/>
        <s v="Monday"/>
        <s v="Tuesday"/>
        <s v="Wednesday"/>
        <s v="Thursday"/>
        <s v="Friday"/>
        <s v="Saturday"/>
      </sharedItems>
    </cacheField>
    <cacheField name="Duration Bucket" numFmtId="0">
      <sharedItems count="5">
        <s v="1 to 2 hours"/>
        <s v="More than 2 hours"/>
        <s v="30 to 60 mins"/>
        <s v="10 to 30 mins"/>
        <s v="Under 10 mins"/>
      </sharedItems>
    </cacheField>
    <cacheField name="Rating Rounded" numFmtId="0">
      <sharedItems containsSemiMixedTypes="0" containsString="0" containsNumber="1" containsInteger="1" minValue="0" maxValue="5" count="6">
        <n v="5"/>
        <n v="3"/>
        <n v="4"/>
        <n v="2"/>
        <n v="0"/>
        <n v="1"/>
      </sharedItems>
    </cacheField>
    <cacheField name="Duration2" numFmtId="0" databaseField="0">
      <fieldGroup base="2">
        <discretePr count="164">
          <x v="3"/>
          <x v="3"/>
          <x v="3"/>
          <x v="4"/>
          <x v="2"/>
          <x v="3"/>
          <x v="3"/>
          <x v="2"/>
          <x v="2"/>
          <x v="3"/>
          <x v="4"/>
          <x v="3"/>
          <x v="4"/>
          <x v="2"/>
          <x v="4"/>
          <x v="3"/>
          <x v="1"/>
          <x v="2"/>
          <x v="2"/>
          <x v="3"/>
          <x v="2"/>
          <x v="3"/>
          <x v="3"/>
          <x v="4"/>
          <x v="3"/>
          <x v="3"/>
          <x v="1"/>
          <x v="4"/>
          <x v="3"/>
          <x v="3"/>
          <x v="3"/>
          <x v="3"/>
          <x v="3"/>
          <x v="3"/>
          <x v="3"/>
          <x v="4"/>
          <x v="1"/>
          <x v="4"/>
          <x v="3"/>
          <x v="2"/>
          <x v="4"/>
          <x v="3"/>
          <x v="3"/>
          <x v="4"/>
          <x v="2"/>
          <x v="3"/>
          <x v="3"/>
          <x v="3"/>
          <x v="3"/>
          <x v="4"/>
          <x v="3"/>
          <x v="3"/>
          <x v="4"/>
          <x v="3"/>
          <x v="2"/>
          <x v="4"/>
          <x v="4"/>
          <x v="4"/>
          <x v="3"/>
          <x v="3"/>
          <x v="2"/>
          <x v="4"/>
          <x v="2"/>
          <x v="3"/>
          <x v="2"/>
          <x v="4"/>
          <x v="3"/>
          <x v="3"/>
          <x v="2"/>
          <x v="3"/>
          <x v="4"/>
          <x v="2"/>
          <x v="4"/>
          <x v="2"/>
          <x v="3"/>
          <x v="3"/>
          <x v="4"/>
          <x v="3"/>
          <x v="1"/>
          <x v="1"/>
          <x v="1"/>
          <x v="2"/>
          <x v="2"/>
          <x v="3"/>
          <x v="3"/>
          <x v="4"/>
          <x v="3"/>
          <x v="4"/>
          <x v="4"/>
          <x v="4"/>
          <x v="3"/>
          <x v="0"/>
          <x v="4"/>
          <x v="2"/>
          <x v="4"/>
          <x v="3"/>
          <x v="3"/>
          <x v="3"/>
          <x v="1"/>
          <x v="3"/>
          <x v="1"/>
          <x v="2"/>
          <x v="3"/>
          <x v="2"/>
          <x v="4"/>
          <x v="1"/>
          <x v="3"/>
          <x v="3"/>
          <x v="2"/>
          <x v="2"/>
          <x v="4"/>
          <x v="4"/>
          <x v="4"/>
          <x v="3"/>
          <x v="4"/>
          <x v="4"/>
          <x v="4"/>
          <x v="3"/>
          <x v="4"/>
          <x v="4"/>
          <x v="3"/>
          <x v="2"/>
          <x v="4"/>
          <x v="1"/>
          <x v="4"/>
          <x v="2"/>
          <x v="0"/>
          <x v="4"/>
          <x v="1"/>
          <x v="3"/>
          <x v="3"/>
          <x v="3"/>
          <x v="1"/>
          <x v="4"/>
          <x v="3"/>
          <x v="1"/>
          <x v="4"/>
          <x v="1"/>
          <x v="1"/>
          <x v="4"/>
          <x v="1"/>
          <x v="3"/>
          <x v="2"/>
          <x v="2"/>
          <x v="2"/>
          <x v="2"/>
          <x v="3"/>
          <x v="2"/>
          <x v="4"/>
          <x v="4"/>
          <x v="4"/>
          <x v="4"/>
          <x v="4"/>
          <x v="4"/>
          <x v="0"/>
          <x v="4"/>
          <x v="3"/>
          <x v="1"/>
          <x v="1"/>
          <x v="0"/>
          <x v="4"/>
          <x v="4"/>
          <x v="0"/>
          <x v="0"/>
        </discretePr>
        <groupItems count="5">
          <s v="Group1"/>
          <s v="Group2"/>
          <s v="Group3"/>
          <s v="Group4"/>
          <s v="Group5"/>
        </groupItems>
      </fieldGroup>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20273185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Lahane" refreshedDate="45854.010671759257" backgroundQuery="1" createdVersion="8" refreshedVersion="8" minRefreshableVersion="3" recordCount="0" supportSubquery="1" supportAdvancedDrill="1" xr:uid="{50F6F74F-391C-4A62-BDA4-E6D0C418EC67}">
  <cacheSource type="external" connectionId="3"/>
  <cacheFields count="3">
    <cacheField name="[CustomersTable].[City].[City]" caption="City" numFmtId="0" hierarchy="26" level="1">
      <sharedItems count="3">
        <s v="Cincinnati"/>
        <s v="Cleveland"/>
        <s v="Columbus"/>
      </sharedItems>
    </cacheField>
    <cacheField name="[CustomersTable].[Gedner].[Gedner]" caption="Gedner" numFmtId="0" hierarchy="24" level="1">
      <sharedItems count="2">
        <s v="Female"/>
        <s v="Male"/>
      </sharedItems>
    </cacheField>
    <cacheField name="[Measures].[Call Count]" caption="Call Count" numFmtId="0" hierarchy="33" level="32767"/>
  </cacheFields>
  <cacheHierarchies count="4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Table].[Call number]" caption="Call number" attribute="1" defaultMemberUniqueName="[CallsTable].[Call number].[All]" allUniqueName="[CallsTable].[Call number].[All]" dimensionUniqueName="[CallsTable]" displayFolder="" count="0" memberValueDatatype="130" unbalanced="0"/>
    <cacheHierarchy uniqueName="[CallsTable].[Customer ID]" caption="Customer ID" attribute="1" defaultMemberUniqueName="[CallsTable].[Customer ID].[All]" allUniqueName="[CallsTable].[Customer ID].[All]" dimensionUniqueName="[CallsTable]" displayFolder="" count="0" memberValueDatatype="130" unbalanced="0"/>
    <cacheHierarchy uniqueName="[CallsTable].[Duration]" caption="Duration" attribute="1" defaultMemberUniqueName="[CallsTable].[Duration].[All]" allUniqueName="[CallsTable].[Duration].[All]" dimensionUniqueName="[CallsTable]" displayFolder="" count="0" memberValueDatatype="20" unbalanced="0"/>
    <cacheHierarchy uniqueName="[CallsTable].[Representative]" caption="Representative" attribute="1" defaultMemberUniqueName="[CallsTable].[Representative].[All]" allUniqueName="[CallsTable].[Representative].[All]" dimensionUniqueName="[CallsTable]" displayFolder="" count="0" memberValueDatatype="130" unbalanced="0"/>
    <cacheHierarchy uniqueName="[CallsTable].[Date of Call]" caption="Date of Call" attribute="1" time="1" defaultMemberUniqueName="[CallsTable].[Date of Call].[All]" allUniqueName="[CallsTable].[Date of Call].[All]" dimensionUniqueName="[CallsTable]" displayFolder="" count="0" memberValueDatatype="7" unbalanced="0"/>
    <cacheHierarchy uniqueName="[CallsTable].[Purchase Amount]" caption="Purchase Amount" attribute="1" defaultMemberUniqueName="[CallsTable].[Purchase Amount].[All]" allUniqueName="[CallsTable].[Purchase Amount].[All]" dimensionUniqueName="[CallsTable]" displayFolder="" count="0" memberValueDatatype="20" unbalanced="0"/>
    <cacheHierarchy uniqueName="[CallsTable].[Satisfaction Rating]" caption="Satisfaction Rating" attribute="1" defaultMemberUniqueName="[CallsTable].[Satisfaction Rating].[All]" allUniqueName="[CallsTable].[Satisfaction Rating].[All]" dimensionUniqueName="[CallsTable]" displayFolder="" count="0" memberValueDatatype="5" unbalanced="0"/>
    <cacheHierarchy uniqueName="[CallsTable].[FY]" caption="FY" attribute="1" defaultMemberUniqueName="[CallsTable].[FY].[All]" allUniqueName="[CallsTable].[FY].[All]" dimensionUniqueName="[CallsTable]" displayFolder="" count="0" memberValueDatatype="20" unbalanced="0"/>
    <cacheHierarchy uniqueName="[CallsTable].[Day of week]" caption="Day of week" attribute="1" defaultMemberUniqueName="[CallsTable].[Day of week].[All]" allUniqueName="[CallsTable].[Day of week].[All]" dimensionUniqueName="[CallsTable]" displayFolder="" count="0" memberValueDatatype="130" unbalanced="0"/>
    <cacheHierarchy uniqueName="[CallsTable].[Duration Bucket]" caption="Duration Bucket" attribute="1" defaultMemberUniqueName="[CallsTable].[Duration Bucket].[All]" allUniqueName="[CallsTable].[Duration Bucket].[All]" dimensionUniqueName="[CallsTable]" displayFolder="" count="0" memberValueDatatype="130" unbalanced="0"/>
    <cacheHierarchy uniqueName="[CallsTable].[Rating Rounded]" caption="Rating Rounded" attribute="1" defaultMemberUniqueName="[CallsTable].[Rating Rounded].[All]" allUniqueName="[CallsTable].[Rating Rounded].[All]" dimensionUniqueName="[CallsTable]" displayFolder="" count="0" memberValueDatatype="20" unbalanced="0"/>
    <cacheHierarchy uniqueName="[CallsTable].[Date of Call (Month)]" caption="Date of Call (Month)" attribute="1" defaultMemberUniqueName="[CallsTable].[Date of Call (Month)].[All]" allUniqueName="[CallsTable].[Date of Call (Month)].[All]" dimensionUniqueName="[CallsTable]" displayFolder="" count="0" memberValueDatatype="130" unbalanced="0"/>
    <cacheHierarchy uniqueName="[CustomersTable].[Customer ID]" caption="Customer ID" attribute="1" defaultMemberUniqueName="[CustomersTable].[Customer ID].[All]" allUniqueName="[CustomersTable].[Customer ID].[All]" dimensionUniqueName="[CustomersTable]" displayFolder="" count="0" memberValueDatatype="130" unbalanced="0"/>
    <cacheHierarchy uniqueName="[CustomersTable].[Gedner]" caption="Gedner" attribute="1" defaultMemberUniqueName="[CustomersTable].[Gedner].[All]" allUniqueName="[CustomersTable].[Gedner].[All]" dimensionUniqueName="[CustomersTable]" displayFolder="" count="2" memberValueDatatype="130" unbalanced="0">
      <fieldsUsage count="2">
        <fieldUsage x="-1"/>
        <fieldUsage x="1"/>
      </fieldsUsage>
    </cacheHierarchy>
    <cacheHierarchy uniqueName="[CustomersTable].[Age]" caption="Age" attribute="1" defaultMemberUniqueName="[CustomersTable].[Age].[All]" allUniqueName="[CustomersTable].[Age].[All]" dimensionUniqueName="[CustomersTable]" displayFolder="" count="0" memberValueDatatype="20" unbalanced="0"/>
    <cacheHierarchy uniqueName="[CustomersTable].[City]" caption="City" attribute="1" defaultMemberUniqueName="[CustomersTable].[City].[All]" allUniqueName="[CustomersTable].[City].[All]" dimensionUniqueName="[CustomersTable]" displayFolder="" count="2" memberValueDatatype="130" unbalanced="0">
      <fieldsUsage count="2">
        <fieldUsage x="-1"/>
        <fieldUsage x="0"/>
      </fieldsUsage>
    </cacheHierarchy>
    <cacheHierarchy uniqueName="[Table6].[Customer ID]" caption="Customer ID" attribute="1" defaultMemberUniqueName="[Table6].[Customer ID].[All]" allUniqueName="[Table6].[Customer ID].[All]" dimensionUniqueName="[Table6]" displayFolder="" count="0" memberValueDatatype="130" unbalanced="0"/>
    <cacheHierarchy uniqueName="[Table6].[Gedner]" caption="Gedner" attribute="1" defaultMemberUniqueName="[Table6].[Gedner].[All]" allUniqueName="[Table6].[Gedner].[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City]" caption="City" attribute="1" defaultMemberUniqueName="[Table6].[City].[All]" allUniqueName="[Table6].[City].[All]" dimensionUniqueName="[Table6]" displayFolder="" count="0" memberValueDatatype="130" unbalanced="0"/>
    <cacheHierarchy uniqueName="[CallsTable].[Date of Call (Month Index)]" caption="Date of Call (Month Index)" attribute="1" defaultMemberUniqueName="[CallsTable].[Date of Call (Month Index)].[All]" allUniqueName="[CallsTable].[Date of Call (Month Index)].[All]" dimensionUniqueName="[CallsTable]" displayFolder="" count="0" memberValueDatatype="20" unbalanced="0" hidden="1"/>
    <cacheHierarchy uniqueName="[Measures].[Sum of Purchase Amount]" caption="Sum of Purchase Amount" measure="1" displayFolder="" measureGroup="CallsTable" count="0">
      <extLst>
        <ext xmlns:x15="http://schemas.microsoft.com/office/spreadsheetml/2010/11/main" uri="{B97F6D7D-B522-45F9-BDA1-12C45D357490}">
          <x15:cacheHierarchy aggregatedColumn="16"/>
        </ext>
      </extLst>
    </cacheHierarchy>
    <cacheHierarchy uniqueName="[Measures].[Call Count]" caption="Call Count" measure="1" displayFolder="" measureGroup="CallsTable" count="0" oneField="1">
      <fieldsUsage count="1">
        <fieldUsage x="2"/>
      </fieldsUsage>
    </cacheHierarchy>
    <cacheHierarchy uniqueName="[Measures].[Total Amount]" caption="Total Amount" measure="1" displayFolder="" measureGroup="CallsTable" count="0"/>
    <cacheHierarchy uniqueName="[Measures].[Total Duration]" caption="Total Duration" measure="1" displayFolder="" measureGroup="CallsTable" count="0"/>
    <cacheHierarchy uniqueName="[Measures].[Avg. Rating]" caption="Avg. Rating" measure="1" displayFolder="" measureGroup="CallsTable" count="0"/>
    <cacheHierarchy uniqueName="[Measures].[5* Calls]" caption="5* Calls" measure="1" displayFolder="" measureGroup="CallsTable" count="0"/>
    <cacheHierarchy uniqueName="[Measures].[__XL_Count Table6]" caption="__XL_Count Table6" measure="1" displayFolder="" measureGroup="Table6" count="0" hidden="1"/>
    <cacheHierarchy uniqueName="[Measures].[__XL_Count Calls]" caption="__XL_Count Calls" measure="1" displayFolder="" measureGroup="Calls" count="0" hidden="1"/>
    <cacheHierarchy uniqueName="[Measures].[__XL_Count CallsTable]" caption="__XL_Count CallsTable" measure="1" displayFolder="" measureGroup="CallsTable" count="0" hidden="1"/>
    <cacheHierarchy uniqueName="[Measures].[__XL_Count CustomersTable]" caption="__XL_Count CustomersTable" measure="1" displayFolder="" measureGroup="CustomersTable" count="0" hidden="1"/>
    <cacheHierarchy uniqueName="[Measures].[__No measures defined]" caption="__No measures defined" measure="1" displayFolder="" count="0" hidden="1"/>
  </cacheHierarchies>
  <kpis count="0"/>
  <dimensions count="5">
    <dimension name="Calls" uniqueName="[Calls]" caption="Calls"/>
    <dimension name="CallsTable" uniqueName="[CallsTable]" caption="CallsTable"/>
    <dimension name="CustomersTable" uniqueName="[CustomersTable]" caption="CustomersTable"/>
    <dimension measure="1" name="Measures" uniqueName="[Measures]" caption="Measures"/>
    <dimension name="Table6" uniqueName="[Table6]" caption="Table6"/>
  </dimensions>
  <measureGroups count="4">
    <measureGroup name="Calls" caption="Calls"/>
    <measureGroup name="CallsTable" caption="CallsTable"/>
    <measureGroup name="CustomersTable" caption="CustomersTable"/>
    <measureGroup name="Table6" caption="Table6"/>
  </measureGroups>
  <maps count="5">
    <map measureGroup="0" dimension="0"/>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Lahane" refreshedDate="45854.445699305557" backgroundQuery="1" createdVersion="8" refreshedVersion="8" minRefreshableVersion="3" recordCount="0" supportSubquery="1" supportAdvancedDrill="1" xr:uid="{DA95C3A7-883F-4FD5-84B8-29462F1366A6}">
  <cacheSource type="external" connectionId="3"/>
  <cacheFields count="4">
    <cacheField name="[CallsTable].[Representative].[Representative]" caption="Representative" numFmtId="0" hierarchy="14" level="1">
      <sharedItems count="5">
        <s v="R01"/>
        <s v="R02"/>
        <s v="R03"/>
        <s v="R04"/>
        <s v="R05"/>
      </sharedItems>
    </cacheField>
    <cacheField name="[CustomersTable].[City].[City]" caption="City" numFmtId="0" hierarchy="26" level="1">
      <sharedItems count="3">
        <s v="Cincinnati"/>
        <s v="Cleveland"/>
        <s v="Columbus"/>
      </sharedItems>
    </cacheField>
    <cacheField name="[CustomersTable].[Customer ID].[Customer ID]" caption="Customer ID" numFmtId="0" hierarchy="23" level="1">
      <sharedItems count="15">
        <s v="C0003"/>
        <s v="C0004"/>
        <s v="C0011"/>
        <s v="C0012"/>
        <s v="C0002"/>
        <s v="C0007"/>
        <s v="C0008"/>
        <s v="C0010"/>
        <s v="C0013"/>
        <s v="C0015"/>
        <s v="C0001"/>
        <s v="C0005"/>
        <s v="C0006"/>
        <s v="C0009"/>
        <s v="C0014"/>
      </sharedItems>
    </cacheField>
    <cacheField name="[Measures].[Total Amount]" caption="Total Amount" numFmtId="0" hierarchy="34" level="32767"/>
  </cacheFields>
  <cacheHierarchies count="4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Table].[Call number]" caption="Call number" attribute="1" defaultMemberUniqueName="[CallsTable].[Call number].[All]" allUniqueName="[CallsTable].[Call number].[All]" dimensionUniqueName="[CallsTable]" displayFolder="" count="0" memberValueDatatype="130" unbalanced="0"/>
    <cacheHierarchy uniqueName="[CallsTable].[Customer ID]" caption="Customer ID" attribute="1" defaultMemberUniqueName="[CallsTable].[Customer ID].[All]" allUniqueName="[CallsTable].[Customer ID].[All]" dimensionUniqueName="[CallsTable]" displayFolder="" count="0" memberValueDatatype="130" unbalanced="0"/>
    <cacheHierarchy uniqueName="[CallsTable].[Duration]" caption="Duration" attribute="1" defaultMemberUniqueName="[CallsTable].[Duration].[All]" allUniqueName="[CallsTable].[Duration].[All]" dimensionUniqueName="[CallsTable]" displayFolder="" count="0" memberValueDatatype="20" unbalanced="0"/>
    <cacheHierarchy uniqueName="[CallsTable].[Representative]" caption="Representative" attribute="1" defaultMemberUniqueName="[CallsTable].[Representative].[All]" allUniqueName="[CallsTable].[Representative].[All]" dimensionUniqueName="[CallsTable]" displayFolder="" count="2" memberValueDatatype="130" unbalanced="0">
      <fieldsUsage count="2">
        <fieldUsage x="-1"/>
        <fieldUsage x="0"/>
      </fieldsUsage>
    </cacheHierarchy>
    <cacheHierarchy uniqueName="[CallsTable].[Date of Call]" caption="Date of Call" attribute="1" time="1" defaultMemberUniqueName="[CallsTable].[Date of Call].[All]" allUniqueName="[CallsTable].[Date of Call].[All]" dimensionUniqueName="[CallsTable]" displayFolder="" count="0" memberValueDatatype="7" unbalanced="0"/>
    <cacheHierarchy uniqueName="[CallsTable].[Purchase Amount]" caption="Purchase Amount" attribute="1" defaultMemberUniqueName="[CallsTable].[Purchase Amount].[All]" allUniqueName="[CallsTable].[Purchase Amount].[All]" dimensionUniqueName="[CallsTable]" displayFolder="" count="0" memberValueDatatype="20" unbalanced="0"/>
    <cacheHierarchy uniqueName="[CallsTable].[Satisfaction Rating]" caption="Satisfaction Rating" attribute="1" defaultMemberUniqueName="[CallsTable].[Satisfaction Rating].[All]" allUniqueName="[CallsTable].[Satisfaction Rating].[All]" dimensionUniqueName="[CallsTable]" displayFolder="" count="0" memberValueDatatype="5" unbalanced="0"/>
    <cacheHierarchy uniqueName="[CallsTable].[FY]" caption="FY" attribute="1" defaultMemberUniqueName="[CallsTable].[FY].[All]" allUniqueName="[CallsTable].[FY].[All]" dimensionUniqueName="[CallsTable]" displayFolder="" count="0" memberValueDatatype="20" unbalanced="0"/>
    <cacheHierarchy uniqueName="[CallsTable].[Day of week]" caption="Day of week" attribute="1" defaultMemberUniqueName="[CallsTable].[Day of week].[All]" allUniqueName="[CallsTable].[Day of week].[All]" dimensionUniqueName="[CallsTable]" displayFolder="" count="0" memberValueDatatype="130" unbalanced="0"/>
    <cacheHierarchy uniqueName="[CallsTable].[Duration Bucket]" caption="Duration Bucket" attribute="1" defaultMemberUniqueName="[CallsTable].[Duration Bucket].[All]" allUniqueName="[CallsTable].[Duration Bucket].[All]" dimensionUniqueName="[CallsTable]" displayFolder="" count="0" memberValueDatatype="130" unbalanced="0"/>
    <cacheHierarchy uniqueName="[CallsTable].[Rating Rounded]" caption="Rating Rounded" attribute="1" defaultMemberUniqueName="[CallsTable].[Rating Rounded].[All]" allUniqueName="[CallsTable].[Rating Rounded].[All]" dimensionUniqueName="[CallsTable]" displayFolder="" count="2" memberValueDatatype="20" unbalanced="0"/>
    <cacheHierarchy uniqueName="[CallsTable].[Date of Call (Month)]" caption="Date of Call (Month)" attribute="1" defaultMemberUniqueName="[CallsTable].[Date of Call (Month)].[All]" allUniqueName="[CallsTable].[Date of Call (Month)].[All]" dimensionUniqueName="[CallsTable]" displayFolder="" count="0" memberValueDatatype="130" unbalanced="0"/>
    <cacheHierarchy uniqueName="[CustomersTable].[Customer ID]" caption="Customer ID" attribute="1" defaultMemberUniqueName="[CustomersTable].[Customer ID].[All]" allUniqueName="[CustomersTable].[Customer ID].[All]" dimensionUniqueName="[CustomersTable]" displayFolder="" count="2" memberValueDatatype="130" unbalanced="0">
      <fieldsUsage count="2">
        <fieldUsage x="-1"/>
        <fieldUsage x="2"/>
      </fieldsUsage>
    </cacheHierarchy>
    <cacheHierarchy uniqueName="[CustomersTable].[Gedner]" caption="Gedner" attribute="1" defaultMemberUniqueName="[CustomersTable].[Gedner].[All]" allUniqueName="[CustomersTable].[Gedner].[All]" dimensionUniqueName="[CustomersTable]" displayFolder="" count="2" memberValueDatatype="130" unbalanced="0"/>
    <cacheHierarchy uniqueName="[CustomersTable].[Age]" caption="Age" attribute="1" defaultMemberUniqueName="[CustomersTable].[Age].[All]" allUniqueName="[CustomersTable].[Age].[All]" dimensionUniqueName="[CustomersTable]" displayFolder="" count="0" memberValueDatatype="20" unbalanced="0"/>
    <cacheHierarchy uniqueName="[CustomersTable].[City]" caption="City" attribute="1" defaultMemberUniqueName="[CustomersTable].[City].[All]" allUniqueName="[CustomersTable].[City].[All]" dimensionUniqueName="[CustomersTable]" displayFolder="" count="2" memberValueDatatype="130" unbalanced="0">
      <fieldsUsage count="2">
        <fieldUsage x="-1"/>
        <fieldUsage x="1"/>
      </fieldsUsage>
    </cacheHierarchy>
    <cacheHierarchy uniqueName="[Table6].[Customer ID]" caption="Customer ID" attribute="1" defaultMemberUniqueName="[Table6].[Customer ID].[All]" allUniqueName="[Table6].[Customer ID].[All]" dimensionUniqueName="[Table6]" displayFolder="" count="0" memberValueDatatype="130" unbalanced="0"/>
    <cacheHierarchy uniqueName="[Table6].[Gedner]" caption="Gedner" attribute="1" defaultMemberUniqueName="[Table6].[Gedner].[All]" allUniqueName="[Table6].[Gedner].[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City]" caption="City" attribute="1" defaultMemberUniqueName="[Table6].[City].[All]" allUniqueName="[Table6].[City].[All]" dimensionUniqueName="[Table6]" displayFolder="" count="0" memberValueDatatype="130" unbalanced="0"/>
    <cacheHierarchy uniqueName="[CallsTable].[Date of Call (Month Index)]" caption="Date of Call (Month Index)" attribute="1" defaultMemberUniqueName="[CallsTable].[Date of Call (Month Index)].[All]" allUniqueName="[CallsTable].[Date of Call (Month Index)].[All]" dimensionUniqueName="[CallsTable]" displayFolder="" count="0" memberValueDatatype="20" unbalanced="0" hidden="1"/>
    <cacheHierarchy uniqueName="[Measures].[Sum of Purchase Amount]" caption="Sum of Purchase Amount" measure="1" displayFolder="" measureGroup="CallsTable" count="0">
      <extLst>
        <ext xmlns:x15="http://schemas.microsoft.com/office/spreadsheetml/2010/11/main" uri="{B97F6D7D-B522-45F9-BDA1-12C45D357490}">
          <x15:cacheHierarchy aggregatedColumn="16"/>
        </ext>
      </extLst>
    </cacheHierarchy>
    <cacheHierarchy uniqueName="[Measures].[Call Count]" caption="Call Count" measure="1" displayFolder="" measureGroup="CallsTable" count="0"/>
    <cacheHierarchy uniqueName="[Measures].[Total Amount]" caption="Total Amount" measure="1" displayFolder="" measureGroup="CallsTable" count="0" oneField="1">
      <fieldsUsage count="1">
        <fieldUsage x="3"/>
      </fieldsUsage>
    </cacheHierarchy>
    <cacheHierarchy uniqueName="[Measures].[Total Duration]" caption="Total Duration" measure="1" displayFolder="" measureGroup="CallsTable" count="0"/>
    <cacheHierarchy uniqueName="[Measures].[Avg. Rating]" caption="Avg. Rating" measure="1" displayFolder="" measureGroup="CallsTable" count="0"/>
    <cacheHierarchy uniqueName="[Measures].[5* Calls]" caption="5* Calls" measure="1" displayFolder="" measureGroup="CallsTable" count="0"/>
    <cacheHierarchy uniqueName="[Measures].[__XL_Count Table6]" caption="__XL_Count Table6" measure="1" displayFolder="" measureGroup="Table6" count="0" hidden="1"/>
    <cacheHierarchy uniqueName="[Measures].[__XL_Count Calls]" caption="__XL_Count Calls" measure="1" displayFolder="" measureGroup="Calls" count="0" hidden="1"/>
    <cacheHierarchy uniqueName="[Measures].[__XL_Count CallsTable]" caption="__XL_Count CallsTable" measure="1" displayFolder="" measureGroup="CallsTable" count="0" hidden="1"/>
    <cacheHierarchy uniqueName="[Measures].[__XL_Count CustomersTable]" caption="__XL_Count CustomersTable" measure="1" displayFolder="" measureGroup="CustomersTable" count="0" hidden="1"/>
    <cacheHierarchy uniqueName="[Measures].[__No measures defined]" caption="__No measures defined" measure="1" displayFolder="" count="0" hidden="1"/>
  </cacheHierarchies>
  <kpis count="0"/>
  <dimensions count="5">
    <dimension name="Calls" uniqueName="[Calls]" caption="Calls"/>
    <dimension name="CallsTable" uniqueName="[CallsTable]" caption="CallsTable"/>
    <dimension name="CustomersTable" uniqueName="[CustomersTable]" caption="CustomersTable"/>
    <dimension measure="1" name="Measures" uniqueName="[Measures]" caption="Measures"/>
    <dimension name="Table6" uniqueName="[Table6]" caption="Table6"/>
  </dimensions>
  <measureGroups count="4">
    <measureGroup name="Calls" caption="Calls"/>
    <measureGroup name="CallsTable" caption="CallsTable"/>
    <measureGroup name="CustomersTable" caption="CustomersTable"/>
    <measureGroup name="Table6" caption="Table6"/>
  </measureGroups>
  <maps count="5">
    <map measureGroup="0" dimension="0"/>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Lahane" refreshedDate="45854.490759375003" backgroundQuery="1" createdVersion="8" refreshedVersion="8" minRefreshableVersion="3" recordCount="0" supportSubquery="1" supportAdvancedDrill="1" xr:uid="{FC2E3110-62D8-4C87-8AE3-D7AE93A62A9B}">
  <cacheSource type="external" connectionId="3"/>
  <cacheFields count="6">
    <cacheField name="[Measures].[Call Count]" caption="Call Count" numFmtId="0" hierarchy="33" level="32767"/>
    <cacheField name="[Measures].[Total Amount]" caption="Total Amount" numFmtId="0" hierarchy="34" level="32767"/>
    <cacheField name="[Measures].[Total Duration]" caption="Total Duration" numFmtId="0" hierarchy="35" level="32767"/>
    <cacheField name="[Measures].[Avg. Rating]" caption="Avg. Rating" numFmtId="0" hierarchy="36" level="32767"/>
    <cacheField name="[Measures].[5* Calls]" caption="5* Calls" numFmtId="0" hierarchy="37" level="32767"/>
    <cacheField name="[CallsTable].[Representative].[Representative]" caption="Representative" numFmtId="0" hierarchy="14" level="1">
      <sharedItems containsSemiMixedTypes="0" containsNonDate="0" containsString="0"/>
    </cacheField>
  </cacheFields>
  <cacheHierarchies count="4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Table].[Call number]" caption="Call number" attribute="1" defaultMemberUniqueName="[CallsTable].[Call number].[All]" allUniqueName="[CallsTable].[Call number].[All]" dimensionUniqueName="[CallsTable]" displayFolder="" count="0" memberValueDatatype="130" unbalanced="0"/>
    <cacheHierarchy uniqueName="[CallsTable].[Customer ID]" caption="Customer ID" attribute="1" defaultMemberUniqueName="[CallsTable].[Customer ID].[All]" allUniqueName="[CallsTable].[Customer ID].[All]" dimensionUniqueName="[CallsTable]" displayFolder="" count="0" memberValueDatatype="130" unbalanced="0"/>
    <cacheHierarchy uniqueName="[CallsTable].[Duration]" caption="Duration" attribute="1" defaultMemberUniqueName="[CallsTable].[Duration].[All]" allUniqueName="[CallsTable].[Duration].[All]" dimensionUniqueName="[CallsTable]" displayFolder="" count="0" memberValueDatatype="20" unbalanced="0"/>
    <cacheHierarchy uniqueName="[CallsTable].[Representative]" caption="Representative" attribute="1" defaultMemberUniqueName="[CallsTable].[Representative].[All]" allUniqueName="[CallsTable].[Representative].[All]" dimensionUniqueName="[CallsTable]" displayFolder="" count="2" memberValueDatatype="130" unbalanced="0">
      <fieldsUsage count="2">
        <fieldUsage x="-1"/>
        <fieldUsage x="5"/>
      </fieldsUsage>
    </cacheHierarchy>
    <cacheHierarchy uniqueName="[CallsTable].[Date of Call]" caption="Date of Call" attribute="1" time="1" defaultMemberUniqueName="[CallsTable].[Date of Call].[All]" allUniqueName="[CallsTable].[Date of Call].[All]" dimensionUniqueName="[CallsTable]" displayFolder="" count="0" memberValueDatatype="7" unbalanced="0"/>
    <cacheHierarchy uniqueName="[CallsTable].[Purchase Amount]" caption="Purchase Amount" attribute="1" defaultMemberUniqueName="[CallsTable].[Purchase Amount].[All]" allUniqueName="[CallsTable].[Purchase Amount].[All]" dimensionUniqueName="[CallsTable]" displayFolder="" count="0" memberValueDatatype="20" unbalanced="0"/>
    <cacheHierarchy uniqueName="[CallsTable].[Satisfaction Rating]" caption="Satisfaction Rating" attribute="1" defaultMemberUniqueName="[CallsTable].[Satisfaction Rating].[All]" allUniqueName="[CallsTable].[Satisfaction Rating].[All]" dimensionUniqueName="[CallsTable]" displayFolder="" count="0" memberValueDatatype="5" unbalanced="0"/>
    <cacheHierarchy uniqueName="[CallsTable].[FY]" caption="FY" attribute="1" defaultMemberUniqueName="[CallsTable].[FY].[All]" allUniqueName="[CallsTable].[FY].[All]" dimensionUniqueName="[CallsTable]" displayFolder="" count="0" memberValueDatatype="20" unbalanced="0"/>
    <cacheHierarchy uniqueName="[CallsTable].[Day of week]" caption="Day of week" attribute="1" defaultMemberUniqueName="[CallsTable].[Day of week].[All]" allUniqueName="[CallsTable].[Day of week].[All]" dimensionUniqueName="[CallsTable]" displayFolder="" count="0" memberValueDatatype="130" unbalanced="0"/>
    <cacheHierarchy uniqueName="[CallsTable].[Duration Bucket]" caption="Duration Bucket" attribute="1" defaultMemberUniqueName="[CallsTable].[Duration Bucket].[All]" allUniqueName="[CallsTable].[Duration Bucket].[All]" dimensionUniqueName="[CallsTable]" displayFolder="" count="0" memberValueDatatype="130" unbalanced="0"/>
    <cacheHierarchy uniqueName="[CallsTable].[Rating Rounded]" caption="Rating Rounded" attribute="1" defaultMemberUniqueName="[CallsTable].[Rating Rounded].[All]" allUniqueName="[CallsTable].[Rating Rounded].[All]" dimensionUniqueName="[CallsTable]" displayFolder="" count="0" memberValueDatatype="20" unbalanced="0"/>
    <cacheHierarchy uniqueName="[CallsTable].[Date of Call (Month)]" caption="Date of Call (Month)" attribute="1" defaultMemberUniqueName="[CallsTable].[Date of Call (Month)].[All]" allUniqueName="[CallsTable].[Date of Call (Month)].[All]" dimensionUniqueName="[CallsTable]" displayFolder="" count="0" memberValueDatatype="130" unbalanced="0"/>
    <cacheHierarchy uniqueName="[CustomersTable].[Customer ID]" caption="Customer ID" attribute="1" defaultMemberUniqueName="[CustomersTable].[Customer ID].[All]" allUniqueName="[CustomersTable].[Customer ID].[All]" dimensionUniqueName="[CustomersTable]" displayFolder="" count="0" memberValueDatatype="130" unbalanced="0"/>
    <cacheHierarchy uniqueName="[CustomersTable].[Gedner]" caption="Gedner" attribute="1" defaultMemberUniqueName="[CustomersTable].[Gedner].[All]" allUniqueName="[CustomersTable].[Gedner].[All]" dimensionUniqueName="[CustomersTable]" displayFolder="" count="0" memberValueDatatype="130" unbalanced="0"/>
    <cacheHierarchy uniqueName="[CustomersTable].[Age]" caption="Age" attribute="1" defaultMemberUniqueName="[CustomersTable].[Age].[All]" allUniqueName="[CustomersTable].[Age].[All]" dimensionUniqueName="[CustomersTable]" displayFolder="" count="0" memberValueDatatype="20" unbalanced="0"/>
    <cacheHierarchy uniqueName="[CustomersTable].[City]" caption="City" attribute="1" defaultMemberUniqueName="[CustomersTable].[City].[All]" allUniqueName="[CustomersTable].[City].[All]" dimensionUniqueName="[CustomersTable]" displayFolder="" count="0" memberValueDatatype="130" unbalanced="0"/>
    <cacheHierarchy uniqueName="[Table6].[Customer ID]" caption="Customer ID" attribute="1" defaultMemberUniqueName="[Table6].[Customer ID].[All]" allUniqueName="[Table6].[Customer ID].[All]" dimensionUniqueName="[Table6]" displayFolder="" count="0" memberValueDatatype="130" unbalanced="0"/>
    <cacheHierarchy uniqueName="[Table6].[Gedner]" caption="Gedner" attribute="1" defaultMemberUniqueName="[Table6].[Gedner].[All]" allUniqueName="[Table6].[Gedner].[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City]" caption="City" attribute="1" defaultMemberUniqueName="[Table6].[City].[All]" allUniqueName="[Table6].[City].[All]" dimensionUniqueName="[Table6]" displayFolder="" count="0" memberValueDatatype="130" unbalanced="0"/>
    <cacheHierarchy uniqueName="[CallsTable].[Date of Call (Month Index)]" caption="Date of Call (Month Index)" attribute="1" defaultMemberUniqueName="[CallsTable].[Date of Call (Month Index)].[All]" allUniqueName="[CallsTable].[Date of Call (Month Index)].[All]" dimensionUniqueName="[CallsTable]" displayFolder="" count="0" memberValueDatatype="20" unbalanced="0" hidden="1"/>
    <cacheHierarchy uniqueName="[Measures].[Sum of Purchase Amount]" caption="Sum of Purchase Amount" measure="1" displayFolder="" measureGroup="CallsTable" count="0">
      <extLst>
        <ext xmlns:x15="http://schemas.microsoft.com/office/spreadsheetml/2010/11/main" uri="{B97F6D7D-B522-45F9-BDA1-12C45D357490}">
          <x15:cacheHierarchy aggregatedColumn="16"/>
        </ext>
      </extLst>
    </cacheHierarchy>
    <cacheHierarchy uniqueName="[Measures].[Call Count]" caption="Call Count" measure="1" displayFolder="" measureGroup="CallsTable" count="0" oneField="1">
      <fieldsUsage count="1">
        <fieldUsage x="0"/>
      </fieldsUsage>
    </cacheHierarchy>
    <cacheHierarchy uniqueName="[Measures].[Total Amount]" caption="Total Amount" measure="1" displayFolder="" measureGroup="CallsTable" count="0" oneField="1">
      <fieldsUsage count="1">
        <fieldUsage x="1"/>
      </fieldsUsage>
    </cacheHierarchy>
    <cacheHierarchy uniqueName="[Measures].[Total Duration]" caption="Total Duration" measure="1" displayFolder="" measureGroup="CallsTable" count="0" oneField="1">
      <fieldsUsage count="1">
        <fieldUsage x="2"/>
      </fieldsUsage>
    </cacheHierarchy>
    <cacheHierarchy uniqueName="[Measures].[Avg. Rating]" caption="Avg. Rating" measure="1" displayFolder="" measureGroup="CallsTable" count="0" oneField="1">
      <fieldsUsage count="1">
        <fieldUsage x="3"/>
      </fieldsUsage>
    </cacheHierarchy>
    <cacheHierarchy uniqueName="[Measures].[5* Calls]" caption="5* Calls" measure="1" displayFolder="" measureGroup="CallsTable" count="0" oneField="1">
      <fieldsUsage count="1">
        <fieldUsage x="4"/>
      </fieldsUsage>
    </cacheHierarchy>
    <cacheHierarchy uniqueName="[Measures].[__XL_Count Table6]" caption="__XL_Count Table6" measure="1" displayFolder="" measureGroup="Table6" count="0" hidden="1"/>
    <cacheHierarchy uniqueName="[Measures].[__XL_Count Calls]" caption="__XL_Count Calls" measure="1" displayFolder="" measureGroup="Calls" count="0" hidden="1"/>
    <cacheHierarchy uniqueName="[Measures].[__XL_Count CallsTable]" caption="__XL_Count CallsTable" measure="1" displayFolder="" measureGroup="CallsTable" count="0" hidden="1"/>
    <cacheHierarchy uniqueName="[Measures].[__XL_Count CustomersTable]" caption="__XL_Count CustomersTable" measure="1" displayFolder="" measureGroup="CustomersTable" count="0" hidden="1"/>
    <cacheHierarchy uniqueName="[Measures].[__No measures defined]" caption="__No measures defined" measure="1" displayFolder="" count="0" hidden="1"/>
  </cacheHierarchies>
  <kpis count="0"/>
  <dimensions count="5">
    <dimension name="Calls" uniqueName="[Calls]" caption="Calls"/>
    <dimension name="CallsTable" uniqueName="[CallsTable]" caption="CallsTable"/>
    <dimension name="CustomersTable" uniqueName="[CustomersTable]" caption="CustomersTable"/>
    <dimension measure="1" name="Measures" uniqueName="[Measures]" caption="Measures"/>
    <dimension name="Table6" uniqueName="[Table6]" caption="Table6"/>
  </dimensions>
  <measureGroups count="4">
    <measureGroup name="Calls" caption="Calls"/>
    <measureGroup name="CallsTable" caption="CallsTable"/>
    <measureGroup name="CustomersTable" caption="CustomersTable"/>
    <measureGroup name="Table6" caption="Table6"/>
  </measureGroups>
  <maps count="5">
    <map measureGroup="0" dimension="0"/>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Lahane" refreshedDate="45854.490759722219" backgroundQuery="1" createdVersion="8" refreshedVersion="8" minRefreshableVersion="3" recordCount="0" supportSubquery="1" supportAdvancedDrill="1" xr:uid="{AFB6B25E-D4AA-4400-B465-07300848B080}">
  <cacheSource type="external" connectionId="3"/>
  <cacheFields count="5">
    <cacheField name="[CallsTable].[Date of Call].[Date of Call]" caption="Date of Call" numFmtId="0" hierarchy="15"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Table].[Date of Call (Month)].[Date of Call (Month)]" caption="Date of Call (Month)" numFmtId="0" hierarchy="22" level="1">
      <sharedItems count="12">
        <s v="Jan"/>
        <s v="Feb"/>
        <s v="Mar"/>
        <s v="Apr"/>
        <s v="May"/>
        <s v="Jun"/>
        <s v="Jul"/>
        <s v="Aug"/>
        <s v="Sep"/>
        <s v="Oct"/>
        <s v="Nov"/>
        <s v="Dec"/>
      </sharedItems>
    </cacheField>
    <cacheField name="[Measures].[Call Count]" caption="Call Count" numFmtId="0" hierarchy="33" level="32767"/>
    <cacheField name="[CallsTable].[Representative].[Representative]" caption="Representative" numFmtId="0" hierarchy="14" level="1">
      <sharedItems containsSemiMixedTypes="0" containsNonDate="0" containsString="0"/>
    </cacheField>
    <cacheField name="Dummy0" numFmtId="0" hierarchy="43" level="32767">
      <extLst>
        <ext xmlns:x14="http://schemas.microsoft.com/office/spreadsheetml/2009/9/main" uri="{63CAB8AC-B538-458d-9737-405883B0398D}">
          <x14:cacheField ignore="1"/>
        </ext>
      </extLst>
    </cacheField>
  </cacheFields>
  <cacheHierarchies count="4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Table].[Call number]" caption="Call number" attribute="1" defaultMemberUniqueName="[CallsTable].[Call number].[All]" allUniqueName="[CallsTable].[Call number].[All]" dimensionUniqueName="[CallsTable]" displayFolder="" count="0" memberValueDatatype="130" unbalanced="0"/>
    <cacheHierarchy uniqueName="[CallsTable].[Customer ID]" caption="Customer ID" attribute="1" defaultMemberUniqueName="[CallsTable].[Customer ID].[All]" allUniqueName="[CallsTable].[Customer ID].[All]" dimensionUniqueName="[CallsTable]" displayFolder="" count="0" memberValueDatatype="130" unbalanced="0"/>
    <cacheHierarchy uniqueName="[CallsTable].[Duration]" caption="Duration" attribute="1" defaultMemberUniqueName="[CallsTable].[Duration].[All]" allUniqueName="[CallsTable].[Duration].[All]" dimensionUniqueName="[CallsTable]" displayFolder="" count="0" memberValueDatatype="20" unbalanced="0"/>
    <cacheHierarchy uniqueName="[CallsTable].[Representative]" caption="Representative" attribute="1" defaultMemberUniqueName="[CallsTable].[Representative].[All]" allUniqueName="[CallsTable].[Representative].[All]" dimensionUniqueName="[CallsTable]" displayFolder="" count="2" memberValueDatatype="130" unbalanced="0">
      <fieldsUsage count="2">
        <fieldUsage x="-1"/>
        <fieldUsage x="3"/>
      </fieldsUsage>
    </cacheHierarchy>
    <cacheHierarchy uniqueName="[CallsTable].[Date of Call]" caption="Date of Call" attribute="1" time="1" defaultMemberUniqueName="[CallsTable].[Date of Call].[All]" allUniqueName="[CallsTable].[Date of Call].[All]" dimensionUniqueName="[CallsTable]" displayFolder="" count="2" memberValueDatatype="7" unbalanced="0">
      <fieldsUsage count="2">
        <fieldUsage x="-1"/>
        <fieldUsage x="0"/>
      </fieldsUsage>
    </cacheHierarchy>
    <cacheHierarchy uniqueName="[CallsTable].[Purchase Amount]" caption="Purchase Amount" attribute="1" defaultMemberUniqueName="[CallsTable].[Purchase Amount].[All]" allUniqueName="[CallsTable].[Purchase Amount].[All]" dimensionUniqueName="[CallsTable]" displayFolder="" count="0" memberValueDatatype="20" unbalanced="0"/>
    <cacheHierarchy uniqueName="[CallsTable].[Satisfaction Rating]" caption="Satisfaction Rating" attribute="1" defaultMemberUniqueName="[CallsTable].[Satisfaction Rating].[All]" allUniqueName="[CallsTable].[Satisfaction Rating].[All]" dimensionUniqueName="[CallsTable]" displayFolder="" count="0" memberValueDatatype="5" unbalanced="0"/>
    <cacheHierarchy uniqueName="[CallsTable].[FY]" caption="FY" attribute="1" defaultMemberUniqueName="[CallsTable].[FY].[All]" allUniqueName="[CallsTable].[FY].[All]" dimensionUniqueName="[CallsTable]" displayFolder="" count="0" memberValueDatatype="20" unbalanced="0"/>
    <cacheHierarchy uniqueName="[CallsTable].[Day of week]" caption="Day of week" attribute="1" defaultMemberUniqueName="[CallsTable].[Day of week].[All]" allUniqueName="[CallsTable].[Day of week].[All]" dimensionUniqueName="[CallsTable]" displayFolder="" count="0" memberValueDatatype="130" unbalanced="0"/>
    <cacheHierarchy uniqueName="[CallsTable].[Duration Bucket]" caption="Duration Bucket" attribute="1" defaultMemberUniqueName="[CallsTable].[Duration Bucket].[All]" allUniqueName="[CallsTable].[Duration Bucket].[All]" dimensionUniqueName="[CallsTable]" displayFolder="" count="0" memberValueDatatype="130" unbalanced="0"/>
    <cacheHierarchy uniqueName="[CallsTable].[Rating Rounded]" caption="Rating Rounded" attribute="1" defaultMemberUniqueName="[CallsTable].[Rating Rounded].[All]" allUniqueName="[CallsTable].[Rating Rounded].[All]" dimensionUniqueName="[CallsTable]" displayFolder="" count="0" memberValueDatatype="20" unbalanced="0"/>
    <cacheHierarchy uniqueName="[CallsTable].[Date of Call (Month)]" caption="Date of Call (Month)" attribute="1" defaultMemberUniqueName="[CallsTable].[Date of Call (Month)].[All]" allUniqueName="[CallsTable].[Date of Call (Month)].[All]" dimensionUniqueName="[CallsTable]" displayFolder="" count="2" memberValueDatatype="130" unbalanced="0">
      <fieldsUsage count="2">
        <fieldUsage x="-1"/>
        <fieldUsage x="1"/>
      </fieldsUsage>
    </cacheHierarchy>
    <cacheHierarchy uniqueName="[CustomersTable].[Customer ID]" caption="Customer ID" attribute="1" defaultMemberUniqueName="[CustomersTable].[Customer ID].[All]" allUniqueName="[CustomersTable].[Customer ID].[All]" dimensionUniqueName="[CustomersTable]" displayFolder="" count="0" memberValueDatatype="130" unbalanced="0"/>
    <cacheHierarchy uniqueName="[CustomersTable].[Gedner]" caption="Gedner" attribute="1" defaultMemberUniqueName="[CustomersTable].[Gedner].[All]" allUniqueName="[CustomersTable].[Gedner].[All]" dimensionUniqueName="[CustomersTable]" displayFolder="" count="0" memberValueDatatype="130" unbalanced="0"/>
    <cacheHierarchy uniqueName="[CustomersTable].[Age]" caption="Age" attribute="1" defaultMemberUniqueName="[CustomersTable].[Age].[All]" allUniqueName="[CustomersTable].[Age].[All]" dimensionUniqueName="[CustomersTable]" displayFolder="" count="0" memberValueDatatype="20" unbalanced="0"/>
    <cacheHierarchy uniqueName="[CustomersTable].[City]" caption="City" attribute="1" defaultMemberUniqueName="[CustomersTable].[City].[All]" allUniqueName="[CustomersTable].[City].[All]" dimensionUniqueName="[CustomersTable]" displayFolder="" count="0" memberValueDatatype="130" unbalanced="0"/>
    <cacheHierarchy uniqueName="[Table6].[Customer ID]" caption="Customer ID" attribute="1" defaultMemberUniqueName="[Table6].[Customer ID].[All]" allUniqueName="[Table6].[Customer ID].[All]" dimensionUniqueName="[Table6]" displayFolder="" count="0" memberValueDatatype="130" unbalanced="0"/>
    <cacheHierarchy uniqueName="[Table6].[Gedner]" caption="Gedner" attribute="1" defaultMemberUniqueName="[Table6].[Gedner].[All]" allUniqueName="[Table6].[Gedner].[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City]" caption="City" attribute="1" defaultMemberUniqueName="[Table6].[City].[All]" allUniqueName="[Table6].[City].[All]" dimensionUniqueName="[Table6]" displayFolder="" count="0" memberValueDatatype="130" unbalanced="0"/>
    <cacheHierarchy uniqueName="[CallsTable].[Date of Call (Month Index)]" caption="Date of Call (Month Index)" attribute="1" defaultMemberUniqueName="[CallsTable].[Date of Call (Month Index)].[All]" allUniqueName="[CallsTable].[Date of Call (Month Index)].[All]" dimensionUniqueName="[CallsTable]" displayFolder="" count="0" memberValueDatatype="20" unbalanced="0" hidden="1"/>
    <cacheHierarchy uniqueName="[Measures].[Sum of Purchase Amount]" caption="Sum of Purchase Amount" measure="1" displayFolder="" measureGroup="CallsTable" count="0">
      <extLst>
        <ext xmlns:x15="http://schemas.microsoft.com/office/spreadsheetml/2010/11/main" uri="{B97F6D7D-B522-45F9-BDA1-12C45D357490}">
          <x15:cacheHierarchy aggregatedColumn="16"/>
        </ext>
      </extLst>
    </cacheHierarchy>
    <cacheHierarchy uniqueName="[Measures].[Call Count]" caption="Call Count" measure="1" displayFolder="" measureGroup="CallsTable" count="0" oneField="1">
      <fieldsUsage count="1">
        <fieldUsage x="2"/>
      </fieldsUsage>
    </cacheHierarchy>
    <cacheHierarchy uniqueName="[Measures].[Total Amount]" caption="Total Amount" measure="1" displayFolder="" measureGroup="CallsTable" count="0"/>
    <cacheHierarchy uniqueName="[Measures].[Total Duration]" caption="Total Duration" measure="1" displayFolder="" measureGroup="CallsTable" count="0"/>
    <cacheHierarchy uniqueName="[Measures].[Avg. Rating]" caption="Avg. Rating" measure="1" displayFolder="" measureGroup="CallsTable" count="0"/>
    <cacheHierarchy uniqueName="[Measures].[5* Calls]" caption="5* Calls" measure="1" displayFolder="" measureGroup="CallsTable" count="0"/>
    <cacheHierarchy uniqueName="[Measures].[__XL_Count Table6]" caption="__XL_Count Table6" measure="1" displayFolder="" measureGroup="Table6" count="0" hidden="1"/>
    <cacheHierarchy uniqueName="[Measures].[__XL_Count Calls]" caption="__XL_Count Calls" measure="1" displayFolder="" measureGroup="Calls" count="0" hidden="1"/>
    <cacheHierarchy uniqueName="[Measures].[__XL_Count CallsTable]" caption="__XL_Count CallsTable" measure="1" displayFolder="" measureGroup="CallsTable" count="0" hidden="1"/>
    <cacheHierarchy uniqueName="[Measures].[__XL_Count CustomersTable]" caption="__XL_Count CustomersTable" measure="1" displayFolder="" measureGroup="CustomersTable" count="0" hidden="1"/>
    <cacheHierarchy uniqueName="[Measures].[__No measures defined]" caption="__No measures defined" measure="1" displayFolder="" count="0" hidden="1"/>
    <cacheHierarchy uniqueName="Dummy0" caption="Call number" measure="1" count="0">
      <extLst>
        <ext xmlns:x14="http://schemas.microsoft.com/office/spreadsheetml/2009/9/main" uri="{8CF416AD-EC4C-4aba-99F5-12A058AE0983}">
          <x14:cacheHierarchy ignore="1"/>
        </ext>
      </extLst>
    </cacheHierarchy>
  </cacheHierarchies>
  <kpis count="0"/>
  <dimensions count="5">
    <dimension name="Calls" uniqueName="[Calls]" caption="Calls"/>
    <dimension name="CallsTable" uniqueName="[CallsTable]" caption="CallsTable"/>
    <dimension name="CustomersTable" uniqueName="[CustomersTable]" caption="CustomersTable"/>
    <dimension measure="1" name="Measures" uniqueName="[Measures]" caption="Measures"/>
    <dimension name="Table6" uniqueName="[Table6]" caption="Table6"/>
  </dimensions>
  <measureGroups count="4">
    <measureGroup name="Calls" caption="Calls"/>
    <measureGroup name="CallsTable" caption="CallsTable"/>
    <measureGroup name="CustomersTable" caption="CustomersTable"/>
    <measureGroup name="Table6" caption="Table6"/>
  </measureGroups>
  <maps count="5">
    <map measureGroup="0" dimension="0"/>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Lahane" refreshedDate="45854.490760069442" backgroundQuery="1" createdVersion="8" refreshedVersion="8" minRefreshableVersion="3" recordCount="0" supportSubquery="1" supportAdvancedDrill="1" xr:uid="{FA7CD452-C263-4ED7-A43E-39F7A5DF47FF}">
  <cacheSource type="external" connectionId="3"/>
  <cacheFields count="3">
    <cacheField name="[CallsTable].[Day of week].[Day of week]" caption="Day of week" numFmtId="0" hierarchy="19" level="1">
      <sharedItems count="7">
        <s v="Friday"/>
        <s v="Monday"/>
        <s v="Saturday"/>
        <s v="Sunday"/>
        <s v="Thursday"/>
        <s v="Tuesday"/>
        <s v="Wednesday"/>
      </sharedItems>
    </cacheField>
    <cacheField name="[Measures].[Call Count]" caption="Call Count" numFmtId="0" hierarchy="33" level="32767"/>
    <cacheField name="[CallsTable].[Representative].[Representative]" caption="Representative" numFmtId="0" hierarchy="14" level="1">
      <sharedItems containsSemiMixedTypes="0" containsNonDate="0" containsString="0"/>
    </cacheField>
  </cacheFields>
  <cacheHierarchies count="4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Table].[Call number]" caption="Call number" attribute="1" defaultMemberUniqueName="[CallsTable].[Call number].[All]" allUniqueName="[CallsTable].[Call number].[All]" dimensionUniqueName="[CallsTable]" displayFolder="" count="0" memberValueDatatype="130" unbalanced="0"/>
    <cacheHierarchy uniqueName="[CallsTable].[Customer ID]" caption="Customer ID" attribute="1" defaultMemberUniqueName="[CallsTable].[Customer ID].[All]" allUniqueName="[CallsTable].[Customer ID].[All]" dimensionUniqueName="[CallsTable]" displayFolder="" count="0" memberValueDatatype="130" unbalanced="0"/>
    <cacheHierarchy uniqueName="[CallsTable].[Duration]" caption="Duration" attribute="1" defaultMemberUniqueName="[CallsTable].[Duration].[All]" allUniqueName="[CallsTable].[Duration].[All]" dimensionUniqueName="[CallsTable]" displayFolder="" count="0" memberValueDatatype="20" unbalanced="0"/>
    <cacheHierarchy uniqueName="[CallsTable].[Representative]" caption="Representative" attribute="1" defaultMemberUniqueName="[CallsTable].[Representative].[All]" allUniqueName="[CallsTable].[Representative].[All]" dimensionUniqueName="[CallsTable]" displayFolder="" count="2" memberValueDatatype="130" unbalanced="0">
      <fieldsUsage count="2">
        <fieldUsage x="-1"/>
        <fieldUsage x="2"/>
      </fieldsUsage>
    </cacheHierarchy>
    <cacheHierarchy uniqueName="[CallsTable].[Date of Call]" caption="Date of Call" attribute="1" time="1" defaultMemberUniqueName="[CallsTable].[Date of Call].[All]" allUniqueName="[CallsTable].[Date of Call].[All]" dimensionUniqueName="[CallsTable]" displayFolder="" count="0" memberValueDatatype="7" unbalanced="0"/>
    <cacheHierarchy uniqueName="[CallsTable].[Purchase Amount]" caption="Purchase Amount" attribute="1" defaultMemberUniqueName="[CallsTable].[Purchase Amount].[All]" allUniqueName="[CallsTable].[Purchase Amount].[All]" dimensionUniqueName="[CallsTable]" displayFolder="" count="0" memberValueDatatype="20" unbalanced="0"/>
    <cacheHierarchy uniqueName="[CallsTable].[Satisfaction Rating]" caption="Satisfaction Rating" attribute="1" defaultMemberUniqueName="[CallsTable].[Satisfaction Rating].[All]" allUniqueName="[CallsTable].[Satisfaction Rating].[All]" dimensionUniqueName="[CallsTable]" displayFolder="" count="0" memberValueDatatype="5" unbalanced="0"/>
    <cacheHierarchy uniqueName="[CallsTable].[FY]" caption="FY" attribute="1" defaultMemberUniqueName="[CallsTable].[FY].[All]" allUniqueName="[CallsTable].[FY].[All]" dimensionUniqueName="[CallsTable]" displayFolder="" count="0" memberValueDatatype="20" unbalanced="0"/>
    <cacheHierarchy uniqueName="[CallsTable].[Day of week]" caption="Day of week" attribute="1" defaultMemberUniqueName="[CallsTable].[Day of week].[All]" allUniqueName="[CallsTable].[Day of week].[All]" dimensionUniqueName="[CallsTable]" displayFolder="" count="2" memberValueDatatype="130" unbalanced="0">
      <fieldsUsage count="2">
        <fieldUsage x="-1"/>
        <fieldUsage x="0"/>
      </fieldsUsage>
    </cacheHierarchy>
    <cacheHierarchy uniqueName="[CallsTable].[Duration Bucket]" caption="Duration Bucket" attribute="1" defaultMemberUniqueName="[CallsTable].[Duration Bucket].[All]" allUniqueName="[CallsTable].[Duration Bucket].[All]" dimensionUniqueName="[CallsTable]" displayFolder="" count="0" memberValueDatatype="130" unbalanced="0"/>
    <cacheHierarchy uniqueName="[CallsTable].[Rating Rounded]" caption="Rating Rounded" attribute="1" defaultMemberUniqueName="[CallsTable].[Rating Rounded].[All]" allUniqueName="[CallsTable].[Rating Rounded].[All]" dimensionUniqueName="[CallsTable]" displayFolder="" count="0" memberValueDatatype="20" unbalanced="0"/>
    <cacheHierarchy uniqueName="[CallsTable].[Date of Call (Month)]" caption="Date of Call (Month)" attribute="1" defaultMemberUniqueName="[CallsTable].[Date of Call (Month)].[All]" allUniqueName="[CallsTable].[Date of Call (Month)].[All]" dimensionUniqueName="[CallsTable]" displayFolder="" count="0" memberValueDatatype="130" unbalanced="0"/>
    <cacheHierarchy uniqueName="[CustomersTable].[Customer ID]" caption="Customer ID" attribute="1" defaultMemberUniqueName="[CustomersTable].[Customer ID].[All]" allUniqueName="[CustomersTable].[Customer ID].[All]" dimensionUniqueName="[CustomersTable]" displayFolder="" count="0" memberValueDatatype="130" unbalanced="0"/>
    <cacheHierarchy uniqueName="[CustomersTable].[Gedner]" caption="Gedner" attribute="1" defaultMemberUniqueName="[CustomersTable].[Gedner].[All]" allUniqueName="[CustomersTable].[Gedner].[All]" dimensionUniqueName="[CustomersTable]" displayFolder="" count="0" memberValueDatatype="130" unbalanced="0"/>
    <cacheHierarchy uniqueName="[CustomersTable].[Age]" caption="Age" attribute="1" defaultMemberUniqueName="[CustomersTable].[Age].[All]" allUniqueName="[CustomersTable].[Age].[All]" dimensionUniqueName="[CustomersTable]" displayFolder="" count="0" memberValueDatatype="20" unbalanced="0"/>
    <cacheHierarchy uniqueName="[CustomersTable].[City]" caption="City" attribute="1" defaultMemberUniqueName="[CustomersTable].[City].[All]" allUniqueName="[CustomersTable].[City].[All]" dimensionUniqueName="[CustomersTable]" displayFolder="" count="0" memberValueDatatype="130" unbalanced="0"/>
    <cacheHierarchy uniqueName="[Table6].[Customer ID]" caption="Customer ID" attribute="1" defaultMemberUniqueName="[Table6].[Customer ID].[All]" allUniqueName="[Table6].[Customer ID].[All]" dimensionUniqueName="[Table6]" displayFolder="" count="0" memberValueDatatype="130" unbalanced="0"/>
    <cacheHierarchy uniqueName="[Table6].[Gedner]" caption="Gedner" attribute="1" defaultMemberUniqueName="[Table6].[Gedner].[All]" allUniqueName="[Table6].[Gedner].[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City]" caption="City" attribute="1" defaultMemberUniqueName="[Table6].[City].[All]" allUniqueName="[Table6].[City].[All]" dimensionUniqueName="[Table6]" displayFolder="" count="0" memberValueDatatype="130" unbalanced="0"/>
    <cacheHierarchy uniqueName="[CallsTable].[Date of Call (Month Index)]" caption="Date of Call (Month Index)" attribute="1" defaultMemberUniqueName="[CallsTable].[Date of Call (Month Index)].[All]" allUniqueName="[CallsTable].[Date of Call (Month Index)].[All]" dimensionUniqueName="[CallsTable]" displayFolder="" count="0" memberValueDatatype="20" unbalanced="0" hidden="1"/>
    <cacheHierarchy uniqueName="[Measures].[Sum of Purchase Amount]" caption="Sum of Purchase Amount" measure="1" displayFolder="" measureGroup="CallsTable" count="0">
      <extLst>
        <ext xmlns:x15="http://schemas.microsoft.com/office/spreadsheetml/2010/11/main" uri="{B97F6D7D-B522-45F9-BDA1-12C45D357490}">
          <x15:cacheHierarchy aggregatedColumn="16"/>
        </ext>
      </extLst>
    </cacheHierarchy>
    <cacheHierarchy uniqueName="[Measures].[Call Count]" caption="Call Count" measure="1" displayFolder="" measureGroup="CallsTable" count="0" oneField="1">
      <fieldsUsage count="1">
        <fieldUsage x="1"/>
      </fieldsUsage>
    </cacheHierarchy>
    <cacheHierarchy uniqueName="[Measures].[Total Amount]" caption="Total Amount" measure="1" displayFolder="" measureGroup="CallsTable" count="0"/>
    <cacheHierarchy uniqueName="[Measures].[Total Duration]" caption="Total Duration" measure="1" displayFolder="" measureGroup="CallsTable" count="0"/>
    <cacheHierarchy uniqueName="[Measures].[Avg. Rating]" caption="Avg. Rating" measure="1" displayFolder="" measureGroup="CallsTable" count="0"/>
    <cacheHierarchy uniqueName="[Measures].[5* Calls]" caption="5* Calls" measure="1" displayFolder="" measureGroup="CallsTable" count="0"/>
    <cacheHierarchy uniqueName="[Measures].[__XL_Count Table6]" caption="__XL_Count Table6" measure="1" displayFolder="" measureGroup="Table6" count="0" hidden="1"/>
    <cacheHierarchy uniqueName="[Measures].[__XL_Count Calls]" caption="__XL_Count Calls" measure="1" displayFolder="" measureGroup="Calls" count="0" hidden="1"/>
    <cacheHierarchy uniqueName="[Measures].[__XL_Count CallsTable]" caption="__XL_Count CallsTable" measure="1" displayFolder="" measureGroup="CallsTable" count="0" hidden="1"/>
    <cacheHierarchy uniqueName="[Measures].[__XL_Count CustomersTable]" caption="__XL_Count CustomersTable" measure="1" displayFolder="" measureGroup="CustomersTable" count="0" hidden="1"/>
    <cacheHierarchy uniqueName="[Measures].[__No measures defined]" caption="__No measures defined" measure="1" displayFolder="" count="0" hidden="1"/>
  </cacheHierarchies>
  <kpis count="0"/>
  <dimensions count="5">
    <dimension name="Calls" uniqueName="[Calls]" caption="Calls"/>
    <dimension name="CallsTable" uniqueName="[CallsTable]" caption="CallsTable"/>
    <dimension name="CustomersTable" uniqueName="[CustomersTable]" caption="CustomersTable"/>
    <dimension measure="1" name="Measures" uniqueName="[Measures]" caption="Measures"/>
    <dimension name="Table6" uniqueName="[Table6]" caption="Table6"/>
  </dimensions>
  <measureGroups count="4">
    <measureGroup name="Calls" caption="Calls"/>
    <measureGroup name="CallsTable" caption="CallsTable"/>
    <measureGroup name="CustomersTable" caption="CustomersTable"/>
    <measureGroup name="Table6" caption="Table6"/>
  </measureGroups>
  <maps count="5">
    <map measureGroup="0" dimension="0"/>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Lahane" refreshedDate="45854.490760416666" backgroundQuery="1" createdVersion="8" refreshedVersion="8" minRefreshableVersion="3" recordCount="0" supportSubquery="1" supportAdvancedDrill="1" xr:uid="{114BA656-8E0F-4CF5-88BA-F693CC299095}">
  <cacheSource type="external" connectionId="3"/>
  <cacheFields count="1">
    <cacheField name="[CallsTable].[Representative].[Representative]" caption="Representative" numFmtId="0" hierarchy="14" level="1">
      <sharedItems count="1">
        <s v="R02"/>
      </sharedItems>
    </cacheField>
  </cacheFields>
  <cacheHierarchies count="4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Table].[Call number]" caption="Call number" attribute="1" defaultMemberUniqueName="[CallsTable].[Call number].[All]" allUniqueName="[CallsTable].[Call number].[All]" dimensionUniqueName="[CallsTable]" displayFolder="" count="0" memberValueDatatype="130" unbalanced="0"/>
    <cacheHierarchy uniqueName="[CallsTable].[Customer ID]" caption="Customer ID" attribute="1" defaultMemberUniqueName="[CallsTable].[Customer ID].[All]" allUniqueName="[CallsTable].[Customer ID].[All]" dimensionUniqueName="[CallsTable]" displayFolder="" count="0" memberValueDatatype="130" unbalanced="0"/>
    <cacheHierarchy uniqueName="[CallsTable].[Duration]" caption="Duration" attribute="1" defaultMemberUniqueName="[CallsTable].[Duration].[All]" allUniqueName="[CallsTable].[Duration].[All]" dimensionUniqueName="[CallsTable]" displayFolder="" count="0" memberValueDatatype="20" unbalanced="0"/>
    <cacheHierarchy uniqueName="[CallsTable].[Representative]" caption="Representative" attribute="1" defaultMemberUniqueName="[CallsTable].[Representative].[All]" allUniqueName="[CallsTable].[Representative].[All]" dimensionUniqueName="[CallsTable]" displayFolder="" count="2" memberValueDatatype="130" unbalanced="0">
      <fieldsUsage count="2">
        <fieldUsage x="-1"/>
        <fieldUsage x="0"/>
      </fieldsUsage>
    </cacheHierarchy>
    <cacheHierarchy uniqueName="[CallsTable].[Date of Call]" caption="Date of Call" attribute="1" time="1" defaultMemberUniqueName="[CallsTable].[Date of Call].[All]" allUniqueName="[CallsTable].[Date of Call].[All]" dimensionUniqueName="[CallsTable]" displayFolder="" count="0" memberValueDatatype="7" unbalanced="0"/>
    <cacheHierarchy uniqueName="[CallsTable].[Purchase Amount]" caption="Purchase Amount" attribute="1" defaultMemberUniqueName="[CallsTable].[Purchase Amount].[All]" allUniqueName="[CallsTable].[Purchase Amount].[All]" dimensionUniqueName="[CallsTable]" displayFolder="" count="0" memberValueDatatype="20" unbalanced="0"/>
    <cacheHierarchy uniqueName="[CallsTable].[Satisfaction Rating]" caption="Satisfaction Rating" attribute="1" defaultMemberUniqueName="[CallsTable].[Satisfaction Rating].[All]" allUniqueName="[CallsTable].[Satisfaction Rating].[All]" dimensionUniqueName="[CallsTable]" displayFolder="" count="0" memberValueDatatype="5" unbalanced="0"/>
    <cacheHierarchy uniqueName="[CallsTable].[FY]" caption="FY" attribute="1" defaultMemberUniqueName="[CallsTable].[FY].[All]" allUniqueName="[CallsTable].[FY].[All]" dimensionUniqueName="[CallsTable]" displayFolder="" count="0" memberValueDatatype="20" unbalanced="0"/>
    <cacheHierarchy uniqueName="[CallsTable].[Day of week]" caption="Day of week" attribute="1" defaultMemberUniqueName="[CallsTable].[Day of week].[All]" allUniqueName="[CallsTable].[Day of week].[All]" dimensionUniqueName="[CallsTable]" displayFolder="" count="0" memberValueDatatype="130" unbalanced="0"/>
    <cacheHierarchy uniqueName="[CallsTable].[Duration Bucket]" caption="Duration Bucket" attribute="1" defaultMemberUniqueName="[CallsTable].[Duration Bucket].[All]" allUniqueName="[CallsTable].[Duration Bucket].[All]" dimensionUniqueName="[CallsTable]" displayFolder="" count="0" memberValueDatatype="130" unbalanced="0"/>
    <cacheHierarchy uniqueName="[CallsTable].[Rating Rounded]" caption="Rating Rounded" attribute="1" defaultMemberUniqueName="[CallsTable].[Rating Rounded].[All]" allUniqueName="[CallsTable].[Rating Rounded].[All]" dimensionUniqueName="[CallsTable]" displayFolder="" count="0" memberValueDatatype="20" unbalanced="0"/>
    <cacheHierarchy uniqueName="[CallsTable].[Date of Call (Month)]" caption="Date of Call (Month)" attribute="1" defaultMemberUniqueName="[CallsTable].[Date of Call (Month)].[All]" allUniqueName="[CallsTable].[Date of Call (Month)].[All]" dimensionUniqueName="[CallsTable]" displayFolder="" count="0" memberValueDatatype="130" unbalanced="0"/>
    <cacheHierarchy uniqueName="[CustomersTable].[Customer ID]" caption="Customer ID" attribute="1" defaultMemberUniqueName="[CustomersTable].[Customer ID].[All]" allUniqueName="[CustomersTable].[Customer ID].[All]" dimensionUniqueName="[CustomersTable]" displayFolder="" count="0" memberValueDatatype="130" unbalanced="0"/>
    <cacheHierarchy uniqueName="[CustomersTable].[Gedner]" caption="Gedner" attribute="1" defaultMemberUniqueName="[CustomersTable].[Gedner].[All]" allUniqueName="[CustomersTable].[Gedner].[All]" dimensionUniqueName="[CustomersTable]" displayFolder="" count="0" memberValueDatatype="130" unbalanced="0"/>
    <cacheHierarchy uniqueName="[CustomersTable].[Age]" caption="Age" attribute="1" defaultMemberUniqueName="[CustomersTable].[Age].[All]" allUniqueName="[CustomersTable].[Age].[All]" dimensionUniqueName="[CustomersTable]" displayFolder="" count="0" memberValueDatatype="20" unbalanced="0"/>
    <cacheHierarchy uniqueName="[CustomersTable].[City]" caption="City" attribute="1" defaultMemberUniqueName="[CustomersTable].[City].[All]" allUniqueName="[CustomersTable].[City].[All]" dimensionUniqueName="[CustomersTable]" displayFolder="" count="0" memberValueDatatype="130" unbalanced="0"/>
    <cacheHierarchy uniqueName="[Table6].[Customer ID]" caption="Customer ID" attribute="1" defaultMemberUniqueName="[Table6].[Customer ID].[All]" allUniqueName="[Table6].[Customer ID].[All]" dimensionUniqueName="[Table6]" displayFolder="" count="0" memberValueDatatype="130" unbalanced="0"/>
    <cacheHierarchy uniqueName="[Table6].[Gedner]" caption="Gedner" attribute="1" defaultMemberUniqueName="[Table6].[Gedner].[All]" allUniqueName="[Table6].[Gedner].[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City]" caption="City" attribute="1" defaultMemberUniqueName="[Table6].[City].[All]" allUniqueName="[Table6].[City].[All]" dimensionUniqueName="[Table6]" displayFolder="" count="0" memberValueDatatype="130" unbalanced="0"/>
    <cacheHierarchy uniqueName="[CallsTable].[Date of Call (Month Index)]" caption="Date of Call (Month Index)" attribute="1" defaultMemberUniqueName="[CallsTable].[Date of Call (Month Index)].[All]" allUniqueName="[CallsTable].[Date of Call (Month Index)].[All]" dimensionUniqueName="[CallsTable]" displayFolder="" count="0" memberValueDatatype="20" unbalanced="0" hidden="1"/>
    <cacheHierarchy uniqueName="[Measures].[Sum of Purchase Amount]" caption="Sum of Purchase Amount" measure="1" displayFolder="" measureGroup="CallsTable" count="0">
      <extLst>
        <ext xmlns:x15="http://schemas.microsoft.com/office/spreadsheetml/2010/11/main" uri="{B97F6D7D-B522-45F9-BDA1-12C45D357490}">
          <x15:cacheHierarchy aggregatedColumn="16"/>
        </ext>
      </extLst>
    </cacheHierarchy>
    <cacheHierarchy uniqueName="[Measures].[Call Count]" caption="Call Count" measure="1" displayFolder="" measureGroup="CallsTable" count="0"/>
    <cacheHierarchy uniqueName="[Measures].[Total Amount]" caption="Total Amount" measure="1" displayFolder="" measureGroup="CallsTable" count="0"/>
    <cacheHierarchy uniqueName="[Measures].[Total Duration]" caption="Total Duration" measure="1" displayFolder="" measureGroup="CallsTable" count="0"/>
    <cacheHierarchy uniqueName="[Measures].[Avg. Rating]" caption="Avg. Rating" measure="1" displayFolder="" measureGroup="CallsTable" count="0"/>
    <cacheHierarchy uniqueName="[Measures].[5* Calls]" caption="5* Calls" measure="1" displayFolder="" measureGroup="CallsTable" count="0"/>
    <cacheHierarchy uniqueName="[Measures].[__XL_Count Table6]" caption="__XL_Count Table6" measure="1" displayFolder="" measureGroup="Table6" count="0" hidden="1"/>
    <cacheHierarchy uniqueName="[Measures].[__XL_Count Calls]" caption="__XL_Count Calls" measure="1" displayFolder="" measureGroup="Calls" count="0" hidden="1"/>
    <cacheHierarchy uniqueName="[Measures].[__XL_Count CallsTable]" caption="__XL_Count CallsTable" measure="1" displayFolder="" measureGroup="CallsTable" count="0" hidden="1"/>
    <cacheHierarchy uniqueName="[Measures].[__XL_Count CustomersTable]" caption="__XL_Count CustomersTable" measure="1" displayFolder="" measureGroup="CustomersTable" count="0" hidden="1"/>
    <cacheHierarchy uniqueName="[Measures].[__No measures defined]" caption="__No measures defined" measure="1" displayFolder="" count="0" hidden="1"/>
  </cacheHierarchies>
  <kpis count="0"/>
  <dimensions count="5">
    <dimension name="Calls" uniqueName="[Calls]" caption="Calls"/>
    <dimension name="CallsTable" uniqueName="[CallsTable]" caption="CallsTable"/>
    <dimension name="CustomersTable" uniqueName="[CustomersTable]" caption="CustomersTable"/>
    <dimension measure="1" name="Measures" uniqueName="[Measures]" caption="Measures"/>
    <dimension name="Table6" uniqueName="[Table6]" caption="Table6"/>
  </dimensions>
  <measureGroups count="4">
    <measureGroup name="Calls" caption="Calls"/>
    <measureGroup name="CallsTable" caption="CallsTable"/>
    <measureGroup name="CustomersTable" caption="CustomersTable"/>
    <measureGroup name="Table6" caption="Table6"/>
  </measureGroups>
  <maps count="5">
    <map measureGroup="0" dimension="0"/>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Lahane" refreshedDate="45854.490760763889" backgroundQuery="1" createdVersion="8" refreshedVersion="8" minRefreshableVersion="3" recordCount="0" supportSubquery="1" supportAdvancedDrill="1" xr:uid="{BA6053F3-ADEF-4833-9DE6-CE094CA850B0}">
  <cacheSource type="external" connectionId="3"/>
  <cacheFields count="3">
    <cacheField name="[Measures].[Call Count]" caption="Call Count" numFmtId="0" hierarchy="33" level="32767"/>
    <cacheField name="[CallsTable].[Rating Rounded].[Rating Rounded]" caption="Rating Rounded" numFmtId="0" hierarchy="21"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Table].[Rating Rounded].&amp;[1]"/>
            <x15:cachedUniqueName index="1" name="[CallsTable].[Rating Rounded].&amp;[2]"/>
            <x15:cachedUniqueName index="2" name="[CallsTable].[Rating Rounded].&amp;[3]"/>
            <x15:cachedUniqueName index="3" name="[CallsTable].[Rating Rounded].&amp;[4]"/>
            <x15:cachedUniqueName index="4" name="[CallsTable].[Rating Rounded].&amp;[5]"/>
          </x15:cachedUniqueNames>
        </ext>
      </extLst>
    </cacheField>
    <cacheField name="[CallsTable].[Representative].[Representative]" caption="Representative" numFmtId="0" hierarchy="14" level="1">
      <sharedItems containsSemiMixedTypes="0" containsNonDate="0" containsString="0"/>
    </cacheField>
  </cacheFields>
  <cacheHierarchies count="4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Table].[Call number]" caption="Call number" attribute="1" defaultMemberUniqueName="[CallsTable].[Call number].[All]" allUniqueName="[CallsTable].[Call number].[All]" dimensionUniqueName="[CallsTable]" displayFolder="" count="0" memberValueDatatype="130" unbalanced="0"/>
    <cacheHierarchy uniqueName="[CallsTable].[Customer ID]" caption="Customer ID" attribute="1" defaultMemberUniqueName="[CallsTable].[Customer ID].[All]" allUniqueName="[CallsTable].[Customer ID].[All]" dimensionUniqueName="[CallsTable]" displayFolder="" count="0" memberValueDatatype="130" unbalanced="0"/>
    <cacheHierarchy uniqueName="[CallsTable].[Duration]" caption="Duration" attribute="1" defaultMemberUniqueName="[CallsTable].[Duration].[All]" allUniqueName="[CallsTable].[Duration].[All]" dimensionUniqueName="[CallsTable]" displayFolder="" count="0" memberValueDatatype="20" unbalanced="0"/>
    <cacheHierarchy uniqueName="[CallsTable].[Representative]" caption="Representative" attribute="1" defaultMemberUniqueName="[CallsTable].[Representative].[All]" allUniqueName="[CallsTable].[Representative].[All]" dimensionUniqueName="[CallsTable]" displayFolder="" count="2" memberValueDatatype="130" unbalanced="0">
      <fieldsUsage count="2">
        <fieldUsage x="-1"/>
        <fieldUsage x="2"/>
      </fieldsUsage>
    </cacheHierarchy>
    <cacheHierarchy uniqueName="[CallsTable].[Date of Call]" caption="Date of Call" attribute="1" time="1" defaultMemberUniqueName="[CallsTable].[Date of Call].[All]" allUniqueName="[CallsTable].[Date of Call].[All]" dimensionUniqueName="[CallsTable]" displayFolder="" count="0" memberValueDatatype="7" unbalanced="0"/>
    <cacheHierarchy uniqueName="[CallsTable].[Purchase Amount]" caption="Purchase Amount" attribute="1" defaultMemberUniqueName="[CallsTable].[Purchase Amount].[All]" allUniqueName="[CallsTable].[Purchase Amount].[All]" dimensionUniqueName="[CallsTable]" displayFolder="" count="0" memberValueDatatype="20" unbalanced="0"/>
    <cacheHierarchy uniqueName="[CallsTable].[Satisfaction Rating]" caption="Satisfaction Rating" attribute="1" defaultMemberUniqueName="[CallsTable].[Satisfaction Rating].[All]" allUniqueName="[CallsTable].[Satisfaction Rating].[All]" dimensionUniqueName="[CallsTable]" displayFolder="" count="0" memberValueDatatype="5" unbalanced="0"/>
    <cacheHierarchy uniqueName="[CallsTable].[FY]" caption="FY" attribute="1" defaultMemberUniqueName="[CallsTable].[FY].[All]" allUniqueName="[CallsTable].[FY].[All]" dimensionUniqueName="[CallsTable]" displayFolder="" count="0" memberValueDatatype="20" unbalanced="0"/>
    <cacheHierarchy uniqueName="[CallsTable].[Day of week]" caption="Day of week" attribute="1" defaultMemberUniqueName="[CallsTable].[Day of week].[All]" allUniqueName="[CallsTable].[Day of week].[All]" dimensionUniqueName="[CallsTable]" displayFolder="" count="0" memberValueDatatype="130" unbalanced="0"/>
    <cacheHierarchy uniqueName="[CallsTable].[Duration Bucket]" caption="Duration Bucket" attribute="1" defaultMemberUniqueName="[CallsTable].[Duration Bucket].[All]" allUniqueName="[CallsTable].[Duration Bucket].[All]" dimensionUniqueName="[CallsTable]" displayFolder="" count="0" memberValueDatatype="130" unbalanced="0"/>
    <cacheHierarchy uniqueName="[CallsTable].[Rating Rounded]" caption="Rating Rounded" attribute="1" defaultMemberUniqueName="[CallsTable].[Rating Rounded].[All]" allUniqueName="[CallsTable].[Rating Rounded].[All]" dimensionUniqueName="[CallsTable]" displayFolder="" count="2" memberValueDatatype="20" unbalanced="0">
      <fieldsUsage count="2">
        <fieldUsage x="-1"/>
        <fieldUsage x="1"/>
      </fieldsUsage>
    </cacheHierarchy>
    <cacheHierarchy uniqueName="[CallsTable].[Date of Call (Month)]" caption="Date of Call (Month)" attribute="1" defaultMemberUniqueName="[CallsTable].[Date of Call (Month)].[All]" allUniqueName="[CallsTable].[Date of Call (Month)].[All]" dimensionUniqueName="[CallsTable]" displayFolder="" count="0" memberValueDatatype="130" unbalanced="0"/>
    <cacheHierarchy uniqueName="[CustomersTable].[Customer ID]" caption="Customer ID" attribute="1" defaultMemberUniqueName="[CustomersTable].[Customer ID].[All]" allUniqueName="[CustomersTable].[Customer ID].[All]" dimensionUniqueName="[CustomersTable]" displayFolder="" count="0" memberValueDatatype="130" unbalanced="0"/>
    <cacheHierarchy uniqueName="[CustomersTable].[Gedner]" caption="Gedner" attribute="1" defaultMemberUniqueName="[CustomersTable].[Gedner].[All]" allUniqueName="[CustomersTable].[Gedner].[All]" dimensionUniqueName="[CustomersTable]" displayFolder="" count="2" memberValueDatatype="130" unbalanced="0"/>
    <cacheHierarchy uniqueName="[CustomersTable].[Age]" caption="Age" attribute="1" defaultMemberUniqueName="[CustomersTable].[Age].[All]" allUniqueName="[CustomersTable].[Age].[All]" dimensionUniqueName="[CustomersTable]" displayFolder="" count="0" memberValueDatatype="20" unbalanced="0"/>
    <cacheHierarchy uniqueName="[CustomersTable].[City]" caption="City" attribute="1" defaultMemberUniqueName="[CustomersTable].[City].[All]" allUniqueName="[CustomersTable].[City].[All]" dimensionUniqueName="[CustomersTable]" displayFolder="" count="2" memberValueDatatype="130" unbalanced="0"/>
    <cacheHierarchy uniqueName="[Table6].[Customer ID]" caption="Customer ID" attribute="1" defaultMemberUniqueName="[Table6].[Customer ID].[All]" allUniqueName="[Table6].[Customer ID].[All]" dimensionUniqueName="[Table6]" displayFolder="" count="0" memberValueDatatype="130" unbalanced="0"/>
    <cacheHierarchy uniqueName="[Table6].[Gedner]" caption="Gedner" attribute="1" defaultMemberUniqueName="[Table6].[Gedner].[All]" allUniqueName="[Table6].[Gedner].[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City]" caption="City" attribute="1" defaultMemberUniqueName="[Table6].[City].[All]" allUniqueName="[Table6].[City].[All]" dimensionUniqueName="[Table6]" displayFolder="" count="0" memberValueDatatype="130" unbalanced="0"/>
    <cacheHierarchy uniqueName="[CallsTable].[Date of Call (Month Index)]" caption="Date of Call (Month Index)" attribute="1" defaultMemberUniqueName="[CallsTable].[Date of Call (Month Index)].[All]" allUniqueName="[CallsTable].[Date of Call (Month Index)].[All]" dimensionUniqueName="[CallsTable]" displayFolder="" count="0" memberValueDatatype="20" unbalanced="0" hidden="1"/>
    <cacheHierarchy uniqueName="[Measures].[Sum of Purchase Amount]" caption="Sum of Purchase Amount" measure="1" displayFolder="" measureGroup="CallsTable" count="0">
      <extLst>
        <ext xmlns:x15="http://schemas.microsoft.com/office/spreadsheetml/2010/11/main" uri="{B97F6D7D-B522-45F9-BDA1-12C45D357490}">
          <x15:cacheHierarchy aggregatedColumn="16"/>
        </ext>
      </extLst>
    </cacheHierarchy>
    <cacheHierarchy uniqueName="[Measures].[Call Count]" caption="Call Count" measure="1" displayFolder="" measureGroup="CallsTable" count="0" oneField="1">
      <fieldsUsage count="1">
        <fieldUsage x="0"/>
      </fieldsUsage>
    </cacheHierarchy>
    <cacheHierarchy uniqueName="[Measures].[Total Amount]" caption="Total Amount" measure="1" displayFolder="" measureGroup="CallsTable" count="0"/>
    <cacheHierarchy uniqueName="[Measures].[Total Duration]" caption="Total Duration" measure="1" displayFolder="" measureGroup="CallsTable" count="0"/>
    <cacheHierarchy uniqueName="[Measures].[Avg. Rating]" caption="Avg. Rating" measure="1" displayFolder="" measureGroup="CallsTable" count="0"/>
    <cacheHierarchy uniqueName="[Measures].[5* Calls]" caption="5* Calls" measure="1" displayFolder="" measureGroup="CallsTable" count="0"/>
    <cacheHierarchy uniqueName="[Measures].[__XL_Count Table6]" caption="__XL_Count Table6" measure="1" displayFolder="" measureGroup="Table6" count="0" hidden="1"/>
    <cacheHierarchy uniqueName="[Measures].[__XL_Count Calls]" caption="__XL_Count Calls" measure="1" displayFolder="" measureGroup="Calls" count="0" hidden="1"/>
    <cacheHierarchy uniqueName="[Measures].[__XL_Count CallsTable]" caption="__XL_Count CallsTable" measure="1" displayFolder="" measureGroup="CallsTable" count="0" hidden="1"/>
    <cacheHierarchy uniqueName="[Measures].[__XL_Count CustomersTable]" caption="__XL_Count CustomersTable" measure="1" displayFolder="" measureGroup="CustomersTable" count="0" hidden="1"/>
    <cacheHierarchy uniqueName="[Measures].[__No measures defined]" caption="__No measures defined" measure="1" displayFolder="" count="0" hidden="1"/>
  </cacheHierarchies>
  <kpis count="0"/>
  <dimensions count="5">
    <dimension name="Calls" uniqueName="[Calls]" caption="Calls"/>
    <dimension name="CallsTable" uniqueName="[CallsTable]" caption="CallsTable"/>
    <dimension name="CustomersTable" uniqueName="[CustomersTable]" caption="CustomersTable"/>
    <dimension measure="1" name="Measures" uniqueName="[Measures]" caption="Measures"/>
    <dimension name="Table6" uniqueName="[Table6]" caption="Table6"/>
  </dimensions>
  <measureGroups count="4">
    <measureGroup name="Calls" caption="Calls"/>
    <measureGroup name="CallsTable" caption="CallsTable"/>
    <measureGroup name="CustomersTable" caption="CustomersTable"/>
    <measureGroup name="Table6" caption="Table6"/>
  </measureGroups>
  <maps count="5">
    <map measureGroup="0" dimension="0"/>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Lahane" refreshedDate="45853.966677546297" backgroundQuery="1" createdVersion="3" refreshedVersion="8" minRefreshableVersion="3" recordCount="0" supportSubquery="1" supportAdvancedDrill="1" xr:uid="{E57D9CAD-0847-4AE4-BB55-75F39C779C2A}">
  <cacheSource type="external" connectionId="3">
    <extLst>
      <ext xmlns:x14="http://schemas.microsoft.com/office/spreadsheetml/2009/9/main" uri="{F057638F-6D5F-4e77-A914-E7F072B9BCA8}">
        <x14:sourceConnection name="ThisWorkbookDataModel"/>
      </ext>
    </extLst>
  </cacheSource>
  <cacheFields count="0"/>
  <cacheHierarchies count="4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Table].[Call number]" caption="Call number" attribute="1" defaultMemberUniqueName="[CallsTable].[Call number].[All]" allUniqueName="[CallsTable].[Call number].[All]" dimensionUniqueName="[CallsTable]" displayFolder="" count="0" memberValueDatatype="130" unbalanced="0"/>
    <cacheHierarchy uniqueName="[CallsTable].[Customer ID]" caption="Customer ID" attribute="1" defaultMemberUniqueName="[CallsTable].[Customer ID].[All]" allUniqueName="[CallsTable].[Customer ID].[All]" dimensionUniqueName="[CallsTable]" displayFolder="" count="0" memberValueDatatype="130" unbalanced="0"/>
    <cacheHierarchy uniqueName="[CallsTable].[Duration]" caption="Duration" attribute="1" defaultMemberUniqueName="[CallsTable].[Duration].[All]" allUniqueName="[CallsTable].[Duration].[All]" dimensionUniqueName="[CallsTable]" displayFolder="" count="0" memberValueDatatype="20" unbalanced="0"/>
    <cacheHierarchy uniqueName="[CallsTable].[Representative]" caption="Representative" attribute="1" defaultMemberUniqueName="[CallsTable].[Representative].[All]" allUniqueName="[CallsTable].[Representative].[All]" dimensionUniqueName="[CallsTable]" displayFolder="" count="2" memberValueDatatype="130" unbalanced="0"/>
    <cacheHierarchy uniqueName="[CallsTable].[Date of Call]" caption="Date of Call" attribute="1" time="1" defaultMemberUniqueName="[CallsTable].[Date of Call].[All]" allUniqueName="[CallsTable].[Date of Call].[All]" dimensionUniqueName="[CallsTable]" displayFolder="" count="0" memberValueDatatype="7" unbalanced="0"/>
    <cacheHierarchy uniqueName="[CallsTable].[Purchase Amount]" caption="Purchase Amount" attribute="1" defaultMemberUniqueName="[CallsTable].[Purchase Amount].[All]" allUniqueName="[CallsTable].[Purchase Amount].[All]" dimensionUniqueName="[CallsTable]" displayFolder="" count="0" memberValueDatatype="20" unbalanced="0"/>
    <cacheHierarchy uniqueName="[CallsTable].[Satisfaction Rating]" caption="Satisfaction Rating" attribute="1" defaultMemberUniqueName="[CallsTable].[Satisfaction Rating].[All]" allUniqueName="[CallsTable].[Satisfaction Rating].[All]" dimensionUniqueName="[CallsTable]" displayFolder="" count="0" memberValueDatatype="5" unbalanced="0"/>
    <cacheHierarchy uniqueName="[CallsTable].[FY]" caption="FY" attribute="1" defaultMemberUniqueName="[CallsTable].[FY].[All]" allUniqueName="[CallsTable].[FY].[All]" dimensionUniqueName="[CallsTable]" displayFolder="" count="0" memberValueDatatype="20" unbalanced="0"/>
    <cacheHierarchy uniqueName="[CallsTable].[Day of week]" caption="Day of week" attribute="1" defaultMemberUniqueName="[CallsTable].[Day of week].[All]" allUniqueName="[CallsTable].[Day of week].[All]" dimensionUniqueName="[CallsTable]" displayFolder="" count="0" memberValueDatatype="130" unbalanced="0"/>
    <cacheHierarchy uniqueName="[CallsTable].[Duration Bucket]" caption="Duration Bucket" attribute="1" defaultMemberUniqueName="[CallsTable].[Duration Bucket].[All]" allUniqueName="[CallsTable].[Duration Bucket].[All]" dimensionUniqueName="[CallsTable]" displayFolder="" count="0" memberValueDatatype="130" unbalanced="0"/>
    <cacheHierarchy uniqueName="[CallsTable].[Rating Rounded]" caption="Rating Rounded" attribute="1" defaultMemberUniqueName="[CallsTable].[Rating Rounded].[All]" allUniqueName="[CallsTable].[Rating Rounded].[All]" dimensionUniqueName="[CallsTable]" displayFolder="" count="0" memberValueDatatype="20" unbalanced="0"/>
    <cacheHierarchy uniqueName="[CallsTable].[Date of Call (Month)]" caption="Date of Call (Month)" attribute="1" defaultMemberUniqueName="[CallsTable].[Date of Call (Month)].[All]" allUniqueName="[CallsTable].[Date of Call (Month)].[All]" dimensionUniqueName="[CallsTable]" displayFolder="" count="0" memberValueDatatype="130" unbalanced="0"/>
    <cacheHierarchy uniqueName="[CustomersTable].[Customer ID]" caption="Customer ID" attribute="1" defaultMemberUniqueName="[CustomersTable].[Customer ID].[All]" allUniqueName="[CustomersTable].[Customer ID].[All]" dimensionUniqueName="[CustomersTable]" displayFolder="" count="0" memberValueDatatype="130" unbalanced="0"/>
    <cacheHierarchy uniqueName="[CustomersTable].[Gedner]" caption="Gedner" attribute="1" defaultMemberUniqueName="[CustomersTable].[Gedner].[All]" allUniqueName="[CustomersTable].[Gedner].[All]" dimensionUniqueName="[CustomersTable]" displayFolder="" count="0" memberValueDatatype="130" unbalanced="0"/>
    <cacheHierarchy uniqueName="[CustomersTable].[Age]" caption="Age" attribute="1" defaultMemberUniqueName="[CustomersTable].[Age].[All]" allUniqueName="[CustomersTable].[Age].[All]" dimensionUniqueName="[CustomersTable]" displayFolder="" count="0" memberValueDatatype="20" unbalanced="0"/>
    <cacheHierarchy uniqueName="[CustomersTable].[City]" caption="City" attribute="1" defaultMemberUniqueName="[CustomersTable].[City].[All]" allUniqueName="[CustomersTable].[City].[All]" dimensionUniqueName="[CustomersTable]" displayFolder="" count="0" memberValueDatatype="130" unbalanced="0"/>
    <cacheHierarchy uniqueName="[Table6].[Customer ID]" caption="Customer ID" attribute="1" defaultMemberUniqueName="[Table6].[Customer ID].[All]" allUniqueName="[Table6].[Customer ID].[All]" dimensionUniqueName="[Table6]" displayFolder="" count="0" memberValueDatatype="130" unbalanced="0"/>
    <cacheHierarchy uniqueName="[Table6].[Gedner]" caption="Gedner" attribute="1" defaultMemberUniqueName="[Table6].[Gedner].[All]" allUniqueName="[Table6].[Gedner].[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Table6].[City]" caption="City" attribute="1" defaultMemberUniqueName="[Table6].[City].[All]" allUniqueName="[Table6].[City].[All]" dimensionUniqueName="[Table6]" displayFolder="" count="0" memberValueDatatype="130" unbalanced="0"/>
    <cacheHierarchy uniqueName="[CallsTable].[Date of Call (Month Index)]" caption="Date of Call (Month Index)" attribute="1" defaultMemberUniqueName="[CallsTable].[Date of Call (Month Index)].[All]" allUniqueName="[CallsTable].[Date of Call (Month Index)].[All]" dimensionUniqueName="[CallsTable]" displayFolder="" count="0" memberValueDatatype="20" unbalanced="0" hidden="1"/>
    <cacheHierarchy uniqueName="[Measures].[Sum of Purchase Amount]" caption="Sum of Purchase Amount" measure="1" displayFolder="" measureGroup="CallsTable" count="0">
      <extLst>
        <ext xmlns:x15="http://schemas.microsoft.com/office/spreadsheetml/2010/11/main" uri="{B97F6D7D-B522-45F9-BDA1-12C45D357490}">
          <x15:cacheHierarchy aggregatedColumn="16"/>
        </ext>
      </extLst>
    </cacheHierarchy>
    <cacheHierarchy uniqueName="[Measures].[Call Count]" caption="Call Count" measure="1" displayFolder="" measureGroup="CallsTable" count="0"/>
    <cacheHierarchy uniqueName="[Measures].[Total Amount]" caption="Total Amount" measure="1" displayFolder="" measureGroup="CallsTable" count="0"/>
    <cacheHierarchy uniqueName="[Measures].[Total Duration]" caption="Total Duration" measure="1" displayFolder="" measureGroup="CallsTable" count="0"/>
    <cacheHierarchy uniqueName="[Measures].[Avg. Rating]" caption="Avg. Rating" measure="1" displayFolder="" measureGroup="CallsTable" count="0"/>
    <cacheHierarchy uniqueName="[Measures].[5* Calls]" caption="5* Calls" measure="1" displayFolder="" measureGroup="CallsTable" count="0"/>
    <cacheHierarchy uniqueName="[Measures].[__XL_Count Table6]" caption="__XL_Count Table6" measure="1" displayFolder="" measureGroup="Table6" count="0" hidden="1"/>
    <cacheHierarchy uniqueName="[Measures].[__XL_Count Calls]" caption="__XL_Count Calls" measure="1" displayFolder="" measureGroup="Calls" count="0" hidden="1"/>
    <cacheHierarchy uniqueName="[Measures].[__XL_Count CallsTable]" caption="__XL_Count CallsTable" measure="1" displayFolder="" measureGroup="CallsTable" count="0" hidden="1"/>
    <cacheHierarchy uniqueName="[Measures].[__XL_Count CustomersTable]" caption="__XL_Count CustomersTable" measure="1" displayFolder="" measureGroup="Customers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7068944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128"/>
    <n v="4.9000000000000004"/>
    <x v="0"/>
    <x v="0"/>
    <x v="0"/>
    <x v="0"/>
  </r>
  <r>
    <x v="1"/>
    <x v="1"/>
    <x v="1"/>
    <x v="0"/>
    <x v="0"/>
    <n v="135"/>
    <n v="2.9"/>
    <x v="0"/>
    <x v="0"/>
    <x v="0"/>
    <x v="1"/>
  </r>
  <r>
    <x v="2"/>
    <x v="2"/>
    <x v="2"/>
    <x v="1"/>
    <x v="0"/>
    <n v="66"/>
    <n v="4.7"/>
    <x v="0"/>
    <x v="0"/>
    <x v="0"/>
    <x v="0"/>
  </r>
  <r>
    <x v="3"/>
    <x v="3"/>
    <x v="1"/>
    <x v="1"/>
    <x v="0"/>
    <n v="22"/>
    <n v="2.9"/>
    <x v="0"/>
    <x v="0"/>
    <x v="0"/>
    <x v="1"/>
  </r>
  <r>
    <x v="4"/>
    <x v="4"/>
    <x v="3"/>
    <x v="2"/>
    <x v="1"/>
    <n v="31"/>
    <n v="2.8"/>
    <x v="0"/>
    <x v="1"/>
    <x v="1"/>
    <x v="1"/>
  </r>
  <r>
    <x v="5"/>
    <x v="4"/>
    <x v="4"/>
    <x v="1"/>
    <x v="2"/>
    <n v="135"/>
    <n v="4.8"/>
    <x v="0"/>
    <x v="2"/>
    <x v="2"/>
    <x v="0"/>
  </r>
  <r>
    <x v="6"/>
    <x v="5"/>
    <x v="5"/>
    <x v="0"/>
    <x v="2"/>
    <n v="60"/>
    <n v="4.7"/>
    <x v="0"/>
    <x v="2"/>
    <x v="0"/>
    <x v="0"/>
  </r>
  <r>
    <x v="7"/>
    <x v="0"/>
    <x v="6"/>
    <x v="3"/>
    <x v="2"/>
    <n v="148"/>
    <n v="4.4000000000000004"/>
    <x v="0"/>
    <x v="2"/>
    <x v="0"/>
    <x v="2"/>
  </r>
  <r>
    <x v="8"/>
    <x v="2"/>
    <x v="7"/>
    <x v="1"/>
    <x v="2"/>
    <n v="135"/>
    <n v="3.6"/>
    <x v="0"/>
    <x v="2"/>
    <x v="2"/>
    <x v="2"/>
  </r>
  <r>
    <x v="9"/>
    <x v="6"/>
    <x v="8"/>
    <x v="4"/>
    <x v="2"/>
    <n v="105"/>
    <n v="2.9"/>
    <x v="0"/>
    <x v="2"/>
    <x v="2"/>
    <x v="1"/>
  </r>
  <r>
    <x v="10"/>
    <x v="4"/>
    <x v="9"/>
    <x v="1"/>
    <x v="2"/>
    <n v="69"/>
    <n v="4.9000000000000004"/>
    <x v="0"/>
    <x v="2"/>
    <x v="0"/>
    <x v="0"/>
  </r>
  <r>
    <x v="11"/>
    <x v="7"/>
    <x v="10"/>
    <x v="0"/>
    <x v="2"/>
    <n v="46"/>
    <n v="3.4"/>
    <x v="0"/>
    <x v="2"/>
    <x v="1"/>
    <x v="1"/>
  </r>
  <r>
    <x v="12"/>
    <x v="8"/>
    <x v="11"/>
    <x v="1"/>
    <x v="3"/>
    <n v="108"/>
    <n v="3.5"/>
    <x v="0"/>
    <x v="3"/>
    <x v="0"/>
    <x v="2"/>
  </r>
  <r>
    <x v="13"/>
    <x v="6"/>
    <x v="12"/>
    <x v="1"/>
    <x v="3"/>
    <n v="96"/>
    <n v="4"/>
    <x v="0"/>
    <x v="3"/>
    <x v="1"/>
    <x v="2"/>
  </r>
  <r>
    <x v="14"/>
    <x v="7"/>
    <x v="13"/>
    <x v="2"/>
    <x v="3"/>
    <n v="68"/>
    <n v="4.9000000000000004"/>
    <x v="0"/>
    <x v="3"/>
    <x v="2"/>
    <x v="0"/>
  </r>
  <r>
    <x v="15"/>
    <x v="6"/>
    <x v="14"/>
    <x v="0"/>
    <x v="4"/>
    <n v="24"/>
    <n v="4.8"/>
    <x v="0"/>
    <x v="4"/>
    <x v="1"/>
    <x v="0"/>
  </r>
  <r>
    <x v="16"/>
    <x v="6"/>
    <x v="15"/>
    <x v="2"/>
    <x v="4"/>
    <n v="195"/>
    <n v="3.9"/>
    <x v="0"/>
    <x v="4"/>
    <x v="0"/>
    <x v="2"/>
  </r>
  <r>
    <x v="17"/>
    <x v="9"/>
    <x v="16"/>
    <x v="4"/>
    <x v="4"/>
    <n v="28"/>
    <n v="3.8"/>
    <x v="0"/>
    <x v="4"/>
    <x v="3"/>
    <x v="2"/>
  </r>
  <r>
    <x v="18"/>
    <x v="5"/>
    <x v="17"/>
    <x v="1"/>
    <x v="4"/>
    <n v="170"/>
    <n v="4.3"/>
    <x v="0"/>
    <x v="4"/>
    <x v="2"/>
    <x v="2"/>
  </r>
  <r>
    <x v="19"/>
    <x v="10"/>
    <x v="13"/>
    <x v="0"/>
    <x v="5"/>
    <n v="30"/>
    <n v="4.4000000000000004"/>
    <x v="0"/>
    <x v="5"/>
    <x v="2"/>
    <x v="2"/>
  </r>
  <r>
    <x v="20"/>
    <x v="1"/>
    <x v="3"/>
    <x v="0"/>
    <x v="5"/>
    <n v="72"/>
    <n v="5"/>
    <x v="0"/>
    <x v="5"/>
    <x v="1"/>
    <x v="0"/>
  </r>
  <r>
    <x v="21"/>
    <x v="1"/>
    <x v="18"/>
    <x v="3"/>
    <x v="6"/>
    <n v="92"/>
    <n v="4.9000000000000004"/>
    <x v="0"/>
    <x v="6"/>
    <x v="2"/>
    <x v="0"/>
  </r>
  <r>
    <x v="22"/>
    <x v="0"/>
    <x v="19"/>
    <x v="3"/>
    <x v="7"/>
    <n v="165"/>
    <n v="4.5"/>
    <x v="0"/>
    <x v="0"/>
    <x v="0"/>
    <x v="0"/>
  </r>
  <r>
    <x v="23"/>
    <x v="11"/>
    <x v="20"/>
    <x v="1"/>
    <x v="7"/>
    <n v="140"/>
    <n v="2.1"/>
    <x v="0"/>
    <x v="0"/>
    <x v="2"/>
    <x v="3"/>
  </r>
  <r>
    <x v="24"/>
    <x v="6"/>
    <x v="17"/>
    <x v="2"/>
    <x v="7"/>
    <n v="111"/>
    <n v="3.3"/>
    <x v="0"/>
    <x v="0"/>
    <x v="2"/>
    <x v="1"/>
  </r>
  <r>
    <x v="25"/>
    <x v="12"/>
    <x v="16"/>
    <x v="0"/>
    <x v="8"/>
    <n v="63"/>
    <n v="4.0999999999999996"/>
    <x v="0"/>
    <x v="1"/>
    <x v="3"/>
    <x v="2"/>
  </r>
  <r>
    <x v="26"/>
    <x v="8"/>
    <x v="21"/>
    <x v="0"/>
    <x v="8"/>
    <n v="80"/>
    <n v="4.2"/>
    <x v="0"/>
    <x v="1"/>
    <x v="0"/>
    <x v="2"/>
  </r>
  <r>
    <x v="27"/>
    <x v="4"/>
    <x v="22"/>
    <x v="0"/>
    <x v="9"/>
    <n v="50"/>
    <n v="4.5999999999999996"/>
    <x v="0"/>
    <x v="2"/>
    <x v="0"/>
    <x v="0"/>
  </r>
  <r>
    <x v="28"/>
    <x v="9"/>
    <x v="7"/>
    <x v="3"/>
    <x v="9"/>
    <n v="123"/>
    <n v="2.9"/>
    <x v="0"/>
    <x v="2"/>
    <x v="2"/>
    <x v="1"/>
  </r>
  <r>
    <x v="29"/>
    <x v="11"/>
    <x v="23"/>
    <x v="2"/>
    <x v="9"/>
    <n v="110"/>
    <n v="4.8"/>
    <x v="0"/>
    <x v="2"/>
    <x v="1"/>
    <x v="0"/>
  </r>
  <r>
    <x v="30"/>
    <x v="9"/>
    <x v="24"/>
    <x v="0"/>
    <x v="9"/>
    <n v="140"/>
    <n v="4.2"/>
    <x v="0"/>
    <x v="2"/>
    <x v="0"/>
    <x v="2"/>
  </r>
  <r>
    <x v="31"/>
    <x v="4"/>
    <x v="25"/>
    <x v="0"/>
    <x v="10"/>
    <n v="42"/>
    <n v="3.7"/>
    <x v="0"/>
    <x v="4"/>
    <x v="0"/>
    <x v="2"/>
  </r>
  <r>
    <x v="32"/>
    <x v="4"/>
    <x v="26"/>
    <x v="2"/>
    <x v="10"/>
    <n v="170"/>
    <n v="5"/>
    <x v="0"/>
    <x v="4"/>
    <x v="3"/>
    <x v="0"/>
  </r>
  <r>
    <x v="33"/>
    <x v="10"/>
    <x v="27"/>
    <x v="1"/>
    <x v="11"/>
    <n v="105"/>
    <n v="5"/>
    <x v="0"/>
    <x v="6"/>
    <x v="1"/>
    <x v="0"/>
  </r>
  <r>
    <x v="34"/>
    <x v="13"/>
    <x v="28"/>
    <x v="0"/>
    <x v="12"/>
    <n v="125"/>
    <n v="4.8"/>
    <x v="0"/>
    <x v="0"/>
    <x v="0"/>
    <x v="0"/>
  </r>
  <r>
    <x v="35"/>
    <x v="9"/>
    <x v="29"/>
    <x v="4"/>
    <x v="12"/>
    <n v="26"/>
    <n v="2.4"/>
    <x v="0"/>
    <x v="0"/>
    <x v="0"/>
    <x v="3"/>
  </r>
  <r>
    <x v="36"/>
    <x v="11"/>
    <x v="30"/>
    <x v="4"/>
    <x v="13"/>
    <n v="120"/>
    <n v="3.1"/>
    <x v="0"/>
    <x v="1"/>
    <x v="0"/>
    <x v="1"/>
  </r>
  <r>
    <x v="37"/>
    <x v="1"/>
    <x v="31"/>
    <x v="1"/>
    <x v="13"/>
    <n v="132"/>
    <n v="3.2"/>
    <x v="0"/>
    <x v="1"/>
    <x v="0"/>
    <x v="1"/>
  </r>
  <r>
    <x v="38"/>
    <x v="11"/>
    <x v="22"/>
    <x v="3"/>
    <x v="14"/>
    <n v="86"/>
    <n v="2.4"/>
    <x v="0"/>
    <x v="2"/>
    <x v="0"/>
    <x v="3"/>
  </r>
  <r>
    <x v="39"/>
    <x v="9"/>
    <x v="32"/>
    <x v="0"/>
    <x v="14"/>
    <n v="108"/>
    <n v="5"/>
    <x v="0"/>
    <x v="2"/>
    <x v="0"/>
    <x v="0"/>
  </r>
  <r>
    <x v="40"/>
    <x v="1"/>
    <x v="33"/>
    <x v="3"/>
    <x v="14"/>
    <n v="96"/>
    <n v="4.7"/>
    <x v="0"/>
    <x v="2"/>
    <x v="0"/>
    <x v="0"/>
  </r>
  <r>
    <x v="41"/>
    <x v="6"/>
    <x v="28"/>
    <x v="1"/>
    <x v="15"/>
    <n v="80"/>
    <n v="4.7"/>
    <x v="0"/>
    <x v="3"/>
    <x v="0"/>
    <x v="0"/>
  </r>
  <r>
    <x v="42"/>
    <x v="9"/>
    <x v="34"/>
    <x v="0"/>
    <x v="15"/>
    <n v="155"/>
    <n v="4.0999999999999996"/>
    <x v="0"/>
    <x v="3"/>
    <x v="0"/>
    <x v="2"/>
  </r>
  <r>
    <x v="43"/>
    <x v="7"/>
    <x v="35"/>
    <x v="4"/>
    <x v="15"/>
    <n v="168"/>
    <n v="4.0999999999999996"/>
    <x v="0"/>
    <x v="3"/>
    <x v="1"/>
    <x v="2"/>
  </r>
  <r>
    <x v="44"/>
    <x v="13"/>
    <x v="28"/>
    <x v="2"/>
    <x v="15"/>
    <n v="56"/>
    <n v="3.6"/>
    <x v="0"/>
    <x v="3"/>
    <x v="0"/>
    <x v="2"/>
  </r>
  <r>
    <x v="45"/>
    <x v="4"/>
    <x v="36"/>
    <x v="4"/>
    <x v="16"/>
    <n v="32"/>
    <n v="4.4000000000000004"/>
    <x v="0"/>
    <x v="4"/>
    <x v="3"/>
    <x v="2"/>
  </r>
  <r>
    <x v="46"/>
    <x v="3"/>
    <x v="37"/>
    <x v="2"/>
    <x v="16"/>
    <n v="78"/>
    <n v="4.4000000000000004"/>
    <x v="0"/>
    <x v="4"/>
    <x v="1"/>
    <x v="2"/>
  </r>
  <r>
    <x v="47"/>
    <x v="1"/>
    <x v="38"/>
    <x v="0"/>
    <x v="16"/>
    <n v="86"/>
    <n v="4"/>
    <x v="0"/>
    <x v="4"/>
    <x v="0"/>
    <x v="2"/>
  </r>
  <r>
    <x v="48"/>
    <x v="0"/>
    <x v="31"/>
    <x v="1"/>
    <x v="17"/>
    <n v="64"/>
    <n v="3.8"/>
    <x v="0"/>
    <x v="5"/>
    <x v="0"/>
    <x v="2"/>
  </r>
  <r>
    <x v="49"/>
    <x v="12"/>
    <x v="39"/>
    <x v="1"/>
    <x v="17"/>
    <n v="96"/>
    <n v="3.6"/>
    <x v="0"/>
    <x v="5"/>
    <x v="2"/>
    <x v="2"/>
  </r>
  <r>
    <x v="50"/>
    <x v="8"/>
    <x v="40"/>
    <x v="2"/>
    <x v="17"/>
    <n v="72"/>
    <n v="4.3"/>
    <x v="0"/>
    <x v="5"/>
    <x v="1"/>
    <x v="2"/>
  </r>
  <r>
    <x v="51"/>
    <x v="7"/>
    <x v="41"/>
    <x v="3"/>
    <x v="18"/>
    <n v="135"/>
    <n v="3.8"/>
    <x v="0"/>
    <x v="6"/>
    <x v="0"/>
    <x v="2"/>
  </r>
  <r>
    <x v="52"/>
    <x v="7"/>
    <x v="42"/>
    <x v="4"/>
    <x v="18"/>
    <n v="140"/>
    <n v="4.5"/>
    <x v="0"/>
    <x v="6"/>
    <x v="0"/>
    <x v="0"/>
  </r>
  <r>
    <x v="53"/>
    <x v="14"/>
    <x v="43"/>
    <x v="2"/>
    <x v="18"/>
    <n v="69"/>
    <n v="4.5"/>
    <x v="0"/>
    <x v="6"/>
    <x v="1"/>
    <x v="0"/>
  </r>
  <r>
    <x v="54"/>
    <x v="7"/>
    <x v="44"/>
    <x v="0"/>
    <x v="19"/>
    <n v="136"/>
    <n v="4.5999999999999996"/>
    <x v="0"/>
    <x v="0"/>
    <x v="2"/>
    <x v="0"/>
  </r>
  <r>
    <x v="55"/>
    <x v="12"/>
    <x v="45"/>
    <x v="2"/>
    <x v="19"/>
    <n v="28"/>
    <n v="4.5"/>
    <x v="0"/>
    <x v="0"/>
    <x v="0"/>
    <x v="0"/>
  </r>
  <r>
    <x v="56"/>
    <x v="14"/>
    <x v="20"/>
    <x v="1"/>
    <x v="20"/>
    <n v="135"/>
    <n v="3.3"/>
    <x v="0"/>
    <x v="1"/>
    <x v="2"/>
    <x v="1"/>
  </r>
  <r>
    <x v="57"/>
    <x v="11"/>
    <x v="46"/>
    <x v="1"/>
    <x v="20"/>
    <n v="126"/>
    <n v="2.2999999999999998"/>
    <x v="0"/>
    <x v="1"/>
    <x v="0"/>
    <x v="3"/>
  </r>
  <r>
    <x v="58"/>
    <x v="4"/>
    <x v="47"/>
    <x v="0"/>
    <x v="20"/>
    <n v="160"/>
    <n v="4.3"/>
    <x v="0"/>
    <x v="1"/>
    <x v="0"/>
    <x v="2"/>
  </r>
  <r>
    <x v="59"/>
    <x v="14"/>
    <x v="48"/>
    <x v="1"/>
    <x v="21"/>
    <n v="48"/>
    <n v="4.5999999999999996"/>
    <x v="0"/>
    <x v="2"/>
    <x v="0"/>
    <x v="0"/>
  </r>
  <r>
    <x v="60"/>
    <x v="7"/>
    <x v="33"/>
    <x v="2"/>
    <x v="21"/>
    <n v="66"/>
    <n v="4"/>
    <x v="0"/>
    <x v="2"/>
    <x v="0"/>
    <x v="2"/>
  </r>
  <r>
    <x v="61"/>
    <x v="6"/>
    <x v="49"/>
    <x v="3"/>
    <x v="21"/>
    <n v="126"/>
    <n v="2.5"/>
    <x v="0"/>
    <x v="2"/>
    <x v="1"/>
    <x v="1"/>
  </r>
  <r>
    <x v="62"/>
    <x v="11"/>
    <x v="50"/>
    <x v="4"/>
    <x v="21"/>
    <n v="96"/>
    <n v="5"/>
    <x v="0"/>
    <x v="2"/>
    <x v="0"/>
    <x v="0"/>
  </r>
  <r>
    <x v="63"/>
    <x v="7"/>
    <x v="51"/>
    <x v="0"/>
    <x v="22"/>
    <n v="90"/>
    <n v="3.8"/>
    <x v="0"/>
    <x v="3"/>
    <x v="0"/>
    <x v="2"/>
  </r>
  <r>
    <x v="64"/>
    <x v="13"/>
    <x v="52"/>
    <x v="3"/>
    <x v="22"/>
    <n v="105"/>
    <n v="4.4000000000000004"/>
    <x v="0"/>
    <x v="3"/>
    <x v="1"/>
    <x v="2"/>
  </r>
  <r>
    <x v="65"/>
    <x v="1"/>
    <x v="53"/>
    <x v="1"/>
    <x v="23"/>
    <n v="40"/>
    <n v="3.8"/>
    <x v="0"/>
    <x v="4"/>
    <x v="0"/>
    <x v="2"/>
  </r>
  <r>
    <x v="66"/>
    <x v="11"/>
    <x v="54"/>
    <x v="0"/>
    <x v="23"/>
    <n v="60"/>
    <n v="2"/>
    <x v="0"/>
    <x v="4"/>
    <x v="2"/>
    <x v="3"/>
  </r>
  <r>
    <x v="67"/>
    <x v="6"/>
    <x v="55"/>
    <x v="3"/>
    <x v="24"/>
    <n v="215"/>
    <n v="4.0999999999999996"/>
    <x v="0"/>
    <x v="5"/>
    <x v="1"/>
    <x v="2"/>
  </r>
  <r>
    <x v="68"/>
    <x v="2"/>
    <x v="22"/>
    <x v="2"/>
    <x v="24"/>
    <n v="156"/>
    <n v="2.6"/>
    <x v="0"/>
    <x v="5"/>
    <x v="0"/>
    <x v="1"/>
  </r>
  <r>
    <x v="69"/>
    <x v="10"/>
    <x v="56"/>
    <x v="4"/>
    <x v="24"/>
    <n v="54"/>
    <n v="0"/>
    <x v="0"/>
    <x v="5"/>
    <x v="1"/>
    <x v="4"/>
  </r>
  <r>
    <x v="70"/>
    <x v="10"/>
    <x v="57"/>
    <x v="4"/>
    <x v="25"/>
    <n v="160"/>
    <n v="3.9"/>
    <x v="0"/>
    <x v="6"/>
    <x v="1"/>
    <x v="2"/>
  </r>
  <r>
    <x v="71"/>
    <x v="13"/>
    <x v="58"/>
    <x v="2"/>
    <x v="25"/>
    <n v="80"/>
    <n v="4.8"/>
    <x v="0"/>
    <x v="6"/>
    <x v="0"/>
    <x v="0"/>
  </r>
  <r>
    <x v="72"/>
    <x v="7"/>
    <x v="19"/>
    <x v="2"/>
    <x v="25"/>
    <n v="168"/>
    <n v="2.6"/>
    <x v="0"/>
    <x v="6"/>
    <x v="0"/>
    <x v="1"/>
  </r>
  <r>
    <x v="73"/>
    <x v="14"/>
    <x v="59"/>
    <x v="4"/>
    <x v="26"/>
    <n v="42"/>
    <n v="2.6"/>
    <x v="0"/>
    <x v="1"/>
    <x v="0"/>
    <x v="1"/>
  </r>
  <r>
    <x v="74"/>
    <x v="2"/>
    <x v="60"/>
    <x v="2"/>
    <x v="26"/>
    <n v="205"/>
    <n v="3.6"/>
    <x v="0"/>
    <x v="1"/>
    <x v="2"/>
    <x v="2"/>
  </r>
  <r>
    <x v="75"/>
    <x v="4"/>
    <x v="53"/>
    <x v="4"/>
    <x v="26"/>
    <n v="108"/>
    <n v="3.3"/>
    <x v="0"/>
    <x v="1"/>
    <x v="0"/>
    <x v="1"/>
  </r>
  <r>
    <x v="76"/>
    <x v="6"/>
    <x v="61"/>
    <x v="1"/>
    <x v="26"/>
    <n v="78"/>
    <n v="1.9"/>
    <x v="0"/>
    <x v="1"/>
    <x v="1"/>
    <x v="3"/>
  </r>
  <r>
    <x v="77"/>
    <x v="1"/>
    <x v="62"/>
    <x v="4"/>
    <x v="26"/>
    <n v="23"/>
    <n v="4.9000000000000004"/>
    <x v="0"/>
    <x v="1"/>
    <x v="2"/>
    <x v="0"/>
  </r>
  <r>
    <x v="78"/>
    <x v="4"/>
    <x v="63"/>
    <x v="0"/>
    <x v="27"/>
    <n v="99"/>
    <n v="3.6"/>
    <x v="0"/>
    <x v="2"/>
    <x v="0"/>
    <x v="2"/>
  </r>
  <r>
    <x v="79"/>
    <x v="9"/>
    <x v="42"/>
    <x v="4"/>
    <x v="28"/>
    <n v="148"/>
    <n v="4.5"/>
    <x v="0"/>
    <x v="3"/>
    <x v="0"/>
    <x v="0"/>
  </r>
  <r>
    <x v="80"/>
    <x v="6"/>
    <x v="64"/>
    <x v="3"/>
    <x v="28"/>
    <n v="34"/>
    <n v="3.7"/>
    <x v="0"/>
    <x v="3"/>
    <x v="2"/>
    <x v="2"/>
  </r>
  <r>
    <x v="81"/>
    <x v="4"/>
    <x v="65"/>
    <x v="4"/>
    <x v="28"/>
    <n v="86"/>
    <n v="4.8"/>
    <x v="0"/>
    <x v="3"/>
    <x v="1"/>
    <x v="0"/>
  </r>
  <r>
    <x v="82"/>
    <x v="14"/>
    <x v="66"/>
    <x v="0"/>
    <x v="28"/>
    <n v="105"/>
    <n v="3.3"/>
    <x v="0"/>
    <x v="3"/>
    <x v="0"/>
    <x v="1"/>
  </r>
  <r>
    <x v="83"/>
    <x v="1"/>
    <x v="67"/>
    <x v="0"/>
    <x v="28"/>
    <n v="62"/>
    <n v="3.1"/>
    <x v="0"/>
    <x v="3"/>
    <x v="0"/>
    <x v="1"/>
  </r>
  <r>
    <x v="84"/>
    <x v="4"/>
    <x v="65"/>
    <x v="3"/>
    <x v="28"/>
    <n v="90"/>
    <n v="4.0999999999999996"/>
    <x v="0"/>
    <x v="3"/>
    <x v="1"/>
    <x v="2"/>
  </r>
  <r>
    <x v="85"/>
    <x v="3"/>
    <x v="15"/>
    <x v="0"/>
    <x v="29"/>
    <n v="112"/>
    <n v="4.9000000000000004"/>
    <x v="0"/>
    <x v="4"/>
    <x v="0"/>
    <x v="0"/>
  </r>
  <r>
    <x v="86"/>
    <x v="11"/>
    <x v="41"/>
    <x v="0"/>
    <x v="29"/>
    <n v="135"/>
    <n v="4"/>
    <x v="0"/>
    <x v="4"/>
    <x v="0"/>
    <x v="2"/>
  </r>
  <r>
    <x v="87"/>
    <x v="1"/>
    <x v="68"/>
    <x v="1"/>
    <x v="29"/>
    <n v="34"/>
    <n v="2.1"/>
    <x v="0"/>
    <x v="4"/>
    <x v="2"/>
    <x v="3"/>
  </r>
  <r>
    <x v="88"/>
    <x v="14"/>
    <x v="69"/>
    <x v="2"/>
    <x v="29"/>
    <n v="155"/>
    <n v="4.5"/>
    <x v="0"/>
    <x v="4"/>
    <x v="0"/>
    <x v="0"/>
  </r>
  <r>
    <x v="89"/>
    <x v="3"/>
    <x v="70"/>
    <x v="2"/>
    <x v="30"/>
    <n v="124"/>
    <n v="4.9000000000000004"/>
    <x v="0"/>
    <x v="6"/>
    <x v="1"/>
    <x v="0"/>
  </r>
  <r>
    <x v="90"/>
    <x v="11"/>
    <x v="5"/>
    <x v="0"/>
    <x v="30"/>
    <n v="195"/>
    <n v="4.0999999999999996"/>
    <x v="0"/>
    <x v="6"/>
    <x v="0"/>
    <x v="2"/>
  </r>
  <r>
    <x v="91"/>
    <x v="13"/>
    <x v="71"/>
    <x v="2"/>
    <x v="31"/>
    <n v="78"/>
    <n v="4.5"/>
    <x v="0"/>
    <x v="0"/>
    <x v="2"/>
    <x v="0"/>
  </r>
  <r>
    <x v="92"/>
    <x v="5"/>
    <x v="10"/>
    <x v="3"/>
    <x v="32"/>
    <n v="35"/>
    <n v="4.8"/>
    <x v="0"/>
    <x v="2"/>
    <x v="1"/>
    <x v="0"/>
  </r>
  <r>
    <x v="93"/>
    <x v="12"/>
    <x v="72"/>
    <x v="1"/>
    <x v="32"/>
    <n v="123"/>
    <n v="4.5999999999999996"/>
    <x v="0"/>
    <x v="2"/>
    <x v="1"/>
    <x v="0"/>
  </r>
  <r>
    <x v="94"/>
    <x v="2"/>
    <x v="35"/>
    <x v="1"/>
    <x v="32"/>
    <n v="43"/>
    <n v="4.5999999999999996"/>
    <x v="0"/>
    <x v="2"/>
    <x v="1"/>
    <x v="0"/>
  </r>
  <r>
    <x v="95"/>
    <x v="10"/>
    <x v="73"/>
    <x v="0"/>
    <x v="33"/>
    <n v="69"/>
    <n v="4.3"/>
    <x v="0"/>
    <x v="3"/>
    <x v="0"/>
    <x v="2"/>
  </r>
  <r>
    <x v="96"/>
    <x v="12"/>
    <x v="48"/>
    <x v="1"/>
    <x v="33"/>
    <n v="130"/>
    <n v="5"/>
    <x v="0"/>
    <x v="3"/>
    <x v="0"/>
    <x v="0"/>
  </r>
  <r>
    <x v="97"/>
    <x v="0"/>
    <x v="74"/>
    <x v="4"/>
    <x v="33"/>
    <n v="120"/>
    <n v="4"/>
    <x v="0"/>
    <x v="3"/>
    <x v="0"/>
    <x v="2"/>
  </r>
  <r>
    <x v="98"/>
    <x v="13"/>
    <x v="64"/>
    <x v="0"/>
    <x v="34"/>
    <n v="84"/>
    <n v="4.5999999999999996"/>
    <x v="0"/>
    <x v="4"/>
    <x v="2"/>
    <x v="0"/>
  </r>
  <r>
    <x v="99"/>
    <x v="0"/>
    <x v="35"/>
    <x v="4"/>
    <x v="35"/>
    <n v="112"/>
    <n v="4.5"/>
    <x v="0"/>
    <x v="5"/>
    <x v="1"/>
    <x v="0"/>
  </r>
  <r>
    <x v="100"/>
    <x v="7"/>
    <x v="48"/>
    <x v="0"/>
    <x v="35"/>
    <n v="66"/>
    <n v="4.5999999999999996"/>
    <x v="0"/>
    <x v="5"/>
    <x v="0"/>
    <x v="0"/>
  </r>
  <r>
    <x v="101"/>
    <x v="12"/>
    <x v="37"/>
    <x v="2"/>
    <x v="35"/>
    <n v="172"/>
    <n v="2.6"/>
    <x v="0"/>
    <x v="5"/>
    <x v="1"/>
    <x v="1"/>
  </r>
  <r>
    <x v="102"/>
    <x v="9"/>
    <x v="19"/>
    <x v="3"/>
    <x v="36"/>
    <n v="24"/>
    <n v="4.3"/>
    <x v="0"/>
    <x v="6"/>
    <x v="0"/>
    <x v="2"/>
  </r>
  <r>
    <x v="103"/>
    <x v="3"/>
    <x v="75"/>
    <x v="2"/>
    <x v="37"/>
    <n v="43"/>
    <n v="3.9"/>
    <x v="0"/>
    <x v="0"/>
    <x v="0"/>
    <x v="2"/>
  </r>
  <r>
    <x v="104"/>
    <x v="2"/>
    <x v="67"/>
    <x v="1"/>
    <x v="37"/>
    <n v="23"/>
    <n v="5"/>
    <x v="0"/>
    <x v="0"/>
    <x v="0"/>
    <x v="0"/>
  </r>
  <r>
    <x v="105"/>
    <x v="8"/>
    <x v="16"/>
    <x v="4"/>
    <x v="37"/>
    <n v="74"/>
    <n v="3.5"/>
    <x v="0"/>
    <x v="0"/>
    <x v="3"/>
    <x v="2"/>
  </r>
  <r>
    <x v="106"/>
    <x v="1"/>
    <x v="76"/>
    <x v="3"/>
    <x v="38"/>
    <n v="165"/>
    <n v="4.7"/>
    <x v="0"/>
    <x v="1"/>
    <x v="1"/>
    <x v="0"/>
  </r>
  <r>
    <x v="107"/>
    <x v="11"/>
    <x v="65"/>
    <x v="2"/>
    <x v="38"/>
    <n v="34"/>
    <n v="2.9"/>
    <x v="0"/>
    <x v="1"/>
    <x v="1"/>
    <x v="1"/>
  </r>
  <r>
    <x v="108"/>
    <x v="1"/>
    <x v="77"/>
    <x v="4"/>
    <x v="38"/>
    <n v="64"/>
    <n v="3.4"/>
    <x v="0"/>
    <x v="1"/>
    <x v="0"/>
    <x v="1"/>
  </r>
  <r>
    <x v="109"/>
    <x v="2"/>
    <x v="24"/>
    <x v="3"/>
    <x v="39"/>
    <n v="155"/>
    <n v="3.2"/>
    <x v="0"/>
    <x v="2"/>
    <x v="0"/>
    <x v="1"/>
  </r>
  <r>
    <x v="110"/>
    <x v="1"/>
    <x v="48"/>
    <x v="1"/>
    <x v="40"/>
    <n v="120"/>
    <n v="4.8"/>
    <x v="0"/>
    <x v="3"/>
    <x v="0"/>
    <x v="0"/>
  </r>
  <r>
    <x v="111"/>
    <x v="10"/>
    <x v="78"/>
    <x v="4"/>
    <x v="40"/>
    <n v="105"/>
    <n v="3.6"/>
    <x v="0"/>
    <x v="3"/>
    <x v="3"/>
    <x v="2"/>
  </r>
  <r>
    <x v="112"/>
    <x v="4"/>
    <x v="79"/>
    <x v="2"/>
    <x v="40"/>
    <n v="28"/>
    <n v="4.9000000000000004"/>
    <x v="0"/>
    <x v="3"/>
    <x v="3"/>
    <x v="0"/>
  </r>
  <r>
    <x v="113"/>
    <x v="6"/>
    <x v="18"/>
    <x v="3"/>
    <x v="40"/>
    <n v="100"/>
    <n v="4.8"/>
    <x v="0"/>
    <x v="3"/>
    <x v="2"/>
    <x v="0"/>
  </r>
  <r>
    <x v="114"/>
    <x v="7"/>
    <x v="71"/>
    <x v="2"/>
    <x v="40"/>
    <n v="23"/>
    <n v="3.6"/>
    <x v="0"/>
    <x v="3"/>
    <x v="2"/>
    <x v="2"/>
  </r>
  <r>
    <x v="115"/>
    <x v="9"/>
    <x v="80"/>
    <x v="4"/>
    <x v="41"/>
    <n v="70"/>
    <n v="3.9"/>
    <x v="0"/>
    <x v="4"/>
    <x v="3"/>
    <x v="2"/>
  </r>
  <r>
    <x v="116"/>
    <x v="9"/>
    <x v="81"/>
    <x v="4"/>
    <x v="41"/>
    <n v="37"/>
    <n v="1.9"/>
    <x v="0"/>
    <x v="4"/>
    <x v="2"/>
    <x v="3"/>
  </r>
  <r>
    <x v="117"/>
    <x v="8"/>
    <x v="0"/>
    <x v="0"/>
    <x v="41"/>
    <n v="140"/>
    <n v="3.6"/>
    <x v="0"/>
    <x v="4"/>
    <x v="0"/>
    <x v="2"/>
  </r>
  <r>
    <x v="118"/>
    <x v="0"/>
    <x v="15"/>
    <x v="1"/>
    <x v="41"/>
    <n v="78"/>
    <n v="4.0999999999999996"/>
    <x v="0"/>
    <x v="4"/>
    <x v="0"/>
    <x v="2"/>
  </r>
  <r>
    <x v="119"/>
    <x v="1"/>
    <x v="29"/>
    <x v="4"/>
    <x v="42"/>
    <n v="21"/>
    <n v="4.2"/>
    <x v="0"/>
    <x v="5"/>
    <x v="0"/>
    <x v="2"/>
  </r>
  <r>
    <x v="120"/>
    <x v="2"/>
    <x v="82"/>
    <x v="0"/>
    <x v="42"/>
    <n v="88"/>
    <n v="4.3"/>
    <x v="0"/>
    <x v="5"/>
    <x v="2"/>
    <x v="2"/>
  </r>
  <r>
    <x v="121"/>
    <x v="5"/>
    <x v="23"/>
    <x v="0"/>
    <x v="43"/>
    <n v="180"/>
    <n v="2.2000000000000002"/>
    <x v="0"/>
    <x v="6"/>
    <x v="1"/>
    <x v="3"/>
  </r>
  <r>
    <x v="122"/>
    <x v="0"/>
    <x v="2"/>
    <x v="1"/>
    <x v="43"/>
    <n v="22"/>
    <n v="3.3"/>
    <x v="0"/>
    <x v="6"/>
    <x v="0"/>
    <x v="1"/>
  </r>
  <r>
    <x v="123"/>
    <x v="6"/>
    <x v="48"/>
    <x v="1"/>
    <x v="43"/>
    <n v="52"/>
    <n v="4.8"/>
    <x v="0"/>
    <x v="6"/>
    <x v="0"/>
    <x v="0"/>
  </r>
  <r>
    <x v="124"/>
    <x v="11"/>
    <x v="83"/>
    <x v="0"/>
    <x v="44"/>
    <n v="80"/>
    <n v="4"/>
    <x v="0"/>
    <x v="0"/>
    <x v="0"/>
    <x v="2"/>
  </r>
  <r>
    <x v="125"/>
    <x v="4"/>
    <x v="59"/>
    <x v="2"/>
    <x v="44"/>
    <n v="54"/>
    <n v="1.1000000000000001"/>
    <x v="0"/>
    <x v="0"/>
    <x v="0"/>
    <x v="5"/>
  </r>
  <r>
    <x v="126"/>
    <x v="1"/>
    <x v="23"/>
    <x v="2"/>
    <x v="45"/>
    <n v="80"/>
    <n v="3.9"/>
    <x v="0"/>
    <x v="1"/>
    <x v="1"/>
    <x v="2"/>
  </r>
  <r>
    <x v="127"/>
    <x v="11"/>
    <x v="59"/>
    <x v="0"/>
    <x v="46"/>
    <n v="120"/>
    <n v="1.8"/>
    <x v="0"/>
    <x v="2"/>
    <x v="0"/>
    <x v="3"/>
  </r>
  <r>
    <x v="128"/>
    <x v="5"/>
    <x v="49"/>
    <x v="3"/>
    <x v="46"/>
    <n v="150"/>
    <n v="1"/>
    <x v="0"/>
    <x v="2"/>
    <x v="1"/>
    <x v="5"/>
  </r>
  <r>
    <x v="129"/>
    <x v="1"/>
    <x v="34"/>
    <x v="0"/>
    <x v="46"/>
    <n v="90"/>
    <n v="4.3"/>
    <x v="0"/>
    <x v="2"/>
    <x v="0"/>
    <x v="2"/>
  </r>
  <r>
    <x v="130"/>
    <x v="13"/>
    <x v="84"/>
    <x v="4"/>
    <x v="47"/>
    <n v="140"/>
    <n v="3.4"/>
    <x v="0"/>
    <x v="3"/>
    <x v="0"/>
    <x v="1"/>
  </r>
  <r>
    <x v="131"/>
    <x v="6"/>
    <x v="85"/>
    <x v="2"/>
    <x v="47"/>
    <n v="22"/>
    <n v="3.4"/>
    <x v="0"/>
    <x v="3"/>
    <x v="1"/>
    <x v="1"/>
  </r>
  <r>
    <x v="132"/>
    <x v="11"/>
    <x v="86"/>
    <x v="3"/>
    <x v="48"/>
    <n v="150"/>
    <n v="4.0999999999999996"/>
    <x v="0"/>
    <x v="4"/>
    <x v="0"/>
    <x v="2"/>
  </r>
  <r>
    <x v="133"/>
    <x v="14"/>
    <x v="87"/>
    <x v="1"/>
    <x v="49"/>
    <n v="35"/>
    <n v="4.8"/>
    <x v="0"/>
    <x v="5"/>
    <x v="1"/>
    <x v="0"/>
  </r>
  <r>
    <x v="134"/>
    <x v="3"/>
    <x v="88"/>
    <x v="0"/>
    <x v="49"/>
    <n v="200"/>
    <n v="2"/>
    <x v="0"/>
    <x v="5"/>
    <x v="1"/>
    <x v="3"/>
  </r>
  <r>
    <x v="135"/>
    <x v="11"/>
    <x v="84"/>
    <x v="4"/>
    <x v="50"/>
    <n v="150"/>
    <n v="4.5999999999999996"/>
    <x v="0"/>
    <x v="6"/>
    <x v="0"/>
    <x v="0"/>
  </r>
  <r>
    <x v="136"/>
    <x v="9"/>
    <x v="63"/>
    <x v="0"/>
    <x v="50"/>
    <n v="21"/>
    <n v="2.6"/>
    <x v="0"/>
    <x v="6"/>
    <x v="0"/>
    <x v="1"/>
  </r>
  <r>
    <x v="137"/>
    <x v="13"/>
    <x v="89"/>
    <x v="3"/>
    <x v="51"/>
    <n v="46"/>
    <n v="4.9000000000000004"/>
    <x v="0"/>
    <x v="0"/>
    <x v="1"/>
    <x v="0"/>
  </r>
  <r>
    <x v="138"/>
    <x v="12"/>
    <x v="9"/>
    <x v="2"/>
    <x v="51"/>
    <n v="165"/>
    <n v="2.7"/>
    <x v="0"/>
    <x v="0"/>
    <x v="0"/>
    <x v="1"/>
  </r>
  <r>
    <x v="139"/>
    <x v="10"/>
    <x v="90"/>
    <x v="0"/>
    <x v="51"/>
    <n v="84"/>
    <n v="4.0999999999999996"/>
    <x v="0"/>
    <x v="0"/>
    <x v="0"/>
    <x v="2"/>
  </r>
  <r>
    <x v="140"/>
    <x v="1"/>
    <x v="91"/>
    <x v="2"/>
    <x v="52"/>
    <n v="102"/>
    <n v="4.4000000000000004"/>
    <x v="0"/>
    <x v="1"/>
    <x v="4"/>
    <x v="2"/>
  </r>
  <r>
    <x v="141"/>
    <x v="10"/>
    <x v="92"/>
    <x v="0"/>
    <x v="52"/>
    <n v="180"/>
    <n v="4.8"/>
    <x v="0"/>
    <x v="1"/>
    <x v="1"/>
    <x v="0"/>
  </r>
  <r>
    <x v="142"/>
    <x v="9"/>
    <x v="60"/>
    <x v="3"/>
    <x v="53"/>
    <n v="111"/>
    <n v="3"/>
    <x v="0"/>
    <x v="2"/>
    <x v="2"/>
    <x v="1"/>
  </r>
  <r>
    <x v="143"/>
    <x v="9"/>
    <x v="51"/>
    <x v="4"/>
    <x v="53"/>
    <n v="104"/>
    <n v="3.1"/>
    <x v="0"/>
    <x v="2"/>
    <x v="0"/>
    <x v="1"/>
  </r>
  <r>
    <x v="144"/>
    <x v="2"/>
    <x v="93"/>
    <x v="2"/>
    <x v="53"/>
    <n v="80"/>
    <n v="2.6"/>
    <x v="0"/>
    <x v="2"/>
    <x v="2"/>
    <x v="1"/>
  </r>
  <r>
    <x v="145"/>
    <x v="4"/>
    <x v="23"/>
    <x v="4"/>
    <x v="54"/>
    <n v="132"/>
    <n v="4.5999999999999996"/>
    <x v="0"/>
    <x v="3"/>
    <x v="1"/>
    <x v="0"/>
  </r>
  <r>
    <x v="146"/>
    <x v="4"/>
    <x v="31"/>
    <x v="3"/>
    <x v="54"/>
    <n v="170"/>
    <n v="3.7"/>
    <x v="0"/>
    <x v="3"/>
    <x v="0"/>
    <x v="2"/>
  </r>
  <r>
    <x v="147"/>
    <x v="10"/>
    <x v="94"/>
    <x v="1"/>
    <x v="54"/>
    <n v="36"/>
    <n v="3.8"/>
    <x v="0"/>
    <x v="3"/>
    <x v="1"/>
    <x v="2"/>
  </r>
  <r>
    <x v="148"/>
    <x v="8"/>
    <x v="34"/>
    <x v="4"/>
    <x v="54"/>
    <n v="126"/>
    <n v="3.6"/>
    <x v="0"/>
    <x v="3"/>
    <x v="0"/>
    <x v="2"/>
  </r>
  <r>
    <x v="149"/>
    <x v="11"/>
    <x v="72"/>
    <x v="2"/>
    <x v="54"/>
    <n v="215"/>
    <n v="4.4000000000000004"/>
    <x v="0"/>
    <x v="3"/>
    <x v="1"/>
    <x v="2"/>
  </r>
  <r>
    <x v="150"/>
    <x v="8"/>
    <x v="65"/>
    <x v="3"/>
    <x v="54"/>
    <n v="114"/>
    <n v="3.2"/>
    <x v="0"/>
    <x v="3"/>
    <x v="1"/>
    <x v="1"/>
  </r>
  <r>
    <x v="151"/>
    <x v="8"/>
    <x v="62"/>
    <x v="3"/>
    <x v="54"/>
    <n v="99"/>
    <n v="4.7"/>
    <x v="0"/>
    <x v="3"/>
    <x v="2"/>
    <x v="0"/>
  </r>
  <r>
    <x v="152"/>
    <x v="6"/>
    <x v="59"/>
    <x v="3"/>
    <x v="55"/>
    <n v="23"/>
    <n v="4.8"/>
    <x v="0"/>
    <x v="4"/>
    <x v="0"/>
    <x v="0"/>
  </r>
  <r>
    <x v="153"/>
    <x v="3"/>
    <x v="6"/>
    <x v="4"/>
    <x v="55"/>
    <n v="75"/>
    <n v="2.7"/>
    <x v="0"/>
    <x v="4"/>
    <x v="0"/>
    <x v="1"/>
  </r>
  <r>
    <x v="154"/>
    <x v="8"/>
    <x v="11"/>
    <x v="2"/>
    <x v="55"/>
    <n v="100"/>
    <n v="3.8"/>
    <x v="0"/>
    <x v="4"/>
    <x v="0"/>
    <x v="2"/>
  </r>
  <r>
    <x v="155"/>
    <x v="10"/>
    <x v="32"/>
    <x v="1"/>
    <x v="55"/>
    <n v="108"/>
    <n v="4.3"/>
    <x v="0"/>
    <x v="4"/>
    <x v="0"/>
    <x v="2"/>
  </r>
  <r>
    <x v="156"/>
    <x v="1"/>
    <x v="74"/>
    <x v="1"/>
    <x v="55"/>
    <n v="108"/>
    <n v="5"/>
    <x v="0"/>
    <x v="4"/>
    <x v="0"/>
    <x v="0"/>
  </r>
  <r>
    <x v="157"/>
    <x v="3"/>
    <x v="95"/>
    <x v="1"/>
    <x v="55"/>
    <n v="28"/>
    <n v="4.8"/>
    <x v="0"/>
    <x v="4"/>
    <x v="0"/>
    <x v="0"/>
  </r>
  <r>
    <x v="158"/>
    <x v="9"/>
    <x v="96"/>
    <x v="0"/>
    <x v="56"/>
    <n v="70"/>
    <n v="4.9000000000000004"/>
    <x v="0"/>
    <x v="5"/>
    <x v="0"/>
    <x v="0"/>
  </r>
  <r>
    <x v="159"/>
    <x v="2"/>
    <x v="90"/>
    <x v="0"/>
    <x v="56"/>
    <n v="172"/>
    <n v="4.0999999999999996"/>
    <x v="0"/>
    <x v="5"/>
    <x v="0"/>
    <x v="2"/>
  </r>
  <r>
    <x v="160"/>
    <x v="1"/>
    <x v="97"/>
    <x v="2"/>
    <x v="56"/>
    <n v="123"/>
    <n v="4.4000000000000004"/>
    <x v="0"/>
    <x v="5"/>
    <x v="0"/>
    <x v="2"/>
  </r>
  <r>
    <x v="161"/>
    <x v="1"/>
    <x v="98"/>
    <x v="1"/>
    <x v="56"/>
    <n v="93"/>
    <n v="3.4"/>
    <x v="0"/>
    <x v="5"/>
    <x v="3"/>
    <x v="1"/>
  </r>
  <r>
    <x v="162"/>
    <x v="12"/>
    <x v="99"/>
    <x v="0"/>
    <x v="56"/>
    <n v="66"/>
    <n v="4"/>
    <x v="0"/>
    <x v="5"/>
    <x v="0"/>
    <x v="2"/>
  </r>
  <r>
    <x v="163"/>
    <x v="12"/>
    <x v="37"/>
    <x v="1"/>
    <x v="56"/>
    <n v="39"/>
    <n v="2.4"/>
    <x v="0"/>
    <x v="5"/>
    <x v="1"/>
    <x v="3"/>
  </r>
  <r>
    <x v="164"/>
    <x v="0"/>
    <x v="100"/>
    <x v="4"/>
    <x v="56"/>
    <n v="25"/>
    <n v="2.1"/>
    <x v="0"/>
    <x v="5"/>
    <x v="3"/>
    <x v="3"/>
  </r>
  <r>
    <x v="165"/>
    <x v="13"/>
    <x v="96"/>
    <x v="2"/>
    <x v="56"/>
    <n v="68"/>
    <n v="3"/>
    <x v="0"/>
    <x v="5"/>
    <x v="0"/>
    <x v="1"/>
  </r>
  <r>
    <x v="166"/>
    <x v="2"/>
    <x v="16"/>
    <x v="4"/>
    <x v="56"/>
    <n v="84"/>
    <n v="3.2"/>
    <x v="0"/>
    <x v="5"/>
    <x v="3"/>
    <x v="1"/>
  </r>
  <r>
    <x v="167"/>
    <x v="4"/>
    <x v="12"/>
    <x v="1"/>
    <x v="57"/>
    <n v="88"/>
    <n v="3.4"/>
    <x v="0"/>
    <x v="6"/>
    <x v="1"/>
    <x v="1"/>
  </r>
  <r>
    <x v="168"/>
    <x v="10"/>
    <x v="25"/>
    <x v="2"/>
    <x v="57"/>
    <n v="93"/>
    <n v="2.7"/>
    <x v="0"/>
    <x v="6"/>
    <x v="0"/>
    <x v="1"/>
  </r>
  <r>
    <x v="169"/>
    <x v="1"/>
    <x v="58"/>
    <x v="4"/>
    <x v="57"/>
    <n v="128"/>
    <n v="5"/>
    <x v="0"/>
    <x v="6"/>
    <x v="0"/>
    <x v="0"/>
  </r>
  <r>
    <x v="170"/>
    <x v="2"/>
    <x v="29"/>
    <x v="3"/>
    <x v="57"/>
    <n v="40"/>
    <n v="3.4"/>
    <x v="0"/>
    <x v="6"/>
    <x v="0"/>
    <x v="1"/>
  </r>
  <r>
    <x v="171"/>
    <x v="6"/>
    <x v="101"/>
    <x v="4"/>
    <x v="58"/>
    <n v="92"/>
    <n v="4.7"/>
    <x v="0"/>
    <x v="0"/>
    <x v="2"/>
    <x v="0"/>
  </r>
  <r>
    <x v="172"/>
    <x v="8"/>
    <x v="96"/>
    <x v="1"/>
    <x v="58"/>
    <n v="27"/>
    <n v="4.5"/>
    <x v="0"/>
    <x v="0"/>
    <x v="0"/>
    <x v="0"/>
  </r>
  <r>
    <x v="173"/>
    <x v="5"/>
    <x v="37"/>
    <x v="0"/>
    <x v="58"/>
    <n v="140"/>
    <n v="4.0999999999999996"/>
    <x v="0"/>
    <x v="0"/>
    <x v="1"/>
    <x v="2"/>
  </r>
  <r>
    <x v="174"/>
    <x v="12"/>
    <x v="19"/>
    <x v="2"/>
    <x v="58"/>
    <n v="40"/>
    <n v="5"/>
    <x v="0"/>
    <x v="0"/>
    <x v="0"/>
    <x v="0"/>
  </r>
  <r>
    <x v="175"/>
    <x v="14"/>
    <x v="51"/>
    <x v="4"/>
    <x v="58"/>
    <n v="102"/>
    <n v="4.7"/>
    <x v="0"/>
    <x v="0"/>
    <x v="0"/>
    <x v="0"/>
  </r>
  <r>
    <x v="176"/>
    <x v="5"/>
    <x v="97"/>
    <x v="0"/>
    <x v="58"/>
    <n v="42"/>
    <n v="4.2"/>
    <x v="0"/>
    <x v="0"/>
    <x v="0"/>
    <x v="2"/>
  </r>
  <r>
    <x v="177"/>
    <x v="10"/>
    <x v="93"/>
    <x v="1"/>
    <x v="59"/>
    <n v="210"/>
    <n v="3.9"/>
    <x v="0"/>
    <x v="1"/>
    <x v="2"/>
    <x v="2"/>
  </r>
  <r>
    <x v="178"/>
    <x v="5"/>
    <x v="88"/>
    <x v="2"/>
    <x v="59"/>
    <n v="34"/>
    <n v="3"/>
    <x v="0"/>
    <x v="1"/>
    <x v="1"/>
    <x v="1"/>
  </r>
  <r>
    <x v="179"/>
    <x v="12"/>
    <x v="21"/>
    <x v="3"/>
    <x v="59"/>
    <n v="215"/>
    <n v="3.6"/>
    <x v="0"/>
    <x v="1"/>
    <x v="0"/>
    <x v="2"/>
  </r>
  <r>
    <x v="180"/>
    <x v="9"/>
    <x v="63"/>
    <x v="3"/>
    <x v="59"/>
    <n v="32"/>
    <n v="0.7"/>
    <x v="0"/>
    <x v="1"/>
    <x v="0"/>
    <x v="5"/>
  </r>
  <r>
    <x v="181"/>
    <x v="4"/>
    <x v="86"/>
    <x v="1"/>
    <x v="60"/>
    <n v="48"/>
    <n v="4.7"/>
    <x v="0"/>
    <x v="2"/>
    <x v="0"/>
    <x v="0"/>
  </r>
  <r>
    <x v="182"/>
    <x v="5"/>
    <x v="53"/>
    <x v="1"/>
    <x v="60"/>
    <n v="132"/>
    <n v="4.5"/>
    <x v="0"/>
    <x v="2"/>
    <x v="0"/>
    <x v="0"/>
  </r>
  <r>
    <x v="183"/>
    <x v="8"/>
    <x v="6"/>
    <x v="0"/>
    <x v="60"/>
    <n v="172"/>
    <n v="4.3"/>
    <x v="0"/>
    <x v="2"/>
    <x v="0"/>
    <x v="2"/>
  </r>
  <r>
    <x v="184"/>
    <x v="8"/>
    <x v="29"/>
    <x v="0"/>
    <x v="60"/>
    <n v="111"/>
    <n v="3.4"/>
    <x v="0"/>
    <x v="2"/>
    <x v="0"/>
    <x v="1"/>
  </r>
  <r>
    <x v="185"/>
    <x v="7"/>
    <x v="102"/>
    <x v="0"/>
    <x v="60"/>
    <n v="58"/>
    <n v="3.6"/>
    <x v="0"/>
    <x v="2"/>
    <x v="0"/>
    <x v="2"/>
  </r>
  <r>
    <x v="186"/>
    <x v="7"/>
    <x v="103"/>
    <x v="3"/>
    <x v="60"/>
    <n v="68"/>
    <n v="4"/>
    <x v="0"/>
    <x v="2"/>
    <x v="2"/>
    <x v="2"/>
  </r>
  <r>
    <x v="187"/>
    <x v="8"/>
    <x v="104"/>
    <x v="2"/>
    <x v="60"/>
    <n v="160"/>
    <n v="4.5"/>
    <x v="0"/>
    <x v="2"/>
    <x v="1"/>
    <x v="0"/>
  </r>
  <r>
    <x v="188"/>
    <x v="13"/>
    <x v="24"/>
    <x v="4"/>
    <x v="60"/>
    <n v="45"/>
    <n v="3"/>
    <x v="0"/>
    <x v="2"/>
    <x v="0"/>
    <x v="1"/>
  </r>
  <r>
    <x v="189"/>
    <x v="14"/>
    <x v="6"/>
    <x v="1"/>
    <x v="61"/>
    <n v="117"/>
    <n v="3"/>
    <x v="0"/>
    <x v="3"/>
    <x v="0"/>
    <x v="1"/>
  </r>
  <r>
    <x v="190"/>
    <x v="10"/>
    <x v="105"/>
    <x v="0"/>
    <x v="62"/>
    <n v="22"/>
    <n v="1.6"/>
    <x v="0"/>
    <x v="4"/>
    <x v="3"/>
    <x v="3"/>
  </r>
  <r>
    <x v="191"/>
    <x v="14"/>
    <x v="29"/>
    <x v="4"/>
    <x v="62"/>
    <n v="195"/>
    <n v="3"/>
    <x v="0"/>
    <x v="4"/>
    <x v="0"/>
    <x v="1"/>
  </r>
  <r>
    <x v="192"/>
    <x v="7"/>
    <x v="24"/>
    <x v="2"/>
    <x v="62"/>
    <n v="168"/>
    <n v="3.7"/>
    <x v="0"/>
    <x v="4"/>
    <x v="0"/>
    <x v="2"/>
  </r>
  <r>
    <x v="193"/>
    <x v="5"/>
    <x v="106"/>
    <x v="3"/>
    <x v="63"/>
    <n v="46"/>
    <n v="4.9000000000000004"/>
    <x v="0"/>
    <x v="5"/>
    <x v="0"/>
    <x v="0"/>
  </r>
  <r>
    <x v="194"/>
    <x v="1"/>
    <x v="23"/>
    <x v="0"/>
    <x v="63"/>
    <n v="164"/>
    <n v="3.4"/>
    <x v="0"/>
    <x v="5"/>
    <x v="1"/>
    <x v="1"/>
  </r>
  <r>
    <x v="195"/>
    <x v="5"/>
    <x v="47"/>
    <x v="3"/>
    <x v="63"/>
    <n v="48"/>
    <n v="5"/>
    <x v="0"/>
    <x v="5"/>
    <x v="0"/>
    <x v="0"/>
  </r>
  <r>
    <x v="196"/>
    <x v="2"/>
    <x v="28"/>
    <x v="1"/>
    <x v="63"/>
    <n v="96"/>
    <n v="5"/>
    <x v="0"/>
    <x v="5"/>
    <x v="0"/>
    <x v="0"/>
  </r>
  <r>
    <x v="197"/>
    <x v="5"/>
    <x v="51"/>
    <x v="3"/>
    <x v="63"/>
    <n v="105"/>
    <n v="4"/>
    <x v="0"/>
    <x v="5"/>
    <x v="0"/>
    <x v="2"/>
  </r>
  <r>
    <x v="198"/>
    <x v="1"/>
    <x v="41"/>
    <x v="3"/>
    <x v="64"/>
    <n v="44"/>
    <n v="3.6"/>
    <x v="0"/>
    <x v="6"/>
    <x v="0"/>
    <x v="2"/>
  </r>
  <r>
    <x v="199"/>
    <x v="0"/>
    <x v="107"/>
    <x v="2"/>
    <x v="64"/>
    <n v="132"/>
    <n v="3.7"/>
    <x v="0"/>
    <x v="6"/>
    <x v="0"/>
    <x v="2"/>
  </r>
  <r>
    <x v="200"/>
    <x v="2"/>
    <x v="5"/>
    <x v="0"/>
    <x v="64"/>
    <n v="54"/>
    <n v="4.2"/>
    <x v="0"/>
    <x v="6"/>
    <x v="0"/>
    <x v="2"/>
  </r>
  <r>
    <x v="201"/>
    <x v="13"/>
    <x v="108"/>
    <x v="4"/>
    <x v="64"/>
    <n v="129"/>
    <n v="2.1"/>
    <x v="0"/>
    <x v="6"/>
    <x v="2"/>
    <x v="3"/>
  </r>
  <r>
    <x v="202"/>
    <x v="13"/>
    <x v="47"/>
    <x v="3"/>
    <x v="64"/>
    <n v="42"/>
    <n v="4"/>
    <x v="0"/>
    <x v="6"/>
    <x v="0"/>
    <x v="2"/>
  </r>
  <r>
    <x v="203"/>
    <x v="9"/>
    <x v="45"/>
    <x v="3"/>
    <x v="64"/>
    <n v="42"/>
    <n v="4.2"/>
    <x v="0"/>
    <x v="6"/>
    <x v="0"/>
    <x v="2"/>
  </r>
  <r>
    <x v="204"/>
    <x v="7"/>
    <x v="104"/>
    <x v="0"/>
    <x v="64"/>
    <n v="180"/>
    <n v="3.1"/>
    <x v="0"/>
    <x v="6"/>
    <x v="1"/>
    <x v="1"/>
  </r>
  <r>
    <x v="205"/>
    <x v="4"/>
    <x v="21"/>
    <x v="3"/>
    <x v="65"/>
    <n v="34"/>
    <n v="4.8"/>
    <x v="0"/>
    <x v="0"/>
    <x v="0"/>
    <x v="0"/>
  </r>
  <r>
    <x v="206"/>
    <x v="14"/>
    <x v="91"/>
    <x v="4"/>
    <x v="65"/>
    <n v="29"/>
    <n v="4.7"/>
    <x v="0"/>
    <x v="0"/>
    <x v="4"/>
    <x v="0"/>
  </r>
  <r>
    <x v="207"/>
    <x v="12"/>
    <x v="109"/>
    <x v="1"/>
    <x v="65"/>
    <n v="165"/>
    <n v="3.3"/>
    <x v="0"/>
    <x v="0"/>
    <x v="2"/>
    <x v="1"/>
  </r>
  <r>
    <x v="208"/>
    <x v="14"/>
    <x v="110"/>
    <x v="3"/>
    <x v="66"/>
    <n v="32"/>
    <n v="3.7"/>
    <x v="0"/>
    <x v="1"/>
    <x v="1"/>
    <x v="2"/>
  </r>
  <r>
    <x v="209"/>
    <x v="13"/>
    <x v="84"/>
    <x v="2"/>
    <x v="66"/>
    <n v="160"/>
    <n v="4.9000000000000004"/>
    <x v="0"/>
    <x v="1"/>
    <x v="0"/>
    <x v="0"/>
  </r>
  <r>
    <x v="210"/>
    <x v="7"/>
    <x v="111"/>
    <x v="0"/>
    <x v="66"/>
    <n v="140"/>
    <n v="3.5"/>
    <x v="0"/>
    <x v="1"/>
    <x v="1"/>
    <x v="2"/>
  </r>
  <r>
    <x v="211"/>
    <x v="12"/>
    <x v="61"/>
    <x v="0"/>
    <x v="66"/>
    <n v="136"/>
    <n v="4.4000000000000004"/>
    <x v="0"/>
    <x v="1"/>
    <x v="1"/>
    <x v="2"/>
  </r>
  <r>
    <x v="212"/>
    <x v="2"/>
    <x v="106"/>
    <x v="4"/>
    <x v="66"/>
    <n v="66"/>
    <n v="2.8"/>
    <x v="0"/>
    <x v="1"/>
    <x v="0"/>
    <x v="1"/>
  </r>
  <r>
    <x v="213"/>
    <x v="12"/>
    <x v="36"/>
    <x v="2"/>
    <x v="67"/>
    <n v="63"/>
    <n v="4.0999999999999996"/>
    <x v="0"/>
    <x v="2"/>
    <x v="3"/>
    <x v="2"/>
  </r>
  <r>
    <x v="214"/>
    <x v="0"/>
    <x v="112"/>
    <x v="3"/>
    <x v="67"/>
    <n v="44"/>
    <n v="3.5"/>
    <x v="0"/>
    <x v="2"/>
    <x v="1"/>
    <x v="2"/>
  </r>
  <r>
    <x v="215"/>
    <x v="7"/>
    <x v="16"/>
    <x v="1"/>
    <x v="67"/>
    <n v="78"/>
    <n v="3.8"/>
    <x v="0"/>
    <x v="2"/>
    <x v="3"/>
    <x v="2"/>
  </r>
  <r>
    <x v="216"/>
    <x v="7"/>
    <x v="1"/>
    <x v="3"/>
    <x v="67"/>
    <n v="20"/>
    <n v="3.9"/>
    <x v="0"/>
    <x v="2"/>
    <x v="0"/>
    <x v="2"/>
  </r>
  <r>
    <x v="217"/>
    <x v="14"/>
    <x v="83"/>
    <x v="4"/>
    <x v="67"/>
    <n v="84"/>
    <n v="2.5"/>
    <x v="0"/>
    <x v="2"/>
    <x v="0"/>
    <x v="1"/>
  </r>
  <r>
    <x v="218"/>
    <x v="8"/>
    <x v="2"/>
    <x v="4"/>
    <x v="67"/>
    <n v="32"/>
    <n v="4.9000000000000004"/>
    <x v="0"/>
    <x v="2"/>
    <x v="0"/>
    <x v="0"/>
  </r>
  <r>
    <x v="219"/>
    <x v="9"/>
    <x v="113"/>
    <x v="1"/>
    <x v="67"/>
    <n v="132"/>
    <n v="3.4"/>
    <x v="0"/>
    <x v="2"/>
    <x v="0"/>
    <x v="1"/>
  </r>
  <r>
    <x v="220"/>
    <x v="9"/>
    <x v="47"/>
    <x v="0"/>
    <x v="67"/>
    <n v="105"/>
    <n v="3.3"/>
    <x v="0"/>
    <x v="2"/>
    <x v="0"/>
    <x v="1"/>
  </r>
  <r>
    <x v="221"/>
    <x v="1"/>
    <x v="12"/>
    <x v="3"/>
    <x v="68"/>
    <n v="48"/>
    <n v="4.7"/>
    <x v="0"/>
    <x v="3"/>
    <x v="1"/>
    <x v="0"/>
  </r>
  <r>
    <x v="222"/>
    <x v="7"/>
    <x v="44"/>
    <x v="3"/>
    <x v="68"/>
    <n v="64"/>
    <n v="4"/>
    <x v="0"/>
    <x v="3"/>
    <x v="2"/>
    <x v="2"/>
  </r>
  <r>
    <x v="223"/>
    <x v="10"/>
    <x v="87"/>
    <x v="0"/>
    <x v="68"/>
    <n v="44"/>
    <n v="3.8"/>
    <x v="0"/>
    <x v="3"/>
    <x v="1"/>
    <x v="2"/>
  </r>
  <r>
    <x v="224"/>
    <x v="1"/>
    <x v="68"/>
    <x v="1"/>
    <x v="68"/>
    <n v="120"/>
    <n v="3.1"/>
    <x v="0"/>
    <x v="3"/>
    <x v="2"/>
    <x v="1"/>
  </r>
  <r>
    <x v="225"/>
    <x v="10"/>
    <x v="33"/>
    <x v="1"/>
    <x v="68"/>
    <n v="144"/>
    <n v="4.8"/>
    <x v="0"/>
    <x v="3"/>
    <x v="0"/>
    <x v="0"/>
  </r>
  <r>
    <x v="226"/>
    <x v="9"/>
    <x v="83"/>
    <x v="1"/>
    <x v="68"/>
    <n v="87"/>
    <n v="2.7"/>
    <x v="0"/>
    <x v="3"/>
    <x v="0"/>
    <x v="1"/>
  </r>
  <r>
    <x v="227"/>
    <x v="4"/>
    <x v="114"/>
    <x v="4"/>
    <x v="68"/>
    <n v="36"/>
    <n v="3.6"/>
    <x v="0"/>
    <x v="3"/>
    <x v="1"/>
    <x v="2"/>
  </r>
  <r>
    <x v="228"/>
    <x v="9"/>
    <x v="31"/>
    <x v="3"/>
    <x v="69"/>
    <n v="72"/>
    <n v="4.7"/>
    <x v="0"/>
    <x v="4"/>
    <x v="0"/>
    <x v="0"/>
  </r>
  <r>
    <x v="229"/>
    <x v="13"/>
    <x v="76"/>
    <x v="0"/>
    <x v="69"/>
    <n v="150"/>
    <n v="4.4000000000000004"/>
    <x v="0"/>
    <x v="4"/>
    <x v="1"/>
    <x v="2"/>
  </r>
  <r>
    <x v="230"/>
    <x v="3"/>
    <x v="73"/>
    <x v="1"/>
    <x v="69"/>
    <n v="68"/>
    <n v="4.3"/>
    <x v="0"/>
    <x v="4"/>
    <x v="0"/>
    <x v="2"/>
  </r>
  <r>
    <x v="231"/>
    <x v="1"/>
    <x v="30"/>
    <x v="0"/>
    <x v="69"/>
    <n v="99"/>
    <n v="4.9000000000000004"/>
    <x v="0"/>
    <x v="4"/>
    <x v="0"/>
    <x v="0"/>
  </r>
  <r>
    <x v="232"/>
    <x v="4"/>
    <x v="17"/>
    <x v="1"/>
    <x v="69"/>
    <n v="26"/>
    <n v="4.8"/>
    <x v="0"/>
    <x v="4"/>
    <x v="2"/>
    <x v="0"/>
  </r>
  <r>
    <x v="233"/>
    <x v="9"/>
    <x v="38"/>
    <x v="1"/>
    <x v="69"/>
    <n v="88"/>
    <n v="3.2"/>
    <x v="0"/>
    <x v="4"/>
    <x v="0"/>
    <x v="1"/>
  </r>
  <r>
    <x v="234"/>
    <x v="5"/>
    <x v="41"/>
    <x v="1"/>
    <x v="69"/>
    <n v="124"/>
    <n v="3.4"/>
    <x v="0"/>
    <x v="4"/>
    <x v="0"/>
    <x v="1"/>
  </r>
  <r>
    <x v="235"/>
    <x v="10"/>
    <x v="5"/>
    <x v="1"/>
    <x v="69"/>
    <n v="72"/>
    <n v="3.5"/>
    <x v="0"/>
    <x v="4"/>
    <x v="0"/>
    <x v="2"/>
  </r>
  <r>
    <x v="236"/>
    <x v="0"/>
    <x v="102"/>
    <x v="2"/>
    <x v="70"/>
    <n v="125"/>
    <n v="4.9000000000000004"/>
    <x v="0"/>
    <x v="5"/>
    <x v="0"/>
    <x v="0"/>
  </r>
  <r>
    <x v="237"/>
    <x v="6"/>
    <x v="90"/>
    <x v="0"/>
    <x v="70"/>
    <n v="22"/>
    <n v="4.0999999999999996"/>
    <x v="0"/>
    <x v="5"/>
    <x v="0"/>
    <x v="2"/>
  </r>
  <r>
    <x v="238"/>
    <x v="2"/>
    <x v="34"/>
    <x v="3"/>
    <x v="71"/>
    <n v="70"/>
    <n v="4.9000000000000004"/>
    <x v="0"/>
    <x v="6"/>
    <x v="0"/>
    <x v="0"/>
  </r>
  <r>
    <x v="239"/>
    <x v="11"/>
    <x v="101"/>
    <x v="1"/>
    <x v="71"/>
    <n v="24"/>
    <n v="4.3"/>
    <x v="0"/>
    <x v="6"/>
    <x v="2"/>
    <x v="2"/>
  </r>
  <r>
    <x v="240"/>
    <x v="7"/>
    <x v="29"/>
    <x v="4"/>
    <x v="71"/>
    <n v="32"/>
    <n v="4.0999999999999996"/>
    <x v="0"/>
    <x v="6"/>
    <x v="0"/>
    <x v="2"/>
  </r>
  <r>
    <x v="241"/>
    <x v="13"/>
    <x v="32"/>
    <x v="2"/>
    <x v="71"/>
    <n v="112"/>
    <n v="4.4000000000000004"/>
    <x v="0"/>
    <x v="6"/>
    <x v="0"/>
    <x v="2"/>
  </r>
  <r>
    <x v="242"/>
    <x v="6"/>
    <x v="20"/>
    <x v="1"/>
    <x v="72"/>
    <n v="43"/>
    <n v="4.5"/>
    <x v="0"/>
    <x v="0"/>
    <x v="2"/>
    <x v="0"/>
  </r>
  <r>
    <x v="243"/>
    <x v="10"/>
    <x v="5"/>
    <x v="2"/>
    <x v="72"/>
    <n v="22"/>
    <n v="3.5"/>
    <x v="0"/>
    <x v="0"/>
    <x v="0"/>
    <x v="2"/>
  </r>
  <r>
    <x v="244"/>
    <x v="9"/>
    <x v="115"/>
    <x v="2"/>
    <x v="72"/>
    <n v="93"/>
    <n v="4.4000000000000004"/>
    <x v="0"/>
    <x v="0"/>
    <x v="1"/>
    <x v="2"/>
  </r>
  <r>
    <x v="245"/>
    <x v="6"/>
    <x v="19"/>
    <x v="2"/>
    <x v="72"/>
    <n v="45"/>
    <n v="3.5"/>
    <x v="0"/>
    <x v="0"/>
    <x v="0"/>
    <x v="2"/>
  </r>
  <r>
    <x v="246"/>
    <x v="1"/>
    <x v="116"/>
    <x v="2"/>
    <x v="73"/>
    <n v="96"/>
    <n v="3.8"/>
    <x v="0"/>
    <x v="1"/>
    <x v="1"/>
    <x v="2"/>
  </r>
  <r>
    <x v="247"/>
    <x v="1"/>
    <x v="34"/>
    <x v="1"/>
    <x v="73"/>
    <n v="96"/>
    <n v="3.3"/>
    <x v="0"/>
    <x v="1"/>
    <x v="0"/>
    <x v="1"/>
  </r>
  <r>
    <x v="248"/>
    <x v="2"/>
    <x v="108"/>
    <x v="0"/>
    <x v="73"/>
    <n v="31"/>
    <n v="4.4000000000000004"/>
    <x v="0"/>
    <x v="1"/>
    <x v="2"/>
    <x v="2"/>
  </r>
  <r>
    <x v="249"/>
    <x v="4"/>
    <x v="13"/>
    <x v="1"/>
    <x v="73"/>
    <n v="200"/>
    <n v="3.9"/>
    <x v="0"/>
    <x v="1"/>
    <x v="2"/>
    <x v="2"/>
  </r>
  <r>
    <x v="250"/>
    <x v="1"/>
    <x v="71"/>
    <x v="0"/>
    <x v="73"/>
    <n v="99"/>
    <n v="2.7"/>
    <x v="0"/>
    <x v="1"/>
    <x v="2"/>
    <x v="1"/>
  </r>
  <r>
    <x v="251"/>
    <x v="3"/>
    <x v="117"/>
    <x v="4"/>
    <x v="73"/>
    <n v="144"/>
    <n v="2.9"/>
    <x v="0"/>
    <x v="1"/>
    <x v="0"/>
    <x v="1"/>
  </r>
  <r>
    <x v="252"/>
    <x v="2"/>
    <x v="9"/>
    <x v="2"/>
    <x v="74"/>
    <n v="81"/>
    <n v="4"/>
    <x v="0"/>
    <x v="2"/>
    <x v="0"/>
    <x v="2"/>
  </r>
  <r>
    <x v="253"/>
    <x v="3"/>
    <x v="23"/>
    <x v="4"/>
    <x v="74"/>
    <n v="70"/>
    <n v="4.4000000000000004"/>
    <x v="0"/>
    <x v="2"/>
    <x v="1"/>
    <x v="2"/>
  </r>
  <r>
    <x v="254"/>
    <x v="1"/>
    <x v="47"/>
    <x v="4"/>
    <x v="74"/>
    <n v="148"/>
    <n v="5"/>
    <x v="0"/>
    <x v="2"/>
    <x v="0"/>
    <x v="0"/>
  </r>
  <r>
    <x v="255"/>
    <x v="5"/>
    <x v="44"/>
    <x v="2"/>
    <x v="74"/>
    <n v="215"/>
    <n v="4.0999999999999996"/>
    <x v="0"/>
    <x v="2"/>
    <x v="2"/>
    <x v="2"/>
  </r>
  <r>
    <x v="256"/>
    <x v="5"/>
    <x v="111"/>
    <x v="1"/>
    <x v="74"/>
    <n v="124"/>
    <n v="4.4000000000000004"/>
    <x v="0"/>
    <x v="2"/>
    <x v="1"/>
    <x v="2"/>
  </r>
  <r>
    <x v="257"/>
    <x v="10"/>
    <x v="97"/>
    <x v="3"/>
    <x v="74"/>
    <n v="168"/>
    <n v="4.0999999999999996"/>
    <x v="0"/>
    <x v="2"/>
    <x v="0"/>
    <x v="2"/>
  </r>
  <r>
    <x v="258"/>
    <x v="12"/>
    <x v="85"/>
    <x v="0"/>
    <x v="74"/>
    <n v="90"/>
    <n v="4.5"/>
    <x v="0"/>
    <x v="2"/>
    <x v="1"/>
    <x v="0"/>
  </r>
  <r>
    <x v="259"/>
    <x v="12"/>
    <x v="20"/>
    <x v="2"/>
    <x v="75"/>
    <n v="176"/>
    <n v="4.2"/>
    <x v="0"/>
    <x v="3"/>
    <x v="2"/>
    <x v="2"/>
  </r>
  <r>
    <x v="260"/>
    <x v="4"/>
    <x v="47"/>
    <x v="4"/>
    <x v="75"/>
    <n v="87"/>
    <n v="4.5999999999999996"/>
    <x v="0"/>
    <x v="3"/>
    <x v="0"/>
    <x v="0"/>
  </r>
  <r>
    <x v="261"/>
    <x v="9"/>
    <x v="44"/>
    <x v="1"/>
    <x v="75"/>
    <n v="128"/>
    <n v="4.5"/>
    <x v="0"/>
    <x v="3"/>
    <x v="2"/>
    <x v="0"/>
  </r>
  <r>
    <x v="262"/>
    <x v="14"/>
    <x v="92"/>
    <x v="4"/>
    <x v="75"/>
    <n v="120"/>
    <n v="4.0999999999999996"/>
    <x v="0"/>
    <x v="3"/>
    <x v="1"/>
    <x v="2"/>
  </r>
  <r>
    <x v="263"/>
    <x v="8"/>
    <x v="58"/>
    <x v="3"/>
    <x v="75"/>
    <n v="130"/>
    <n v="4.8"/>
    <x v="0"/>
    <x v="3"/>
    <x v="0"/>
    <x v="0"/>
  </r>
  <r>
    <x v="264"/>
    <x v="11"/>
    <x v="85"/>
    <x v="1"/>
    <x v="75"/>
    <n v="172"/>
    <n v="3.1"/>
    <x v="0"/>
    <x v="3"/>
    <x v="1"/>
    <x v="1"/>
  </r>
  <r>
    <x v="265"/>
    <x v="6"/>
    <x v="37"/>
    <x v="1"/>
    <x v="75"/>
    <n v="58"/>
    <n v="4.9000000000000004"/>
    <x v="0"/>
    <x v="3"/>
    <x v="1"/>
    <x v="0"/>
  </r>
  <r>
    <x v="266"/>
    <x v="5"/>
    <x v="75"/>
    <x v="3"/>
    <x v="76"/>
    <n v="86"/>
    <n v="4.0999999999999996"/>
    <x v="0"/>
    <x v="4"/>
    <x v="0"/>
    <x v="2"/>
  </r>
  <r>
    <x v="267"/>
    <x v="12"/>
    <x v="112"/>
    <x v="3"/>
    <x v="77"/>
    <n v="31"/>
    <n v="4.4000000000000004"/>
    <x v="0"/>
    <x v="5"/>
    <x v="1"/>
    <x v="2"/>
  </r>
  <r>
    <x v="268"/>
    <x v="2"/>
    <x v="107"/>
    <x v="4"/>
    <x v="77"/>
    <n v="72"/>
    <n v="4.4000000000000004"/>
    <x v="0"/>
    <x v="5"/>
    <x v="0"/>
    <x v="2"/>
  </r>
  <r>
    <x v="269"/>
    <x v="12"/>
    <x v="118"/>
    <x v="0"/>
    <x v="78"/>
    <n v="27"/>
    <n v="3"/>
    <x v="0"/>
    <x v="6"/>
    <x v="1"/>
    <x v="1"/>
  </r>
  <r>
    <x v="270"/>
    <x v="14"/>
    <x v="77"/>
    <x v="1"/>
    <x v="78"/>
    <n v="110"/>
    <n v="4.4000000000000004"/>
    <x v="0"/>
    <x v="6"/>
    <x v="0"/>
    <x v="2"/>
  </r>
  <r>
    <x v="271"/>
    <x v="10"/>
    <x v="53"/>
    <x v="4"/>
    <x v="78"/>
    <n v="126"/>
    <n v="3.7"/>
    <x v="0"/>
    <x v="6"/>
    <x v="0"/>
    <x v="2"/>
  </r>
  <r>
    <x v="272"/>
    <x v="9"/>
    <x v="40"/>
    <x v="0"/>
    <x v="78"/>
    <n v="60"/>
    <n v="3.9"/>
    <x v="0"/>
    <x v="6"/>
    <x v="1"/>
    <x v="2"/>
  </r>
  <r>
    <x v="273"/>
    <x v="12"/>
    <x v="82"/>
    <x v="4"/>
    <x v="78"/>
    <n v="35"/>
    <n v="3.5"/>
    <x v="0"/>
    <x v="6"/>
    <x v="2"/>
    <x v="2"/>
  </r>
  <r>
    <x v="274"/>
    <x v="1"/>
    <x v="97"/>
    <x v="1"/>
    <x v="78"/>
    <n v="81"/>
    <n v="3.5"/>
    <x v="0"/>
    <x v="6"/>
    <x v="0"/>
    <x v="2"/>
  </r>
  <r>
    <x v="275"/>
    <x v="0"/>
    <x v="27"/>
    <x v="0"/>
    <x v="78"/>
    <n v="116"/>
    <n v="3.4"/>
    <x v="0"/>
    <x v="6"/>
    <x v="1"/>
    <x v="1"/>
  </r>
  <r>
    <x v="276"/>
    <x v="4"/>
    <x v="119"/>
    <x v="2"/>
    <x v="78"/>
    <n v="60"/>
    <n v="4.5"/>
    <x v="0"/>
    <x v="6"/>
    <x v="1"/>
    <x v="0"/>
  </r>
  <r>
    <x v="277"/>
    <x v="10"/>
    <x v="120"/>
    <x v="0"/>
    <x v="79"/>
    <n v="130"/>
    <n v="4.2"/>
    <x v="0"/>
    <x v="0"/>
    <x v="0"/>
    <x v="2"/>
  </r>
  <r>
    <x v="278"/>
    <x v="7"/>
    <x v="46"/>
    <x v="3"/>
    <x v="79"/>
    <n v="99"/>
    <n v="5"/>
    <x v="0"/>
    <x v="0"/>
    <x v="0"/>
    <x v="0"/>
  </r>
  <r>
    <x v="279"/>
    <x v="11"/>
    <x v="29"/>
    <x v="1"/>
    <x v="79"/>
    <n v="135"/>
    <n v="4.7"/>
    <x v="0"/>
    <x v="0"/>
    <x v="0"/>
    <x v="0"/>
  </r>
  <r>
    <x v="280"/>
    <x v="1"/>
    <x v="6"/>
    <x v="0"/>
    <x v="79"/>
    <n v="42"/>
    <n v="2.8"/>
    <x v="0"/>
    <x v="0"/>
    <x v="0"/>
    <x v="1"/>
  </r>
  <r>
    <x v="281"/>
    <x v="10"/>
    <x v="0"/>
    <x v="3"/>
    <x v="80"/>
    <n v="63"/>
    <n v="3.4"/>
    <x v="0"/>
    <x v="1"/>
    <x v="0"/>
    <x v="1"/>
  </r>
  <r>
    <x v="282"/>
    <x v="5"/>
    <x v="84"/>
    <x v="2"/>
    <x v="80"/>
    <n v="140"/>
    <n v="1.8"/>
    <x v="0"/>
    <x v="1"/>
    <x v="0"/>
    <x v="3"/>
  </r>
  <r>
    <x v="283"/>
    <x v="12"/>
    <x v="116"/>
    <x v="1"/>
    <x v="80"/>
    <n v="128"/>
    <n v="4.2"/>
    <x v="0"/>
    <x v="1"/>
    <x v="1"/>
    <x v="2"/>
  </r>
  <r>
    <x v="284"/>
    <x v="8"/>
    <x v="56"/>
    <x v="4"/>
    <x v="80"/>
    <n v="80"/>
    <n v="4.4000000000000004"/>
    <x v="0"/>
    <x v="1"/>
    <x v="1"/>
    <x v="2"/>
  </r>
  <r>
    <x v="285"/>
    <x v="4"/>
    <x v="48"/>
    <x v="3"/>
    <x v="80"/>
    <n v="28"/>
    <n v="2.7"/>
    <x v="0"/>
    <x v="1"/>
    <x v="0"/>
    <x v="1"/>
  </r>
  <r>
    <x v="286"/>
    <x v="11"/>
    <x v="121"/>
    <x v="2"/>
    <x v="81"/>
    <n v="81"/>
    <n v="5"/>
    <x v="0"/>
    <x v="2"/>
    <x v="2"/>
    <x v="0"/>
  </r>
  <r>
    <x v="287"/>
    <x v="1"/>
    <x v="76"/>
    <x v="1"/>
    <x v="81"/>
    <n v="99"/>
    <n v="3.9"/>
    <x v="0"/>
    <x v="2"/>
    <x v="1"/>
    <x v="2"/>
  </r>
  <r>
    <x v="288"/>
    <x v="5"/>
    <x v="67"/>
    <x v="1"/>
    <x v="81"/>
    <n v="43"/>
    <n v="3.8"/>
    <x v="0"/>
    <x v="2"/>
    <x v="0"/>
    <x v="2"/>
  </r>
  <r>
    <x v="289"/>
    <x v="7"/>
    <x v="101"/>
    <x v="1"/>
    <x v="81"/>
    <n v="34"/>
    <n v="4.5999999999999996"/>
    <x v="0"/>
    <x v="2"/>
    <x v="2"/>
    <x v="0"/>
  </r>
  <r>
    <x v="290"/>
    <x v="5"/>
    <x v="108"/>
    <x v="2"/>
    <x v="81"/>
    <n v="225"/>
    <n v="4.5999999999999996"/>
    <x v="0"/>
    <x v="2"/>
    <x v="2"/>
    <x v="0"/>
  </r>
  <r>
    <x v="291"/>
    <x v="11"/>
    <x v="44"/>
    <x v="4"/>
    <x v="81"/>
    <n v="210"/>
    <n v="4.5"/>
    <x v="0"/>
    <x v="2"/>
    <x v="2"/>
    <x v="0"/>
  </r>
  <r>
    <x v="292"/>
    <x v="12"/>
    <x v="78"/>
    <x v="1"/>
    <x v="81"/>
    <n v="168"/>
    <n v="4.2"/>
    <x v="0"/>
    <x v="2"/>
    <x v="3"/>
    <x v="2"/>
  </r>
  <r>
    <x v="293"/>
    <x v="7"/>
    <x v="47"/>
    <x v="0"/>
    <x v="82"/>
    <n v="82"/>
    <n v="4.5"/>
    <x v="0"/>
    <x v="3"/>
    <x v="0"/>
    <x v="0"/>
  </r>
  <r>
    <x v="294"/>
    <x v="2"/>
    <x v="108"/>
    <x v="3"/>
    <x v="82"/>
    <n v="88"/>
    <n v="4.0999999999999996"/>
    <x v="0"/>
    <x v="3"/>
    <x v="2"/>
    <x v="2"/>
  </r>
  <r>
    <x v="295"/>
    <x v="14"/>
    <x v="48"/>
    <x v="0"/>
    <x v="82"/>
    <n v="111"/>
    <n v="3.3"/>
    <x v="0"/>
    <x v="3"/>
    <x v="0"/>
    <x v="1"/>
  </r>
  <r>
    <x v="296"/>
    <x v="13"/>
    <x v="3"/>
    <x v="4"/>
    <x v="82"/>
    <n v="60"/>
    <n v="3.8"/>
    <x v="0"/>
    <x v="3"/>
    <x v="1"/>
    <x v="2"/>
  </r>
  <r>
    <x v="297"/>
    <x v="4"/>
    <x v="4"/>
    <x v="0"/>
    <x v="82"/>
    <n v="80"/>
    <n v="3"/>
    <x v="0"/>
    <x v="3"/>
    <x v="2"/>
    <x v="1"/>
  </r>
  <r>
    <x v="298"/>
    <x v="13"/>
    <x v="34"/>
    <x v="2"/>
    <x v="83"/>
    <n v="90"/>
    <n v="4.5999999999999996"/>
    <x v="0"/>
    <x v="5"/>
    <x v="0"/>
    <x v="0"/>
  </r>
  <r>
    <x v="299"/>
    <x v="9"/>
    <x v="69"/>
    <x v="0"/>
    <x v="83"/>
    <n v="225"/>
    <n v="2.9"/>
    <x v="0"/>
    <x v="5"/>
    <x v="0"/>
    <x v="1"/>
  </r>
  <r>
    <x v="300"/>
    <x v="0"/>
    <x v="73"/>
    <x v="1"/>
    <x v="84"/>
    <n v="215"/>
    <n v="3.2"/>
    <x v="0"/>
    <x v="6"/>
    <x v="0"/>
    <x v="1"/>
  </r>
  <r>
    <x v="301"/>
    <x v="3"/>
    <x v="60"/>
    <x v="2"/>
    <x v="84"/>
    <n v="45"/>
    <n v="1.5"/>
    <x v="0"/>
    <x v="6"/>
    <x v="2"/>
    <x v="3"/>
  </r>
  <r>
    <x v="302"/>
    <x v="6"/>
    <x v="15"/>
    <x v="1"/>
    <x v="84"/>
    <n v="74"/>
    <n v="4"/>
    <x v="0"/>
    <x v="6"/>
    <x v="0"/>
    <x v="2"/>
  </r>
  <r>
    <x v="303"/>
    <x v="2"/>
    <x v="105"/>
    <x v="2"/>
    <x v="84"/>
    <n v="60"/>
    <n v="3.6"/>
    <x v="0"/>
    <x v="6"/>
    <x v="3"/>
    <x v="2"/>
  </r>
  <r>
    <x v="304"/>
    <x v="7"/>
    <x v="83"/>
    <x v="1"/>
    <x v="84"/>
    <n v="64"/>
    <n v="3.7"/>
    <x v="0"/>
    <x v="6"/>
    <x v="0"/>
    <x v="2"/>
  </r>
  <r>
    <x v="305"/>
    <x v="12"/>
    <x v="51"/>
    <x v="0"/>
    <x v="85"/>
    <n v="110"/>
    <n v="4.8"/>
    <x v="0"/>
    <x v="0"/>
    <x v="0"/>
    <x v="0"/>
  </r>
  <r>
    <x v="306"/>
    <x v="1"/>
    <x v="48"/>
    <x v="4"/>
    <x v="85"/>
    <n v="52"/>
    <n v="1.2"/>
    <x v="0"/>
    <x v="0"/>
    <x v="0"/>
    <x v="5"/>
  </r>
  <r>
    <x v="307"/>
    <x v="2"/>
    <x v="22"/>
    <x v="3"/>
    <x v="86"/>
    <n v="160"/>
    <n v="4.7"/>
    <x v="0"/>
    <x v="1"/>
    <x v="0"/>
    <x v="0"/>
  </r>
  <r>
    <x v="308"/>
    <x v="10"/>
    <x v="65"/>
    <x v="3"/>
    <x v="86"/>
    <n v="215"/>
    <n v="4.7"/>
    <x v="0"/>
    <x v="1"/>
    <x v="1"/>
    <x v="0"/>
  </r>
  <r>
    <x v="309"/>
    <x v="10"/>
    <x v="101"/>
    <x v="4"/>
    <x v="86"/>
    <n v="220"/>
    <n v="4.5"/>
    <x v="0"/>
    <x v="1"/>
    <x v="2"/>
    <x v="0"/>
  </r>
  <r>
    <x v="310"/>
    <x v="6"/>
    <x v="75"/>
    <x v="1"/>
    <x v="87"/>
    <n v="175"/>
    <n v="3.5"/>
    <x v="0"/>
    <x v="2"/>
    <x v="0"/>
    <x v="2"/>
  </r>
  <r>
    <x v="311"/>
    <x v="12"/>
    <x v="32"/>
    <x v="1"/>
    <x v="87"/>
    <n v="145"/>
    <n v="4.0999999999999996"/>
    <x v="0"/>
    <x v="2"/>
    <x v="0"/>
    <x v="2"/>
  </r>
  <r>
    <x v="312"/>
    <x v="3"/>
    <x v="122"/>
    <x v="2"/>
    <x v="87"/>
    <n v="72"/>
    <n v="4.4000000000000004"/>
    <x v="0"/>
    <x v="2"/>
    <x v="1"/>
    <x v="2"/>
  </r>
  <r>
    <x v="313"/>
    <x v="5"/>
    <x v="18"/>
    <x v="1"/>
    <x v="88"/>
    <n v="81"/>
    <n v="3.6"/>
    <x v="0"/>
    <x v="3"/>
    <x v="2"/>
    <x v="2"/>
  </r>
  <r>
    <x v="314"/>
    <x v="11"/>
    <x v="49"/>
    <x v="4"/>
    <x v="88"/>
    <n v="54"/>
    <n v="4.0999999999999996"/>
    <x v="0"/>
    <x v="3"/>
    <x v="1"/>
    <x v="2"/>
  </r>
  <r>
    <x v="315"/>
    <x v="7"/>
    <x v="123"/>
    <x v="2"/>
    <x v="88"/>
    <n v="105"/>
    <n v="4.8"/>
    <x v="0"/>
    <x v="3"/>
    <x v="3"/>
    <x v="0"/>
  </r>
  <r>
    <x v="316"/>
    <x v="11"/>
    <x v="55"/>
    <x v="1"/>
    <x v="89"/>
    <n v="176"/>
    <n v="3.9"/>
    <x v="0"/>
    <x v="4"/>
    <x v="1"/>
    <x v="2"/>
  </r>
  <r>
    <x v="317"/>
    <x v="2"/>
    <x v="99"/>
    <x v="1"/>
    <x v="89"/>
    <n v="115"/>
    <n v="3.8"/>
    <x v="0"/>
    <x v="4"/>
    <x v="0"/>
    <x v="2"/>
  </r>
  <r>
    <x v="318"/>
    <x v="10"/>
    <x v="73"/>
    <x v="0"/>
    <x v="89"/>
    <n v="116"/>
    <n v="3.9"/>
    <x v="0"/>
    <x v="4"/>
    <x v="0"/>
    <x v="2"/>
  </r>
  <r>
    <x v="319"/>
    <x v="10"/>
    <x v="119"/>
    <x v="4"/>
    <x v="89"/>
    <n v="100"/>
    <n v="4.0999999999999996"/>
    <x v="0"/>
    <x v="4"/>
    <x v="1"/>
    <x v="2"/>
  </r>
  <r>
    <x v="320"/>
    <x v="9"/>
    <x v="50"/>
    <x v="4"/>
    <x v="90"/>
    <n v="36"/>
    <n v="2.2000000000000002"/>
    <x v="0"/>
    <x v="5"/>
    <x v="0"/>
    <x v="3"/>
  </r>
  <r>
    <x v="321"/>
    <x v="13"/>
    <x v="95"/>
    <x v="4"/>
    <x v="90"/>
    <n v="114"/>
    <n v="5"/>
    <x v="0"/>
    <x v="5"/>
    <x v="0"/>
    <x v="0"/>
  </r>
  <r>
    <x v="322"/>
    <x v="13"/>
    <x v="124"/>
    <x v="0"/>
    <x v="90"/>
    <n v="24"/>
    <n v="3.8"/>
    <x v="0"/>
    <x v="5"/>
    <x v="1"/>
    <x v="2"/>
  </r>
  <r>
    <x v="323"/>
    <x v="5"/>
    <x v="125"/>
    <x v="1"/>
    <x v="90"/>
    <n v="135"/>
    <n v="4.5999999999999996"/>
    <x v="0"/>
    <x v="5"/>
    <x v="2"/>
    <x v="0"/>
  </r>
  <r>
    <x v="324"/>
    <x v="11"/>
    <x v="33"/>
    <x v="1"/>
    <x v="90"/>
    <n v="30"/>
    <n v="4"/>
    <x v="0"/>
    <x v="5"/>
    <x v="0"/>
    <x v="2"/>
  </r>
  <r>
    <x v="325"/>
    <x v="1"/>
    <x v="29"/>
    <x v="1"/>
    <x v="90"/>
    <n v="84"/>
    <n v="2.8"/>
    <x v="0"/>
    <x v="5"/>
    <x v="0"/>
    <x v="1"/>
  </r>
  <r>
    <x v="326"/>
    <x v="14"/>
    <x v="95"/>
    <x v="3"/>
    <x v="90"/>
    <n v="42"/>
    <n v="4.4000000000000004"/>
    <x v="0"/>
    <x v="5"/>
    <x v="0"/>
    <x v="2"/>
  </r>
  <r>
    <x v="327"/>
    <x v="9"/>
    <x v="123"/>
    <x v="4"/>
    <x v="90"/>
    <n v="117"/>
    <n v="2.4"/>
    <x v="0"/>
    <x v="5"/>
    <x v="3"/>
    <x v="3"/>
  </r>
  <r>
    <x v="328"/>
    <x v="6"/>
    <x v="38"/>
    <x v="2"/>
    <x v="90"/>
    <n v="164"/>
    <n v="4"/>
    <x v="0"/>
    <x v="5"/>
    <x v="0"/>
    <x v="2"/>
  </r>
  <r>
    <x v="329"/>
    <x v="13"/>
    <x v="48"/>
    <x v="3"/>
    <x v="91"/>
    <n v="123"/>
    <n v="4.4000000000000004"/>
    <x v="0"/>
    <x v="6"/>
    <x v="0"/>
    <x v="2"/>
  </r>
  <r>
    <x v="330"/>
    <x v="4"/>
    <x v="4"/>
    <x v="0"/>
    <x v="91"/>
    <n v="172"/>
    <n v="2.9"/>
    <x v="0"/>
    <x v="6"/>
    <x v="2"/>
    <x v="1"/>
  </r>
  <r>
    <x v="331"/>
    <x v="12"/>
    <x v="126"/>
    <x v="4"/>
    <x v="91"/>
    <n v="20"/>
    <n v="4.8"/>
    <x v="0"/>
    <x v="6"/>
    <x v="4"/>
    <x v="0"/>
  </r>
  <r>
    <x v="332"/>
    <x v="13"/>
    <x v="43"/>
    <x v="0"/>
    <x v="91"/>
    <n v="72"/>
    <n v="3.7"/>
    <x v="0"/>
    <x v="6"/>
    <x v="1"/>
    <x v="2"/>
  </r>
  <r>
    <x v="333"/>
    <x v="2"/>
    <x v="33"/>
    <x v="1"/>
    <x v="91"/>
    <n v="32"/>
    <n v="4.8"/>
    <x v="0"/>
    <x v="6"/>
    <x v="0"/>
    <x v="0"/>
  </r>
  <r>
    <x v="334"/>
    <x v="9"/>
    <x v="113"/>
    <x v="3"/>
    <x v="91"/>
    <n v="140"/>
    <n v="3.2"/>
    <x v="0"/>
    <x v="6"/>
    <x v="0"/>
    <x v="1"/>
  </r>
  <r>
    <x v="335"/>
    <x v="2"/>
    <x v="42"/>
    <x v="1"/>
    <x v="92"/>
    <n v="120"/>
    <n v="4.9000000000000004"/>
    <x v="0"/>
    <x v="0"/>
    <x v="0"/>
    <x v="0"/>
  </r>
  <r>
    <x v="336"/>
    <x v="11"/>
    <x v="123"/>
    <x v="1"/>
    <x v="92"/>
    <n v="86"/>
    <n v="2.2000000000000002"/>
    <x v="0"/>
    <x v="0"/>
    <x v="3"/>
    <x v="3"/>
  </r>
  <r>
    <x v="337"/>
    <x v="1"/>
    <x v="53"/>
    <x v="1"/>
    <x v="92"/>
    <n v="132"/>
    <n v="5"/>
    <x v="0"/>
    <x v="0"/>
    <x v="0"/>
    <x v="0"/>
  </r>
  <r>
    <x v="338"/>
    <x v="10"/>
    <x v="90"/>
    <x v="1"/>
    <x v="92"/>
    <n v="80"/>
    <n v="3.3"/>
    <x v="0"/>
    <x v="0"/>
    <x v="0"/>
    <x v="1"/>
  </r>
  <r>
    <x v="339"/>
    <x v="8"/>
    <x v="68"/>
    <x v="0"/>
    <x v="92"/>
    <n v="132"/>
    <n v="3.7"/>
    <x v="0"/>
    <x v="0"/>
    <x v="2"/>
    <x v="2"/>
  </r>
  <r>
    <x v="340"/>
    <x v="2"/>
    <x v="71"/>
    <x v="3"/>
    <x v="92"/>
    <n v="27"/>
    <n v="3.7"/>
    <x v="0"/>
    <x v="0"/>
    <x v="2"/>
    <x v="2"/>
  </r>
  <r>
    <x v="341"/>
    <x v="6"/>
    <x v="38"/>
    <x v="3"/>
    <x v="93"/>
    <n v="68"/>
    <n v="3.6"/>
    <x v="0"/>
    <x v="1"/>
    <x v="0"/>
    <x v="2"/>
  </r>
  <r>
    <x v="342"/>
    <x v="8"/>
    <x v="0"/>
    <x v="1"/>
    <x v="93"/>
    <n v="22"/>
    <n v="4.7"/>
    <x v="0"/>
    <x v="1"/>
    <x v="0"/>
    <x v="0"/>
  </r>
  <r>
    <x v="343"/>
    <x v="11"/>
    <x v="15"/>
    <x v="3"/>
    <x v="93"/>
    <n v="42"/>
    <n v="3.1"/>
    <x v="0"/>
    <x v="1"/>
    <x v="0"/>
    <x v="1"/>
  </r>
  <r>
    <x v="344"/>
    <x v="6"/>
    <x v="5"/>
    <x v="3"/>
    <x v="94"/>
    <n v="38"/>
    <n v="3.3"/>
    <x v="0"/>
    <x v="2"/>
    <x v="0"/>
    <x v="1"/>
  </r>
  <r>
    <x v="345"/>
    <x v="12"/>
    <x v="127"/>
    <x v="3"/>
    <x v="94"/>
    <n v="42"/>
    <n v="4.5"/>
    <x v="0"/>
    <x v="2"/>
    <x v="1"/>
    <x v="0"/>
  </r>
  <r>
    <x v="346"/>
    <x v="5"/>
    <x v="128"/>
    <x v="0"/>
    <x v="94"/>
    <n v="75"/>
    <n v="3.9"/>
    <x v="0"/>
    <x v="2"/>
    <x v="3"/>
    <x v="2"/>
  </r>
  <r>
    <x v="347"/>
    <x v="12"/>
    <x v="93"/>
    <x v="4"/>
    <x v="95"/>
    <n v="23"/>
    <n v="4.9000000000000004"/>
    <x v="0"/>
    <x v="3"/>
    <x v="2"/>
    <x v="0"/>
  </r>
  <r>
    <x v="348"/>
    <x v="12"/>
    <x v="34"/>
    <x v="0"/>
    <x v="95"/>
    <n v="200"/>
    <n v="4.8"/>
    <x v="0"/>
    <x v="3"/>
    <x v="0"/>
    <x v="0"/>
  </r>
  <r>
    <x v="349"/>
    <x v="3"/>
    <x v="21"/>
    <x v="1"/>
    <x v="96"/>
    <n v="45"/>
    <n v="3.6"/>
    <x v="0"/>
    <x v="4"/>
    <x v="0"/>
    <x v="2"/>
  </r>
  <r>
    <x v="350"/>
    <x v="11"/>
    <x v="54"/>
    <x v="1"/>
    <x v="96"/>
    <n v="105"/>
    <n v="3.5"/>
    <x v="0"/>
    <x v="4"/>
    <x v="2"/>
    <x v="2"/>
  </r>
  <r>
    <x v="351"/>
    <x v="4"/>
    <x v="11"/>
    <x v="1"/>
    <x v="96"/>
    <n v="22"/>
    <n v="3.8"/>
    <x v="0"/>
    <x v="4"/>
    <x v="0"/>
    <x v="2"/>
  </r>
  <r>
    <x v="352"/>
    <x v="7"/>
    <x v="59"/>
    <x v="3"/>
    <x v="97"/>
    <n v="126"/>
    <n v="4.4000000000000004"/>
    <x v="0"/>
    <x v="5"/>
    <x v="0"/>
    <x v="2"/>
  </r>
  <r>
    <x v="353"/>
    <x v="10"/>
    <x v="19"/>
    <x v="3"/>
    <x v="97"/>
    <n v="35"/>
    <n v="3"/>
    <x v="0"/>
    <x v="5"/>
    <x v="0"/>
    <x v="1"/>
  </r>
  <r>
    <x v="354"/>
    <x v="2"/>
    <x v="129"/>
    <x v="1"/>
    <x v="97"/>
    <n v="84"/>
    <n v="4.5"/>
    <x v="0"/>
    <x v="5"/>
    <x v="0"/>
    <x v="0"/>
  </r>
  <r>
    <x v="355"/>
    <x v="14"/>
    <x v="19"/>
    <x v="1"/>
    <x v="98"/>
    <n v="172"/>
    <n v="4.5"/>
    <x v="0"/>
    <x v="6"/>
    <x v="0"/>
    <x v="0"/>
  </r>
  <r>
    <x v="356"/>
    <x v="7"/>
    <x v="12"/>
    <x v="0"/>
    <x v="98"/>
    <n v="114"/>
    <n v="4"/>
    <x v="0"/>
    <x v="6"/>
    <x v="1"/>
    <x v="2"/>
  </r>
  <r>
    <x v="357"/>
    <x v="14"/>
    <x v="9"/>
    <x v="0"/>
    <x v="98"/>
    <n v="60"/>
    <n v="3.8"/>
    <x v="0"/>
    <x v="6"/>
    <x v="0"/>
    <x v="2"/>
  </r>
  <r>
    <x v="358"/>
    <x v="13"/>
    <x v="130"/>
    <x v="2"/>
    <x v="98"/>
    <n v="26"/>
    <n v="3.3"/>
    <x v="0"/>
    <x v="6"/>
    <x v="0"/>
    <x v="1"/>
  </r>
  <r>
    <x v="359"/>
    <x v="5"/>
    <x v="131"/>
    <x v="1"/>
    <x v="98"/>
    <n v="210"/>
    <n v="4.3"/>
    <x v="0"/>
    <x v="6"/>
    <x v="0"/>
    <x v="2"/>
  </r>
  <r>
    <x v="360"/>
    <x v="9"/>
    <x v="106"/>
    <x v="0"/>
    <x v="98"/>
    <n v="129"/>
    <n v="4.2"/>
    <x v="0"/>
    <x v="6"/>
    <x v="0"/>
    <x v="2"/>
  </r>
  <r>
    <x v="361"/>
    <x v="10"/>
    <x v="71"/>
    <x v="2"/>
    <x v="98"/>
    <n v="215"/>
    <n v="4.3"/>
    <x v="0"/>
    <x v="6"/>
    <x v="2"/>
    <x v="2"/>
  </r>
  <r>
    <x v="362"/>
    <x v="13"/>
    <x v="132"/>
    <x v="4"/>
    <x v="98"/>
    <n v="69"/>
    <n v="4.5999999999999996"/>
    <x v="0"/>
    <x v="6"/>
    <x v="3"/>
    <x v="0"/>
  </r>
  <r>
    <x v="363"/>
    <x v="10"/>
    <x v="3"/>
    <x v="4"/>
    <x v="98"/>
    <n v="140"/>
    <n v="3"/>
    <x v="0"/>
    <x v="6"/>
    <x v="1"/>
    <x v="1"/>
  </r>
  <r>
    <x v="364"/>
    <x v="11"/>
    <x v="64"/>
    <x v="2"/>
    <x v="99"/>
    <n v="156"/>
    <n v="2.7"/>
    <x v="0"/>
    <x v="0"/>
    <x v="2"/>
    <x v="1"/>
  </r>
  <r>
    <x v="365"/>
    <x v="13"/>
    <x v="103"/>
    <x v="4"/>
    <x v="99"/>
    <n v="164"/>
    <n v="3.1"/>
    <x v="0"/>
    <x v="0"/>
    <x v="2"/>
    <x v="1"/>
  </r>
  <r>
    <x v="366"/>
    <x v="8"/>
    <x v="4"/>
    <x v="4"/>
    <x v="99"/>
    <n v="195"/>
    <n v="2.6"/>
    <x v="0"/>
    <x v="0"/>
    <x v="2"/>
    <x v="1"/>
  </r>
  <r>
    <x v="367"/>
    <x v="1"/>
    <x v="98"/>
    <x v="3"/>
    <x v="99"/>
    <n v="74"/>
    <n v="4.5999999999999996"/>
    <x v="0"/>
    <x v="0"/>
    <x v="3"/>
    <x v="0"/>
  </r>
  <r>
    <x v="368"/>
    <x v="12"/>
    <x v="122"/>
    <x v="2"/>
    <x v="99"/>
    <n v="100"/>
    <n v="4"/>
    <x v="0"/>
    <x v="0"/>
    <x v="1"/>
    <x v="2"/>
  </r>
  <r>
    <x v="369"/>
    <x v="0"/>
    <x v="10"/>
    <x v="1"/>
    <x v="99"/>
    <n v="185"/>
    <n v="4.5"/>
    <x v="0"/>
    <x v="0"/>
    <x v="1"/>
    <x v="0"/>
  </r>
  <r>
    <x v="370"/>
    <x v="7"/>
    <x v="53"/>
    <x v="2"/>
    <x v="99"/>
    <n v="130"/>
    <n v="1.9"/>
    <x v="0"/>
    <x v="0"/>
    <x v="0"/>
    <x v="3"/>
  </r>
  <r>
    <x v="371"/>
    <x v="6"/>
    <x v="50"/>
    <x v="3"/>
    <x v="100"/>
    <n v="21"/>
    <n v="2.6"/>
    <x v="0"/>
    <x v="1"/>
    <x v="0"/>
    <x v="1"/>
  </r>
  <r>
    <x v="372"/>
    <x v="14"/>
    <x v="90"/>
    <x v="0"/>
    <x v="100"/>
    <n v="88"/>
    <n v="4.3"/>
    <x v="0"/>
    <x v="1"/>
    <x v="0"/>
    <x v="2"/>
  </r>
  <r>
    <x v="373"/>
    <x v="2"/>
    <x v="28"/>
    <x v="4"/>
    <x v="100"/>
    <n v="35"/>
    <n v="4.4000000000000004"/>
    <x v="0"/>
    <x v="1"/>
    <x v="0"/>
    <x v="2"/>
  </r>
  <r>
    <x v="374"/>
    <x v="14"/>
    <x v="133"/>
    <x v="1"/>
    <x v="100"/>
    <n v="68"/>
    <n v="4.3"/>
    <x v="0"/>
    <x v="1"/>
    <x v="1"/>
    <x v="2"/>
  </r>
  <r>
    <x v="375"/>
    <x v="11"/>
    <x v="118"/>
    <x v="1"/>
    <x v="100"/>
    <n v="148"/>
    <n v="4.5"/>
    <x v="0"/>
    <x v="1"/>
    <x v="1"/>
    <x v="0"/>
  </r>
  <r>
    <x v="376"/>
    <x v="2"/>
    <x v="117"/>
    <x v="0"/>
    <x v="101"/>
    <n v="81"/>
    <n v="4.2"/>
    <x v="0"/>
    <x v="2"/>
    <x v="0"/>
    <x v="2"/>
  </r>
  <r>
    <x v="377"/>
    <x v="7"/>
    <x v="91"/>
    <x v="0"/>
    <x v="101"/>
    <n v="75"/>
    <n v="3.9"/>
    <x v="0"/>
    <x v="2"/>
    <x v="4"/>
    <x v="2"/>
  </r>
  <r>
    <x v="378"/>
    <x v="9"/>
    <x v="53"/>
    <x v="2"/>
    <x v="102"/>
    <n v="32"/>
    <n v="3.6"/>
    <x v="0"/>
    <x v="3"/>
    <x v="0"/>
    <x v="2"/>
  </r>
  <r>
    <x v="379"/>
    <x v="13"/>
    <x v="99"/>
    <x v="2"/>
    <x v="102"/>
    <n v="156"/>
    <n v="3.8"/>
    <x v="0"/>
    <x v="3"/>
    <x v="0"/>
    <x v="2"/>
  </r>
  <r>
    <x v="380"/>
    <x v="1"/>
    <x v="31"/>
    <x v="1"/>
    <x v="102"/>
    <n v="99"/>
    <n v="4.9000000000000004"/>
    <x v="0"/>
    <x v="3"/>
    <x v="0"/>
    <x v="0"/>
  </r>
  <r>
    <x v="381"/>
    <x v="0"/>
    <x v="134"/>
    <x v="4"/>
    <x v="102"/>
    <n v="26"/>
    <n v="4"/>
    <x v="0"/>
    <x v="3"/>
    <x v="0"/>
    <x v="2"/>
  </r>
  <r>
    <x v="382"/>
    <x v="4"/>
    <x v="68"/>
    <x v="2"/>
    <x v="102"/>
    <n v="84"/>
    <n v="4.0999999999999996"/>
    <x v="0"/>
    <x v="3"/>
    <x v="2"/>
    <x v="2"/>
  </r>
  <r>
    <x v="383"/>
    <x v="3"/>
    <x v="73"/>
    <x v="4"/>
    <x v="102"/>
    <n v="84"/>
    <n v="4.8"/>
    <x v="0"/>
    <x v="3"/>
    <x v="0"/>
    <x v="0"/>
  </r>
  <r>
    <x v="384"/>
    <x v="10"/>
    <x v="90"/>
    <x v="1"/>
    <x v="102"/>
    <n v="170"/>
    <n v="2.2999999999999998"/>
    <x v="0"/>
    <x v="3"/>
    <x v="0"/>
    <x v="3"/>
  </r>
  <r>
    <x v="385"/>
    <x v="14"/>
    <x v="63"/>
    <x v="2"/>
    <x v="102"/>
    <n v="35"/>
    <n v="4.4000000000000004"/>
    <x v="0"/>
    <x v="3"/>
    <x v="0"/>
    <x v="2"/>
  </r>
  <r>
    <x v="386"/>
    <x v="6"/>
    <x v="117"/>
    <x v="2"/>
    <x v="103"/>
    <n v="35"/>
    <n v="3.8"/>
    <x v="0"/>
    <x v="4"/>
    <x v="0"/>
    <x v="2"/>
  </r>
  <r>
    <x v="387"/>
    <x v="11"/>
    <x v="0"/>
    <x v="2"/>
    <x v="103"/>
    <n v="132"/>
    <n v="5"/>
    <x v="0"/>
    <x v="4"/>
    <x v="0"/>
    <x v="0"/>
  </r>
  <r>
    <x v="388"/>
    <x v="1"/>
    <x v="25"/>
    <x v="0"/>
    <x v="104"/>
    <n v="144"/>
    <n v="3.3"/>
    <x v="0"/>
    <x v="5"/>
    <x v="0"/>
    <x v="1"/>
  </r>
  <r>
    <x v="389"/>
    <x v="14"/>
    <x v="15"/>
    <x v="1"/>
    <x v="104"/>
    <n v="48"/>
    <n v="5"/>
    <x v="0"/>
    <x v="5"/>
    <x v="0"/>
    <x v="0"/>
  </r>
  <r>
    <x v="390"/>
    <x v="14"/>
    <x v="71"/>
    <x v="0"/>
    <x v="104"/>
    <n v="200"/>
    <n v="2.2999999999999998"/>
    <x v="0"/>
    <x v="5"/>
    <x v="2"/>
    <x v="3"/>
  </r>
  <r>
    <x v="391"/>
    <x v="10"/>
    <x v="84"/>
    <x v="4"/>
    <x v="104"/>
    <n v="38"/>
    <n v="4.8"/>
    <x v="0"/>
    <x v="5"/>
    <x v="0"/>
    <x v="0"/>
  </r>
  <r>
    <x v="392"/>
    <x v="11"/>
    <x v="125"/>
    <x v="3"/>
    <x v="104"/>
    <n v="81"/>
    <n v="3.7"/>
    <x v="0"/>
    <x v="5"/>
    <x v="2"/>
    <x v="2"/>
  </r>
  <r>
    <x v="393"/>
    <x v="1"/>
    <x v="114"/>
    <x v="2"/>
    <x v="104"/>
    <n v="120"/>
    <n v="4.2"/>
    <x v="0"/>
    <x v="5"/>
    <x v="1"/>
    <x v="2"/>
  </r>
  <r>
    <x v="394"/>
    <x v="8"/>
    <x v="135"/>
    <x v="4"/>
    <x v="104"/>
    <n v="74"/>
    <n v="4.8"/>
    <x v="0"/>
    <x v="5"/>
    <x v="3"/>
    <x v="0"/>
  </r>
  <r>
    <x v="395"/>
    <x v="1"/>
    <x v="62"/>
    <x v="2"/>
    <x v="105"/>
    <n v="128"/>
    <n v="4.7"/>
    <x v="0"/>
    <x v="6"/>
    <x v="2"/>
    <x v="0"/>
  </r>
  <r>
    <x v="396"/>
    <x v="3"/>
    <x v="48"/>
    <x v="1"/>
    <x v="105"/>
    <n v="21"/>
    <n v="3.9"/>
    <x v="0"/>
    <x v="6"/>
    <x v="0"/>
    <x v="2"/>
  </r>
  <r>
    <x v="397"/>
    <x v="14"/>
    <x v="93"/>
    <x v="2"/>
    <x v="105"/>
    <n v="110"/>
    <n v="4.3"/>
    <x v="0"/>
    <x v="6"/>
    <x v="2"/>
    <x v="2"/>
  </r>
  <r>
    <x v="398"/>
    <x v="1"/>
    <x v="97"/>
    <x v="2"/>
    <x v="105"/>
    <n v="145"/>
    <n v="4"/>
    <x v="0"/>
    <x v="6"/>
    <x v="0"/>
    <x v="2"/>
  </r>
  <r>
    <x v="399"/>
    <x v="14"/>
    <x v="34"/>
    <x v="3"/>
    <x v="105"/>
    <n v="129"/>
    <n v="4"/>
    <x v="0"/>
    <x v="6"/>
    <x v="0"/>
    <x v="2"/>
  </r>
  <r>
    <x v="400"/>
    <x v="6"/>
    <x v="5"/>
    <x v="0"/>
    <x v="105"/>
    <n v="156"/>
    <n v="3.2"/>
    <x v="0"/>
    <x v="6"/>
    <x v="0"/>
    <x v="1"/>
  </r>
  <r>
    <x v="401"/>
    <x v="8"/>
    <x v="49"/>
    <x v="2"/>
    <x v="106"/>
    <n v="120"/>
    <n v="3.8"/>
    <x v="0"/>
    <x v="0"/>
    <x v="1"/>
    <x v="2"/>
  </r>
  <r>
    <x v="402"/>
    <x v="3"/>
    <x v="136"/>
    <x v="3"/>
    <x v="106"/>
    <n v="62"/>
    <n v="3.4"/>
    <x v="0"/>
    <x v="0"/>
    <x v="1"/>
    <x v="1"/>
  </r>
  <r>
    <x v="403"/>
    <x v="9"/>
    <x v="76"/>
    <x v="2"/>
    <x v="106"/>
    <n v="160"/>
    <n v="3.2"/>
    <x v="0"/>
    <x v="0"/>
    <x v="1"/>
    <x v="1"/>
  </r>
  <r>
    <x v="404"/>
    <x v="1"/>
    <x v="54"/>
    <x v="2"/>
    <x v="106"/>
    <n v="56"/>
    <n v="4.7"/>
    <x v="0"/>
    <x v="0"/>
    <x v="2"/>
    <x v="0"/>
  </r>
  <r>
    <x v="405"/>
    <x v="5"/>
    <x v="117"/>
    <x v="4"/>
    <x v="106"/>
    <n v="72"/>
    <n v="4"/>
    <x v="0"/>
    <x v="0"/>
    <x v="0"/>
    <x v="2"/>
  </r>
  <r>
    <x v="406"/>
    <x v="1"/>
    <x v="12"/>
    <x v="1"/>
    <x v="107"/>
    <n v="81"/>
    <n v="4.8"/>
    <x v="0"/>
    <x v="1"/>
    <x v="1"/>
    <x v="0"/>
  </r>
  <r>
    <x v="407"/>
    <x v="3"/>
    <x v="75"/>
    <x v="2"/>
    <x v="107"/>
    <n v="144"/>
    <n v="3.9"/>
    <x v="0"/>
    <x v="1"/>
    <x v="0"/>
    <x v="2"/>
  </r>
  <r>
    <x v="408"/>
    <x v="2"/>
    <x v="86"/>
    <x v="1"/>
    <x v="107"/>
    <n v="111"/>
    <n v="4.3"/>
    <x v="0"/>
    <x v="1"/>
    <x v="0"/>
    <x v="2"/>
  </r>
  <r>
    <x v="409"/>
    <x v="14"/>
    <x v="137"/>
    <x v="3"/>
    <x v="107"/>
    <n v="43"/>
    <n v="4.2"/>
    <x v="0"/>
    <x v="1"/>
    <x v="3"/>
    <x v="2"/>
  </r>
  <r>
    <x v="410"/>
    <x v="6"/>
    <x v="37"/>
    <x v="4"/>
    <x v="107"/>
    <n v="41"/>
    <n v="4.9000000000000004"/>
    <x v="0"/>
    <x v="1"/>
    <x v="1"/>
    <x v="0"/>
  </r>
  <r>
    <x v="411"/>
    <x v="2"/>
    <x v="80"/>
    <x v="4"/>
    <x v="107"/>
    <n v="74"/>
    <n v="4"/>
    <x v="0"/>
    <x v="1"/>
    <x v="3"/>
    <x v="2"/>
  </r>
  <r>
    <x v="412"/>
    <x v="12"/>
    <x v="29"/>
    <x v="2"/>
    <x v="107"/>
    <n v="43"/>
    <n v="4.9000000000000004"/>
    <x v="0"/>
    <x v="1"/>
    <x v="0"/>
    <x v="0"/>
  </r>
  <r>
    <x v="413"/>
    <x v="10"/>
    <x v="114"/>
    <x v="4"/>
    <x v="107"/>
    <n v="128"/>
    <n v="3.6"/>
    <x v="0"/>
    <x v="1"/>
    <x v="1"/>
    <x v="2"/>
  </r>
  <r>
    <x v="414"/>
    <x v="0"/>
    <x v="92"/>
    <x v="4"/>
    <x v="108"/>
    <n v="144"/>
    <n v="4.0999999999999996"/>
    <x v="0"/>
    <x v="2"/>
    <x v="1"/>
    <x v="2"/>
  </r>
  <r>
    <x v="415"/>
    <x v="12"/>
    <x v="55"/>
    <x v="1"/>
    <x v="108"/>
    <n v="132"/>
    <n v="4.9000000000000004"/>
    <x v="0"/>
    <x v="2"/>
    <x v="1"/>
    <x v="0"/>
  </r>
  <r>
    <x v="416"/>
    <x v="2"/>
    <x v="130"/>
    <x v="1"/>
    <x v="108"/>
    <n v="180"/>
    <n v="3.9"/>
    <x v="0"/>
    <x v="2"/>
    <x v="0"/>
    <x v="2"/>
  </r>
  <r>
    <x v="417"/>
    <x v="4"/>
    <x v="138"/>
    <x v="1"/>
    <x v="108"/>
    <n v="31"/>
    <n v="4.0999999999999996"/>
    <x v="0"/>
    <x v="2"/>
    <x v="3"/>
    <x v="2"/>
  </r>
  <r>
    <x v="418"/>
    <x v="2"/>
    <x v="131"/>
    <x v="1"/>
    <x v="108"/>
    <n v="102"/>
    <n v="3.8"/>
    <x v="0"/>
    <x v="2"/>
    <x v="0"/>
    <x v="2"/>
  </r>
  <r>
    <x v="419"/>
    <x v="5"/>
    <x v="116"/>
    <x v="2"/>
    <x v="109"/>
    <n v="175"/>
    <n v="4.8"/>
    <x v="0"/>
    <x v="3"/>
    <x v="1"/>
    <x v="0"/>
  </r>
  <r>
    <x v="420"/>
    <x v="12"/>
    <x v="137"/>
    <x v="0"/>
    <x v="109"/>
    <n v="87"/>
    <n v="4.7"/>
    <x v="0"/>
    <x v="3"/>
    <x v="3"/>
    <x v="0"/>
  </r>
  <r>
    <x v="421"/>
    <x v="8"/>
    <x v="28"/>
    <x v="2"/>
    <x v="109"/>
    <n v="66"/>
    <n v="4.2"/>
    <x v="0"/>
    <x v="3"/>
    <x v="0"/>
    <x v="2"/>
  </r>
  <r>
    <x v="422"/>
    <x v="8"/>
    <x v="7"/>
    <x v="2"/>
    <x v="109"/>
    <n v="25"/>
    <n v="3.2"/>
    <x v="0"/>
    <x v="3"/>
    <x v="2"/>
    <x v="1"/>
  </r>
  <r>
    <x v="423"/>
    <x v="2"/>
    <x v="66"/>
    <x v="1"/>
    <x v="109"/>
    <n v="126"/>
    <n v="3.4"/>
    <x v="0"/>
    <x v="3"/>
    <x v="0"/>
    <x v="1"/>
  </r>
  <r>
    <x v="424"/>
    <x v="0"/>
    <x v="97"/>
    <x v="3"/>
    <x v="110"/>
    <n v="42"/>
    <n v="4.5999999999999996"/>
    <x v="0"/>
    <x v="4"/>
    <x v="0"/>
    <x v="0"/>
  </r>
  <r>
    <x v="425"/>
    <x v="5"/>
    <x v="58"/>
    <x v="0"/>
    <x v="110"/>
    <n v="225"/>
    <n v="1.9"/>
    <x v="0"/>
    <x v="4"/>
    <x v="0"/>
    <x v="3"/>
  </r>
  <r>
    <x v="426"/>
    <x v="3"/>
    <x v="139"/>
    <x v="0"/>
    <x v="110"/>
    <n v="42"/>
    <n v="3.3"/>
    <x v="0"/>
    <x v="4"/>
    <x v="1"/>
    <x v="1"/>
  </r>
  <r>
    <x v="427"/>
    <x v="2"/>
    <x v="61"/>
    <x v="3"/>
    <x v="111"/>
    <n v="110"/>
    <n v="3.1"/>
    <x v="0"/>
    <x v="5"/>
    <x v="1"/>
    <x v="1"/>
  </r>
  <r>
    <x v="428"/>
    <x v="10"/>
    <x v="125"/>
    <x v="1"/>
    <x v="111"/>
    <n v="225"/>
    <n v="4.8"/>
    <x v="0"/>
    <x v="5"/>
    <x v="2"/>
    <x v="0"/>
  </r>
  <r>
    <x v="429"/>
    <x v="8"/>
    <x v="10"/>
    <x v="4"/>
    <x v="112"/>
    <n v="125"/>
    <n v="3.3"/>
    <x v="0"/>
    <x v="6"/>
    <x v="1"/>
    <x v="1"/>
  </r>
  <r>
    <x v="430"/>
    <x v="5"/>
    <x v="22"/>
    <x v="1"/>
    <x v="112"/>
    <n v="78"/>
    <n v="2.9"/>
    <x v="0"/>
    <x v="6"/>
    <x v="0"/>
    <x v="1"/>
  </r>
  <r>
    <x v="431"/>
    <x v="5"/>
    <x v="22"/>
    <x v="3"/>
    <x v="112"/>
    <n v="40"/>
    <n v="2.4"/>
    <x v="0"/>
    <x v="6"/>
    <x v="0"/>
    <x v="3"/>
  </r>
  <r>
    <x v="432"/>
    <x v="9"/>
    <x v="107"/>
    <x v="2"/>
    <x v="112"/>
    <n v="150"/>
    <n v="4.5999999999999996"/>
    <x v="0"/>
    <x v="6"/>
    <x v="0"/>
    <x v="0"/>
  </r>
  <r>
    <x v="433"/>
    <x v="2"/>
    <x v="140"/>
    <x v="1"/>
    <x v="112"/>
    <n v="96"/>
    <n v="4.8"/>
    <x v="0"/>
    <x v="6"/>
    <x v="3"/>
    <x v="0"/>
  </r>
  <r>
    <x v="434"/>
    <x v="8"/>
    <x v="48"/>
    <x v="3"/>
    <x v="113"/>
    <n v="75"/>
    <n v="4.8"/>
    <x v="0"/>
    <x v="0"/>
    <x v="0"/>
    <x v="0"/>
  </r>
  <r>
    <x v="435"/>
    <x v="9"/>
    <x v="22"/>
    <x v="3"/>
    <x v="113"/>
    <n v="60"/>
    <n v="3.6"/>
    <x v="0"/>
    <x v="0"/>
    <x v="0"/>
    <x v="2"/>
  </r>
  <r>
    <x v="436"/>
    <x v="14"/>
    <x v="73"/>
    <x v="1"/>
    <x v="114"/>
    <n v="41"/>
    <n v="4.8"/>
    <x v="0"/>
    <x v="1"/>
    <x v="0"/>
    <x v="0"/>
  </r>
  <r>
    <x v="437"/>
    <x v="7"/>
    <x v="65"/>
    <x v="2"/>
    <x v="114"/>
    <n v="20"/>
    <n v="4.2"/>
    <x v="0"/>
    <x v="1"/>
    <x v="1"/>
    <x v="2"/>
  </r>
  <r>
    <x v="438"/>
    <x v="1"/>
    <x v="141"/>
    <x v="4"/>
    <x v="114"/>
    <n v="84"/>
    <n v="2.6"/>
    <x v="0"/>
    <x v="1"/>
    <x v="0"/>
    <x v="1"/>
  </r>
  <r>
    <x v="439"/>
    <x v="8"/>
    <x v="77"/>
    <x v="0"/>
    <x v="114"/>
    <n v="140"/>
    <n v="3.7"/>
    <x v="0"/>
    <x v="1"/>
    <x v="0"/>
    <x v="2"/>
  </r>
  <r>
    <x v="440"/>
    <x v="11"/>
    <x v="21"/>
    <x v="1"/>
    <x v="114"/>
    <n v="66"/>
    <n v="4.8"/>
    <x v="0"/>
    <x v="1"/>
    <x v="0"/>
    <x v="0"/>
  </r>
  <r>
    <x v="441"/>
    <x v="6"/>
    <x v="1"/>
    <x v="2"/>
    <x v="114"/>
    <n v="105"/>
    <n v="4.7"/>
    <x v="0"/>
    <x v="1"/>
    <x v="0"/>
    <x v="0"/>
  </r>
  <r>
    <x v="442"/>
    <x v="0"/>
    <x v="10"/>
    <x v="3"/>
    <x v="115"/>
    <n v="104"/>
    <n v="4.0999999999999996"/>
    <x v="0"/>
    <x v="2"/>
    <x v="1"/>
    <x v="2"/>
  </r>
  <r>
    <x v="443"/>
    <x v="7"/>
    <x v="103"/>
    <x v="4"/>
    <x v="115"/>
    <n v="123"/>
    <n v="3.2"/>
    <x v="0"/>
    <x v="2"/>
    <x v="2"/>
    <x v="1"/>
  </r>
  <r>
    <x v="444"/>
    <x v="2"/>
    <x v="142"/>
    <x v="3"/>
    <x v="116"/>
    <n v="215"/>
    <n v="4.3"/>
    <x v="0"/>
    <x v="3"/>
    <x v="2"/>
    <x v="2"/>
  </r>
  <r>
    <x v="445"/>
    <x v="0"/>
    <x v="74"/>
    <x v="1"/>
    <x v="116"/>
    <n v="46"/>
    <n v="0.7"/>
    <x v="0"/>
    <x v="3"/>
    <x v="0"/>
    <x v="5"/>
  </r>
  <r>
    <x v="446"/>
    <x v="9"/>
    <x v="84"/>
    <x v="4"/>
    <x v="116"/>
    <n v="115"/>
    <n v="3.7"/>
    <x v="0"/>
    <x v="3"/>
    <x v="0"/>
    <x v="2"/>
  </r>
  <r>
    <x v="447"/>
    <x v="0"/>
    <x v="129"/>
    <x v="4"/>
    <x v="116"/>
    <n v="124"/>
    <n v="3.9"/>
    <x v="0"/>
    <x v="3"/>
    <x v="0"/>
    <x v="2"/>
  </r>
  <r>
    <x v="448"/>
    <x v="13"/>
    <x v="78"/>
    <x v="4"/>
    <x v="117"/>
    <n v="205"/>
    <n v="4.5"/>
    <x v="0"/>
    <x v="4"/>
    <x v="3"/>
    <x v="0"/>
  </r>
  <r>
    <x v="449"/>
    <x v="14"/>
    <x v="75"/>
    <x v="2"/>
    <x v="117"/>
    <n v="90"/>
    <n v="2.8"/>
    <x v="0"/>
    <x v="4"/>
    <x v="0"/>
    <x v="1"/>
  </r>
  <r>
    <x v="450"/>
    <x v="9"/>
    <x v="22"/>
    <x v="1"/>
    <x v="117"/>
    <n v="92"/>
    <n v="4.9000000000000004"/>
    <x v="0"/>
    <x v="4"/>
    <x v="0"/>
    <x v="0"/>
  </r>
  <r>
    <x v="451"/>
    <x v="8"/>
    <x v="101"/>
    <x v="3"/>
    <x v="118"/>
    <n v="108"/>
    <n v="4.2"/>
    <x v="0"/>
    <x v="6"/>
    <x v="2"/>
    <x v="2"/>
  </r>
  <r>
    <x v="452"/>
    <x v="14"/>
    <x v="70"/>
    <x v="3"/>
    <x v="118"/>
    <n v="54"/>
    <n v="4.4000000000000004"/>
    <x v="0"/>
    <x v="6"/>
    <x v="1"/>
    <x v="2"/>
  </r>
  <r>
    <x v="453"/>
    <x v="8"/>
    <x v="95"/>
    <x v="3"/>
    <x v="119"/>
    <n v="44"/>
    <n v="3.5"/>
    <x v="0"/>
    <x v="0"/>
    <x v="0"/>
    <x v="2"/>
  </r>
  <r>
    <x v="454"/>
    <x v="11"/>
    <x v="65"/>
    <x v="3"/>
    <x v="119"/>
    <n v="44"/>
    <n v="4.7"/>
    <x v="0"/>
    <x v="0"/>
    <x v="1"/>
    <x v="0"/>
  </r>
  <r>
    <x v="455"/>
    <x v="0"/>
    <x v="143"/>
    <x v="1"/>
    <x v="120"/>
    <n v="37"/>
    <n v="4.9000000000000004"/>
    <x v="0"/>
    <x v="1"/>
    <x v="2"/>
    <x v="0"/>
  </r>
  <r>
    <x v="456"/>
    <x v="1"/>
    <x v="7"/>
    <x v="2"/>
    <x v="120"/>
    <n v="180"/>
    <n v="4.5"/>
    <x v="0"/>
    <x v="1"/>
    <x v="2"/>
    <x v="0"/>
  </r>
  <r>
    <x v="457"/>
    <x v="0"/>
    <x v="59"/>
    <x v="4"/>
    <x v="120"/>
    <n v="105"/>
    <n v="4.9000000000000004"/>
    <x v="0"/>
    <x v="1"/>
    <x v="0"/>
    <x v="0"/>
  </r>
  <r>
    <x v="458"/>
    <x v="11"/>
    <x v="21"/>
    <x v="0"/>
    <x v="120"/>
    <n v="87"/>
    <n v="3.6"/>
    <x v="0"/>
    <x v="1"/>
    <x v="0"/>
    <x v="2"/>
  </r>
  <r>
    <x v="459"/>
    <x v="9"/>
    <x v="128"/>
    <x v="2"/>
    <x v="120"/>
    <n v="52"/>
    <n v="3.8"/>
    <x v="0"/>
    <x v="1"/>
    <x v="3"/>
    <x v="2"/>
  </r>
  <r>
    <x v="460"/>
    <x v="4"/>
    <x v="8"/>
    <x v="4"/>
    <x v="120"/>
    <n v="63"/>
    <n v="3.5"/>
    <x v="0"/>
    <x v="1"/>
    <x v="2"/>
    <x v="2"/>
  </r>
  <r>
    <x v="461"/>
    <x v="10"/>
    <x v="144"/>
    <x v="1"/>
    <x v="121"/>
    <n v="195"/>
    <n v="4.8"/>
    <x v="0"/>
    <x v="2"/>
    <x v="2"/>
    <x v="0"/>
  </r>
  <r>
    <x v="462"/>
    <x v="14"/>
    <x v="34"/>
    <x v="3"/>
    <x v="122"/>
    <n v="176"/>
    <n v="4.5"/>
    <x v="0"/>
    <x v="3"/>
    <x v="0"/>
    <x v="0"/>
  </r>
  <r>
    <x v="463"/>
    <x v="6"/>
    <x v="17"/>
    <x v="2"/>
    <x v="123"/>
    <n v="31"/>
    <n v="3.3"/>
    <x v="0"/>
    <x v="4"/>
    <x v="2"/>
    <x v="1"/>
  </r>
  <r>
    <x v="464"/>
    <x v="2"/>
    <x v="128"/>
    <x v="2"/>
    <x v="124"/>
    <n v="27"/>
    <n v="3.2"/>
    <x v="0"/>
    <x v="5"/>
    <x v="3"/>
    <x v="1"/>
  </r>
  <r>
    <x v="465"/>
    <x v="7"/>
    <x v="129"/>
    <x v="3"/>
    <x v="124"/>
    <n v="76"/>
    <n v="4.9000000000000004"/>
    <x v="0"/>
    <x v="5"/>
    <x v="0"/>
    <x v="0"/>
  </r>
  <r>
    <x v="466"/>
    <x v="4"/>
    <x v="111"/>
    <x v="4"/>
    <x v="124"/>
    <n v="62"/>
    <n v="4.8"/>
    <x v="0"/>
    <x v="5"/>
    <x v="1"/>
    <x v="0"/>
  </r>
  <r>
    <x v="467"/>
    <x v="7"/>
    <x v="22"/>
    <x v="1"/>
    <x v="125"/>
    <n v="100"/>
    <n v="1.3"/>
    <x v="0"/>
    <x v="0"/>
    <x v="0"/>
    <x v="5"/>
  </r>
  <r>
    <x v="468"/>
    <x v="13"/>
    <x v="102"/>
    <x v="2"/>
    <x v="125"/>
    <n v="44"/>
    <n v="3.1"/>
    <x v="0"/>
    <x v="0"/>
    <x v="0"/>
    <x v="1"/>
  </r>
  <r>
    <x v="469"/>
    <x v="2"/>
    <x v="86"/>
    <x v="3"/>
    <x v="125"/>
    <n v="168"/>
    <n v="3.4"/>
    <x v="0"/>
    <x v="0"/>
    <x v="0"/>
    <x v="1"/>
  </r>
  <r>
    <x v="470"/>
    <x v="5"/>
    <x v="108"/>
    <x v="3"/>
    <x v="126"/>
    <n v="200"/>
    <n v="4.5999999999999996"/>
    <x v="0"/>
    <x v="1"/>
    <x v="2"/>
    <x v="0"/>
  </r>
  <r>
    <x v="471"/>
    <x v="1"/>
    <x v="85"/>
    <x v="2"/>
    <x v="126"/>
    <n v="84"/>
    <n v="4.3"/>
    <x v="0"/>
    <x v="1"/>
    <x v="1"/>
    <x v="2"/>
  </r>
  <r>
    <x v="472"/>
    <x v="14"/>
    <x v="145"/>
    <x v="3"/>
    <x v="127"/>
    <n v="117"/>
    <n v="2.7"/>
    <x v="0"/>
    <x v="2"/>
    <x v="2"/>
    <x v="1"/>
  </r>
  <r>
    <x v="473"/>
    <x v="10"/>
    <x v="98"/>
    <x v="1"/>
    <x v="127"/>
    <n v="63"/>
    <n v="4.2"/>
    <x v="0"/>
    <x v="2"/>
    <x v="3"/>
    <x v="2"/>
  </r>
  <r>
    <x v="474"/>
    <x v="2"/>
    <x v="24"/>
    <x v="3"/>
    <x v="128"/>
    <n v="145"/>
    <n v="4.9000000000000004"/>
    <x v="0"/>
    <x v="3"/>
    <x v="0"/>
    <x v="0"/>
  </r>
  <r>
    <x v="475"/>
    <x v="14"/>
    <x v="12"/>
    <x v="2"/>
    <x v="128"/>
    <n v="220"/>
    <n v="3.2"/>
    <x v="0"/>
    <x v="3"/>
    <x v="1"/>
    <x v="1"/>
  </r>
  <r>
    <x v="476"/>
    <x v="8"/>
    <x v="54"/>
    <x v="1"/>
    <x v="128"/>
    <n v="26"/>
    <n v="4.7"/>
    <x v="0"/>
    <x v="3"/>
    <x v="2"/>
    <x v="0"/>
  </r>
  <r>
    <x v="477"/>
    <x v="2"/>
    <x v="117"/>
    <x v="3"/>
    <x v="128"/>
    <n v="78"/>
    <n v="4.3"/>
    <x v="0"/>
    <x v="3"/>
    <x v="0"/>
    <x v="2"/>
  </r>
  <r>
    <x v="478"/>
    <x v="6"/>
    <x v="79"/>
    <x v="4"/>
    <x v="129"/>
    <n v="132"/>
    <n v="4.3"/>
    <x v="0"/>
    <x v="4"/>
    <x v="3"/>
    <x v="2"/>
  </r>
  <r>
    <x v="479"/>
    <x v="9"/>
    <x v="38"/>
    <x v="4"/>
    <x v="130"/>
    <n v="68"/>
    <n v="3.7"/>
    <x v="0"/>
    <x v="5"/>
    <x v="0"/>
    <x v="2"/>
  </r>
  <r>
    <x v="480"/>
    <x v="1"/>
    <x v="19"/>
    <x v="2"/>
    <x v="131"/>
    <n v="129"/>
    <n v="4.7"/>
    <x v="0"/>
    <x v="0"/>
    <x v="0"/>
    <x v="0"/>
  </r>
  <r>
    <x v="481"/>
    <x v="12"/>
    <x v="99"/>
    <x v="4"/>
    <x v="131"/>
    <n v="115"/>
    <n v="4.9000000000000004"/>
    <x v="0"/>
    <x v="0"/>
    <x v="0"/>
    <x v="0"/>
  </r>
  <r>
    <x v="482"/>
    <x v="12"/>
    <x v="107"/>
    <x v="4"/>
    <x v="131"/>
    <n v="128"/>
    <n v="3.9"/>
    <x v="0"/>
    <x v="0"/>
    <x v="0"/>
    <x v="2"/>
  </r>
  <r>
    <x v="483"/>
    <x v="12"/>
    <x v="146"/>
    <x v="2"/>
    <x v="131"/>
    <n v="90"/>
    <n v="4.5"/>
    <x v="0"/>
    <x v="0"/>
    <x v="0"/>
    <x v="0"/>
  </r>
  <r>
    <x v="484"/>
    <x v="8"/>
    <x v="77"/>
    <x v="3"/>
    <x v="132"/>
    <n v="39"/>
    <n v="4.5999999999999996"/>
    <x v="0"/>
    <x v="1"/>
    <x v="0"/>
    <x v="0"/>
  </r>
  <r>
    <x v="485"/>
    <x v="6"/>
    <x v="90"/>
    <x v="4"/>
    <x v="132"/>
    <n v="132"/>
    <n v="3.3"/>
    <x v="0"/>
    <x v="1"/>
    <x v="0"/>
    <x v="1"/>
  </r>
  <r>
    <x v="486"/>
    <x v="4"/>
    <x v="147"/>
    <x v="4"/>
    <x v="132"/>
    <n v="170"/>
    <n v="3.8"/>
    <x v="0"/>
    <x v="1"/>
    <x v="2"/>
    <x v="2"/>
  </r>
  <r>
    <x v="487"/>
    <x v="12"/>
    <x v="86"/>
    <x v="2"/>
    <x v="132"/>
    <n v="42"/>
    <n v="4.7"/>
    <x v="0"/>
    <x v="1"/>
    <x v="0"/>
    <x v="0"/>
  </r>
  <r>
    <x v="488"/>
    <x v="3"/>
    <x v="23"/>
    <x v="3"/>
    <x v="133"/>
    <n v="37"/>
    <n v="4"/>
    <x v="0"/>
    <x v="2"/>
    <x v="1"/>
    <x v="2"/>
  </r>
  <r>
    <x v="489"/>
    <x v="1"/>
    <x v="146"/>
    <x v="3"/>
    <x v="133"/>
    <n v="88"/>
    <n v="4.7"/>
    <x v="0"/>
    <x v="2"/>
    <x v="0"/>
    <x v="0"/>
  </r>
  <r>
    <x v="490"/>
    <x v="14"/>
    <x v="47"/>
    <x v="3"/>
    <x v="133"/>
    <n v="80"/>
    <n v="2.5"/>
    <x v="0"/>
    <x v="2"/>
    <x v="0"/>
    <x v="1"/>
  </r>
  <r>
    <x v="491"/>
    <x v="6"/>
    <x v="44"/>
    <x v="0"/>
    <x v="134"/>
    <n v="123"/>
    <n v="3.6"/>
    <x v="0"/>
    <x v="3"/>
    <x v="2"/>
    <x v="2"/>
  </r>
  <r>
    <x v="492"/>
    <x v="10"/>
    <x v="122"/>
    <x v="4"/>
    <x v="134"/>
    <n v="31"/>
    <n v="3.7"/>
    <x v="0"/>
    <x v="3"/>
    <x v="1"/>
    <x v="2"/>
  </r>
  <r>
    <x v="493"/>
    <x v="13"/>
    <x v="58"/>
    <x v="1"/>
    <x v="134"/>
    <n v="205"/>
    <n v="3.9"/>
    <x v="0"/>
    <x v="3"/>
    <x v="0"/>
    <x v="2"/>
  </r>
  <r>
    <x v="494"/>
    <x v="7"/>
    <x v="89"/>
    <x v="3"/>
    <x v="135"/>
    <n v="123"/>
    <n v="3.7"/>
    <x v="0"/>
    <x v="4"/>
    <x v="1"/>
    <x v="2"/>
  </r>
  <r>
    <x v="495"/>
    <x v="4"/>
    <x v="148"/>
    <x v="4"/>
    <x v="135"/>
    <n v="123"/>
    <n v="4.3"/>
    <x v="0"/>
    <x v="4"/>
    <x v="1"/>
    <x v="2"/>
  </r>
  <r>
    <x v="496"/>
    <x v="14"/>
    <x v="149"/>
    <x v="4"/>
    <x v="135"/>
    <n v="36"/>
    <n v="2.9"/>
    <x v="0"/>
    <x v="4"/>
    <x v="1"/>
    <x v="1"/>
  </r>
  <r>
    <x v="497"/>
    <x v="7"/>
    <x v="22"/>
    <x v="4"/>
    <x v="135"/>
    <n v="116"/>
    <n v="4.3"/>
    <x v="0"/>
    <x v="4"/>
    <x v="0"/>
    <x v="2"/>
  </r>
  <r>
    <x v="498"/>
    <x v="9"/>
    <x v="86"/>
    <x v="4"/>
    <x v="135"/>
    <n v="40"/>
    <n v="4.9000000000000004"/>
    <x v="0"/>
    <x v="4"/>
    <x v="0"/>
    <x v="0"/>
  </r>
  <r>
    <x v="499"/>
    <x v="9"/>
    <x v="146"/>
    <x v="3"/>
    <x v="135"/>
    <n v="40"/>
    <n v="4"/>
    <x v="0"/>
    <x v="4"/>
    <x v="0"/>
    <x v="2"/>
  </r>
  <r>
    <x v="500"/>
    <x v="13"/>
    <x v="50"/>
    <x v="2"/>
    <x v="136"/>
    <n v="82"/>
    <n v="4"/>
    <x v="0"/>
    <x v="5"/>
    <x v="0"/>
    <x v="2"/>
  </r>
  <r>
    <x v="501"/>
    <x v="8"/>
    <x v="6"/>
    <x v="0"/>
    <x v="136"/>
    <n v="62"/>
    <n v="3.4"/>
    <x v="0"/>
    <x v="5"/>
    <x v="0"/>
    <x v="1"/>
  </r>
  <r>
    <x v="502"/>
    <x v="3"/>
    <x v="64"/>
    <x v="0"/>
    <x v="136"/>
    <n v="135"/>
    <n v="3.9"/>
    <x v="0"/>
    <x v="5"/>
    <x v="2"/>
    <x v="2"/>
  </r>
  <r>
    <x v="503"/>
    <x v="13"/>
    <x v="50"/>
    <x v="1"/>
    <x v="136"/>
    <n v="155"/>
    <n v="2.1"/>
    <x v="0"/>
    <x v="5"/>
    <x v="0"/>
    <x v="3"/>
  </r>
  <r>
    <x v="504"/>
    <x v="6"/>
    <x v="62"/>
    <x v="2"/>
    <x v="136"/>
    <n v="37"/>
    <n v="4.9000000000000004"/>
    <x v="0"/>
    <x v="5"/>
    <x v="2"/>
    <x v="0"/>
  </r>
  <r>
    <x v="505"/>
    <x v="13"/>
    <x v="38"/>
    <x v="3"/>
    <x v="137"/>
    <n v="56"/>
    <n v="3.4"/>
    <x v="0"/>
    <x v="6"/>
    <x v="0"/>
    <x v="1"/>
  </r>
  <r>
    <x v="506"/>
    <x v="13"/>
    <x v="58"/>
    <x v="3"/>
    <x v="137"/>
    <n v="185"/>
    <n v="5"/>
    <x v="0"/>
    <x v="6"/>
    <x v="0"/>
    <x v="0"/>
  </r>
  <r>
    <x v="507"/>
    <x v="0"/>
    <x v="71"/>
    <x v="2"/>
    <x v="138"/>
    <n v="145"/>
    <n v="4.5"/>
    <x v="0"/>
    <x v="0"/>
    <x v="2"/>
    <x v="0"/>
  </r>
  <r>
    <x v="508"/>
    <x v="7"/>
    <x v="101"/>
    <x v="0"/>
    <x v="138"/>
    <n v="116"/>
    <n v="2.6"/>
    <x v="0"/>
    <x v="0"/>
    <x v="2"/>
    <x v="1"/>
  </r>
  <r>
    <x v="509"/>
    <x v="6"/>
    <x v="150"/>
    <x v="4"/>
    <x v="138"/>
    <n v="45"/>
    <n v="4.2"/>
    <x v="0"/>
    <x v="0"/>
    <x v="1"/>
    <x v="2"/>
  </r>
  <r>
    <x v="510"/>
    <x v="4"/>
    <x v="11"/>
    <x v="3"/>
    <x v="139"/>
    <n v="35"/>
    <n v="4.5"/>
    <x v="0"/>
    <x v="1"/>
    <x v="0"/>
    <x v="0"/>
  </r>
  <r>
    <x v="511"/>
    <x v="9"/>
    <x v="50"/>
    <x v="0"/>
    <x v="139"/>
    <n v="100"/>
    <n v="4.4000000000000004"/>
    <x v="0"/>
    <x v="1"/>
    <x v="0"/>
    <x v="2"/>
  </r>
  <r>
    <x v="512"/>
    <x v="9"/>
    <x v="63"/>
    <x v="2"/>
    <x v="140"/>
    <n v="125"/>
    <n v="3.5"/>
    <x v="0"/>
    <x v="2"/>
    <x v="0"/>
    <x v="2"/>
  </r>
  <r>
    <x v="513"/>
    <x v="6"/>
    <x v="104"/>
    <x v="4"/>
    <x v="140"/>
    <n v="120"/>
    <n v="3"/>
    <x v="0"/>
    <x v="2"/>
    <x v="1"/>
    <x v="1"/>
  </r>
  <r>
    <x v="514"/>
    <x v="11"/>
    <x v="30"/>
    <x v="1"/>
    <x v="140"/>
    <n v="180"/>
    <n v="4.7"/>
    <x v="0"/>
    <x v="2"/>
    <x v="0"/>
    <x v="0"/>
  </r>
  <r>
    <x v="515"/>
    <x v="5"/>
    <x v="47"/>
    <x v="0"/>
    <x v="140"/>
    <n v="44"/>
    <n v="3"/>
    <x v="0"/>
    <x v="2"/>
    <x v="0"/>
    <x v="1"/>
  </r>
  <r>
    <x v="516"/>
    <x v="10"/>
    <x v="48"/>
    <x v="4"/>
    <x v="140"/>
    <n v="86"/>
    <n v="3.6"/>
    <x v="0"/>
    <x v="2"/>
    <x v="0"/>
    <x v="2"/>
  </r>
  <r>
    <x v="517"/>
    <x v="6"/>
    <x v="32"/>
    <x v="4"/>
    <x v="141"/>
    <n v="120"/>
    <n v="4.0999999999999996"/>
    <x v="0"/>
    <x v="3"/>
    <x v="0"/>
    <x v="2"/>
  </r>
  <r>
    <x v="518"/>
    <x v="3"/>
    <x v="30"/>
    <x v="1"/>
    <x v="141"/>
    <n v="100"/>
    <n v="3.7"/>
    <x v="0"/>
    <x v="3"/>
    <x v="0"/>
    <x v="2"/>
  </r>
  <r>
    <x v="519"/>
    <x v="3"/>
    <x v="145"/>
    <x v="1"/>
    <x v="142"/>
    <n v="108"/>
    <n v="4.5"/>
    <x v="0"/>
    <x v="4"/>
    <x v="2"/>
    <x v="0"/>
  </r>
  <r>
    <x v="520"/>
    <x v="14"/>
    <x v="121"/>
    <x v="1"/>
    <x v="142"/>
    <n v="46"/>
    <n v="4.5999999999999996"/>
    <x v="0"/>
    <x v="4"/>
    <x v="2"/>
    <x v="0"/>
  </r>
  <r>
    <x v="521"/>
    <x v="7"/>
    <x v="75"/>
    <x v="4"/>
    <x v="142"/>
    <n v="210"/>
    <n v="4.3"/>
    <x v="0"/>
    <x v="4"/>
    <x v="0"/>
    <x v="2"/>
  </r>
  <r>
    <x v="522"/>
    <x v="12"/>
    <x v="56"/>
    <x v="2"/>
    <x v="143"/>
    <n v="54"/>
    <n v="4.8"/>
    <x v="0"/>
    <x v="6"/>
    <x v="1"/>
    <x v="0"/>
  </r>
  <r>
    <x v="523"/>
    <x v="5"/>
    <x v="52"/>
    <x v="4"/>
    <x v="143"/>
    <n v="115"/>
    <n v="4.7"/>
    <x v="0"/>
    <x v="6"/>
    <x v="1"/>
    <x v="0"/>
  </r>
  <r>
    <x v="524"/>
    <x v="11"/>
    <x v="4"/>
    <x v="1"/>
    <x v="144"/>
    <n v="100"/>
    <n v="2.2000000000000002"/>
    <x v="0"/>
    <x v="0"/>
    <x v="2"/>
    <x v="3"/>
  </r>
  <r>
    <x v="525"/>
    <x v="2"/>
    <x v="29"/>
    <x v="4"/>
    <x v="144"/>
    <n v="38"/>
    <n v="4.4000000000000004"/>
    <x v="0"/>
    <x v="0"/>
    <x v="0"/>
    <x v="2"/>
  </r>
  <r>
    <x v="526"/>
    <x v="12"/>
    <x v="13"/>
    <x v="2"/>
    <x v="145"/>
    <n v="120"/>
    <n v="4.0999999999999996"/>
    <x v="0"/>
    <x v="1"/>
    <x v="2"/>
    <x v="2"/>
  </r>
  <r>
    <x v="527"/>
    <x v="9"/>
    <x v="13"/>
    <x v="2"/>
    <x v="145"/>
    <n v="120"/>
    <n v="4.0999999999999996"/>
    <x v="0"/>
    <x v="1"/>
    <x v="2"/>
    <x v="2"/>
  </r>
  <r>
    <x v="528"/>
    <x v="1"/>
    <x v="87"/>
    <x v="1"/>
    <x v="145"/>
    <n v="29"/>
    <n v="4.4000000000000004"/>
    <x v="0"/>
    <x v="1"/>
    <x v="1"/>
    <x v="2"/>
  </r>
  <r>
    <x v="529"/>
    <x v="10"/>
    <x v="111"/>
    <x v="1"/>
    <x v="146"/>
    <n v="25"/>
    <n v="3.7"/>
    <x v="0"/>
    <x v="2"/>
    <x v="1"/>
    <x v="2"/>
  </r>
  <r>
    <x v="530"/>
    <x v="13"/>
    <x v="1"/>
    <x v="4"/>
    <x v="147"/>
    <n v="116"/>
    <n v="3.8"/>
    <x v="0"/>
    <x v="3"/>
    <x v="0"/>
    <x v="2"/>
  </r>
  <r>
    <x v="531"/>
    <x v="1"/>
    <x v="58"/>
    <x v="2"/>
    <x v="148"/>
    <n v="132"/>
    <n v="4.3"/>
    <x v="0"/>
    <x v="4"/>
    <x v="0"/>
    <x v="2"/>
  </r>
  <r>
    <x v="532"/>
    <x v="10"/>
    <x v="44"/>
    <x v="4"/>
    <x v="149"/>
    <n v="90"/>
    <n v="3.5"/>
    <x v="0"/>
    <x v="5"/>
    <x v="2"/>
    <x v="2"/>
  </r>
  <r>
    <x v="533"/>
    <x v="7"/>
    <x v="118"/>
    <x v="0"/>
    <x v="149"/>
    <n v="87"/>
    <n v="4.0999999999999996"/>
    <x v="0"/>
    <x v="5"/>
    <x v="1"/>
    <x v="2"/>
  </r>
  <r>
    <x v="534"/>
    <x v="6"/>
    <x v="52"/>
    <x v="4"/>
    <x v="149"/>
    <n v="140"/>
    <n v="4.2"/>
    <x v="0"/>
    <x v="5"/>
    <x v="1"/>
    <x v="2"/>
  </r>
  <r>
    <x v="535"/>
    <x v="8"/>
    <x v="77"/>
    <x v="4"/>
    <x v="149"/>
    <n v="164"/>
    <n v="4.5"/>
    <x v="0"/>
    <x v="5"/>
    <x v="0"/>
    <x v="0"/>
  </r>
  <r>
    <x v="536"/>
    <x v="5"/>
    <x v="15"/>
    <x v="2"/>
    <x v="150"/>
    <n v="180"/>
    <n v="3.8"/>
    <x v="0"/>
    <x v="6"/>
    <x v="0"/>
    <x v="2"/>
  </r>
  <r>
    <x v="537"/>
    <x v="14"/>
    <x v="75"/>
    <x v="3"/>
    <x v="151"/>
    <n v="22"/>
    <n v="4.0999999999999996"/>
    <x v="0"/>
    <x v="0"/>
    <x v="0"/>
    <x v="2"/>
  </r>
  <r>
    <x v="538"/>
    <x v="4"/>
    <x v="52"/>
    <x v="0"/>
    <x v="151"/>
    <n v="82"/>
    <n v="4.4000000000000004"/>
    <x v="0"/>
    <x v="0"/>
    <x v="1"/>
    <x v="2"/>
  </r>
  <r>
    <x v="539"/>
    <x v="0"/>
    <x v="56"/>
    <x v="2"/>
    <x v="151"/>
    <n v="100"/>
    <n v="4.5999999999999996"/>
    <x v="0"/>
    <x v="0"/>
    <x v="1"/>
    <x v="0"/>
  </r>
  <r>
    <x v="540"/>
    <x v="8"/>
    <x v="51"/>
    <x v="4"/>
    <x v="152"/>
    <n v="52"/>
    <n v="3.4"/>
    <x v="0"/>
    <x v="1"/>
    <x v="0"/>
    <x v="1"/>
  </r>
  <r>
    <x v="541"/>
    <x v="8"/>
    <x v="110"/>
    <x v="0"/>
    <x v="153"/>
    <n v="84"/>
    <n v="4.5999999999999996"/>
    <x v="0"/>
    <x v="2"/>
    <x v="1"/>
    <x v="0"/>
  </r>
  <r>
    <x v="542"/>
    <x v="8"/>
    <x v="73"/>
    <x v="0"/>
    <x v="153"/>
    <n v="37"/>
    <n v="3.9"/>
    <x v="0"/>
    <x v="2"/>
    <x v="0"/>
    <x v="2"/>
  </r>
  <r>
    <x v="543"/>
    <x v="11"/>
    <x v="119"/>
    <x v="2"/>
    <x v="154"/>
    <n v="190"/>
    <n v="4"/>
    <x v="0"/>
    <x v="3"/>
    <x v="1"/>
    <x v="2"/>
  </r>
  <r>
    <x v="544"/>
    <x v="6"/>
    <x v="127"/>
    <x v="1"/>
    <x v="154"/>
    <n v="66"/>
    <n v="3.4"/>
    <x v="0"/>
    <x v="3"/>
    <x v="1"/>
    <x v="1"/>
  </r>
  <r>
    <x v="545"/>
    <x v="1"/>
    <x v="95"/>
    <x v="4"/>
    <x v="155"/>
    <n v="116"/>
    <n v="3.2"/>
    <x v="0"/>
    <x v="4"/>
    <x v="0"/>
    <x v="1"/>
  </r>
  <r>
    <x v="546"/>
    <x v="12"/>
    <x v="67"/>
    <x v="3"/>
    <x v="155"/>
    <n v="28"/>
    <n v="3.9"/>
    <x v="0"/>
    <x v="4"/>
    <x v="0"/>
    <x v="2"/>
  </r>
  <r>
    <x v="547"/>
    <x v="4"/>
    <x v="6"/>
    <x v="4"/>
    <x v="155"/>
    <n v="120"/>
    <n v="5"/>
    <x v="0"/>
    <x v="4"/>
    <x v="0"/>
    <x v="0"/>
  </r>
  <r>
    <x v="548"/>
    <x v="2"/>
    <x v="130"/>
    <x v="2"/>
    <x v="155"/>
    <n v="56"/>
    <n v="3.5"/>
    <x v="0"/>
    <x v="4"/>
    <x v="0"/>
    <x v="2"/>
  </r>
  <r>
    <x v="549"/>
    <x v="2"/>
    <x v="8"/>
    <x v="0"/>
    <x v="155"/>
    <n v="170"/>
    <n v="3.8"/>
    <x v="0"/>
    <x v="4"/>
    <x v="2"/>
    <x v="2"/>
  </r>
  <r>
    <x v="550"/>
    <x v="12"/>
    <x v="76"/>
    <x v="2"/>
    <x v="156"/>
    <n v="200"/>
    <n v="4.8"/>
    <x v="0"/>
    <x v="5"/>
    <x v="1"/>
    <x v="0"/>
  </r>
  <r>
    <x v="551"/>
    <x v="4"/>
    <x v="35"/>
    <x v="4"/>
    <x v="157"/>
    <n v="50"/>
    <n v="4.2"/>
    <x v="0"/>
    <x v="6"/>
    <x v="1"/>
    <x v="2"/>
  </r>
  <r>
    <x v="552"/>
    <x v="0"/>
    <x v="32"/>
    <x v="3"/>
    <x v="157"/>
    <n v="112"/>
    <n v="3.7"/>
    <x v="0"/>
    <x v="6"/>
    <x v="0"/>
    <x v="2"/>
  </r>
  <r>
    <x v="553"/>
    <x v="14"/>
    <x v="99"/>
    <x v="4"/>
    <x v="158"/>
    <n v="39"/>
    <n v="4.8"/>
    <x v="0"/>
    <x v="0"/>
    <x v="0"/>
    <x v="0"/>
  </r>
  <r>
    <x v="554"/>
    <x v="6"/>
    <x v="106"/>
    <x v="3"/>
    <x v="158"/>
    <n v="38"/>
    <n v="4.8"/>
    <x v="0"/>
    <x v="0"/>
    <x v="0"/>
    <x v="0"/>
  </r>
  <r>
    <x v="555"/>
    <x v="5"/>
    <x v="4"/>
    <x v="4"/>
    <x v="159"/>
    <n v="84"/>
    <n v="2.9"/>
    <x v="0"/>
    <x v="1"/>
    <x v="2"/>
    <x v="1"/>
  </r>
  <r>
    <x v="556"/>
    <x v="8"/>
    <x v="146"/>
    <x v="2"/>
    <x v="160"/>
    <n v="82"/>
    <n v="3.5"/>
    <x v="0"/>
    <x v="2"/>
    <x v="0"/>
    <x v="2"/>
  </r>
  <r>
    <x v="557"/>
    <x v="14"/>
    <x v="151"/>
    <x v="3"/>
    <x v="160"/>
    <n v="37"/>
    <n v="0.9"/>
    <x v="0"/>
    <x v="2"/>
    <x v="1"/>
    <x v="5"/>
  </r>
  <r>
    <x v="558"/>
    <x v="2"/>
    <x v="49"/>
    <x v="1"/>
    <x v="161"/>
    <n v="87"/>
    <n v="3.4"/>
    <x v="0"/>
    <x v="3"/>
    <x v="1"/>
    <x v="1"/>
  </r>
  <r>
    <x v="559"/>
    <x v="2"/>
    <x v="21"/>
    <x v="1"/>
    <x v="161"/>
    <n v="75"/>
    <n v="2.7"/>
    <x v="0"/>
    <x v="3"/>
    <x v="0"/>
    <x v="1"/>
  </r>
  <r>
    <x v="560"/>
    <x v="5"/>
    <x v="24"/>
    <x v="4"/>
    <x v="161"/>
    <n v="32"/>
    <n v="4.7"/>
    <x v="0"/>
    <x v="3"/>
    <x v="0"/>
    <x v="0"/>
  </r>
  <r>
    <x v="561"/>
    <x v="13"/>
    <x v="8"/>
    <x v="2"/>
    <x v="161"/>
    <n v="33"/>
    <n v="3"/>
    <x v="0"/>
    <x v="3"/>
    <x v="2"/>
    <x v="1"/>
  </r>
  <r>
    <x v="562"/>
    <x v="13"/>
    <x v="9"/>
    <x v="0"/>
    <x v="161"/>
    <n v="76"/>
    <n v="4.2"/>
    <x v="0"/>
    <x v="3"/>
    <x v="0"/>
    <x v="2"/>
  </r>
  <r>
    <x v="563"/>
    <x v="11"/>
    <x v="33"/>
    <x v="0"/>
    <x v="161"/>
    <n v="117"/>
    <n v="4.8"/>
    <x v="0"/>
    <x v="3"/>
    <x v="0"/>
    <x v="0"/>
  </r>
  <r>
    <x v="564"/>
    <x v="5"/>
    <x v="143"/>
    <x v="2"/>
    <x v="162"/>
    <n v="70"/>
    <n v="4.0999999999999996"/>
    <x v="0"/>
    <x v="5"/>
    <x v="2"/>
    <x v="2"/>
  </r>
  <r>
    <x v="565"/>
    <x v="5"/>
    <x v="33"/>
    <x v="1"/>
    <x v="162"/>
    <n v="37"/>
    <n v="2.7"/>
    <x v="0"/>
    <x v="5"/>
    <x v="0"/>
    <x v="1"/>
  </r>
  <r>
    <x v="566"/>
    <x v="2"/>
    <x v="74"/>
    <x v="0"/>
    <x v="162"/>
    <n v="46"/>
    <n v="2.9"/>
    <x v="0"/>
    <x v="5"/>
    <x v="0"/>
    <x v="1"/>
  </r>
  <r>
    <x v="567"/>
    <x v="7"/>
    <x v="38"/>
    <x v="4"/>
    <x v="162"/>
    <n v="136"/>
    <n v="5"/>
    <x v="0"/>
    <x v="5"/>
    <x v="0"/>
    <x v="0"/>
  </r>
  <r>
    <x v="568"/>
    <x v="2"/>
    <x v="114"/>
    <x v="0"/>
    <x v="163"/>
    <n v="44"/>
    <n v="4.5999999999999996"/>
    <x v="0"/>
    <x v="6"/>
    <x v="1"/>
    <x v="0"/>
  </r>
  <r>
    <x v="569"/>
    <x v="9"/>
    <x v="41"/>
    <x v="3"/>
    <x v="163"/>
    <n v="69"/>
    <n v="3"/>
    <x v="0"/>
    <x v="6"/>
    <x v="0"/>
    <x v="1"/>
  </r>
  <r>
    <x v="570"/>
    <x v="7"/>
    <x v="142"/>
    <x v="2"/>
    <x v="164"/>
    <n v="86"/>
    <n v="4.5999999999999996"/>
    <x v="0"/>
    <x v="0"/>
    <x v="2"/>
    <x v="0"/>
  </r>
  <r>
    <x v="571"/>
    <x v="5"/>
    <x v="114"/>
    <x v="4"/>
    <x v="164"/>
    <n v="68"/>
    <n v="4.5"/>
    <x v="0"/>
    <x v="0"/>
    <x v="1"/>
    <x v="0"/>
  </r>
  <r>
    <x v="572"/>
    <x v="8"/>
    <x v="122"/>
    <x v="2"/>
    <x v="165"/>
    <n v="21"/>
    <n v="3.7"/>
    <x v="0"/>
    <x v="1"/>
    <x v="1"/>
    <x v="2"/>
  </r>
  <r>
    <x v="573"/>
    <x v="2"/>
    <x v="116"/>
    <x v="1"/>
    <x v="165"/>
    <n v="190"/>
    <n v="2.4"/>
    <x v="0"/>
    <x v="1"/>
    <x v="1"/>
    <x v="3"/>
  </r>
  <r>
    <x v="574"/>
    <x v="5"/>
    <x v="121"/>
    <x v="0"/>
    <x v="165"/>
    <n v="176"/>
    <n v="4.3"/>
    <x v="0"/>
    <x v="1"/>
    <x v="2"/>
    <x v="2"/>
  </r>
  <r>
    <x v="575"/>
    <x v="11"/>
    <x v="7"/>
    <x v="4"/>
    <x v="165"/>
    <n v="172"/>
    <n v="3.9"/>
    <x v="0"/>
    <x v="1"/>
    <x v="2"/>
    <x v="2"/>
  </r>
  <r>
    <x v="576"/>
    <x v="4"/>
    <x v="128"/>
    <x v="2"/>
    <x v="165"/>
    <n v="84"/>
    <n v="4.5"/>
    <x v="0"/>
    <x v="1"/>
    <x v="3"/>
    <x v="0"/>
  </r>
  <r>
    <x v="577"/>
    <x v="1"/>
    <x v="35"/>
    <x v="3"/>
    <x v="166"/>
    <n v="42"/>
    <n v="5"/>
    <x v="0"/>
    <x v="2"/>
    <x v="1"/>
    <x v="0"/>
  </r>
  <r>
    <x v="578"/>
    <x v="7"/>
    <x v="47"/>
    <x v="1"/>
    <x v="166"/>
    <n v="70"/>
    <n v="1.6"/>
    <x v="0"/>
    <x v="2"/>
    <x v="0"/>
    <x v="3"/>
  </r>
  <r>
    <x v="579"/>
    <x v="9"/>
    <x v="10"/>
    <x v="3"/>
    <x v="166"/>
    <n v="60"/>
    <n v="4.3"/>
    <x v="0"/>
    <x v="2"/>
    <x v="1"/>
    <x v="2"/>
  </r>
  <r>
    <x v="580"/>
    <x v="6"/>
    <x v="58"/>
    <x v="1"/>
    <x v="166"/>
    <n v="84"/>
    <n v="3.5"/>
    <x v="0"/>
    <x v="2"/>
    <x v="0"/>
    <x v="2"/>
  </r>
  <r>
    <x v="581"/>
    <x v="8"/>
    <x v="24"/>
    <x v="0"/>
    <x v="167"/>
    <n v="68"/>
    <n v="3.1"/>
    <x v="0"/>
    <x v="3"/>
    <x v="0"/>
    <x v="1"/>
  </r>
  <r>
    <x v="582"/>
    <x v="13"/>
    <x v="16"/>
    <x v="0"/>
    <x v="167"/>
    <n v="44"/>
    <n v="2.9"/>
    <x v="0"/>
    <x v="3"/>
    <x v="3"/>
    <x v="1"/>
  </r>
  <r>
    <x v="583"/>
    <x v="6"/>
    <x v="9"/>
    <x v="3"/>
    <x v="168"/>
    <n v="99"/>
    <n v="3.2"/>
    <x v="0"/>
    <x v="4"/>
    <x v="0"/>
    <x v="1"/>
  </r>
  <r>
    <x v="584"/>
    <x v="7"/>
    <x v="73"/>
    <x v="3"/>
    <x v="169"/>
    <n v="66"/>
    <n v="3.2"/>
    <x v="0"/>
    <x v="5"/>
    <x v="0"/>
    <x v="1"/>
  </r>
  <r>
    <x v="585"/>
    <x v="3"/>
    <x v="6"/>
    <x v="3"/>
    <x v="169"/>
    <n v="102"/>
    <n v="4.5"/>
    <x v="0"/>
    <x v="5"/>
    <x v="0"/>
    <x v="0"/>
  </r>
  <r>
    <x v="586"/>
    <x v="8"/>
    <x v="31"/>
    <x v="0"/>
    <x v="170"/>
    <n v="129"/>
    <n v="3.9"/>
    <x v="1"/>
    <x v="6"/>
    <x v="0"/>
    <x v="2"/>
  </r>
  <r>
    <x v="587"/>
    <x v="12"/>
    <x v="117"/>
    <x v="3"/>
    <x v="170"/>
    <n v="80"/>
    <n v="4.2"/>
    <x v="1"/>
    <x v="6"/>
    <x v="0"/>
    <x v="2"/>
  </r>
  <r>
    <x v="588"/>
    <x v="3"/>
    <x v="39"/>
    <x v="3"/>
    <x v="170"/>
    <n v="54"/>
    <n v="1.8"/>
    <x v="1"/>
    <x v="6"/>
    <x v="2"/>
    <x v="3"/>
  </r>
  <r>
    <x v="589"/>
    <x v="13"/>
    <x v="112"/>
    <x v="0"/>
    <x v="170"/>
    <n v="116"/>
    <n v="4.2"/>
    <x v="1"/>
    <x v="6"/>
    <x v="1"/>
    <x v="2"/>
  </r>
  <r>
    <x v="590"/>
    <x v="13"/>
    <x v="88"/>
    <x v="2"/>
    <x v="170"/>
    <n v="102"/>
    <n v="3.1"/>
    <x v="1"/>
    <x v="6"/>
    <x v="1"/>
    <x v="1"/>
  </r>
  <r>
    <x v="591"/>
    <x v="10"/>
    <x v="3"/>
    <x v="1"/>
    <x v="170"/>
    <n v="140"/>
    <n v="4.3"/>
    <x v="1"/>
    <x v="6"/>
    <x v="1"/>
    <x v="2"/>
  </r>
  <r>
    <x v="592"/>
    <x v="7"/>
    <x v="50"/>
    <x v="1"/>
    <x v="171"/>
    <n v="104"/>
    <n v="4.4000000000000004"/>
    <x v="1"/>
    <x v="0"/>
    <x v="0"/>
    <x v="2"/>
  </r>
  <r>
    <x v="593"/>
    <x v="10"/>
    <x v="12"/>
    <x v="3"/>
    <x v="171"/>
    <n v="81"/>
    <n v="4.4000000000000004"/>
    <x v="1"/>
    <x v="0"/>
    <x v="1"/>
    <x v="2"/>
  </r>
  <r>
    <x v="594"/>
    <x v="6"/>
    <x v="66"/>
    <x v="4"/>
    <x v="172"/>
    <n v="140"/>
    <n v="2.4"/>
    <x v="1"/>
    <x v="2"/>
    <x v="0"/>
    <x v="3"/>
  </r>
  <r>
    <x v="595"/>
    <x v="1"/>
    <x v="82"/>
    <x v="0"/>
    <x v="173"/>
    <n v="120"/>
    <n v="3.5"/>
    <x v="1"/>
    <x v="3"/>
    <x v="2"/>
    <x v="2"/>
  </r>
  <r>
    <x v="596"/>
    <x v="6"/>
    <x v="2"/>
    <x v="3"/>
    <x v="173"/>
    <n v="41"/>
    <n v="3.1"/>
    <x v="1"/>
    <x v="3"/>
    <x v="0"/>
    <x v="1"/>
  </r>
  <r>
    <x v="597"/>
    <x v="4"/>
    <x v="3"/>
    <x v="3"/>
    <x v="173"/>
    <n v="116"/>
    <n v="2.2999999999999998"/>
    <x v="1"/>
    <x v="3"/>
    <x v="1"/>
    <x v="3"/>
  </r>
  <r>
    <x v="598"/>
    <x v="0"/>
    <x v="9"/>
    <x v="0"/>
    <x v="174"/>
    <n v="70"/>
    <n v="2.8"/>
    <x v="1"/>
    <x v="4"/>
    <x v="0"/>
    <x v="1"/>
  </r>
  <r>
    <x v="599"/>
    <x v="10"/>
    <x v="143"/>
    <x v="2"/>
    <x v="174"/>
    <n v="42"/>
    <n v="4.5"/>
    <x v="1"/>
    <x v="4"/>
    <x v="2"/>
    <x v="0"/>
  </r>
  <r>
    <x v="600"/>
    <x v="4"/>
    <x v="71"/>
    <x v="1"/>
    <x v="175"/>
    <n v="112"/>
    <n v="4.5"/>
    <x v="1"/>
    <x v="5"/>
    <x v="2"/>
    <x v="0"/>
  </r>
  <r>
    <x v="601"/>
    <x v="3"/>
    <x v="99"/>
    <x v="3"/>
    <x v="175"/>
    <n v="20"/>
    <n v="4.5"/>
    <x v="1"/>
    <x v="5"/>
    <x v="0"/>
    <x v="0"/>
  </r>
  <r>
    <x v="602"/>
    <x v="8"/>
    <x v="117"/>
    <x v="2"/>
    <x v="176"/>
    <n v="110"/>
    <n v="4.8"/>
    <x v="1"/>
    <x v="6"/>
    <x v="0"/>
    <x v="0"/>
  </r>
  <r>
    <x v="603"/>
    <x v="5"/>
    <x v="4"/>
    <x v="2"/>
    <x v="176"/>
    <n v="39"/>
    <n v="4.5999999999999996"/>
    <x v="1"/>
    <x v="6"/>
    <x v="2"/>
    <x v="0"/>
  </r>
  <r>
    <x v="604"/>
    <x v="8"/>
    <x v="113"/>
    <x v="0"/>
    <x v="176"/>
    <n v="76"/>
    <n v="4.5"/>
    <x v="1"/>
    <x v="6"/>
    <x v="0"/>
    <x v="0"/>
  </r>
  <r>
    <x v="605"/>
    <x v="1"/>
    <x v="54"/>
    <x v="0"/>
    <x v="176"/>
    <n v="40"/>
    <n v="5"/>
    <x v="1"/>
    <x v="6"/>
    <x v="2"/>
    <x v="0"/>
  </r>
  <r>
    <x v="606"/>
    <x v="8"/>
    <x v="143"/>
    <x v="3"/>
    <x v="176"/>
    <n v="42"/>
    <n v="4.8"/>
    <x v="1"/>
    <x v="6"/>
    <x v="2"/>
    <x v="0"/>
  </r>
  <r>
    <x v="607"/>
    <x v="2"/>
    <x v="106"/>
    <x v="4"/>
    <x v="177"/>
    <n v="215"/>
    <n v="3.5"/>
    <x v="1"/>
    <x v="0"/>
    <x v="0"/>
    <x v="2"/>
  </r>
  <r>
    <x v="608"/>
    <x v="9"/>
    <x v="11"/>
    <x v="4"/>
    <x v="178"/>
    <n v="130"/>
    <n v="3.4"/>
    <x v="1"/>
    <x v="1"/>
    <x v="0"/>
    <x v="1"/>
  </r>
  <r>
    <x v="609"/>
    <x v="11"/>
    <x v="143"/>
    <x v="4"/>
    <x v="178"/>
    <n v="190"/>
    <n v="3.3"/>
    <x v="1"/>
    <x v="1"/>
    <x v="2"/>
    <x v="1"/>
  </r>
  <r>
    <x v="610"/>
    <x v="4"/>
    <x v="85"/>
    <x v="2"/>
    <x v="178"/>
    <n v="164"/>
    <n v="4.9000000000000004"/>
    <x v="1"/>
    <x v="1"/>
    <x v="1"/>
    <x v="0"/>
  </r>
  <r>
    <x v="611"/>
    <x v="14"/>
    <x v="37"/>
    <x v="1"/>
    <x v="179"/>
    <n v="76"/>
    <n v="4.5"/>
    <x v="1"/>
    <x v="2"/>
    <x v="1"/>
    <x v="0"/>
  </r>
  <r>
    <x v="612"/>
    <x v="2"/>
    <x v="21"/>
    <x v="1"/>
    <x v="180"/>
    <n v="87"/>
    <n v="4.8"/>
    <x v="1"/>
    <x v="3"/>
    <x v="0"/>
    <x v="0"/>
  </r>
  <r>
    <x v="613"/>
    <x v="7"/>
    <x v="64"/>
    <x v="4"/>
    <x v="180"/>
    <n v="84"/>
    <n v="4.8"/>
    <x v="1"/>
    <x v="3"/>
    <x v="2"/>
    <x v="0"/>
  </r>
  <r>
    <x v="614"/>
    <x v="10"/>
    <x v="59"/>
    <x v="3"/>
    <x v="180"/>
    <n v="114"/>
    <n v="3.9"/>
    <x v="1"/>
    <x v="3"/>
    <x v="0"/>
    <x v="2"/>
  </r>
  <r>
    <x v="615"/>
    <x v="9"/>
    <x v="53"/>
    <x v="1"/>
    <x v="181"/>
    <n v="56"/>
    <n v="3.9"/>
    <x v="1"/>
    <x v="4"/>
    <x v="0"/>
    <x v="2"/>
  </r>
  <r>
    <x v="616"/>
    <x v="14"/>
    <x v="147"/>
    <x v="2"/>
    <x v="181"/>
    <n v="27"/>
    <n v="3.7"/>
    <x v="1"/>
    <x v="4"/>
    <x v="2"/>
    <x v="2"/>
  </r>
  <r>
    <x v="617"/>
    <x v="1"/>
    <x v="7"/>
    <x v="0"/>
    <x v="182"/>
    <n v="84"/>
    <n v="4.8"/>
    <x v="1"/>
    <x v="5"/>
    <x v="2"/>
    <x v="0"/>
  </r>
  <r>
    <x v="618"/>
    <x v="7"/>
    <x v="57"/>
    <x v="2"/>
    <x v="182"/>
    <n v="72"/>
    <n v="3.5"/>
    <x v="1"/>
    <x v="5"/>
    <x v="1"/>
    <x v="2"/>
  </r>
  <r>
    <x v="619"/>
    <x v="2"/>
    <x v="75"/>
    <x v="3"/>
    <x v="183"/>
    <n v="126"/>
    <n v="4.2"/>
    <x v="1"/>
    <x v="6"/>
    <x v="0"/>
    <x v="2"/>
  </r>
  <r>
    <x v="620"/>
    <x v="1"/>
    <x v="24"/>
    <x v="2"/>
    <x v="184"/>
    <n v="88"/>
    <n v="4.9000000000000004"/>
    <x v="1"/>
    <x v="0"/>
    <x v="0"/>
    <x v="0"/>
  </r>
  <r>
    <x v="621"/>
    <x v="0"/>
    <x v="39"/>
    <x v="2"/>
    <x v="184"/>
    <n v="124"/>
    <n v="4.5999999999999996"/>
    <x v="1"/>
    <x v="0"/>
    <x v="2"/>
    <x v="0"/>
  </r>
  <r>
    <x v="622"/>
    <x v="13"/>
    <x v="65"/>
    <x v="2"/>
    <x v="185"/>
    <n v="84"/>
    <n v="2.6"/>
    <x v="1"/>
    <x v="1"/>
    <x v="1"/>
    <x v="1"/>
  </r>
  <r>
    <x v="623"/>
    <x v="9"/>
    <x v="114"/>
    <x v="3"/>
    <x v="185"/>
    <n v="80"/>
    <n v="2.7"/>
    <x v="1"/>
    <x v="1"/>
    <x v="1"/>
    <x v="1"/>
  </r>
  <r>
    <x v="624"/>
    <x v="12"/>
    <x v="28"/>
    <x v="3"/>
    <x v="186"/>
    <n v="176"/>
    <n v="4.7"/>
    <x v="1"/>
    <x v="2"/>
    <x v="0"/>
    <x v="0"/>
  </r>
  <r>
    <x v="625"/>
    <x v="0"/>
    <x v="77"/>
    <x v="4"/>
    <x v="187"/>
    <n v="84"/>
    <n v="3.9"/>
    <x v="1"/>
    <x v="3"/>
    <x v="0"/>
    <x v="2"/>
  </r>
  <r>
    <x v="626"/>
    <x v="1"/>
    <x v="111"/>
    <x v="4"/>
    <x v="187"/>
    <n v="164"/>
    <n v="2.8"/>
    <x v="1"/>
    <x v="3"/>
    <x v="1"/>
    <x v="1"/>
  </r>
  <r>
    <x v="627"/>
    <x v="14"/>
    <x v="66"/>
    <x v="0"/>
    <x v="187"/>
    <n v="132"/>
    <n v="3.1"/>
    <x v="1"/>
    <x v="3"/>
    <x v="0"/>
    <x v="1"/>
  </r>
  <r>
    <x v="628"/>
    <x v="9"/>
    <x v="152"/>
    <x v="2"/>
    <x v="188"/>
    <n v="27"/>
    <n v="4.2"/>
    <x v="1"/>
    <x v="4"/>
    <x v="1"/>
    <x v="2"/>
  </r>
  <r>
    <x v="629"/>
    <x v="1"/>
    <x v="108"/>
    <x v="3"/>
    <x v="188"/>
    <n v="27"/>
    <n v="4.3"/>
    <x v="1"/>
    <x v="4"/>
    <x v="2"/>
    <x v="2"/>
  </r>
  <r>
    <x v="630"/>
    <x v="1"/>
    <x v="110"/>
    <x v="1"/>
    <x v="188"/>
    <n v="20"/>
    <n v="2.7"/>
    <x v="1"/>
    <x v="4"/>
    <x v="1"/>
    <x v="1"/>
  </r>
  <r>
    <x v="631"/>
    <x v="9"/>
    <x v="103"/>
    <x v="3"/>
    <x v="189"/>
    <n v="112"/>
    <n v="2.2999999999999998"/>
    <x v="1"/>
    <x v="5"/>
    <x v="2"/>
    <x v="3"/>
  </r>
  <r>
    <x v="632"/>
    <x v="3"/>
    <x v="73"/>
    <x v="2"/>
    <x v="189"/>
    <n v="60"/>
    <n v="2.2999999999999998"/>
    <x v="1"/>
    <x v="5"/>
    <x v="0"/>
    <x v="3"/>
  </r>
  <r>
    <x v="633"/>
    <x v="3"/>
    <x v="111"/>
    <x v="2"/>
    <x v="190"/>
    <n v="102"/>
    <n v="2.9"/>
    <x v="1"/>
    <x v="6"/>
    <x v="1"/>
    <x v="1"/>
  </r>
  <r>
    <x v="634"/>
    <x v="4"/>
    <x v="19"/>
    <x v="2"/>
    <x v="190"/>
    <n v="38"/>
    <n v="4.2"/>
    <x v="1"/>
    <x v="6"/>
    <x v="0"/>
    <x v="2"/>
  </r>
  <r>
    <x v="635"/>
    <x v="9"/>
    <x v="153"/>
    <x v="0"/>
    <x v="190"/>
    <n v="82"/>
    <n v="4.5999999999999996"/>
    <x v="1"/>
    <x v="6"/>
    <x v="1"/>
    <x v="0"/>
  </r>
  <r>
    <x v="636"/>
    <x v="3"/>
    <x v="69"/>
    <x v="1"/>
    <x v="191"/>
    <n v="125"/>
    <n v="4.5"/>
    <x v="1"/>
    <x v="2"/>
    <x v="0"/>
    <x v="0"/>
  </r>
  <r>
    <x v="637"/>
    <x v="11"/>
    <x v="154"/>
    <x v="4"/>
    <x v="192"/>
    <n v="72"/>
    <n v="3.7"/>
    <x v="1"/>
    <x v="3"/>
    <x v="4"/>
    <x v="2"/>
  </r>
  <r>
    <x v="638"/>
    <x v="1"/>
    <x v="87"/>
    <x v="4"/>
    <x v="192"/>
    <n v="195"/>
    <n v="4.0999999999999996"/>
    <x v="1"/>
    <x v="3"/>
    <x v="1"/>
    <x v="2"/>
  </r>
  <r>
    <x v="639"/>
    <x v="9"/>
    <x v="7"/>
    <x v="4"/>
    <x v="193"/>
    <n v="160"/>
    <n v="3.4"/>
    <x v="1"/>
    <x v="4"/>
    <x v="2"/>
    <x v="1"/>
  </r>
  <r>
    <x v="640"/>
    <x v="12"/>
    <x v="29"/>
    <x v="0"/>
    <x v="193"/>
    <n v="78"/>
    <n v="3.3"/>
    <x v="1"/>
    <x v="4"/>
    <x v="0"/>
    <x v="1"/>
  </r>
  <r>
    <x v="641"/>
    <x v="0"/>
    <x v="83"/>
    <x v="0"/>
    <x v="194"/>
    <n v="70"/>
    <n v="4.4000000000000004"/>
    <x v="1"/>
    <x v="5"/>
    <x v="0"/>
    <x v="2"/>
  </r>
  <r>
    <x v="642"/>
    <x v="2"/>
    <x v="32"/>
    <x v="3"/>
    <x v="194"/>
    <n v="105"/>
    <n v="4.2"/>
    <x v="1"/>
    <x v="5"/>
    <x v="0"/>
    <x v="2"/>
  </r>
  <r>
    <x v="643"/>
    <x v="0"/>
    <x v="99"/>
    <x v="3"/>
    <x v="195"/>
    <n v="78"/>
    <n v="3.4"/>
    <x v="1"/>
    <x v="6"/>
    <x v="0"/>
    <x v="1"/>
  </r>
  <r>
    <x v="644"/>
    <x v="13"/>
    <x v="67"/>
    <x v="3"/>
    <x v="196"/>
    <n v="205"/>
    <n v="4.4000000000000004"/>
    <x v="1"/>
    <x v="1"/>
    <x v="0"/>
    <x v="2"/>
  </r>
  <r>
    <x v="645"/>
    <x v="8"/>
    <x v="150"/>
    <x v="3"/>
    <x v="196"/>
    <n v="78"/>
    <n v="2.7"/>
    <x v="1"/>
    <x v="1"/>
    <x v="1"/>
    <x v="1"/>
  </r>
  <r>
    <x v="646"/>
    <x v="1"/>
    <x v="20"/>
    <x v="4"/>
    <x v="196"/>
    <n v="38"/>
    <n v="4.5"/>
    <x v="1"/>
    <x v="1"/>
    <x v="2"/>
    <x v="0"/>
  </r>
  <r>
    <x v="647"/>
    <x v="13"/>
    <x v="147"/>
    <x v="2"/>
    <x v="196"/>
    <n v="92"/>
    <n v="1.7"/>
    <x v="1"/>
    <x v="1"/>
    <x v="2"/>
    <x v="3"/>
  </r>
  <r>
    <x v="648"/>
    <x v="14"/>
    <x v="155"/>
    <x v="0"/>
    <x v="196"/>
    <n v="36"/>
    <n v="4.7"/>
    <x v="1"/>
    <x v="1"/>
    <x v="1"/>
    <x v="0"/>
  </r>
  <r>
    <x v="649"/>
    <x v="12"/>
    <x v="136"/>
    <x v="1"/>
    <x v="196"/>
    <n v="76"/>
    <n v="4.4000000000000004"/>
    <x v="1"/>
    <x v="1"/>
    <x v="1"/>
    <x v="2"/>
  </r>
  <r>
    <x v="650"/>
    <x v="5"/>
    <x v="51"/>
    <x v="0"/>
    <x v="197"/>
    <n v="170"/>
    <n v="3.5"/>
    <x v="1"/>
    <x v="3"/>
    <x v="0"/>
    <x v="2"/>
  </r>
  <r>
    <x v="651"/>
    <x v="13"/>
    <x v="6"/>
    <x v="4"/>
    <x v="198"/>
    <n v="117"/>
    <n v="4.7"/>
    <x v="1"/>
    <x v="4"/>
    <x v="0"/>
    <x v="0"/>
  </r>
  <r>
    <x v="652"/>
    <x v="10"/>
    <x v="53"/>
    <x v="1"/>
    <x v="198"/>
    <n v="20"/>
    <n v="4.3"/>
    <x v="1"/>
    <x v="4"/>
    <x v="0"/>
    <x v="2"/>
  </r>
  <r>
    <x v="653"/>
    <x v="12"/>
    <x v="75"/>
    <x v="4"/>
    <x v="198"/>
    <n v="99"/>
    <n v="4.0999999999999996"/>
    <x v="1"/>
    <x v="4"/>
    <x v="0"/>
    <x v="2"/>
  </r>
  <r>
    <x v="654"/>
    <x v="6"/>
    <x v="156"/>
    <x v="1"/>
    <x v="199"/>
    <n v="105"/>
    <n v="2.9"/>
    <x v="1"/>
    <x v="5"/>
    <x v="0"/>
    <x v="1"/>
  </r>
  <r>
    <x v="655"/>
    <x v="7"/>
    <x v="111"/>
    <x v="3"/>
    <x v="199"/>
    <n v="195"/>
    <n v="3.4"/>
    <x v="1"/>
    <x v="5"/>
    <x v="1"/>
    <x v="1"/>
  </r>
  <r>
    <x v="656"/>
    <x v="2"/>
    <x v="108"/>
    <x v="1"/>
    <x v="200"/>
    <n v="152"/>
    <n v="4.5999999999999996"/>
    <x v="1"/>
    <x v="6"/>
    <x v="2"/>
    <x v="0"/>
  </r>
  <r>
    <x v="657"/>
    <x v="7"/>
    <x v="35"/>
    <x v="3"/>
    <x v="201"/>
    <n v="195"/>
    <n v="4.9000000000000004"/>
    <x v="1"/>
    <x v="0"/>
    <x v="1"/>
    <x v="0"/>
  </r>
  <r>
    <x v="658"/>
    <x v="5"/>
    <x v="113"/>
    <x v="2"/>
    <x v="201"/>
    <n v="70"/>
    <n v="3.6"/>
    <x v="1"/>
    <x v="0"/>
    <x v="0"/>
    <x v="2"/>
  </r>
  <r>
    <x v="659"/>
    <x v="12"/>
    <x v="157"/>
    <x v="2"/>
    <x v="201"/>
    <n v="22"/>
    <n v="3.5"/>
    <x v="1"/>
    <x v="0"/>
    <x v="3"/>
    <x v="2"/>
  </r>
  <r>
    <x v="660"/>
    <x v="4"/>
    <x v="86"/>
    <x v="4"/>
    <x v="202"/>
    <n v="40"/>
    <n v="3.3"/>
    <x v="1"/>
    <x v="1"/>
    <x v="0"/>
    <x v="1"/>
  </r>
  <r>
    <x v="661"/>
    <x v="4"/>
    <x v="55"/>
    <x v="1"/>
    <x v="203"/>
    <n v="54"/>
    <n v="3.8"/>
    <x v="1"/>
    <x v="2"/>
    <x v="1"/>
    <x v="2"/>
  </r>
  <r>
    <x v="662"/>
    <x v="1"/>
    <x v="49"/>
    <x v="1"/>
    <x v="203"/>
    <n v="60"/>
    <n v="2.5"/>
    <x v="1"/>
    <x v="2"/>
    <x v="1"/>
    <x v="1"/>
  </r>
  <r>
    <x v="663"/>
    <x v="11"/>
    <x v="134"/>
    <x v="0"/>
    <x v="204"/>
    <n v="58"/>
    <n v="4.5999999999999996"/>
    <x v="1"/>
    <x v="4"/>
    <x v="0"/>
    <x v="0"/>
  </r>
  <r>
    <x v="664"/>
    <x v="6"/>
    <x v="29"/>
    <x v="4"/>
    <x v="204"/>
    <n v="220"/>
    <n v="4.7"/>
    <x v="1"/>
    <x v="4"/>
    <x v="0"/>
    <x v="0"/>
  </r>
  <r>
    <x v="665"/>
    <x v="0"/>
    <x v="47"/>
    <x v="4"/>
    <x v="204"/>
    <n v="27"/>
    <n v="3.6"/>
    <x v="1"/>
    <x v="4"/>
    <x v="0"/>
    <x v="2"/>
  </r>
  <r>
    <x v="666"/>
    <x v="7"/>
    <x v="33"/>
    <x v="4"/>
    <x v="205"/>
    <n v="26"/>
    <n v="4.3"/>
    <x v="1"/>
    <x v="6"/>
    <x v="0"/>
    <x v="2"/>
  </r>
  <r>
    <x v="667"/>
    <x v="10"/>
    <x v="104"/>
    <x v="3"/>
    <x v="206"/>
    <n v="160"/>
    <n v="4.7"/>
    <x v="1"/>
    <x v="0"/>
    <x v="1"/>
    <x v="0"/>
  </r>
  <r>
    <x v="668"/>
    <x v="12"/>
    <x v="6"/>
    <x v="1"/>
    <x v="206"/>
    <n v="200"/>
    <n v="4.9000000000000004"/>
    <x v="1"/>
    <x v="0"/>
    <x v="0"/>
    <x v="0"/>
  </r>
  <r>
    <x v="669"/>
    <x v="12"/>
    <x v="23"/>
    <x v="0"/>
    <x v="207"/>
    <n v="135"/>
    <n v="4.9000000000000004"/>
    <x v="1"/>
    <x v="3"/>
    <x v="1"/>
    <x v="0"/>
  </r>
  <r>
    <x v="670"/>
    <x v="0"/>
    <x v="3"/>
    <x v="1"/>
    <x v="208"/>
    <n v="22"/>
    <n v="1.9"/>
    <x v="1"/>
    <x v="4"/>
    <x v="1"/>
    <x v="3"/>
  </r>
  <r>
    <x v="671"/>
    <x v="6"/>
    <x v="34"/>
    <x v="3"/>
    <x v="209"/>
    <n v="164"/>
    <n v="4.5"/>
    <x v="1"/>
    <x v="5"/>
    <x v="0"/>
    <x v="0"/>
  </r>
  <r>
    <x v="672"/>
    <x v="4"/>
    <x v="22"/>
    <x v="0"/>
    <x v="209"/>
    <n v="21"/>
    <n v="4.9000000000000004"/>
    <x v="1"/>
    <x v="5"/>
    <x v="0"/>
    <x v="0"/>
  </r>
  <r>
    <x v="673"/>
    <x v="6"/>
    <x v="131"/>
    <x v="3"/>
    <x v="210"/>
    <n v="120"/>
    <n v="4.5"/>
    <x v="1"/>
    <x v="6"/>
    <x v="0"/>
    <x v="0"/>
  </r>
  <r>
    <x v="674"/>
    <x v="5"/>
    <x v="84"/>
    <x v="2"/>
    <x v="210"/>
    <n v="93"/>
    <n v="2.7"/>
    <x v="1"/>
    <x v="6"/>
    <x v="0"/>
    <x v="1"/>
  </r>
  <r>
    <x v="675"/>
    <x v="4"/>
    <x v="3"/>
    <x v="2"/>
    <x v="210"/>
    <n v="135"/>
    <n v="2.1"/>
    <x v="1"/>
    <x v="6"/>
    <x v="1"/>
    <x v="3"/>
  </r>
  <r>
    <x v="676"/>
    <x v="12"/>
    <x v="78"/>
    <x v="0"/>
    <x v="210"/>
    <n v="210"/>
    <n v="4.2"/>
    <x v="1"/>
    <x v="6"/>
    <x v="3"/>
    <x v="2"/>
  </r>
  <r>
    <x v="677"/>
    <x v="14"/>
    <x v="47"/>
    <x v="2"/>
    <x v="211"/>
    <n v="29"/>
    <n v="4.7"/>
    <x v="1"/>
    <x v="0"/>
    <x v="0"/>
    <x v="0"/>
  </r>
  <r>
    <x v="678"/>
    <x v="8"/>
    <x v="90"/>
    <x v="4"/>
    <x v="211"/>
    <n v="111"/>
    <n v="3.9"/>
    <x v="1"/>
    <x v="0"/>
    <x v="0"/>
    <x v="2"/>
  </r>
  <r>
    <x v="679"/>
    <x v="3"/>
    <x v="89"/>
    <x v="1"/>
    <x v="212"/>
    <n v="63"/>
    <n v="4.0999999999999996"/>
    <x v="1"/>
    <x v="1"/>
    <x v="1"/>
    <x v="2"/>
  </r>
  <r>
    <x v="680"/>
    <x v="13"/>
    <x v="0"/>
    <x v="3"/>
    <x v="212"/>
    <n v="44"/>
    <n v="3.8"/>
    <x v="1"/>
    <x v="1"/>
    <x v="0"/>
    <x v="2"/>
  </r>
  <r>
    <x v="681"/>
    <x v="3"/>
    <x v="75"/>
    <x v="3"/>
    <x v="213"/>
    <n v="120"/>
    <n v="1.8"/>
    <x v="1"/>
    <x v="3"/>
    <x v="0"/>
    <x v="3"/>
  </r>
  <r>
    <x v="682"/>
    <x v="4"/>
    <x v="138"/>
    <x v="3"/>
    <x v="213"/>
    <n v="120"/>
    <n v="4.0999999999999996"/>
    <x v="1"/>
    <x v="3"/>
    <x v="3"/>
    <x v="2"/>
  </r>
  <r>
    <x v="683"/>
    <x v="8"/>
    <x v="157"/>
    <x v="1"/>
    <x v="214"/>
    <n v="40"/>
    <n v="4.4000000000000004"/>
    <x v="1"/>
    <x v="4"/>
    <x v="3"/>
    <x v="2"/>
  </r>
  <r>
    <x v="684"/>
    <x v="5"/>
    <x v="148"/>
    <x v="2"/>
    <x v="214"/>
    <n v="160"/>
    <n v="4.0999999999999996"/>
    <x v="1"/>
    <x v="4"/>
    <x v="1"/>
    <x v="2"/>
  </r>
  <r>
    <x v="685"/>
    <x v="12"/>
    <x v="21"/>
    <x v="3"/>
    <x v="215"/>
    <n v="44"/>
    <n v="3.8"/>
    <x v="1"/>
    <x v="5"/>
    <x v="0"/>
    <x v="2"/>
  </r>
  <r>
    <x v="686"/>
    <x v="3"/>
    <x v="130"/>
    <x v="1"/>
    <x v="215"/>
    <n v="80"/>
    <n v="4.3"/>
    <x v="1"/>
    <x v="5"/>
    <x v="0"/>
    <x v="2"/>
  </r>
  <r>
    <x v="687"/>
    <x v="10"/>
    <x v="143"/>
    <x v="1"/>
    <x v="216"/>
    <n v="66"/>
    <n v="4.5"/>
    <x v="1"/>
    <x v="6"/>
    <x v="2"/>
    <x v="0"/>
  </r>
  <r>
    <x v="688"/>
    <x v="13"/>
    <x v="133"/>
    <x v="4"/>
    <x v="216"/>
    <n v="82"/>
    <n v="3.4"/>
    <x v="1"/>
    <x v="6"/>
    <x v="1"/>
    <x v="1"/>
  </r>
  <r>
    <x v="689"/>
    <x v="5"/>
    <x v="38"/>
    <x v="3"/>
    <x v="216"/>
    <n v="66"/>
    <n v="4.8"/>
    <x v="1"/>
    <x v="6"/>
    <x v="0"/>
    <x v="0"/>
  </r>
  <r>
    <x v="690"/>
    <x v="12"/>
    <x v="37"/>
    <x v="2"/>
    <x v="216"/>
    <n v="92"/>
    <n v="4.9000000000000004"/>
    <x v="1"/>
    <x v="6"/>
    <x v="1"/>
    <x v="0"/>
  </r>
  <r>
    <x v="691"/>
    <x v="11"/>
    <x v="24"/>
    <x v="4"/>
    <x v="217"/>
    <n v="104"/>
    <n v="4.7"/>
    <x v="1"/>
    <x v="0"/>
    <x v="0"/>
    <x v="0"/>
  </r>
  <r>
    <x v="692"/>
    <x v="4"/>
    <x v="4"/>
    <x v="3"/>
    <x v="217"/>
    <n v="105"/>
    <n v="3.3"/>
    <x v="1"/>
    <x v="0"/>
    <x v="2"/>
    <x v="1"/>
  </r>
  <r>
    <x v="693"/>
    <x v="13"/>
    <x v="21"/>
    <x v="3"/>
    <x v="217"/>
    <n v="100"/>
    <n v="2.8"/>
    <x v="1"/>
    <x v="0"/>
    <x v="0"/>
    <x v="1"/>
  </r>
  <r>
    <x v="694"/>
    <x v="5"/>
    <x v="146"/>
    <x v="4"/>
    <x v="217"/>
    <n v="90"/>
    <n v="4.0999999999999996"/>
    <x v="1"/>
    <x v="0"/>
    <x v="0"/>
    <x v="2"/>
  </r>
  <r>
    <x v="695"/>
    <x v="2"/>
    <x v="18"/>
    <x v="0"/>
    <x v="217"/>
    <n v="110"/>
    <n v="3.5"/>
    <x v="1"/>
    <x v="0"/>
    <x v="2"/>
    <x v="2"/>
  </r>
  <r>
    <x v="696"/>
    <x v="10"/>
    <x v="66"/>
    <x v="4"/>
    <x v="218"/>
    <n v="68"/>
    <n v="2.2999999999999998"/>
    <x v="1"/>
    <x v="2"/>
    <x v="0"/>
    <x v="3"/>
  </r>
  <r>
    <x v="697"/>
    <x v="4"/>
    <x v="95"/>
    <x v="1"/>
    <x v="219"/>
    <n v="210"/>
    <n v="4.0999999999999996"/>
    <x v="1"/>
    <x v="3"/>
    <x v="0"/>
    <x v="2"/>
  </r>
  <r>
    <x v="698"/>
    <x v="1"/>
    <x v="145"/>
    <x v="0"/>
    <x v="219"/>
    <n v="111"/>
    <n v="4.3"/>
    <x v="1"/>
    <x v="3"/>
    <x v="2"/>
    <x v="2"/>
  </r>
  <r>
    <x v="699"/>
    <x v="1"/>
    <x v="41"/>
    <x v="1"/>
    <x v="220"/>
    <n v="45"/>
    <n v="4.9000000000000004"/>
    <x v="1"/>
    <x v="4"/>
    <x v="0"/>
    <x v="0"/>
  </r>
  <r>
    <x v="700"/>
    <x v="7"/>
    <x v="55"/>
    <x v="0"/>
    <x v="221"/>
    <n v="132"/>
    <n v="4"/>
    <x v="1"/>
    <x v="5"/>
    <x v="1"/>
    <x v="2"/>
  </r>
  <r>
    <x v="701"/>
    <x v="0"/>
    <x v="70"/>
    <x v="4"/>
    <x v="221"/>
    <n v="20"/>
    <n v="4.7"/>
    <x v="1"/>
    <x v="5"/>
    <x v="1"/>
    <x v="0"/>
  </r>
  <r>
    <x v="702"/>
    <x v="6"/>
    <x v="74"/>
    <x v="3"/>
    <x v="221"/>
    <n v="36"/>
    <n v="3.4"/>
    <x v="1"/>
    <x v="5"/>
    <x v="0"/>
    <x v="1"/>
  </r>
  <r>
    <x v="703"/>
    <x v="13"/>
    <x v="5"/>
    <x v="1"/>
    <x v="222"/>
    <n v="72"/>
    <n v="4"/>
    <x v="1"/>
    <x v="0"/>
    <x v="0"/>
    <x v="2"/>
  </r>
  <r>
    <x v="704"/>
    <x v="9"/>
    <x v="75"/>
    <x v="1"/>
    <x v="222"/>
    <n v="63"/>
    <n v="4.5"/>
    <x v="1"/>
    <x v="0"/>
    <x v="0"/>
    <x v="0"/>
  </r>
  <r>
    <x v="705"/>
    <x v="9"/>
    <x v="6"/>
    <x v="0"/>
    <x v="223"/>
    <n v="44"/>
    <n v="4.5"/>
    <x v="1"/>
    <x v="1"/>
    <x v="0"/>
    <x v="0"/>
  </r>
  <r>
    <x v="706"/>
    <x v="0"/>
    <x v="84"/>
    <x v="2"/>
    <x v="223"/>
    <n v="132"/>
    <n v="4.9000000000000004"/>
    <x v="1"/>
    <x v="1"/>
    <x v="0"/>
    <x v="0"/>
  </r>
  <r>
    <x v="707"/>
    <x v="12"/>
    <x v="97"/>
    <x v="3"/>
    <x v="223"/>
    <n v="46"/>
    <n v="4.4000000000000004"/>
    <x v="1"/>
    <x v="1"/>
    <x v="0"/>
    <x v="2"/>
  </r>
  <r>
    <x v="708"/>
    <x v="12"/>
    <x v="74"/>
    <x v="3"/>
    <x v="223"/>
    <n v="96"/>
    <n v="2.9"/>
    <x v="1"/>
    <x v="1"/>
    <x v="0"/>
    <x v="1"/>
  </r>
  <r>
    <x v="709"/>
    <x v="8"/>
    <x v="37"/>
    <x v="0"/>
    <x v="224"/>
    <n v="75"/>
    <n v="4.4000000000000004"/>
    <x v="1"/>
    <x v="2"/>
    <x v="1"/>
    <x v="2"/>
  </r>
  <r>
    <x v="710"/>
    <x v="5"/>
    <x v="143"/>
    <x v="3"/>
    <x v="225"/>
    <n v="88"/>
    <n v="4.3"/>
    <x v="1"/>
    <x v="3"/>
    <x v="2"/>
    <x v="2"/>
  </r>
  <r>
    <x v="711"/>
    <x v="1"/>
    <x v="41"/>
    <x v="0"/>
    <x v="225"/>
    <n v="24"/>
    <n v="4.7"/>
    <x v="1"/>
    <x v="3"/>
    <x v="0"/>
    <x v="0"/>
  </r>
  <r>
    <x v="712"/>
    <x v="3"/>
    <x v="20"/>
    <x v="4"/>
    <x v="225"/>
    <n v="96"/>
    <n v="3.2"/>
    <x v="1"/>
    <x v="3"/>
    <x v="2"/>
    <x v="1"/>
  </r>
  <r>
    <x v="713"/>
    <x v="4"/>
    <x v="111"/>
    <x v="4"/>
    <x v="226"/>
    <n v="124"/>
    <n v="2.2999999999999998"/>
    <x v="1"/>
    <x v="4"/>
    <x v="1"/>
    <x v="3"/>
  </r>
  <r>
    <x v="714"/>
    <x v="3"/>
    <x v="93"/>
    <x v="2"/>
    <x v="227"/>
    <n v="130"/>
    <n v="3.6"/>
    <x v="1"/>
    <x v="5"/>
    <x v="2"/>
    <x v="2"/>
  </r>
  <r>
    <x v="715"/>
    <x v="12"/>
    <x v="156"/>
    <x v="1"/>
    <x v="227"/>
    <n v="45"/>
    <n v="4.5999999999999996"/>
    <x v="1"/>
    <x v="5"/>
    <x v="0"/>
    <x v="0"/>
  </r>
  <r>
    <x v="716"/>
    <x v="2"/>
    <x v="90"/>
    <x v="4"/>
    <x v="227"/>
    <n v="66"/>
    <n v="4"/>
    <x v="1"/>
    <x v="5"/>
    <x v="0"/>
    <x v="2"/>
  </r>
  <r>
    <x v="717"/>
    <x v="0"/>
    <x v="32"/>
    <x v="0"/>
    <x v="227"/>
    <n v="58"/>
    <n v="4.7"/>
    <x v="1"/>
    <x v="5"/>
    <x v="0"/>
    <x v="0"/>
  </r>
  <r>
    <x v="718"/>
    <x v="13"/>
    <x v="125"/>
    <x v="4"/>
    <x v="228"/>
    <n v="152"/>
    <n v="4.3"/>
    <x v="1"/>
    <x v="6"/>
    <x v="2"/>
    <x v="2"/>
  </r>
  <r>
    <x v="719"/>
    <x v="4"/>
    <x v="33"/>
    <x v="3"/>
    <x v="228"/>
    <n v="75"/>
    <n v="2.8"/>
    <x v="1"/>
    <x v="6"/>
    <x v="0"/>
    <x v="1"/>
  </r>
  <r>
    <x v="720"/>
    <x v="10"/>
    <x v="70"/>
    <x v="1"/>
    <x v="228"/>
    <n v="78"/>
    <n v="4"/>
    <x v="1"/>
    <x v="6"/>
    <x v="1"/>
    <x v="2"/>
  </r>
  <r>
    <x v="721"/>
    <x v="0"/>
    <x v="30"/>
    <x v="2"/>
    <x v="228"/>
    <n v="69"/>
    <n v="3.9"/>
    <x v="1"/>
    <x v="6"/>
    <x v="0"/>
    <x v="2"/>
  </r>
  <r>
    <x v="722"/>
    <x v="11"/>
    <x v="55"/>
    <x v="0"/>
    <x v="229"/>
    <n v="46"/>
    <n v="3.1"/>
    <x v="1"/>
    <x v="0"/>
    <x v="1"/>
    <x v="1"/>
  </r>
  <r>
    <x v="723"/>
    <x v="13"/>
    <x v="139"/>
    <x v="4"/>
    <x v="229"/>
    <n v="64"/>
    <n v="2.7"/>
    <x v="1"/>
    <x v="0"/>
    <x v="1"/>
    <x v="1"/>
  </r>
  <r>
    <x v="724"/>
    <x v="6"/>
    <x v="99"/>
    <x v="1"/>
    <x v="229"/>
    <n v="38"/>
    <n v="4.7"/>
    <x v="1"/>
    <x v="0"/>
    <x v="0"/>
    <x v="0"/>
  </r>
  <r>
    <x v="725"/>
    <x v="0"/>
    <x v="20"/>
    <x v="1"/>
    <x v="230"/>
    <n v="90"/>
    <n v="4.3"/>
    <x v="1"/>
    <x v="2"/>
    <x v="2"/>
    <x v="2"/>
  </r>
  <r>
    <x v="726"/>
    <x v="7"/>
    <x v="131"/>
    <x v="1"/>
    <x v="230"/>
    <n v="32"/>
    <n v="3.8"/>
    <x v="1"/>
    <x v="2"/>
    <x v="0"/>
    <x v="2"/>
  </r>
  <r>
    <x v="727"/>
    <x v="8"/>
    <x v="29"/>
    <x v="4"/>
    <x v="230"/>
    <n v="120"/>
    <n v="4.4000000000000004"/>
    <x v="1"/>
    <x v="2"/>
    <x v="0"/>
    <x v="2"/>
  </r>
  <r>
    <x v="728"/>
    <x v="6"/>
    <x v="126"/>
    <x v="1"/>
    <x v="230"/>
    <n v="31"/>
    <n v="3.9"/>
    <x v="1"/>
    <x v="2"/>
    <x v="4"/>
    <x v="2"/>
  </r>
  <r>
    <x v="729"/>
    <x v="2"/>
    <x v="77"/>
    <x v="4"/>
    <x v="231"/>
    <n v="108"/>
    <n v="4.9000000000000004"/>
    <x v="1"/>
    <x v="3"/>
    <x v="0"/>
    <x v="0"/>
  </r>
  <r>
    <x v="730"/>
    <x v="0"/>
    <x v="50"/>
    <x v="4"/>
    <x v="231"/>
    <n v="180"/>
    <n v="4.2"/>
    <x v="1"/>
    <x v="3"/>
    <x v="0"/>
    <x v="2"/>
  </r>
  <r>
    <x v="731"/>
    <x v="7"/>
    <x v="54"/>
    <x v="2"/>
    <x v="232"/>
    <n v="124"/>
    <n v="4"/>
    <x v="1"/>
    <x v="4"/>
    <x v="2"/>
    <x v="2"/>
  </r>
  <r>
    <x v="732"/>
    <x v="5"/>
    <x v="67"/>
    <x v="2"/>
    <x v="232"/>
    <n v="23"/>
    <n v="4.2"/>
    <x v="1"/>
    <x v="4"/>
    <x v="0"/>
    <x v="2"/>
  </r>
  <r>
    <x v="733"/>
    <x v="12"/>
    <x v="44"/>
    <x v="0"/>
    <x v="233"/>
    <n v="24"/>
    <n v="4.8"/>
    <x v="1"/>
    <x v="5"/>
    <x v="2"/>
    <x v="0"/>
  </r>
  <r>
    <x v="734"/>
    <x v="5"/>
    <x v="116"/>
    <x v="1"/>
    <x v="234"/>
    <n v="52"/>
    <n v="1.1000000000000001"/>
    <x v="1"/>
    <x v="6"/>
    <x v="1"/>
    <x v="5"/>
  </r>
  <r>
    <x v="735"/>
    <x v="2"/>
    <x v="62"/>
    <x v="0"/>
    <x v="235"/>
    <n v="168"/>
    <n v="4"/>
    <x v="1"/>
    <x v="0"/>
    <x v="2"/>
    <x v="2"/>
  </r>
  <r>
    <x v="736"/>
    <x v="13"/>
    <x v="42"/>
    <x v="4"/>
    <x v="236"/>
    <n v="125"/>
    <n v="4.8"/>
    <x v="1"/>
    <x v="2"/>
    <x v="0"/>
    <x v="0"/>
  </r>
  <r>
    <x v="737"/>
    <x v="0"/>
    <x v="51"/>
    <x v="0"/>
    <x v="237"/>
    <n v="50"/>
    <n v="4.2"/>
    <x v="1"/>
    <x v="3"/>
    <x v="0"/>
    <x v="2"/>
  </r>
  <r>
    <x v="738"/>
    <x v="9"/>
    <x v="30"/>
    <x v="1"/>
    <x v="238"/>
    <n v="220"/>
    <n v="4.5999999999999996"/>
    <x v="1"/>
    <x v="4"/>
    <x v="0"/>
    <x v="0"/>
  </r>
  <r>
    <x v="739"/>
    <x v="6"/>
    <x v="130"/>
    <x v="0"/>
    <x v="238"/>
    <n v="180"/>
    <n v="4"/>
    <x v="1"/>
    <x v="4"/>
    <x v="0"/>
    <x v="2"/>
  </r>
  <r>
    <x v="740"/>
    <x v="2"/>
    <x v="77"/>
    <x v="1"/>
    <x v="238"/>
    <n v="110"/>
    <n v="3.9"/>
    <x v="1"/>
    <x v="4"/>
    <x v="0"/>
    <x v="2"/>
  </r>
  <r>
    <x v="741"/>
    <x v="12"/>
    <x v="151"/>
    <x v="0"/>
    <x v="238"/>
    <n v="36"/>
    <n v="2.8"/>
    <x v="1"/>
    <x v="4"/>
    <x v="1"/>
    <x v="1"/>
  </r>
  <r>
    <x v="742"/>
    <x v="1"/>
    <x v="92"/>
    <x v="2"/>
    <x v="239"/>
    <n v="93"/>
    <n v="4.7"/>
    <x v="1"/>
    <x v="5"/>
    <x v="1"/>
    <x v="0"/>
  </r>
  <r>
    <x v="743"/>
    <x v="6"/>
    <x v="134"/>
    <x v="0"/>
    <x v="239"/>
    <n v="38"/>
    <n v="4.2"/>
    <x v="1"/>
    <x v="5"/>
    <x v="0"/>
    <x v="2"/>
  </r>
  <r>
    <x v="744"/>
    <x v="2"/>
    <x v="130"/>
    <x v="2"/>
    <x v="240"/>
    <n v="66"/>
    <n v="3.9"/>
    <x v="1"/>
    <x v="6"/>
    <x v="0"/>
    <x v="2"/>
  </r>
  <r>
    <x v="745"/>
    <x v="5"/>
    <x v="42"/>
    <x v="0"/>
    <x v="240"/>
    <n v="215"/>
    <n v="4.5999999999999996"/>
    <x v="1"/>
    <x v="6"/>
    <x v="0"/>
    <x v="0"/>
  </r>
  <r>
    <x v="746"/>
    <x v="5"/>
    <x v="64"/>
    <x v="2"/>
    <x v="240"/>
    <n v="92"/>
    <n v="4.3"/>
    <x v="1"/>
    <x v="6"/>
    <x v="2"/>
    <x v="2"/>
  </r>
  <r>
    <x v="747"/>
    <x v="4"/>
    <x v="74"/>
    <x v="0"/>
    <x v="240"/>
    <n v="80"/>
    <n v="3.6"/>
    <x v="1"/>
    <x v="6"/>
    <x v="0"/>
    <x v="2"/>
  </r>
  <r>
    <x v="748"/>
    <x v="4"/>
    <x v="22"/>
    <x v="0"/>
    <x v="241"/>
    <n v="123"/>
    <n v="4.9000000000000004"/>
    <x v="1"/>
    <x v="0"/>
    <x v="0"/>
    <x v="0"/>
  </r>
  <r>
    <x v="749"/>
    <x v="12"/>
    <x v="48"/>
    <x v="3"/>
    <x v="241"/>
    <n v="23"/>
    <n v="2.4"/>
    <x v="1"/>
    <x v="0"/>
    <x v="0"/>
    <x v="3"/>
  </r>
  <r>
    <x v="750"/>
    <x v="11"/>
    <x v="127"/>
    <x v="1"/>
    <x v="241"/>
    <n v="63"/>
    <n v="4.2"/>
    <x v="1"/>
    <x v="0"/>
    <x v="1"/>
    <x v="2"/>
  </r>
  <r>
    <x v="751"/>
    <x v="14"/>
    <x v="66"/>
    <x v="4"/>
    <x v="241"/>
    <n v="52"/>
    <n v="3.9"/>
    <x v="1"/>
    <x v="0"/>
    <x v="0"/>
    <x v="2"/>
  </r>
  <r>
    <x v="752"/>
    <x v="5"/>
    <x v="99"/>
    <x v="4"/>
    <x v="241"/>
    <n v="60"/>
    <n v="4.2"/>
    <x v="1"/>
    <x v="0"/>
    <x v="0"/>
    <x v="2"/>
  </r>
  <r>
    <x v="753"/>
    <x v="4"/>
    <x v="19"/>
    <x v="2"/>
    <x v="242"/>
    <n v="87"/>
    <n v="3.9"/>
    <x v="1"/>
    <x v="1"/>
    <x v="0"/>
    <x v="2"/>
  </r>
  <r>
    <x v="754"/>
    <x v="8"/>
    <x v="74"/>
    <x v="0"/>
    <x v="243"/>
    <n v="42"/>
    <n v="4.5"/>
    <x v="1"/>
    <x v="2"/>
    <x v="0"/>
    <x v="0"/>
  </r>
  <r>
    <x v="755"/>
    <x v="10"/>
    <x v="112"/>
    <x v="1"/>
    <x v="244"/>
    <n v="37"/>
    <n v="3.8"/>
    <x v="1"/>
    <x v="3"/>
    <x v="1"/>
    <x v="2"/>
  </r>
  <r>
    <x v="756"/>
    <x v="10"/>
    <x v="51"/>
    <x v="3"/>
    <x v="244"/>
    <n v="135"/>
    <n v="3.9"/>
    <x v="1"/>
    <x v="3"/>
    <x v="0"/>
    <x v="2"/>
  </r>
  <r>
    <x v="757"/>
    <x v="8"/>
    <x v="72"/>
    <x v="3"/>
    <x v="244"/>
    <n v="88"/>
    <n v="4.7"/>
    <x v="1"/>
    <x v="3"/>
    <x v="1"/>
    <x v="0"/>
  </r>
  <r>
    <x v="758"/>
    <x v="13"/>
    <x v="130"/>
    <x v="1"/>
    <x v="244"/>
    <n v="190"/>
    <n v="3.2"/>
    <x v="1"/>
    <x v="3"/>
    <x v="0"/>
    <x v="1"/>
  </r>
  <r>
    <x v="759"/>
    <x v="13"/>
    <x v="139"/>
    <x v="3"/>
    <x v="244"/>
    <n v="81"/>
    <n v="5"/>
    <x v="1"/>
    <x v="3"/>
    <x v="1"/>
    <x v="0"/>
  </r>
  <r>
    <x v="760"/>
    <x v="10"/>
    <x v="116"/>
    <x v="1"/>
    <x v="244"/>
    <n v="44"/>
    <n v="3.7"/>
    <x v="1"/>
    <x v="3"/>
    <x v="1"/>
    <x v="2"/>
  </r>
  <r>
    <x v="761"/>
    <x v="2"/>
    <x v="10"/>
    <x v="3"/>
    <x v="245"/>
    <n v="92"/>
    <n v="3.9"/>
    <x v="1"/>
    <x v="4"/>
    <x v="1"/>
    <x v="2"/>
  </r>
  <r>
    <x v="762"/>
    <x v="10"/>
    <x v="50"/>
    <x v="0"/>
    <x v="246"/>
    <n v="90"/>
    <n v="3.1"/>
    <x v="1"/>
    <x v="5"/>
    <x v="0"/>
    <x v="1"/>
  </r>
  <r>
    <x v="763"/>
    <x v="11"/>
    <x v="90"/>
    <x v="3"/>
    <x v="246"/>
    <n v="112"/>
    <n v="2"/>
    <x v="1"/>
    <x v="5"/>
    <x v="0"/>
    <x v="3"/>
  </r>
  <r>
    <x v="764"/>
    <x v="9"/>
    <x v="76"/>
    <x v="1"/>
    <x v="246"/>
    <n v="112"/>
    <n v="4.5999999999999996"/>
    <x v="1"/>
    <x v="5"/>
    <x v="1"/>
    <x v="0"/>
  </r>
  <r>
    <x v="765"/>
    <x v="14"/>
    <x v="55"/>
    <x v="2"/>
    <x v="246"/>
    <n v="48"/>
    <n v="3.7"/>
    <x v="1"/>
    <x v="5"/>
    <x v="1"/>
    <x v="2"/>
  </r>
  <r>
    <x v="766"/>
    <x v="11"/>
    <x v="118"/>
    <x v="1"/>
    <x v="246"/>
    <n v="116"/>
    <n v="4.4000000000000004"/>
    <x v="1"/>
    <x v="5"/>
    <x v="1"/>
    <x v="2"/>
  </r>
  <r>
    <x v="767"/>
    <x v="1"/>
    <x v="95"/>
    <x v="1"/>
    <x v="246"/>
    <n v="29"/>
    <n v="2.1"/>
    <x v="1"/>
    <x v="5"/>
    <x v="0"/>
    <x v="3"/>
  </r>
  <r>
    <x v="768"/>
    <x v="9"/>
    <x v="107"/>
    <x v="3"/>
    <x v="247"/>
    <n v="170"/>
    <n v="2.2000000000000002"/>
    <x v="1"/>
    <x v="6"/>
    <x v="0"/>
    <x v="3"/>
  </r>
  <r>
    <x v="769"/>
    <x v="1"/>
    <x v="134"/>
    <x v="4"/>
    <x v="247"/>
    <n v="68"/>
    <n v="3.4"/>
    <x v="1"/>
    <x v="6"/>
    <x v="0"/>
    <x v="1"/>
  </r>
  <r>
    <x v="770"/>
    <x v="4"/>
    <x v="74"/>
    <x v="0"/>
    <x v="247"/>
    <n v="195"/>
    <n v="2.7"/>
    <x v="1"/>
    <x v="6"/>
    <x v="0"/>
    <x v="1"/>
  </r>
  <r>
    <x v="771"/>
    <x v="3"/>
    <x v="19"/>
    <x v="0"/>
    <x v="247"/>
    <n v="96"/>
    <n v="3.7"/>
    <x v="1"/>
    <x v="6"/>
    <x v="0"/>
    <x v="2"/>
  </r>
  <r>
    <x v="772"/>
    <x v="11"/>
    <x v="1"/>
    <x v="0"/>
    <x v="247"/>
    <n v="96"/>
    <n v="3.1"/>
    <x v="1"/>
    <x v="6"/>
    <x v="0"/>
    <x v="1"/>
  </r>
  <r>
    <x v="773"/>
    <x v="14"/>
    <x v="84"/>
    <x v="2"/>
    <x v="247"/>
    <n v="117"/>
    <n v="4.0999999999999996"/>
    <x v="1"/>
    <x v="6"/>
    <x v="0"/>
    <x v="2"/>
  </r>
  <r>
    <x v="774"/>
    <x v="4"/>
    <x v="26"/>
    <x v="3"/>
    <x v="247"/>
    <n v="80"/>
    <n v="4.8"/>
    <x v="1"/>
    <x v="6"/>
    <x v="3"/>
    <x v="0"/>
  </r>
  <r>
    <x v="775"/>
    <x v="8"/>
    <x v="104"/>
    <x v="4"/>
    <x v="247"/>
    <n v="117"/>
    <n v="4"/>
    <x v="1"/>
    <x v="6"/>
    <x v="1"/>
    <x v="2"/>
  </r>
  <r>
    <x v="776"/>
    <x v="10"/>
    <x v="97"/>
    <x v="0"/>
    <x v="248"/>
    <n v="40"/>
    <n v="3"/>
    <x v="1"/>
    <x v="0"/>
    <x v="0"/>
    <x v="1"/>
  </r>
  <r>
    <x v="777"/>
    <x v="13"/>
    <x v="158"/>
    <x v="4"/>
    <x v="248"/>
    <n v="117"/>
    <n v="4.8"/>
    <x v="1"/>
    <x v="0"/>
    <x v="3"/>
    <x v="0"/>
  </r>
  <r>
    <x v="778"/>
    <x v="7"/>
    <x v="67"/>
    <x v="3"/>
    <x v="248"/>
    <n v="135"/>
    <n v="4.0999999999999996"/>
    <x v="1"/>
    <x v="0"/>
    <x v="0"/>
    <x v="2"/>
  </r>
  <r>
    <x v="779"/>
    <x v="11"/>
    <x v="25"/>
    <x v="1"/>
    <x v="248"/>
    <n v="99"/>
    <n v="4.2"/>
    <x v="1"/>
    <x v="0"/>
    <x v="0"/>
    <x v="2"/>
  </r>
  <r>
    <x v="780"/>
    <x v="6"/>
    <x v="40"/>
    <x v="2"/>
    <x v="248"/>
    <n v="130"/>
    <n v="3.3"/>
    <x v="1"/>
    <x v="0"/>
    <x v="1"/>
    <x v="1"/>
  </r>
  <r>
    <x v="781"/>
    <x v="5"/>
    <x v="108"/>
    <x v="4"/>
    <x v="248"/>
    <n v="96"/>
    <n v="4.7"/>
    <x v="1"/>
    <x v="0"/>
    <x v="2"/>
    <x v="0"/>
  </r>
  <r>
    <x v="782"/>
    <x v="4"/>
    <x v="24"/>
    <x v="2"/>
    <x v="248"/>
    <n v="128"/>
    <n v="3.7"/>
    <x v="1"/>
    <x v="0"/>
    <x v="0"/>
    <x v="2"/>
  </r>
  <r>
    <x v="783"/>
    <x v="14"/>
    <x v="37"/>
    <x v="0"/>
    <x v="248"/>
    <n v="69"/>
    <n v="4.7"/>
    <x v="1"/>
    <x v="0"/>
    <x v="1"/>
    <x v="0"/>
  </r>
  <r>
    <x v="784"/>
    <x v="14"/>
    <x v="66"/>
    <x v="0"/>
    <x v="248"/>
    <n v="44"/>
    <n v="4.5999999999999996"/>
    <x v="1"/>
    <x v="0"/>
    <x v="0"/>
    <x v="0"/>
  </r>
  <r>
    <x v="785"/>
    <x v="5"/>
    <x v="112"/>
    <x v="0"/>
    <x v="248"/>
    <n v="44"/>
    <n v="4.8"/>
    <x v="1"/>
    <x v="0"/>
    <x v="1"/>
    <x v="0"/>
  </r>
  <r>
    <x v="786"/>
    <x v="9"/>
    <x v="59"/>
    <x v="4"/>
    <x v="249"/>
    <n v="135"/>
    <n v="2"/>
    <x v="1"/>
    <x v="1"/>
    <x v="0"/>
    <x v="3"/>
  </r>
  <r>
    <x v="787"/>
    <x v="3"/>
    <x v="107"/>
    <x v="2"/>
    <x v="249"/>
    <n v="45"/>
    <n v="3.9"/>
    <x v="1"/>
    <x v="1"/>
    <x v="0"/>
    <x v="2"/>
  </r>
  <r>
    <x v="788"/>
    <x v="13"/>
    <x v="62"/>
    <x v="2"/>
    <x v="249"/>
    <n v="87"/>
    <n v="3"/>
    <x v="1"/>
    <x v="1"/>
    <x v="2"/>
    <x v="1"/>
  </r>
  <r>
    <x v="789"/>
    <x v="8"/>
    <x v="67"/>
    <x v="3"/>
    <x v="250"/>
    <n v="84"/>
    <n v="4.5999999999999996"/>
    <x v="1"/>
    <x v="2"/>
    <x v="0"/>
    <x v="0"/>
  </r>
  <r>
    <x v="790"/>
    <x v="9"/>
    <x v="34"/>
    <x v="0"/>
    <x v="250"/>
    <n v="81"/>
    <n v="3.8"/>
    <x v="1"/>
    <x v="2"/>
    <x v="0"/>
    <x v="2"/>
  </r>
  <r>
    <x v="791"/>
    <x v="5"/>
    <x v="25"/>
    <x v="1"/>
    <x v="250"/>
    <n v="130"/>
    <n v="4.4000000000000004"/>
    <x v="1"/>
    <x v="2"/>
    <x v="0"/>
    <x v="2"/>
  </r>
  <r>
    <x v="792"/>
    <x v="4"/>
    <x v="96"/>
    <x v="0"/>
    <x v="251"/>
    <n v="92"/>
    <n v="2.4"/>
    <x v="1"/>
    <x v="3"/>
    <x v="0"/>
    <x v="3"/>
  </r>
  <r>
    <x v="793"/>
    <x v="12"/>
    <x v="82"/>
    <x v="3"/>
    <x v="251"/>
    <n v="48"/>
    <n v="4.5"/>
    <x v="1"/>
    <x v="3"/>
    <x v="2"/>
    <x v="0"/>
  </r>
  <r>
    <x v="794"/>
    <x v="3"/>
    <x v="6"/>
    <x v="4"/>
    <x v="251"/>
    <n v="160"/>
    <n v="4.5"/>
    <x v="1"/>
    <x v="3"/>
    <x v="0"/>
    <x v="0"/>
  </r>
  <r>
    <x v="795"/>
    <x v="7"/>
    <x v="87"/>
    <x v="3"/>
    <x v="252"/>
    <n v="155"/>
    <n v="2.7"/>
    <x v="1"/>
    <x v="4"/>
    <x v="1"/>
    <x v="1"/>
  </r>
  <r>
    <x v="796"/>
    <x v="6"/>
    <x v="117"/>
    <x v="1"/>
    <x v="252"/>
    <n v="100"/>
    <n v="4.9000000000000004"/>
    <x v="1"/>
    <x v="4"/>
    <x v="0"/>
    <x v="0"/>
  </r>
  <r>
    <x v="797"/>
    <x v="9"/>
    <x v="46"/>
    <x v="2"/>
    <x v="252"/>
    <n v="56"/>
    <n v="3.7"/>
    <x v="1"/>
    <x v="4"/>
    <x v="0"/>
    <x v="2"/>
  </r>
  <r>
    <x v="798"/>
    <x v="4"/>
    <x v="159"/>
    <x v="0"/>
    <x v="252"/>
    <n v="170"/>
    <n v="3.9"/>
    <x v="1"/>
    <x v="4"/>
    <x v="4"/>
    <x v="2"/>
  </r>
  <r>
    <x v="799"/>
    <x v="13"/>
    <x v="67"/>
    <x v="4"/>
    <x v="253"/>
    <n v="74"/>
    <n v="3.5"/>
    <x v="1"/>
    <x v="5"/>
    <x v="0"/>
    <x v="2"/>
  </r>
  <r>
    <x v="800"/>
    <x v="10"/>
    <x v="53"/>
    <x v="0"/>
    <x v="253"/>
    <n v="99"/>
    <n v="2.7"/>
    <x v="1"/>
    <x v="5"/>
    <x v="0"/>
    <x v="1"/>
  </r>
  <r>
    <x v="801"/>
    <x v="5"/>
    <x v="31"/>
    <x v="3"/>
    <x v="253"/>
    <n v="84"/>
    <n v="3.9"/>
    <x v="1"/>
    <x v="5"/>
    <x v="0"/>
    <x v="2"/>
  </r>
  <r>
    <x v="802"/>
    <x v="10"/>
    <x v="104"/>
    <x v="0"/>
    <x v="253"/>
    <n v="35"/>
    <n v="3.4"/>
    <x v="1"/>
    <x v="5"/>
    <x v="1"/>
    <x v="1"/>
  </r>
  <r>
    <x v="803"/>
    <x v="1"/>
    <x v="83"/>
    <x v="2"/>
    <x v="253"/>
    <n v="150"/>
    <n v="5"/>
    <x v="1"/>
    <x v="5"/>
    <x v="0"/>
    <x v="0"/>
  </r>
  <r>
    <x v="804"/>
    <x v="2"/>
    <x v="17"/>
    <x v="4"/>
    <x v="254"/>
    <n v="176"/>
    <n v="4.4000000000000004"/>
    <x v="1"/>
    <x v="6"/>
    <x v="2"/>
    <x v="2"/>
  </r>
  <r>
    <x v="805"/>
    <x v="2"/>
    <x v="31"/>
    <x v="4"/>
    <x v="254"/>
    <n v="84"/>
    <n v="4.3"/>
    <x v="1"/>
    <x v="6"/>
    <x v="0"/>
    <x v="2"/>
  </r>
  <r>
    <x v="806"/>
    <x v="5"/>
    <x v="131"/>
    <x v="4"/>
    <x v="254"/>
    <n v="136"/>
    <n v="4.7"/>
    <x v="1"/>
    <x v="6"/>
    <x v="0"/>
    <x v="0"/>
  </r>
  <r>
    <x v="807"/>
    <x v="4"/>
    <x v="124"/>
    <x v="4"/>
    <x v="255"/>
    <n v="70"/>
    <n v="4.0999999999999996"/>
    <x v="1"/>
    <x v="0"/>
    <x v="1"/>
    <x v="2"/>
  </r>
  <r>
    <x v="808"/>
    <x v="8"/>
    <x v="157"/>
    <x v="2"/>
    <x v="255"/>
    <n v="96"/>
    <n v="4.8"/>
    <x v="1"/>
    <x v="0"/>
    <x v="3"/>
    <x v="0"/>
  </r>
  <r>
    <x v="809"/>
    <x v="2"/>
    <x v="69"/>
    <x v="2"/>
    <x v="255"/>
    <n v="23"/>
    <n v="4.2"/>
    <x v="1"/>
    <x v="0"/>
    <x v="0"/>
    <x v="2"/>
  </r>
  <r>
    <x v="810"/>
    <x v="7"/>
    <x v="30"/>
    <x v="4"/>
    <x v="256"/>
    <n v="120"/>
    <n v="3.4"/>
    <x v="1"/>
    <x v="1"/>
    <x v="0"/>
    <x v="1"/>
  </r>
  <r>
    <x v="811"/>
    <x v="12"/>
    <x v="108"/>
    <x v="4"/>
    <x v="256"/>
    <n v="205"/>
    <n v="3.3"/>
    <x v="1"/>
    <x v="1"/>
    <x v="2"/>
    <x v="1"/>
  </r>
  <r>
    <x v="812"/>
    <x v="9"/>
    <x v="103"/>
    <x v="1"/>
    <x v="257"/>
    <n v="42"/>
    <n v="3.8"/>
    <x v="1"/>
    <x v="2"/>
    <x v="2"/>
    <x v="2"/>
  </r>
  <r>
    <x v="813"/>
    <x v="4"/>
    <x v="1"/>
    <x v="3"/>
    <x v="257"/>
    <n v="111"/>
    <n v="3.9"/>
    <x v="1"/>
    <x v="2"/>
    <x v="0"/>
    <x v="2"/>
  </r>
  <r>
    <x v="814"/>
    <x v="3"/>
    <x v="130"/>
    <x v="4"/>
    <x v="257"/>
    <n v="68"/>
    <n v="2.5"/>
    <x v="1"/>
    <x v="2"/>
    <x v="0"/>
    <x v="1"/>
  </r>
  <r>
    <x v="815"/>
    <x v="13"/>
    <x v="47"/>
    <x v="0"/>
    <x v="257"/>
    <n v="172"/>
    <n v="4.9000000000000004"/>
    <x v="1"/>
    <x v="2"/>
    <x v="0"/>
    <x v="0"/>
  </r>
  <r>
    <x v="816"/>
    <x v="11"/>
    <x v="44"/>
    <x v="4"/>
    <x v="257"/>
    <n v="152"/>
    <n v="4.8"/>
    <x v="1"/>
    <x v="2"/>
    <x v="2"/>
    <x v="0"/>
  </r>
  <r>
    <x v="817"/>
    <x v="11"/>
    <x v="31"/>
    <x v="1"/>
    <x v="257"/>
    <n v="48"/>
    <n v="4.7"/>
    <x v="1"/>
    <x v="2"/>
    <x v="0"/>
    <x v="0"/>
  </r>
  <r>
    <x v="818"/>
    <x v="6"/>
    <x v="71"/>
    <x v="1"/>
    <x v="257"/>
    <n v="25"/>
    <n v="4.7"/>
    <x v="1"/>
    <x v="2"/>
    <x v="2"/>
    <x v="0"/>
  </r>
  <r>
    <x v="819"/>
    <x v="3"/>
    <x v="5"/>
    <x v="3"/>
    <x v="258"/>
    <n v="54"/>
    <n v="3.3"/>
    <x v="1"/>
    <x v="3"/>
    <x v="0"/>
    <x v="1"/>
  </r>
  <r>
    <x v="820"/>
    <x v="3"/>
    <x v="124"/>
    <x v="2"/>
    <x v="258"/>
    <n v="108"/>
    <n v="4.7"/>
    <x v="1"/>
    <x v="3"/>
    <x v="1"/>
    <x v="0"/>
  </r>
  <r>
    <x v="821"/>
    <x v="14"/>
    <x v="53"/>
    <x v="4"/>
    <x v="258"/>
    <n v="36"/>
    <n v="4.5"/>
    <x v="1"/>
    <x v="3"/>
    <x v="0"/>
    <x v="0"/>
  </r>
  <r>
    <x v="822"/>
    <x v="0"/>
    <x v="134"/>
    <x v="1"/>
    <x v="259"/>
    <n v="140"/>
    <n v="4.5999999999999996"/>
    <x v="1"/>
    <x v="4"/>
    <x v="0"/>
    <x v="0"/>
  </r>
  <r>
    <x v="823"/>
    <x v="2"/>
    <x v="116"/>
    <x v="3"/>
    <x v="259"/>
    <n v="50"/>
    <n v="4.8"/>
    <x v="1"/>
    <x v="4"/>
    <x v="1"/>
    <x v="0"/>
  </r>
  <r>
    <x v="824"/>
    <x v="14"/>
    <x v="134"/>
    <x v="0"/>
    <x v="259"/>
    <n v="195"/>
    <n v="4.3"/>
    <x v="1"/>
    <x v="4"/>
    <x v="0"/>
    <x v="2"/>
  </r>
  <r>
    <x v="825"/>
    <x v="2"/>
    <x v="12"/>
    <x v="1"/>
    <x v="260"/>
    <n v="48"/>
    <n v="4.7"/>
    <x v="1"/>
    <x v="5"/>
    <x v="1"/>
    <x v="0"/>
  </r>
  <r>
    <x v="826"/>
    <x v="6"/>
    <x v="55"/>
    <x v="4"/>
    <x v="261"/>
    <n v="29"/>
    <n v="4.8"/>
    <x v="1"/>
    <x v="6"/>
    <x v="1"/>
    <x v="0"/>
  </r>
  <r>
    <x v="827"/>
    <x v="0"/>
    <x v="130"/>
    <x v="0"/>
    <x v="261"/>
    <n v="44"/>
    <n v="4.7"/>
    <x v="1"/>
    <x v="6"/>
    <x v="0"/>
    <x v="0"/>
  </r>
  <r>
    <x v="828"/>
    <x v="1"/>
    <x v="35"/>
    <x v="2"/>
    <x v="261"/>
    <n v="140"/>
    <n v="4.3"/>
    <x v="1"/>
    <x v="6"/>
    <x v="1"/>
    <x v="2"/>
  </r>
  <r>
    <x v="829"/>
    <x v="13"/>
    <x v="19"/>
    <x v="2"/>
    <x v="261"/>
    <n v="105"/>
    <n v="3.8"/>
    <x v="1"/>
    <x v="6"/>
    <x v="0"/>
    <x v="2"/>
  </r>
  <r>
    <x v="830"/>
    <x v="5"/>
    <x v="118"/>
    <x v="2"/>
    <x v="261"/>
    <n v="82"/>
    <n v="4.5999999999999996"/>
    <x v="1"/>
    <x v="6"/>
    <x v="1"/>
    <x v="0"/>
  </r>
  <r>
    <x v="831"/>
    <x v="0"/>
    <x v="123"/>
    <x v="0"/>
    <x v="261"/>
    <n v="24"/>
    <n v="2.9"/>
    <x v="1"/>
    <x v="6"/>
    <x v="3"/>
    <x v="1"/>
  </r>
  <r>
    <x v="832"/>
    <x v="4"/>
    <x v="37"/>
    <x v="4"/>
    <x v="262"/>
    <n v="205"/>
    <n v="4.8"/>
    <x v="1"/>
    <x v="0"/>
    <x v="1"/>
    <x v="0"/>
  </r>
  <r>
    <x v="833"/>
    <x v="1"/>
    <x v="108"/>
    <x v="1"/>
    <x v="262"/>
    <n v="225"/>
    <n v="4.9000000000000004"/>
    <x v="1"/>
    <x v="0"/>
    <x v="2"/>
    <x v="0"/>
  </r>
  <r>
    <x v="834"/>
    <x v="4"/>
    <x v="95"/>
    <x v="4"/>
    <x v="262"/>
    <n v="50"/>
    <n v="3.4"/>
    <x v="1"/>
    <x v="0"/>
    <x v="0"/>
    <x v="1"/>
  </r>
  <r>
    <x v="835"/>
    <x v="4"/>
    <x v="71"/>
    <x v="2"/>
    <x v="262"/>
    <n v="80"/>
    <n v="4.3"/>
    <x v="1"/>
    <x v="0"/>
    <x v="2"/>
    <x v="2"/>
  </r>
  <r>
    <x v="836"/>
    <x v="5"/>
    <x v="120"/>
    <x v="1"/>
    <x v="262"/>
    <n v="78"/>
    <n v="3.9"/>
    <x v="1"/>
    <x v="0"/>
    <x v="0"/>
    <x v="2"/>
  </r>
  <r>
    <x v="837"/>
    <x v="3"/>
    <x v="122"/>
    <x v="4"/>
    <x v="263"/>
    <n v="40"/>
    <n v="3.9"/>
    <x v="1"/>
    <x v="1"/>
    <x v="1"/>
    <x v="2"/>
  </r>
  <r>
    <x v="838"/>
    <x v="5"/>
    <x v="120"/>
    <x v="1"/>
    <x v="263"/>
    <n v="176"/>
    <n v="1.5"/>
    <x v="1"/>
    <x v="1"/>
    <x v="0"/>
    <x v="3"/>
  </r>
  <r>
    <x v="839"/>
    <x v="11"/>
    <x v="6"/>
    <x v="4"/>
    <x v="263"/>
    <n v="78"/>
    <n v="3"/>
    <x v="1"/>
    <x v="1"/>
    <x v="0"/>
    <x v="1"/>
  </r>
  <r>
    <x v="840"/>
    <x v="14"/>
    <x v="81"/>
    <x v="1"/>
    <x v="263"/>
    <n v="42"/>
    <n v="4.2"/>
    <x v="1"/>
    <x v="1"/>
    <x v="2"/>
    <x v="2"/>
  </r>
  <r>
    <x v="841"/>
    <x v="3"/>
    <x v="78"/>
    <x v="4"/>
    <x v="263"/>
    <n v="38"/>
    <n v="3.7"/>
    <x v="1"/>
    <x v="1"/>
    <x v="3"/>
    <x v="2"/>
  </r>
  <r>
    <x v="842"/>
    <x v="2"/>
    <x v="69"/>
    <x v="3"/>
    <x v="263"/>
    <n v="27"/>
    <n v="4.2"/>
    <x v="1"/>
    <x v="1"/>
    <x v="0"/>
    <x v="2"/>
  </r>
  <r>
    <x v="843"/>
    <x v="5"/>
    <x v="65"/>
    <x v="0"/>
    <x v="264"/>
    <n v="45"/>
    <n v="4.4000000000000004"/>
    <x v="1"/>
    <x v="2"/>
    <x v="1"/>
    <x v="2"/>
  </r>
  <r>
    <x v="844"/>
    <x v="7"/>
    <x v="74"/>
    <x v="4"/>
    <x v="264"/>
    <n v="215"/>
    <n v="4"/>
    <x v="1"/>
    <x v="2"/>
    <x v="0"/>
    <x v="2"/>
  </r>
  <r>
    <x v="845"/>
    <x v="6"/>
    <x v="23"/>
    <x v="4"/>
    <x v="265"/>
    <n v="72"/>
    <n v="4.7"/>
    <x v="1"/>
    <x v="3"/>
    <x v="1"/>
    <x v="0"/>
  </r>
  <r>
    <x v="846"/>
    <x v="3"/>
    <x v="160"/>
    <x v="2"/>
    <x v="265"/>
    <n v="160"/>
    <n v="2.8"/>
    <x v="1"/>
    <x v="3"/>
    <x v="1"/>
    <x v="1"/>
  </r>
  <r>
    <x v="847"/>
    <x v="6"/>
    <x v="76"/>
    <x v="4"/>
    <x v="265"/>
    <n v="165"/>
    <n v="2.5"/>
    <x v="1"/>
    <x v="3"/>
    <x v="1"/>
    <x v="1"/>
  </r>
  <r>
    <x v="848"/>
    <x v="1"/>
    <x v="146"/>
    <x v="2"/>
    <x v="265"/>
    <n v="120"/>
    <n v="3.4"/>
    <x v="1"/>
    <x v="3"/>
    <x v="0"/>
    <x v="1"/>
  </r>
  <r>
    <x v="849"/>
    <x v="0"/>
    <x v="122"/>
    <x v="1"/>
    <x v="265"/>
    <n v="117"/>
    <n v="4.8"/>
    <x v="1"/>
    <x v="3"/>
    <x v="1"/>
    <x v="0"/>
  </r>
  <r>
    <x v="850"/>
    <x v="8"/>
    <x v="94"/>
    <x v="3"/>
    <x v="266"/>
    <n v="29"/>
    <n v="4.3"/>
    <x v="1"/>
    <x v="4"/>
    <x v="1"/>
    <x v="2"/>
  </r>
  <r>
    <x v="851"/>
    <x v="0"/>
    <x v="54"/>
    <x v="2"/>
    <x v="266"/>
    <n v="64"/>
    <n v="4.5"/>
    <x v="1"/>
    <x v="4"/>
    <x v="2"/>
    <x v="0"/>
  </r>
  <r>
    <x v="852"/>
    <x v="11"/>
    <x v="62"/>
    <x v="1"/>
    <x v="266"/>
    <n v="84"/>
    <n v="3.6"/>
    <x v="1"/>
    <x v="4"/>
    <x v="2"/>
    <x v="2"/>
  </r>
  <r>
    <x v="853"/>
    <x v="7"/>
    <x v="55"/>
    <x v="4"/>
    <x v="266"/>
    <n v="42"/>
    <n v="3.7"/>
    <x v="1"/>
    <x v="4"/>
    <x v="1"/>
    <x v="2"/>
  </r>
  <r>
    <x v="854"/>
    <x v="3"/>
    <x v="30"/>
    <x v="4"/>
    <x v="266"/>
    <n v="120"/>
    <n v="3.5"/>
    <x v="1"/>
    <x v="4"/>
    <x v="0"/>
    <x v="2"/>
  </r>
  <r>
    <x v="855"/>
    <x v="11"/>
    <x v="116"/>
    <x v="3"/>
    <x v="267"/>
    <n v="80"/>
    <n v="4.7"/>
    <x v="1"/>
    <x v="5"/>
    <x v="1"/>
    <x v="0"/>
  </r>
  <r>
    <x v="856"/>
    <x v="8"/>
    <x v="28"/>
    <x v="2"/>
    <x v="267"/>
    <n v="185"/>
    <n v="3.5"/>
    <x v="1"/>
    <x v="5"/>
    <x v="0"/>
    <x v="2"/>
  </r>
  <r>
    <x v="857"/>
    <x v="4"/>
    <x v="73"/>
    <x v="0"/>
    <x v="268"/>
    <n v="135"/>
    <n v="3.9"/>
    <x v="1"/>
    <x v="6"/>
    <x v="0"/>
    <x v="2"/>
  </r>
  <r>
    <x v="858"/>
    <x v="4"/>
    <x v="113"/>
    <x v="2"/>
    <x v="268"/>
    <n v="20"/>
    <n v="4.8"/>
    <x v="1"/>
    <x v="6"/>
    <x v="0"/>
    <x v="0"/>
  </r>
  <r>
    <x v="859"/>
    <x v="12"/>
    <x v="101"/>
    <x v="2"/>
    <x v="268"/>
    <n v="31"/>
    <n v="4"/>
    <x v="1"/>
    <x v="6"/>
    <x v="2"/>
    <x v="2"/>
  </r>
  <r>
    <x v="860"/>
    <x v="14"/>
    <x v="17"/>
    <x v="3"/>
    <x v="269"/>
    <n v="120"/>
    <n v="4.7"/>
    <x v="1"/>
    <x v="0"/>
    <x v="2"/>
    <x v="0"/>
  </r>
  <r>
    <x v="861"/>
    <x v="1"/>
    <x v="22"/>
    <x v="1"/>
    <x v="269"/>
    <n v="117"/>
    <n v="3.6"/>
    <x v="1"/>
    <x v="0"/>
    <x v="0"/>
    <x v="2"/>
  </r>
  <r>
    <x v="862"/>
    <x v="14"/>
    <x v="77"/>
    <x v="4"/>
    <x v="269"/>
    <n v="80"/>
    <n v="4.5"/>
    <x v="1"/>
    <x v="0"/>
    <x v="0"/>
    <x v="0"/>
  </r>
  <r>
    <x v="863"/>
    <x v="14"/>
    <x v="39"/>
    <x v="0"/>
    <x v="270"/>
    <n v="117"/>
    <n v="4"/>
    <x v="1"/>
    <x v="1"/>
    <x v="2"/>
    <x v="2"/>
  </r>
  <r>
    <x v="864"/>
    <x v="8"/>
    <x v="74"/>
    <x v="3"/>
    <x v="270"/>
    <n v="60"/>
    <n v="4.5"/>
    <x v="1"/>
    <x v="1"/>
    <x v="0"/>
    <x v="0"/>
  </r>
  <r>
    <x v="865"/>
    <x v="4"/>
    <x v="79"/>
    <x v="4"/>
    <x v="271"/>
    <n v="58"/>
    <n v="3.9"/>
    <x v="1"/>
    <x v="2"/>
    <x v="3"/>
    <x v="2"/>
  </r>
  <r>
    <x v="866"/>
    <x v="12"/>
    <x v="113"/>
    <x v="0"/>
    <x v="271"/>
    <n v="41"/>
    <n v="4.3"/>
    <x v="1"/>
    <x v="2"/>
    <x v="0"/>
    <x v="2"/>
  </r>
  <r>
    <x v="867"/>
    <x v="3"/>
    <x v="21"/>
    <x v="1"/>
    <x v="271"/>
    <n v="180"/>
    <n v="3.6"/>
    <x v="1"/>
    <x v="2"/>
    <x v="0"/>
    <x v="2"/>
  </r>
  <r>
    <x v="868"/>
    <x v="13"/>
    <x v="69"/>
    <x v="1"/>
    <x v="271"/>
    <n v="42"/>
    <n v="3.6"/>
    <x v="1"/>
    <x v="2"/>
    <x v="0"/>
    <x v="2"/>
  </r>
  <r>
    <x v="869"/>
    <x v="13"/>
    <x v="2"/>
    <x v="1"/>
    <x v="272"/>
    <n v="24"/>
    <n v="4"/>
    <x v="1"/>
    <x v="3"/>
    <x v="0"/>
    <x v="2"/>
  </r>
  <r>
    <x v="870"/>
    <x v="12"/>
    <x v="58"/>
    <x v="1"/>
    <x v="272"/>
    <n v="125"/>
    <n v="4.2"/>
    <x v="1"/>
    <x v="3"/>
    <x v="0"/>
    <x v="2"/>
  </r>
  <r>
    <x v="871"/>
    <x v="12"/>
    <x v="99"/>
    <x v="0"/>
    <x v="273"/>
    <n v="78"/>
    <n v="4.3"/>
    <x v="1"/>
    <x v="4"/>
    <x v="0"/>
    <x v="2"/>
  </r>
  <r>
    <x v="872"/>
    <x v="9"/>
    <x v="66"/>
    <x v="2"/>
    <x v="273"/>
    <n v="180"/>
    <n v="3.8"/>
    <x v="1"/>
    <x v="4"/>
    <x v="0"/>
    <x v="2"/>
  </r>
  <r>
    <x v="873"/>
    <x v="7"/>
    <x v="161"/>
    <x v="0"/>
    <x v="273"/>
    <n v="84"/>
    <n v="4.4000000000000004"/>
    <x v="1"/>
    <x v="4"/>
    <x v="1"/>
    <x v="2"/>
  </r>
  <r>
    <x v="874"/>
    <x v="4"/>
    <x v="98"/>
    <x v="0"/>
    <x v="273"/>
    <n v="26"/>
    <n v="4.7"/>
    <x v="1"/>
    <x v="4"/>
    <x v="3"/>
    <x v="0"/>
  </r>
  <r>
    <x v="875"/>
    <x v="1"/>
    <x v="30"/>
    <x v="0"/>
    <x v="274"/>
    <n v="140"/>
    <n v="3.6"/>
    <x v="1"/>
    <x v="5"/>
    <x v="0"/>
    <x v="2"/>
  </r>
  <r>
    <x v="876"/>
    <x v="3"/>
    <x v="156"/>
    <x v="2"/>
    <x v="274"/>
    <n v="31"/>
    <n v="2.2000000000000002"/>
    <x v="1"/>
    <x v="5"/>
    <x v="0"/>
    <x v="3"/>
  </r>
  <r>
    <x v="877"/>
    <x v="8"/>
    <x v="113"/>
    <x v="2"/>
    <x v="274"/>
    <n v="108"/>
    <n v="4.8"/>
    <x v="1"/>
    <x v="5"/>
    <x v="0"/>
    <x v="0"/>
  </r>
  <r>
    <x v="878"/>
    <x v="7"/>
    <x v="70"/>
    <x v="3"/>
    <x v="275"/>
    <n v="58"/>
    <n v="4.3"/>
    <x v="1"/>
    <x v="6"/>
    <x v="1"/>
    <x v="2"/>
  </r>
  <r>
    <x v="879"/>
    <x v="7"/>
    <x v="90"/>
    <x v="2"/>
    <x v="275"/>
    <n v="185"/>
    <n v="2.2000000000000002"/>
    <x v="1"/>
    <x v="6"/>
    <x v="0"/>
    <x v="3"/>
  </r>
  <r>
    <x v="880"/>
    <x v="7"/>
    <x v="53"/>
    <x v="2"/>
    <x v="275"/>
    <n v="40"/>
    <n v="4.8"/>
    <x v="1"/>
    <x v="6"/>
    <x v="0"/>
    <x v="0"/>
  </r>
  <r>
    <x v="881"/>
    <x v="7"/>
    <x v="157"/>
    <x v="4"/>
    <x v="275"/>
    <n v="225"/>
    <n v="2.6"/>
    <x v="1"/>
    <x v="6"/>
    <x v="3"/>
    <x v="1"/>
  </r>
  <r>
    <x v="882"/>
    <x v="3"/>
    <x v="41"/>
    <x v="3"/>
    <x v="275"/>
    <n v="150"/>
    <n v="2.6"/>
    <x v="1"/>
    <x v="6"/>
    <x v="0"/>
    <x v="1"/>
  </r>
  <r>
    <x v="883"/>
    <x v="6"/>
    <x v="50"/>
    <x v="1"/>
    <x v="276"/>
    <n v="88"/>
    <n v="3.4"/>
    <x v="1"/>
    <x v="0"/>
    <x v="0"/>
    <x v="1"/>
  </r>
  <r>
    <x v="884"/>
    <x v="10"/>
    <x v="103"/>
    <x v="0"/>
    <x v="276"/>
    <n v="140"/>
    <n v="3.7"/>
    <x v="1"/>
    <x v="0"/>
    <x v="2"/>
    <x v="2"/>
  </r>
  <r>
    <x v="885"/>
    <x v="6"/>
    <x v="52"/>
    <x v="1"/>
    <x v="276"/>
    <n v="68"/>
    <n v="2.1"/>
    <x v="1"/>
    <x v="0"/>
    <x v="1"/>
    <x v="3"/>
  </r>
  <r>
    <x v="886"/>
    <x v="1"/>
    <x v="7"/>
    <x v="4"/>
    <x v="277"/>
    <n v="105"/>
    <n v="3.6"/>
    <x v="1"/>
    <x v="1"/>
    <x v="2"/>
    <x v="2"/>
  </r>
  <r>
    <x v="887"/>
    <x v="13"/>
    <x v="112"/>
    <x v="0"/>
    <x v="277"/>
    <n v="40"/>
    <n v="3.8"/>
    <x v="1"/>
    <x v="1"/>
    <x v="1"/>
    <x v="2"/>
  </r>
  <r>
    <x v="888"/>
    <x v="9"/>
    <x v="84"/>
    <x v="0"/>
    <x v="277"/>
    <n v="82"/>
    <n v="3.1"/>
    <x v="1"/>
    <x v="1"/>
    <x v="0"/>
    <x v="1"/>
  </r>
  <r>
    <x v="889"/>
    <x v="0"/>
    <x v="96"/>
    <x v="4"/>
    <x v="278"/>
    <n v="90"/>
    <n v="4.4000000000000004"/>
    <x v="1"/>
    <x v="2"/>
    <x v="0"/>
    <x v="2"/>
  </r>
  <r>
    <x v="890"/>
    <x v="2"/>
    <x v="133"/>
    <x v="3"/>
    <x v="279"/>
    <n v="66"/>
    <n v="4.8"/>
    <x v="1"/>
    <x v="3"/>
    <x v="1"/>
    <x v="0"/>
  </r>
  <r>
    <x v="891"/>
    <x v="14"/>
    <x v="63"/>
    <x v="1"/>
    <x v="279"/>
    <n v="78"/>
    <n v="3.5"/>
    <x v="1"/>
    <x v="3"/>
    <x v="0"/>
    <x v="2"/>
  </r>
  <r>
    <x v="892"/>
    <x v="3"/>
    <x v="6"/>
    <x v="3"/>
    <x v="280"/>
    <n v="66"/>
    <n v="4.4000000000000004"/>
    <x v="1"/>
    <x v="4"/>
    <x v="0"/>
    <x v="2"/>
  </r>
  <r>
    <x v="893"/>
    <x v="13"/>
    <x v="108"/>
    <x v="4"/>
    <x v="281"/>
    <n v="160"/>
    <n v="3.8"/>
    <x v="1"/>
    <x v="5"/>
    <x v="2"/>
    <x v="2"/>
  </r>
  <r>
    <x v="894"/>
    <x v="12"/>
    <x v="59"/>
    <x v="0"/>
    <x v="282"/>
    <n v="144"/>
    <n v="3.8"/>
    <x v="1"/>
    <x v="6"/>
    <x v="0"/>
    <x v="2"/>
  </r>
  <r>
    <x v="895"/>
    <x v="13"/>
    <x v="141"/>
    <x v="2"/>
    <x v="282"/>
    <n v="200"/>
    <n v="4.5999999999999996"/>
    <x v="1"/>
    <x v="6"/>
    <x v="0"/>
    <x v="0"/>
  </r>
  <r>
    <x v="896"/>
    <x v="5"/>
    <x v="143"/>
    <x v="1"/>
    <x v="283"/>
    <n v="220"/>
    <n v="5"/>
    <x v="1"/>
    <x v="1"/>
    <x v="2"/>
    <x v="0"/>
  </r>
  <r>
    <x v="897"/>
    <x v="3"/>
    <x v="28"/>
    <x v="3"/>
    <x v="284"/>
    <n v="112"/>
    <n v="3.2"/>
    <x v="1"/>
    <x v="2"/>
    <x v="0"/>
    <x v="1"/>
  </r>
  <r>
    <x v="898"/>
    <x v="2"/>
    <x v="129"/>
    <x v="4"/>
    <x v="284"/>
    <n v="110"/>
    <n v="3.7"/>
    <x v="1"/>
    <x v="2"/>
    <x v="0"/>
    <x v="2"/>
  </r>
  <r>
    <x v="899"/>
    <x v="11"/>
    <x v="33"/>
    <x v="0"/>
    <x v="285"/>
    <n v="160"/>
    <n v="2.7"/>
    <x v="1"/>
    <x v="3"/>
    <x v="0"/>
    <x v="1"/>
  </r>
  <r>
    <x v="900"/>
    <x v="11"/>
    <x v="78"/>
    <x v="4"/>
    <x v="285"/>
    <n v="84"/>
    <n v="4"/>
    <x v="1"/>
    <x v="3"/>
    <x v="3"/>
    <x v="2"/>
  </r>
  <r>
    <x v="901"/>
    <x v="2"/>
    <x v="108"/>
    <x v="1"/>
    <x v="285"/>
    <n v="124"/>
    <n v="2.6"/>
    <x v="1"/>
    <x v="3"/>
    <x v="2"/>
    <x v="1"/>
  </r>
  <r>
    <x v="902"/>
    <x v="11"/>
    <x v="89"/>
    <x v="2"/>
    <x v="285"/>
    <n v="84"/>
    <n v="4.5999999999999996"/>
    <x v="1"/>
    <x v="3"/>
    <x v="1"/>
    <x v="0"/>
  </r>
  <r>
    <x v="903"/>
    <x v="1"/>
    <x v="130"/>
    <x v="3"/>
    <x v="286"/>
    <n v="130"/>
    <n v="2.7"/>
    <x v="1"/>
    <x v="4"/>
    <x v="0"/>
    <x v="1"/>
  </r>
  <r>
    <x v="904"/>
    <x v="12"/>
    <x v="55"/>
    <x v="0"/>
    <x v="286"/>
    <n v="215"/>
    <n v="3.5"/>
    <x v="1"/>
    <x v="4"/>
    <x v="1"/>
    <x v="2"/>
  </r>
  <r>
    <x v="905"/>
    <x v="3"/>
    <x v="50"/>
    <x v="1"/>
    <x v="287"/>
    <n v="132"/>
    <n v="3.6"/>
    <x v="1"/>
    <x v="5"/>
    <x v="0"/>
    <x v="2"/>
  </r>
  <r>
    <x v="906"/>
    <x v="6"/>
    <x v="34"/>
    <x v="3"/>
    <x v="287"/>
    <n v="88"/>
    <n v="4.9000000000000004"/>
    <x v="1"/>
    <x v="5"/>
    <x v="0"/>
    <x v="0"/>
  </r>
  <r>
    <x v="907"/>
    <x v="0"/>
    <x v="48"/>
    <x v="1"/>
    <x v="287"/>
    <n v="140"/>
    <n v="3.9"/>
    <x v="1"/>
    <x v="5"/>
    <x v="0"/>
    <x v="2"/>
  </r>
  <r>
    <x v="908"/>
    <x v="11"/>
    <x v="5"/>
    <x v="3"/>
    <x v="288"/>
    <n v="66"/>
    <n v="4.7"/>
    <x v="1"/>
    <x v="6"/>
    <x v="0"/>
    <x v="0"/>
  </r>
  <r>
    <x v="909"/>
    <x v="8"/>
    <x v="34"/>
    <x v="0"/>
    <x v="288"/>
    <n v="23"/>
    <n v="4.5"/>
    <x v="1"/>
    <x v="6"/>
    <x v="0"/>
    <x v="0"/>
  </r>
  <r>
    <x v="910"/>
    <x v="6"/>
    <x v="148"/>
    <x v="0"/>
    <x v="289"/>
    <n v="220"/>
    <n v="4.5"/>
    <x v="1"/>
    <x v="0"/>
    <x v="1"/>
    <x v="0"/>
  </r>
  <r>
    <x v="911"/>
    <x v="7"/>
    <x v="63"/>
    <x v="4"/>
    <x v="290"/>
    <n v="175"/>
    <n v="4.4000000000000004"/>
    <x v="1"/>
    <x v="1"/>
    <x v="0"/>
    <x v="2"/>
  </r>
  <r>
    <x v="912"/>
    <x v="13"/>
    <x v="25"/>
    <x v="0"/>
    <x v="290"/>
    <n v="172"/>
    <n v="4.0999999999999996"/>
    <x v="1"/>
    <x v="1"/>
    <x v="0"/>
    <x v="2"/>
  </r>
  <r>
    <x v="913"/>
    <x v="9"/>
    <x v="129"/>
    <x v="2"/>
    <x v="290"/>
    <n v="108"/>
    <n v="3.8"/>
    <x v="1"/>
    <x v="1"/>
    <x v="0"/>
    <x v="2"/>
  </r>
  <r>
    <x v="914"/>
    <x v="8"/>
    <x v="121"/>
    <x v="0"/>
    <x v="291"/>
    <n v="43"/>
    <n v="4.2"/>
    <x v="1"/>
    <x v="2"/>
    <x v="2"/>
    <x v="2"/>
  </r>
  <r>
    <x v="915"/>
    <x v="6"/>
    <x v="40"/>
    <x v="1"/>
    <x v="291"/>
    <n v="44"/>
    <n v="2.2000000000000002"/>
    <x v="1"/>
    <x v="2"/>
    <x v="1"/>
    <x v="3"/>
  </r>
  <r>
    <x v="916"/>
    <x v="13"/>
    <x v="87"/>
    <x v="4"/>
    <x v="291"/>
    <n v="105"/>
    <n v="3.9"/>
    <x v="1"/>
    <x v="2"/>
    <x v="1"/>
    <x v="2"/>
  </r>
  <r>
    <x v="917"/>
    <x v="7"/>
    <x v="97"/>
    <x v="1"/>
    <x v="292"/>
    <n v="34"/>
    <n v="3.9"/>
    <x v="1"/>
    <x v="3"/>
    <x v="0"/>
    <x v="2"/>
  </r>
  <r>
    <x v="918"/>
    <x v="4"/>
    <x v="117"/>
    <x v="0"/>
    <x v="292"/>
    <n v="220"/>
    <n v="4.0999999999999996"/>
    <x v="1"/>
    <x v="3"/>
    <x v="0"/>
    <x v="2"/>
  </r>
  <r>
    <x v="919"/>
    <x v="0"/>
    <x v="90"/>
    <x v="4"/>
    <x v="292"/>
    <n v="225"/>
    <n v="4.5999999999999996"/>
    <x v="1"/>
    <x v="3"/>
    <x v="0"/>
    <x v="0"/>
  </r>
  <r>
    <x v="920"/>
    <x v="2"/>
    <x v="93"/>
    <x v="4"/>
    <x v="293"/>
    <n v="37"/>
    <n v="4.0999999999999996"/>
    <x v="1"/>
    <x v="4"/>
    <x v="2"/>
    <x v="2"/>
  </r>
  <r>
    <x v="921"/>
    <x v="12"/>
    <x v="47"/>
    <x v="1"/>
    <x v="293"/>
    <n v="44"/>
    <n v="5"/>
    <x v="1"/>
    <x v="4"/>
    <x v="0"/>
    <x v="0"/>
  </r>
  <r>
    <x v="922"/>
    <x v="5"/>
    <x v="17"/>
    <x v="1"/>
    <x v="294"/>
    <n v="35"/>
    <n v="2.8"/>
    <x v="1"/>
    <x v="5"/>
    <x v="2"/>
    <x v="1"/>
  </r>
  <r>
    <x v="923"/>
    <x v="12"/>
    <x v="17"/>
    <x v="0"/>
    <x v="294"/>
    <n v="145"/>
    <n v="2.7"/>
    <x v="1"/>
    <x v="5"/>
    <x v="2"/>
    <x v="1"/>
  </r>
  <r>
    <x v="924"/>
    <x v="6"/>
    <x v="51"/>
    <x v="4"/>
    <x v="294"/>
    <n v="64"/>
    <n v="3.9"/>
    <x v="1"/>
    <x v="5"/>
    <x v="0"/>
    <x v="2"/>
  </r>
  <r>
    <x v="925"/>
    <x v="12"/>
    <x v="107"/>
    <x v="0"/>
    <x v="295"/>
    <n v="185"/>
    <n v="4.3"/>
    <x v="1"/>
    <x v="6"/>
    <x v="0"/>
    <x v="2"/>
  </r>
  <r>
    <x v="926"/>
    <x v="3"/>
    <x v="74"/>
    <x v="1"/>
    <x v="295"/>
    <n v="215"/>
    <n v="2.5"/>
    <x v="1"/>
    <x v="6"/>
    <x v="0"/>
    <x v="1"/>
  </r>
  <r>
    <x v="927"/>
    <x v="8"/>
    <x v="7"/>
    <x v="2"/>
    <x v="295"/>
    <n v="88"/>
    <n v="3.4"/>
    <x v="1"/>
    <x v="6"/>
    <x v="2"/>
    <x v="1"/>
  </r>
  <r>
    <x v="928"/>
    <x v="12"/>
    <x v="99"/>
    <x v="4"/>
    <x v="295"/>
    <n v="23"/>
    <n v="3.4"/>
    <x v="1"/>
    <x v="6"/>
    <x v="0"/>
    <x v="1"/>
  </r>
  <r>
    <x v="929"/>
    <x v="2"/>
    <x v="54"/>
    <x v="2"/>
    <x v="296"/>
    <n v="180"/>
    <n v="1.8"/>
    <x v="1"/>
    <x v="0"/>
    <x v="2"/>
    <x v="3"/>
  </r>
  <r>
    <x v="930"/>
    <x v="13"/>
    <x v="53"/>
    <x v="4"/>
    <x v="297"/>
    <n v="225"/>
    <n v="3.7"/>
    <x v="1"/>
    <x v="1"/>
    <x v="0"/>
    <x v="2"/>
  </r>
  <r>
    <x v="931"/>
    <x v="4"/>
    <x v="137"/>
    <x v="1"/>
    <x v="298"/>
    <n v="74"/>
    <n v="4.0999999999999996"/>
    <x v="1"/>
    <x v="2"/>
    <x v="3"/>
    <x v="2"/>
  </r>
  <r>
    <x v="932"/>
    <x v="3"/>
    <x v="119"/>
    <x v="4"/>
    <x v="298"/>
    <n v="36"/>
    <n v="3"/>
    <x v="1"/>
    <x v="2"/>
    <x v="1"/>
    <x v="1"/>
  </r>
  <r>
    <x v="933"/>
    <x v="5"/>
    <x v="15"/>
    <x v="4"/>
    <x v="299"/>
    <n v="116"/>
    <n v="3.9"/>
    <x v="1"/>
    <x v="4"/>
    <x v="0"/>
    <x v="2"/>
  </r>
  <r>
    <x v="934"/>
    <x v="3"/>
    <x v="67"/>
    <x v="2"/>
    <x v="299"/>
    <n v="140"/>
    <n v="4"/>
    <x v="1"/>
    <x v="4"/>
    <x v="0"/>
    <x v="2"/>
  </r>
  <r>
    <x v="935"/>
    <x v="3"/>
    <x v="9"/>
    <x v="1"/>
    <x v="300"/>
    <n v="104"/>
    <n v="4.5"/>
    <x v="1"/>
    <x v="5"/>
    <x v="0"/>
    <x v="0"/>
  </r>
  <r>
    <x v="936"/>
    <x v="5"/>
    <x v="119"/>
    <x v="3"/>
    <x v="300"/>
    <n v="148"/>
    <n v="4"/>
    <x v="1"/>
    <x v="5"/>
    <x v="1"/>
    <x v="2"/>
  </r>
  <r>
    <x v="937"/>
    <x v="8"/>
    <x v="108"/>
    <x v="4"/>
    <x v="300"/>
    <n v="205"/>
    <n v="4.3"/>
    <x v="1"/>
    <x v="5"/>
    <x v="2"/>
    <x v="2"/>
  </r>
  <r>
    <x v="938"/>
    <x v="1"/>
    <x v="132"/>
    <x v="0"/>
    <x v="300"/>
    <n v="210"/>
    <n v="4.8"/>
    <x v="1"/>
    <x v="5"/>
    <x v="3"/>
    <x v="0"/>
  </r>
  <r>
    <x v="939"/>
    <x v="4"/>
    <x v="38"/>
    <x v="3"/>
    <x v="301"/>
    <n v="41"/>
    <n v="4.7"/>
    <x v="1"/>
    <x v="0"/>
    <x v="0"/>
    <x v="0"/>
  </r>
  <r>
    <x v="940"/>
    <x v="11"/>
    <x v="74"/>
    <x v="2"/>
    <x v="301"/>
    <n v="136"/>
    <n v="5"/>
    <x v="1"/>
    <x v="0"/>
    <x v="0"/>
    <x v="0"/>
  </r>
  <r>
    <x v="941"/>
    <x v="9"/>
    <x v="45"/>
    <x v="1"/>
    <x v="302"/>
    <n v="126"/>
    <n v="1.5"/>
    <x v="1"/>
    <x v="1"/>
    <x v="0"/>
    <x v="3"/>
  </r>
  <r>
    <x v="942"/>
    <x v="2"/>
    <x v="24"/>
    <x v="0"/>
    <x v="303"/>
    <n v="148"/>
    <n v="4.0999999999999996"/>
    <x v="1"/>
    <x v="2"/>
    <x v="0"/>
    <x v="2"/>
  </r>
  <r>
    <x v="943"/>
    <x v="9"/>
    <x v="72"/>
    <x v="1"/>
    <x v="303"/>
    <n v="125"/>
    <n v="3.9"/>
    <x v="1"/>
    <x v="2"/>
    <x v="1"/>
    <x v="2"/>
  </r>
  <r>
    <x v="944"/>
    <x v="6"/>
    <x v="144"/>
    <x v="2"/>
    <x v="303"/>
    <n v="25"/>
    <n v="4.0999999999999996"/>
    <x v="1"/>
    <x v="2"/>
    <x v="2"/>
    <x v="2"/>
  </r>
  <r>
    <x v="945"/>
    <x v="7"/>
    <x v="162"/>
    <x v="4"/>
    <x v="304"/>
    <n v="62"/>
    <n v="2.8"/>
    <x v="1"/>
    <x v="3"/>
    <x v="4"/>
    <x v="1"/>
  </r>
  <r>
    <x v="946"/>
    <x v="2"/>
    <x v="115"/>
    <x v="2"/>
    <x v="305"/>
    <n v="90"/>
    <n v="4.5999999999999996"/>
    <x v="1"/>
    <x v="4"/>
    <x v="1"/>
    <x v="0"/>
  </r>
  <r>
    <x v="947"/>
    <x v="1"/>
    <x v="116"/>
    <x v="3"/>
    <x v="306"/>
    <n v="33"/>
    <n v="4.8"/>
    <x v="1"/>
    <x v="5"/>
    <x v="1"/>
    <x v="0"/>
  </r>
  <r>
    <x v="948"/>
    <x v="3"/>
    <x v="42"/>
    <x v="4"/>
    <x v="306"/>
    <n v="115"/>
    <n v="2.2999999999999998"/>
    <x v="1"/>
    <x v="5"/>
    <x v="0"/>
    <x v="3"/>
  </r>
  <r>
    <x v="949"/>
    <x v="1"/>
    <x v="122"/>
    <x v="3"/>
    <x v="306"/>
    <n v="45"/>
    <n v="2.6"/>
    <x v="1"/>
    <x v="5"/>
    <x v="1"/>
    <x v="1"/>
  </r>
  <r>
    <x v="950"/>
    <x v="6"/>
    <x v="156"/>
    <x v="0"/>
    <x v="306"/>
    <n v="114"/>
    <n v="4.8"/>
    <x v="1"/>
    <x v="5"/>
    <x v="0"/>
    <x v="0"/>
  </r>
  <r>
    <x v="951"/>
    <x v="3"/>
    <x v="9"/>
    <x v="1"/>
    <x v="307"/>
    <n v="72"/>
    <n v="3.7"/>
    <x v="1"/>
    <x v="6"/>
    <x v="0"/>
    <x v="2"/>
  </r>
  <r>
    <x v="952"/>
    <x v="10"/>
    <x v="63"/>
    <x v="0"/>
    <x v="307"/>
    <n v="205"/>
    <n v="4.2"/>
    <x v="1"/>
    <x v="6"/>
    <x v="0"/>
    <x v="2"/>
  </r>
  <r>
    <x v="953"/>
    <x v="1"/>
    <x v="40"/>
    <x v="1"/>
    <x v="308"/>
    <n v="42"/>
    <n v="3.3"/>
    <x v="1"/>
    <x v="0"/>
    <x v="1"/>
    <x v="1"/>
  </r>
  <r>
    <x v="954"/>
    <x v="7"/>
    <x v="122"/>
    <x v="0"/>
    <x v="308"/>
    <n v="96"/>
    <n v="4.3"/>
    <x v="1"/>
    <x v="0"/>
    <x v="1"/>
    <x v="2"/>
  </r>
  <r>
    <x v="955"/>
    <x v="3"/>
    <x v="145"/>
    <x v="4"/>
    <x v="308"/>
    <n v="64"/>
    <n v="3.7"/>
    <x v="1"/>
    <x v="0"/>
    <x v="2"/>
    <x v="2"/>
  </r>
  <r>
    <x v="956"/>
    <x v="10"/>
    <x v="50"/>
    <x v="0"/>
    <x v="309"/>
    <n v="72"/>
    <n v="3.7"/>
    <x v="1"/>
    <x v="1"/>
    <x v="0"/>
    <x v="2"/>
  </r>
  <r>
    <x v="957"/>
    <x v="6"/>
    <x v="18"/>
    <x v="3"/>
    <x v="310"/>
    <n v="27"/>
    <n v="3.1"/>
    <x v="1"/>
    <x v="2"/>
    <x v="2"/>
    <x v="1"/>
  </r>
  <r>
    <x v="958"/>
    <x v="7"/>
    <x v="67"/>
    <x v="3"/>
    <x v="311"/>
    <n v="200"/>
    <n v="2.4"/>
    <x v="1"/>
    <x v="4"/>
    <x v="0"/>
    <x v="3"/>
  </r>
  <r>
    <x v="959"/>
    <x v="6"/>
    <x v="128"/>
    <x v="1"/>
    <x v="312"/>
    <n v="93"/>
    <n v="3.5"/>
    <x v="1"/>
    <x v="5"/>
    <x v="3"/>
    <x v="2"/>
  </r>
  <r>
    <x v="960"/>
    <x v="12"/>
    <x v="54"/>
    <x v="4"/>
    <x v="312"/>
    <n v="54"/>
    <n v="4.3"/>
    <x v="1"/>
    <x v="5"/>
    <x v="2"/>
    <x v="2"/>
  </r>
  <r>
    <x v="961"/>
    <x v="6"/>
    <x v="6"/>
    <x v="1"/>
    <x v="313"/>
    <n v="72"/>
    <n v="3.4"/>
    <x v="1"/>
    <x v="6"/>
    <x v="0"/>
    <x v="1"/>
  </r>
  <r>
    <x v="962"/>
    <x v="9"/>
    <x v="47"/>
    <x v="2"/>
    <x v="313"/>
    <n v="82"/>
    <n v="3.7"/>
    <x v="1"/>
    <x v="6"/>
    <x v="0"/>
    <x v="2"/>
  </r>
  <r>
    <x v="963"/>
    <x v="12"/>
    <x v="74"/>
    <x v="4"/>
    <x v="314"/>
    <n v="164"/>
    <n v="4.8"/>
    <x v="1"/>
    <x v="3"/>
    <x v="0"/>
    <x v="0"/>
  </r>
  <r>
    <x v="964"/>
    <x v="2"/>
    <x v="30"/>
    <x v="1"/>
    <x v="314"/>
    <n v="78"/>
    <n v="3.3"/>
    <x v="1"/>
    <x v="3"/>
    <x v="0"/>
    <x v="1"/>
  </r>
  <r>
    <x v="965"/>
    <x v="10"/>
    <x v="109"/>
    <x v="3"/>
    <x v="315"/>
    <n v="135"/>
    <n v="4.2"/>
    <x v="1"/>
    <x v="4"/>
    <x v="2"/>
    <x v="2"/>
  </r>
  <r>
    <x v="966"/>
    <x v="14"/>
    <x v="76"/>
    <x v="4"/>
    <x v="316"/>
    <n v="145"/>
    <n v="2.6"/>
    <x v="1"/>
    <x v="5"/>
    <x v="1"/>
    <x v="1"/>
  </r>
  <r>
    <x v="967"/>
    <x v="5"/>
    <x v="74"/>
    <x v="3"/>
    <x v="316"/>
    <n v="115"/>
    <n v="4.9000000000000004"/>
    <x v="1"/>
    <x v="5"/>
    <x v="0"/>
    <x v="0"/>
  </r>
  <r>
    <x v="968"/>
    <x v="13"/>
    <x v="89"/>
    <x v="1"/>
    <x v="316"/>
    <n v="117"/>
    <n v="2"/>
    <x v="1"/>
    <x v="5"/>
    <x v="1"/>
    <x v="3"/>
  </r>
  <r>
    <x v="969"/>
    <x v="14"/>
    <x v="119"/>
    <x v="0"/>
    <x v="317"/>
    <n v="36"/>
    <n v="4.7"/>
    <x v="1"/>
    <x v="6"/>
    <x v="1"/>
    <x v="0"/>
  </r>
  <r>
    <x v="970"/>
    <x v="2"/>
    <x v="64"/>
    <x v="0"/>
    <x v="317"/>
    <n v="84"/>
    <n v="2.8"/>
    <x v="1"/>
    <x v="6"/>
    <x v="2"/>
    <x v="1"/>
  </r>
  <r>
    <x v="971"/>
    <x v="8"/>
    <x v="56"/>
    <x v="0"/>
    <x v="317"/>
    <n v="66"/>
    <n v="3.2"/>
    <x v="1"/>
    <x v="6"/>
    <x v="1"/>
    <x v="1"/>
  </r>
  <r>
    <x v="972"/>
    <x v="6"/>
    <x v="52"/>
    <x v="3"/>
    <x v="317"/>
    <n v="76"/>
    <n v="4.7"/>
    <x v="1"/>
    <x v="6"/>
    <x v="1"/>
    <x v="0"/>
  </r>
  <r>
    <x v="973"/>
    <x v="11"/>
    <x v="116"/>
    <x v="3"/>
    <x v="317"/>
    <n v="185"/>
    <n v="4.8"/>
    <x v="1"/>
    <x v="6"/>
    <x v="1"/>
    <x v="0"/>
  </r>
  <r>
    <x v="974"/>
    <x v="2"/>
    <x v="116"/>
    <x v="2"/>
    <x v="318"/>
    <n v="80"/>
    <n v="4.7"/>
    <x v="1"/>
    <x v="0"/>
    <x v="1"/>
    <x v="0"/>
  </r>
  <r>
    <x v="975"/>
    <x v="7"/>
    <x v="81"/>
    <x v="3"/>
    <x v="318"/>
    <n v="148"/>
    <n v="4"/>
    <x v="1"/>
    <x v="0"/>
    <x v="2"/>
    <x v="2"/>
  </r>
  <r>
    <x v="976"/>
    <x v="2"/>
    <x v="5"/>
    <x v="4"/>
    <x v="319"/>
    <n v="180"/>
    <n v="4.9000000000000004"/>
    <x v="1"/>
    <x v="2"/>
    <x v="0"/>
    <x v="0"/>
  </r>
  <r>
    <x v="977"/>
    <x v="9"/>
    <x v="134"/>
    <x v="2"/>
    <x v="320"/>
    <n v="190"/>
    <n v="3.7"/>
    <x v="1"/>
    <x v="3"/>
    <x v="0"/>
    <x v="2"/>
  </r>
  <r>
    <x v="978"/>
    <x v="4"/>
    <x v="107"/>
    <x v="3"/>
    <x v="320"/>
    <n v="38"/>
    <n v="4.5"/>
    <x v="1"/>
    <x v="3"/>
    <x v="0"/>
    <x v="0"/>
  </r>
  <r>
    <x v="979"/>
    <x v="5"/>
    <x v="77"/>
    <x v="1"/>
    <x v="321"/>
    <n v="82"/>
    <n v="2.1"/>
    <x v="1"/>
    <x v="4"/>
    <x v="0"/>
    <x v="3"/>
  </r>
  <r>
    <x v="980"/>
    <x v="14"/>
    <x v="34"/>
    <x v="3"/>
    <x v="322"/>
    <n v="88"/>
    <n v="2.8"/>
    <x v="1"/>
    <x v="0"/>
    <x v="0"/>
    <x v="1"/>
  </r>
  <r>
    <x v="981"/>
    <x v="3"/>
    <x v="129"/>
    <x v="4"/>
    <x v="322"/>
    <n v="42"/>
    <n v="4.0999999999999996"/>
    <x v="1"/>
    <x v="0"/>
    <x v="0"/>
    <x v="2"/>
  </r>
  <r>
    <x v="982"/>
    <x v="10"/>
    <x v="163"/>
    <x v="0"/>
    <x v="323"/>
    <n v="64"/>
    <n v="3.3"/>
    <x v="1"/>
    <x v="1"/>
    <x v="4"/>
    <x v="1"/>
  </r>
  <r>
    <x v="983"/>
    <x v="7"/>
    <x v="115"/>
    <x v="0"/>
    <x v="323"/>
    <n v="105"/>
    <n v="1.7"/>
    <x v="1"/>
    <x v="1"/>
    <x v="1"/>
    <x v="3"/>
  </r>
  <r>
    <x v="984"/>
    <x v="1"/>
    <x v="20"/>
    <x v="2"/>
    <x v="323"/>
    <n v="25"/>
    <n v="3.6"/>
    <x v="1"/>
    <x v="1"/>
    <x v="2"/>
    <x v="2"/>
  </r>
  <r>
    <x v="985"/>
    <x v="0"/>
    <x v="31"/>
    <x v="1"/>
    <x v="324"/>
    <n v="176"/>
    <n v="3.6"/>
    <x v="1"/>
    <x v="2"/>
    <x v="0"/>
    <x v="2"/>
  </r>
  <r>
    <x v="986"/>
    <x v="0"/>
    <x v="32"/>
    <x v="3"/>
    <x v="325"/>
    <n v="46"/>
    <n v="4.5999999999999996"/>
    <x v="1"/>
    <x v="3"/>
    <x v="0"/>
    <x v="0"/>
  </r>
  <r>
    <x v="987"/>
    <x v="9"/>
    <x v="113"/>
    <x v="0"/>
    <x v="325"/>
    <n v="164"/>
    <n v="4.8"/>
    <x v="1"/>
    <x v="3"/>
    <x v="0"/>
    <x v="0"/>
  </r>
  <r>
    <x v="988"/>
    <x v="10"/>
    <x v="55"/>
    <x v="0"/>
    <x v="326"/>
    <n v="64"/>
    <n v="4.5"/>
    <x v="1"/>
    <x v="4"/>
    <x v="1"/>
    <x v="0"/>
  </r>
  <r>
    <x v="989"/>
    <x v="8"/>
    <x v="96"/>
    <x v="4"/>
    <x v="326"/>
    <n v="205"/>
    <n v="4.5"/>
    <x v="1"/>
    <x v="4"/>
    <x v="0"/>
    <x v="0"/>
  </r>
  <r>
    <x v="990"/>
    <x v="2"/>
    <x v="155"/>
    <x v="4"/>
    <x v="327"/>
    <n v="100"/>
    <n v="4.5999999999999996"/>
    <x v="1"/>
    <x v="5"/>
    <x v="1"/>
    <x v="0"/>
  </r>
  <r>
    <x v="991"/>
    <x v="4"/>
    <x v="101"/>
    <x v="1"/>
    <x v="327"/>
    <n v="111"/>
    <n v="4.5999999999999996"/>
    <x v="1"/>
    <x v="5"/>
    <x v="2"/>
    <x v="0"/>
  </r>
  <r>
    <x v="992"/>
    <x v="3"/>
    <x v="77"/>
    <x v="2"/>
    <x v="327"/>
    <n v="80"/>
    <n v="3.5"/>
    <x v="1"/>
    <x v="5"/>
    <x v="0"/>
    <x v="2"/>
  </r>
  <r>
    <x v="993"/>
    <x v="10"/>
    <x v="48"/>
    <x v="3"/>
    <x v="327"/>
    <n v="50"/>
    <n v="2.9"/>
    <x v="1"/>
    <x v="5"/>
    <x v="0"/>
    <x v="1"/>
  </r>
  <r>
    <x v="994"/>
    <x v="3"/>
    <x v="97"/>
    <x v="0"/>
    <x v="328"/>
    <n v="165"/>
    <n v="4.7"/>
    <x v="1"/>
    <x v="6"/>
    <x v="0"/>
    <x v="0"/>
  </r>
  <r>
    <x v="995"/>
    <x v="8"/>
    <x v="22"/>
    <x v="0"/>
    <x v="328"/>
    <n v="28"/>
    <n v="3.9"/>
    <x v="1"/>
    <x v="6"/>
    <x v="0"/>
    <x v="2"/>
  </r>
  <r>
    <x v="996"/>
    <x v="5"/>
    <x v="76"/>
    <x v="3"/>
    <x v="328"/>
    <n v="215"/>
    <n v="3.8"/>
    <x v="1"/>
    <x v="6"/>
    <x v="1"/>
    <x v="2"/>
  </r>
  <r>
    <x v="997"/>
    <x v="7"/>
    <x v="148"/>
    <x v="0"/>
    <x v="329"/>
    <n v="115"/>
    <n v="2.2999999999999998"/>
    <x v="1"/>
    <x v="0"/>
    <x v="1"/>
    <x v="3"/>
  </r>
  <r>
    <x v="998"/>
    <x v="6"/>
    <x v="114"/>
    <x v="0"/>
    <x v="329"/>
    <n v="64"/>
    <n v="3.7"/>
    <x v="1"/>
    <x v="0"/>
    <x v="1"/>
    <x v="2"/>
  </r>
  <r>
    <x v="999"/>
    <x v="9"/>
    <x v="59"/>
    <x v="2"/>
    <x v="329"/>
    <n v="40"/>
    <n v="3.9"/>
    <x v="1"/>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4A8766-9DE2-44F5-8488-7EE95778332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9" firstHeaderRow="0" firstDataRow="1" firstDataCol="1"/>
  <pivotFields count="14">
    <pivotField dataField="1" showAll="0"/>
    <pivotField axis="axisRow"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7"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Call number" fld="0" subtotal="count" baseField="0" baseItem="0"/>
    <dataField name="Average of Satisfaction Rating" fld="6" subtotal="average" baseField="0" baseItem="0" numFmtId="168"/>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A55858-C9A8-46F8-8329-6E804F068FD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4">
    <pivotField showAll="0"/>
    <pivotField axis="axisRow" showAll="0" measureFilter="1"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numFmtId="167"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v="4"/>
    </i>
    <i>
      <x v="3"/>
    </i>
    <i>
      <x v="12"/>
    </i>
    <i>
      <x v="6"/>
    </i>
    <i>
      <x v="11"/>
    </i>
    <i>
      <x/>
    </i>
    <i>
      <x v="10"/>
    </i>
    <i>
      <x v="8"/>
    </i>
    <i>
      <x v="14"/>
    </i>
    <i>
      <x v="9"/>
    </i>
    <i t="grand">
      <x/>
    </i>
  </rowItems>
  <colItems count="1">
    <i/>
  </colItems>
  <dataFields count="1">
    <dataField name="Sum of Purchase Amount" fld="5" baseField="0" baseItem="0" numFmtId="169"/>
  </dataFields>
  <chartFormats count="1">
    <chartFormat chart="3"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23910F-FD02-40D7-99CF-F55577DFECAA}"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3" firstHeaderRow="1" firstDataRow="1" firstDataCol="1"/>
  <pivotFields count="14">
    <pivotField dataField="1" showAll="0"/>
    <pivotField showAll="0"/>
    <pivotField axis="axisRow"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7"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axis="axisRow"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1"/>
    <field x="2"/>
  </rowFields>
  <rowItems count="170">
    <i>
      <x/>
    </i>
    <i r="1">
      <x/>
    </i>
    <i r="1">
      <x v="1"/>
    </i>
    <i r="1">
      <x v="2"/>
    </i>
    <i r="1">
      <x v="3"/>
    </i>
    <i r="1">
      <x v="4"/>
    </i>
    <i r="1">
      <x v="5"/>
    </i>
    <i>
      <x v="1"/>
    </i>
    <i r="1">
      <x v="6"/>
    </i>
    <i r="1">
      <x v="7"/>
    </i>
    <i r="1">
      <x v="8"/>
    </i>
    <i r="1">
      <x v="9"/>
    </i>
    <i r="1">
      <x v="10"/>
    </i>
    <i r="1">
      <x v="11"/>
    </i>
    <i r="1">
      <x v="12"/>
    </i>
    <i r="1">
      <x v="13"/>
    </i>
    <i r="1">
      <x v="14"/>
    </i>
    <i r="1">
      <x v="15"/>
    </i>
    <i r="1">
      <x v="16"/>
    </i>
    <i r="1">
      <x v="17"/>
    </i>
    <i r="1">
      <x v="18"/>
    </i>
    <i r="1">
      <x v="19"/>
    </i>
    <i r="1">
      <x v="20"/>
    </i>
    <i r="1">
      <x v="21"/>
    </i>
    <i r="1">
      <x v="22"/>
    </i>
    <i r="1">
      <x v="23"/>
    </i>
    <i>
      <x v="2"/>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x v="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x v="4"/>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t="grand">
      <x/>
    </i>
  </rowItems>
  <colItems count="1">
    <i/>
  </colItems>
  <dataFields count="1">
    <dataField name="Count of Call number"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1F3E2C-469B-45A3-A95E-C08BCF02B00F}"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4:B59" firstHeaderRow="1" firstDataRow="1" firstDataCol="1"/>
  <pivotFields count="14">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numFmtId="167"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axis="axisRow" showAll="0">
      <items count="3">
        <item x="0"/>
        <item x="1"/>
        <item t="default"/>
      </items>
    </pivotField>
    <pivotField showAll="0"/>
    <pivotField showAll="0"/>
    <pivotField showAll="0"/>
    <pivotField showAll="0" defaultSubtotal="0">
      <items count="5">
        <item x="0"/>
        <item x="1"/>
        <item x="2"/>
        <item x="3"/>
        <item x="4"/>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7"/>
    <field x="13"/>
  </rowFields>
  <rowItems count="15">
    <i>
      <x/>
    </i>
    <i r="1">
      <x v="1"/>
    </i>
    <i r="1">
      <x v="2"/>
    </i>
    <i r="1">
      <x v="3"/>
    </i>
    <i r="1">
      <x v="4"/>
    </i>
    <i r="1">
      <x v="5"/>
    </i>
    <i r="1">
      <x v="6"/>
    </i>
    <i>
      <x v="1"/>
    </i>
    <i r="1">
      <x v="7"/>
    </i>
    <i r="1">
      <x v="8"/>
    </i>
    <i r="1">
      <x v="9"/>
    </i>
    <i r="1">
      <x v="10"/>
    </i>
    <i r="1">
      <x v="11"/>
    </i>
    <i r="1">
      <x v="12"/>
    </i>
    <i t="grand">
      <x/>
    </i>
  </rowItems>
  <colItems count="1">
    <i/>
  </colItems>
  <dataFields count="1">
    <dataField name="Sum of Purchase Amount" fld="5" showDataAs="runTotal" baseField="13" baseItem="0"/>
  </dataFields>
  <chartFormats count="2">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A56D0D-5558-49E1-8720-68C61CFB4935}"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4:B37" firstHeaderRow="1" firstDataRow="1" firstDataCol="1"/>
  <pivotFields count="14">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axis="axisRow" numFmtId="167"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defaultSubtotal="0">
      <items count="5">
        <item x="0"/>
        <item x="1"/>
        <item x="2"/>
        <item x="3"/>
        <item x="4"/>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4"/>
  </rowFields>
  <rowItems count="13">
    <i>
      <x v="1"/>
    </i>
    <i>
      <x v="2"/>
    </i>
    <i>
      <x v="3"/>
    </i>
    <i>
      <x v="4"/>
    </i>
    <i>
      <x v="5"/>
    </i>
    <i>
      <x v="6"/>
    </i>
    <i>
      <x v="7"/>
    </i>
    <i>
      <x v="8"/>
    </i>
    <i>
      <x v="9"/>
    </i>
    <i>
      <x v="10"/>
    </i>
    <i>
      <x v="11"/>
    </i>
    <i>
      <x v="12"/>
    </i>
    <i t="grand">
      <x/>
    </i>
  </rowItems>
  <colItems count="1">
    <i/>
  </colItems>
  <dataFields count="1">
    <dataField name="Sum of Purchase Amount" fld="5" showDataAs="runTotal" baseField="13" baseItem="0"/>
  </dataFields>
  <chartFormats count="1">
    <chartFormat chart="7"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9408A4-C27A-4593-8D89-90278CC7571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6" firstHeaderRow="1" firstDataRow="1" firstDataCol="1"/>
  <pivotFields count="14">
    <pivotField axis="axisRow"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axis="axisRow" numFmtId="167"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defaultSubtotal="0">
      <items count="5">
        <item x="0"/>
        <item x="1"/>
        <item x="2"/>
        <item x="3"/>
        <item x="4"/>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4">
    <field x="13"/>
    <field x="12"/>
    <field x="4"/>
    <field x="0"/>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1"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7DEEA5-81E3-4092-AA5F-A2D216078DA4}"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I10" firstHeaderRow="1" firstDataRow="2"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7"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Col" showAll="0">
      <items count="8">
        <item x="0"/>
        <item x="1"/>
        <item x="2"/>
        <item x="3"/>
        <item x="4"/>
        <item x="5"/>
        <item x="6"/>
        <item t="default"/>
      </items>
    </pivotField>
    <pivotField showAll="0"/>
    <pivotField showAll="0"/>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chartFormats count="4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0" format="6" series="1">
      <pivotArea type="data" outline="0" fieldPosition="0">
        <references count="2">
          <reference field="4294967294" count="1" selected="0">
            <x v="0"/>
          </reference>
          <reference field="8" count="1" selected="0">
            <x v="6"/>
          </reference>
        </references>
      </pivotArea>
    </chartFormat>
    <chartFormat chart="0" format="7">
      <pivotArea type="data" outline="0" fieldPosition="0">
        <references count="3">
          <reference field="4294967294" count="1" selected="0">
            <x v="0"/>
          </reference>
          <reference field="3" count="1" selected="0">
            <x v="0"/>
          </reference>
          <reference field="8" count="1" selected="0">
            <x v="0"/>
          </reference>
        </references>
      </pivotArea>
    </chartFormat>
    <chartFormat chart="0" format="8">
      <pivotArea type="data" outline="0" fieldPosition="0">
        <references count="3">
          <reference field="4294967294" count="1" selected="0">
            <x v="0"/>
          </reference>
          <reference field="3" count="1" selected="0">
            <x v="1"/>
          </reference>
          <reference field="8" count="1" selected="0">
            <x v="0"/>
          </reference>
        </references>
      </pivotArea>
    </chartFormat>
    <chartFormat chart="0" format="9">
      <pivotArea type="data" outline="0" fieldPosition="0">
        <references count="3">
          <reference field="4294967294" count="1" selected="0">
            <x v="0"/>
          </reference>
          <reference field="3" count="1" selected="0">
            <x v="2"/>
          </reference>
          <reference field="8" count="1" selected="0">
            <x v="0"/>
          </reference>
        </references>
      </pivotArea>
    </chartFormat>
    <chartFormat chart="0" format="10">
      <pivotArea type="data" outline="0" fieldPosition="0">
        <references count="3">
          <reference field="4294967294" count="1" selected="0">
            <x v="0"/>
          </reference>
          <reference field="3" count="1" selected="0">
            <x v="3"/>
          </reference>
          <reference field="8" count="1" selected="0">
            <x v="0"/>
          </reference>
        </references>
      </pivotArea>
    </chartFormat>
    <chartFormat chart="0" format="11">
      <pivotArea type="data" outline="0" fieldPosition="0">
        <references count="3">
          <reference field="4294967294" count="1" selected="0">
            <x v="0"/>
          </reference>
          <reference field="3" count="1" selected="0">
            <x v="4"/>
          </reference>
          <reference field="8" count="1" selected="0">
            <x v="0"/>
          </reference>
        </references>
      </pivotArea>
    </chartFormat>
    <chartFormat chart="0" format="12">
      <pivotArea type="data" outline="0" fieldPosition="0">
        <references count="3">
          <reference field="4294967294" count="1" selected="0">
            <x v="0"/>
          </reference>
          <reference field="3" count="1" selected="0">
            <x v="0"/>
          </reference>
          <reference field="8" count="1" selected="0">
            <x v="1"/>
          </reference>
        </references>
      </pivotArea>
    </chartFormat>
    <chartFormat chart="0" format="13">
      <pivotArea type="data" outline="0" fieldPosition="0">
        <references count="3">
          <reference field="4294967294" count="1" selected="0">
            <x v="0"/>
          </reference>
          <reference field="3" count="1" selected="0">
            <x v="1"/>
          </reference>
          <reference field="8" count="1" selected="0">
            <x v="1"/>
          </reference>
        </references>
      </pivotArea>
    </chartFormat>
    <chartFormat chart="0" format="14">
      <pivotArea type="data" outline="0" fieldPosition="0">
        <references count="3">
          <reference field="4294967294" count="1" selected="0">
            <x v="0"/>
          </reference>
          <reference field="3" count="1" selected="0">
            <x v="2"/>
          </reference>
          <reference field="8" count="1" selected="0">
            <x v="1"/>
          </reference>
        </references>
      </pivotArea>
    </chartFormat>
    <chartFormat chart="0" format="15">
      <pivotArea type="data" outline="0" fieldPosition="0">
        <references count="3">
          <reference field="4294967294" count="1" selected="0">
            <x v="0"/>
          </reference>
          <reference field="3" count="1" selected="0">
            <x v="3"/>
          </reference>
          <reference field="8" count="1" selected="0">
            <x v="1"/>
          </reference>
        </references>
      </pivotArea>
    </chartFormat>
    <chartFormat chart="0" format="16">
      <pivotArea type="data" outline="0" fieldPosition="0">
        <references count="3">
          <reference field="4294967294" count="1" selected="0">
            <x v="0"/>
          </reference>
          <reference field="3" count="1" selected="0">
            <x v="4"/>
          </reference>
          <reference field="8" count="1" selected="0">
            <x v="1"/>
          </reference>
        </references>
      </pivotArea>
    </chartFormat>
    <chartFormat chart="0" format="17">
      <pivotArea type="data" outline="0" fieldPosition="0">
        <references count="3">
          <reference field="4294967294" count="1" selected="0">
            <x v="0"/>
          </reference>
          <reference field="3" count="1" selected="0">
            <x v="0"/>
          </reference>
          <reference field="8" count="1" selected="0">
            <x v="2"/>
          </reference>
        </references>
      </pivotArea>
    </chartFormat>
    <chartFormat chart="0" format="18">
      <pivotArea type="data" outline="0" fieldPosition="0">
        <references count="3">
          <reference field="4294967294" count="1" selected="0">
            <x v="0"/>
          </reference>
          <reference field="3" count="1" selected="0">
            <x v="1"/>
          </reference>
          <reference field="8" count="1" selected="0">
            <x v="2"/>
          </reference>
        </references>
      </pivotArea>
    </chartFormat>
    <chartFormat chart="0" format="19">
      <pivotArea type="data" outline="0" fieldPosition="0">
        <references count="3">
          <reference field="4294967294" count="1" selected="0">
            <x v="0"/>
          </reference>
          <reference field="3" count="1" selected="0">
            <x v="2"/>
          </reference>
          <reference field="8" count="1" selected="0">
            <x v="2"/>
          </reference>
        </references>
      </pivotArea>
    </chartFormat>
    <chartFormat chart="0" format="20">
      <pivotArea type="data" outline="0" fieldPosition="0">
        <references count="3">
          <reference field="4294967294" count="1" selected="0">
            <x v="0"/>
          </reference>
          <reference field="3" count="1" selected="0">
            <x v="3"/>
          </reference>
          <reference field="8" count="1" selected="0">
            <x v="2"/>
          </reference>
        </references>
      </pivotArea>
    </chartFormat>
    <chartFormat chart="0" format="21">
      <pivotArea type="data" outline="0" fieldPosition="0">
        <references count="3">
          <reference field="4294967294" count="1" selected="0">
            <x v="0"/>
          </reference>
          <reference field="3" count="1" selected="0">
            <x v="4"/>
          </reference>
          <reference field="8" count="1" selected="0">
            <x v="2"/>
          </reference>
        </references>
      </pivotArea>
    </chartFormat>
    <chartFormat chart="0" format="22">
      <pivotArea type="data" outline="0" fieldPosition="0">
        <references count="3">
          <reference field="4294967294" count="1" selected="0">
            <x v="0"/>
          </reference>
          <reference field="3" count="1" selected="0">
            <x v="0"/>
          </reference>
          <reference field="8" count="1" selected="0">
            <x v="3"/>
          </reference>
        </references>
      </pivotArea>
    </chartFormat>
    <chartFormat chart="0" format="23">
      <pivotArea type="data" outline="0" fieldPosition="0">
        <references count="3">
          <reference field="4294967294" count="1" selected="0">
            <x v="0"/>
          </reference>
          <reference field="3" count="1" selected="0">
            <x v="1"/>
          </reference>
          <reference field="8" count="1" selected="0">
            <x v="3"/>
          </reference>
        </references>
      </pivotArea>
    </chartFormat>
    <chartFormat chart="0" format="24">
      <pivotArea type="data" outline="0" fieldPosition="0">
        <references count="3">
          <reference field="4294967294" count="1" selected="0">
            <x v="0"/>
          </reference>
          <reference field="3" count="1" selected="0">
            <x v="2"/>
          </reference>
          <reference field="8" count="1" selected="0">
            <x v="3"/>
          </reference>
        </references>
      </pivotArea>
    </chartFormat>
    <chartFormat chart="0" format="25">
      <pivotArea type="data" outline="0" fieldPosition="0">
        <references count="3">
          <reference field="4294967294" count="1" selected="0">
            <x v="0"/>
          </reference>
          <reference field="3" count="1" selected="0">
            <x v="3"/>
          </reference>
          <reference field="8" count="1" selected="0">
            <x v="3"/>
          </reference>
        </references>
      </pivotArea>
    </chartFormat>
    <chartFormat chart="0" format="26">
      <pivotArea type="data" outline="0" fieldPosition="0">
        <references count="3">
          <reference field="4294967294" count="1" selected="0">
            <x v="0"/>
          </reference>
          <reference field="3" count="1" selected="0">
            <x v="4"/>
          </reference>
          <reference field="8" count="1" selected="0">
            <x v="3"/>
          </reference>
        </references>
      </pivotArea>
    </chartFormat>
    <chartFormat chart="0" format="27">
      <pivotArea type="data" outline="0" fieldPosition="0">
        <references count="3">
          <reference field="4294967294" count="1" selected="0">
            <x v="0"/>
          </reference>
          <reference field="3" count="1" selected="0">
            <x v="0"/>
          </reference>
          <reference field="8" count="1" selected="0">
            <x v="4"/>
          </reference>
        </references>
      </pivotArea>
    </chartFormat>
    <chartFormat chart="0" format="28">
      <pivotArea type="data" outline="0" fieldPosition="0">
        <references count="3">
          <reference field="4294967294" count="1" selected="0">
            <x v="0"/>
          </reference>
          <reference field="3" count="1" selected="0">
            <x v="1"/>
          </reference>
          <reference field="8" count="1" selected="0">
            <x v="4"/>
          </reference>
        </references>
      </pivotArea>
    </chartFormat>
    <chartFormat chart="0" format="29">
      <pivotArea type="data" outline="0" fieldPosition="0">
        <references count="3">
          <reference field="4294967294" count="1" selected="0">
            <x v="0"/>
          </reference>
          <reference field="3" count="1" selected="0">
            <x v="2"/>
          </reference>
          <reference field="8" count="1" selected="0">
            <x v="4"/>
          </reference>
        </references>
      </pivotArea>
    </chartFormat>
    <chartFormat chart="0" format="30">
      <pivotArea type="data" outline="0" fieldPosition="0">
        <references count="3">
          <reference field="4294967294" count="1" selected="0">
            <x v="0"/>
          </reference>
          <reference field="3" count="1" selected="0">
            <x v="3"/>
          </reference>
          <reference field="8" count="1" selected="0">
            <x v="4"/>
          </reference>
        </references>
      </pivotArea>
    </chartFormat>
    <chartFormat chart="0" format="31">
      <pivotArea type="data" outline="0" fieldPosition="0">
        <references count="3">
          <reference field="4294967294" count="1" selected="0">
            <x v="0"/>
          </reference>
          <reference field="3" count="1" selected="0">
            <x v="4"/>
          </reference>
          <reference field="8" count="1" selected="0">
            <x v="4"/>
          </reference>
        </references>
      </pivotArea>
    </chartFormat>
    <chartFormat chart="0" format="32">
      <pivotArea type="data" outline="0" fieldPosition="0">
        <references count="3">
          <reference field="4294967294" count="1" selected="0">
            <x v="0"/>
          </reference>
          <reference field="3" count="1" selected="0">
            <x v="0"/>
          </reference>
          <reference field="8" count="1" selected="0">
            <x v="5"/>
          </reference>
        </references>
      </pivotArea>
    </chartFormat>
    <chartFormat chart="0" format="33">
      <pivotArea type="data" outline="0" fieldPosition="0">
        <references count="3">
          <reference field="4294967294" count="1" selected="0">
            <x v="0"/>
          </reference>
          <reference field="3" count="1" selected="0">
            <x v="1"/>
          </reference>
          <reference field="8" count="1" selected="0">
            <x v="5"/>
          </reference>
        </references>
      </pivotArea>
    </chartFormat>
    <chartFormat chart="0" format="34">
      <pivotArea type="data" outline="0" fieldPosition="0">
        <references count="3">
          <reference field="4294967294" count="1" selected="0">
            <x v="0"/>
          </reference>
          <reference field="3" count="1" selected="0">
            <x v="2"/>
          </reference>
          <reference field="8" count="1" selected="0">
            <x v="5"/>
          </reference>
        </references>
      </pivotArea>
    </chartFormat>
    <chartFormat chart="0" format="35">
      <pivotArea type="data" outline="0" fieldPosition="0">
        <references count="3">
          <reference field="4294967294" count="1" selected="0">
            <x v="0"/>
          </reference>
          <reference field="3" count="1" selected="0">
            <x v="3"/>
          </reference>
          <reference field="8" count="1" selected="0">
            <x v="5"/>
          </reference>
        </references>
      </pivotArea>
    </chartFormat>
    <chartFormat chart="0" format="36">
      <pivotArea type="data" outline="0" fieldPosition="0">
        <references count="3">
          <reference field="4294967294" count="1" selected="0">
            <x v="0"/>
          </reference>
          <reference field="3" count="1" selected="0">
            <x v="4"/>
          </reference>
          <reference field="8" count="1" selected="0">
            <x v="5"/>
          </reference>
        </references>
      </pivotArea>
    </chartFormat>
    <chartFormat chart="0" format="37">
      <pivotArea type="data" outline="0" fieldPosition="0">
        <references count="3">
          <reference field="4294967294" count="1" selected="0">
            <x v="0"/>
          </reference>
          <reference field="3" count="1" selected="0">
            <x v="0"/>
          </reference>
          <reference field="8" count="1" selected="0">
            <x v="6"/>
          </reference>
        </references>
      </pivotArea>
    </chartFormat>
    <chartFormat chart="0" format="38">
      <pivotArea type="data" outline="0" fieldPosition="0">
        <references count="3">
          <reference field="4294967294" count="1" selected="0">
            <x v="0"/>
          </reference>
          <reference field="3" count="1" selected="0">
            <x v="1"/>
          </reference>
          <reference field="8" count="1" selected="0">
            <x v="6"/>
          </reference>
        </references>
      </pivotArea>
    </chartFormat>
    <chartFormat chart="0" format="39">
      <pivotArea type="data" outline="0" fieldPosition="0">
        <references count="3">
          <reference field="4294967294" count="1" selected="0">
            <x v="0"/>
          </reference>
          <reference field="3" count="1" selected="0">
            <x v="2"/>
          </reference>
          <reference field="8" count="1" selected="0">
            <x v="6"/>
          </reference>
        </references>
      </pivotArea>
    </chartFormat>
    <chartFormat chart="0" format="40">
      <pivotArea type="data" outline="0" fieldPosition="0">
        <references count="3">
          <reference field="4294967294" count="1" selected="0">
            <x v="0"/>
          </reference>
          <reference field="3" count="1" selected="0">
            <x v="3"/>
          </reference>
          <reference field="8" count="1" selected="0">
            <x v="6"/>
          </reference>
        </references>
      </pivotArea>
    </chartFormat>
    <chartFormat chart="0" format="41">
      <pivotArea type="data" outline="0" fieldPosition="0">
        <references count="3">
          <reference field="4294967294" count="1" selected="0">
            <x v="0"/>
          </reference>
          <reference field="3" count="1" selected="0">
            <x v="4"/>
          </reference>
          <reference field="8" count="1" selected="0">
            <x v="6"/>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D55AD8-C47F-4CC7-B94C-C7365DC14CE2}"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H10" firstHeaderRow="1" firstDataRow="2"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7"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Row" showAll="0">
      <items count="6">
        <item x="4"/>
        <item x="3"/>
        <item x="2"/>
        <item x="0"/>
        <item x="1"/>
        <item t="default"/>
      </items>
    </pivotField>
    <pivotField axis="axisCol" showAll="0" sortType="descending">
      <items count="7">
        <item x="0"/>
        <item x="2"/>
        <item x="1"/>
        <item x="3"/>
        <item x="5"/>
        <item x="4"/>
        <item t="default"/>
      </items>
    </pivotField>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Fields count="1">
    <field x="10"/>
  </colFields>
  <colItems count="7">
    <i>
      <x/>
    </i>
    <i>
      <x v="1"/>
    </i>
    <i>
      <x v="2"/>
    </i>
    <i>
      <x v="3"/>
    </i>
    <i>
      <x v="4"/>
    </i>
    <i>
      <x v="5"/>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s>
  <chartFormats count="6">
    <chartFormat chart="1" format="0" series="1">
      <pivotArea type="data" outline="0" fieldPosition="0">
        <references count="2">
          <reference field="4294967294" count="1" selected="0">
            <x v="0"/>
          </reference>
          <reference field="10" count="1" selected="0">
            <x v="5"/>
          </reference>
        </references>
      </pivotArea>
    </chartFormat>
    <chartFormat chart="1" format="1" series="1">
      <pivotArea type="data" outline="0" fieldPosition="0">
        <references count="2">
          <reference field="4294967294" count="1" selected="0">
            <x v="0"/>
          </reference>
          <reference field="10" count="1" selected="0">
            <x v="4"/>
          </reference>
        </references>
      </pivotArea>
    </chartFormat>
    <chartFormat chart="1" format="2" series="1">
      <pivotArea type="data" outline="0" fieldPosition="0">
        <references count="2">
          <reference field="4294967294" count="1" selected="0">
            <x v="0"/>
          </reference>
          <reference field="10" count="1" selected="0">
            <x v="3"/>
          </reference>
        </references>
      </pivotArea>
    </chartFormat>
    <chartFormat chart="1" format="3" series="1">
      <pivotArea type="data" outline="0" fieldPosition="0">
        <references count="2">
          <reference field="4294967294" count="1" selected="0">
            <x v="0"/>
          </reference>
          <reference field="10" count="1" selected="0">
            <x v="2"/>
          </reference>
        </references>
      </pivotArea>
    </chartFormat>
    <chartFormat chart="1" format="4" series="1">
      <pivotArea type="data" outline="0" fieldPosition="0">
        <references count="2">
          <reference field="4294967294" count="1" selected="0">
            <x v="0"/>
          </reference>
          <reference field="10" count="1" selected="0">
            <x v="1"/>
          </reference>
        </references>
      </pivotArea>
    </chartFormat>
    <chartFormat chart="1" format="5" series="1">
      <pivotArea type="data" outline="0" fieldPosition="0">
        <references count="2">
          <reference field="4294967294" count="1" selected="0">
            <x v="0"/>
          </reference>
          <reference field="10"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FB4F3D-FACE-4FCF-83DA-05A148A61565}"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10" firstHeaderRow="1" firstDataRow="2"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7"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defaultSubtotal="0">
      <items count="5">
        <item x="0"/>
        <item x="1"/>
        <item x="2"/>
        <item x="3"/>
        <item x="4"/>
      </items>
    </pivotField>
    <pivotField showAll="0" defaultSubtotal="0"/>
    <pivotField axis="axisCol"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13"/>
  </colFields>
  <colItems count="13">
    <i>
      <x v="1"/>
    </i>
    <i>
      <x v="2"/>
    </i>
    <i>
      <x v="3"/>
    </i>
    <i>
      <x v="4"/>
    </i>
    <i>
      <x v="5"/>
    </i>
    <i>
      <x v="6"/>
    </i>
    <i>
      <x v="7"/>
    </i>
    <i>
      <x v="8"/>
    </i>
    <i>
      <x v="9"/>
    </i>
    <i>
      <x v="10"/>
    </i>
    <i>
      <x v="11"/>
    </i>
    <i>
      <x v="12"/>
    </i>
    <i t="grand">
      <x/>
    </i>
  </colItems>
  <dataFields count="1">
    <dataField name="Count of Call number" fld="0" subtotal="count" baseField="0" baseItem="0"/>
  </dataFields>
  <conditionalFormats count="2">
    <conditionalFormat scope="field" priority="1">
      <pivotAreas count="1">
        <pivotArea outline="0" collapsedLevelsAreSubtotals="1" fieldPosition="0">
          <references count="3">
            <reference field="4294967294" count="1" selected="0">
              <x v="0"/>
            </reference>
            <reference field="3" count="0" selected="0"/>
            <reference field="13" count="0" selected="0"/>
          </references>
        </pivotArea>
      </pivotAreas>
    </conditionalFormat>
    <conditionalFormat scope="field" priority="2">
      <pivotAreas count="1">
        <pivotArea outline="0" collapsedLevelsAreSubtotals="1" fieldPosition="0">
          <references count="3">
            <reference field="4294967294" count="1" selected="0">
              <x v="0"/>
            </reference>
            <reference field="3" count="0" selected="0"/>
            <reference field="13" count="0" selected="0"/>
          </references>
        </pivotArea>
      </pivotAreas>
    </conditionalFormat>
  </conditional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A80937-EDF6-4F85-8307-2F3BAFE1A8C9}" name="rep amount" cacheId="37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8">
  <location ref="A106:G125"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2">
    <rowHierarchyUsage hierarchyUsage="26"/>
    <rowHierarchyUsage hierarchyUsage="23"/>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Table]"/>
        <x15:activeTabTopLevelEntity name="[Call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2551B75-3C10-4966-9609-6A6C9BD6EAC5}" name="rep satisfaction table" cacheId="137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89:B95"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llsTable].[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Table]"/>
        <x15:activeTabTopLevelEntity name="[Call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F6C5D15-BCD0-4A2A-8D57-141E4C0B44ED}" name="PivotTable1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7:D82"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6">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0"/>
          </reference>
        </references>
      </pivotArea>
    </chartFormat>
    <chartFormat chart="4" format="3"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26"/>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Table]"/>
        <x15:activeTabTopLevelEntity name="[Call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06CECD1-BF99-4DA7-86BC-432C8FC230B5}" name="selected rep pivot" cacheId="137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65:A6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52">
      <pivotArea dataOnly="0" fieldPosition="0">
        <references count="1">
          <reference field="0" count="0"/>
        </references>
      </pivotArea>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9D3EC0-12F1-478B-8EB5-9E4D6F9E7DCB}" name="summary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actice 1.xlsx!CallsTable">
        <x15:activeTabTopLevelEntity name="[Call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70BFD7E-6C1E-4174-A04E-2DDEBCF761D0}" name="reps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C5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actice 1.xlsx!CallsTable">
        <x15:activeTabTopLevelEntity name="[Call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1BFC4E2-354D-47D5-8409-F55FC0C74228}" name="weekly trend" cacheId="13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G24:H32"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2">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0"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llsTable].[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actice 1.xlsx!CallsTable">
        <x15:activeTabTopLevelEntity name="[Call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91E1E2F-0E97-4B6D-AC71-5BB67672E38E}" name="monthly trend" cacheId="13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24:C37" firstHeaderRow="0" firstDataRow="1" firstDataCol="1"/>
  <pivotFields count="5">
    <pivotField axis="axisRow" allDrilled="1" subtotalTop="0" showAll="0" dataSourceSort="1" defaultSubtotal="0" defaultAttributeDrillState="1">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2">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llsTable].[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9" showRowHeaders="1" showColHeaders="1" showRowStripes="0" showColStripes="0" showLastColumn="1"/>
  <rowHierarchiesUsage count="2">
    <rowHierarchyUsage hierarchyUsage="22"/>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actice 1.xlsx!CallsTable">
        <x15:activeTabTopLevelEntity name="[Call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0F778C6-FC57-4416-8C91-4A4B7FE1F7DB}" name="rep pivot" cacheId="13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llsTable].[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actice 1.xlsx!CallsTable">
        <x15:activeTabTopLevelEntity name="[Calls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761B347-D0B8-4D95-8F2B-F4D4DD3878A3}" autoFormatId="16" applyNumberFormats="0" applyBorderFormats="0" applyFontFormats="0" applyPatternFormats="0" applyAlignmentFormats="0" applyWidthHeightFormats="0">
  <queryTableRefresh nextId="8">
    <queryTableFields count="7">
      <queryTableField id="1" name="Rank" tableColumnId="1"/>
      <queryTableField id="2" name="Country" tableColumnId="2"/>
      <queryTableField id="3" name="Gold" tableColumnId="3"/>
      <queryTableField id="4" name="Silver" tableColumnId="4"/>
      <queryTableField id="5" name="Bronze" tableColumnId="5"/>
      <queryTableField id="6" name="Total" tableColumnId="6"/>
      <queryTableField id="7" name="Division"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29A8C4D0-757D-4542-BD38-605AF518F7B4}" autoFormatId="16" applyNumberFormats="0" applyBorderFormats="0" applyFontFormats="0" applyPatternFormats="0" applyAlignmentFormats="0" applyWidthHeightFormats="0">
  <queryTableRefresh nextId="14">
    <queryTableFields count="13">
      <queryTableField id="1" name="Emp ID" tableColumnId="1"/>
      <queryTableField id="2" name="First Name" tableColumnId="2"/>
      <queryTableField id="3" name="Last Name" tableColumnId="3"/>
      <queryTableField id="4" name="Gender" tableColumnId="4"/>
      <queryTableField id="5" name="Department" tableColumnId="5"/>
      <queryTableField id="6" name="Salary" tableColumnId="6"/>
      <queryTableField id="7" name="Salary Bucket" tableColumnId="7"/>
      <queryTableField id="8" name="Start Date" tableColumnId="8"/>
      <queryTableField id="9" name="FTE" tableColumnId="9"/>
      <queryTableField id="10" name="Employee type" tableColumnId="10"/>
      <queryTableField id="11" name="Work location" tableColumnId="11"/>
      <queryTableField id="12" name="Age" tableColumnId="12"/>
      <queryTableField id="13" name="Work Type" tableColumnId="13"/>
    </queryTableFields>
  </queryTableRefresh>
</queryTable>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2C819811-A4B9-4344-8C9A-51DE8CA3FDC4}" sourceName="Representative">
  <pivotTables>
    <pivotTable tabId="16" name="PivotTable2"/>
  </pivotTables>
  <data>
    <tabular pivotCacheId="1202731859">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C291EE7D-9A69-4D9D-9D76-1199AB75E949}" sourceName="Representative">
  <pivotTables>
    <pivotTable tabId="18" name="PivotTable4"/>
    <pivotTable tabId="18" name="PivotTable5"/>
    <pivotTable tabId="18" name="PivotTable6"/>
  </pivotTables>
  <data>
    <tabular pivotCacheId="1202731859">
      <items count="5">
        <i x="2" s="1"/>
        <i x="1" s="1"/>
        <i x="4"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2" xr10:uid="{D9C0DC98-946E-4BC7-869C-C43660415AB1}" sourceName="[CallsTable].[Representative]">
  <pivotTables>
    <pivotTable tabId="29" name="rep pivot"/>
    <pivotTable tabId="29" name="monthly trend"/>
    <pivotTable tabId="29" name="weekly trend"/>
    <pivotTable tabId="29" name="selected rep pivot"/>
    <pivotTable tabId="29" name="rep satisfaction table"/>
  </pivotTables>
  <data>
    <olap pivotCacheId="970689448">
      <levels count="2">
        <level uniqueName="[CallsTable].[Representative].[(All)]" sourceCaption="(All)" count="0"/>
        <level uniqueName="[CallsTable].[Representative].[Representative]" sourceCaption="Representative" count="5">
          <ranges>
            <range startItem="0">
              <i n="[CallsTable].[Representative].&amp;[R01]" c="R01"/>
              <i n="[CallsTable].[Representative].&amp;[R02]" c="R02"/>
              <i n="[CallsTable].[Representative].&amp;[R03]" c="R03"/>
              <i n="[CallsTable].[Representative].&amp;[R04]" c="R04"/>
              <i n="[CallsTable].[Representative].&amp;[R05]" c="R05"/>
            </range>
          </ranges>
        </level>
      </levels>
      <selections count="1">
        <selection n="[CallsTable].[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B4133AD9-76AB-4F55-BE48-365B388827A3}" cache="Slicer_Representative" caption="Representativ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E80E38C6-0E95-4A6D-B7DF-05E03F123433}" cache="Slicer_Representative1" caption="Representativ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2" xr10:uid="{EFBD649B-037D-4512-822D-0E32F3FFB7BA}" cache="Slicer_Representative2" caption="Representative" level="1" style="SlicerStyleDark5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8FA895-5653-4432-9389-86A9C0E841BC}" name="Medals" displayName="Medals" ref="A1:G94" tableType="queryTable" totalsRowShown="0">
  <autoFilter ref="A1:G94" xr:uid="{758FA895-5653-4432-9389-86A9C0E841BC}"/>
  <tableColumns count="7">
    <tableColumn id="1" xr3:uid="{5C6EC3BB-1C06-451A-9E3C-75FEC1A4517A}" uniqueName="1" name="Rank" queryTableFieldId="1" dataDxfId="107"/>
    <tableColumn id="2" xr3:uid="{78873F7A-5BC5-4D8A-8E88-3FE8BFBCEE9D}" uniqueName="2" name="Country" queryTableFieldId="2" dataDxfId="106"/>
    <tableColumn id="3" xr3:uid="{DF42D5BE-27DF-451A-9362-81812A027913}" uniqueName="3" name="Gold" queryTableFieldId="3"/>
    <tableColumn id="4" xr3:uid="{5FA05BBB-08AA-4BFF-ADF1-B36DCA8ABA9D}" uniqueName="4" name="Silver" queryTableFieldId="4"/>
    <tableColumn id="5" xr3:uid="{20760922-0157-4413-A6DE-0D4EE39BF681}" uniqueName="5" name="Bronze" queryTableFieldId="5"/>
    <tableColumn id="6" xr3:uid="{A3E24D9F-5056-4F93-89B0-C88040191C29}" uniqueName="6" name="Total" queryTableFieldId="6"/>
    <tableColumn id="7" xr3:uid="{42E27C94-3AF7-4B3F-8006-74DF1E78D6DF}" uniqueName="7" name="Division" queryTableFieldId="7" dataDxfId="105" dataCellStyle="Percent"/>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4A4F55-761D-49C3-A30F-43DD9ED236FA}" name="Staff" displayName="Staff" ref="A1:M261" tableType="queryTable" totalsRowShown="0">
  <autoFilter ref="A1:M261" xr:uid="{044A4F55-761D-49C3-A30F-43DD9ED236FA}"/>
  <tableColumns count="13">
    <tableColumn id="1" xr3:uid="{6B79AC60-3A5E-4791-9685-73EED4B92BAD}" uniqueName="1" name="Emp ID" queryTableFieldId="1" dataDxfId="104"/>
    <tableColumn id="2" xr3:uid="{603F6C34-5167-4C55-97F9-C70CC379C5CC}" uniqueName="2" name="First Name" queryTableFieldId="2" dataDxfId="103"/>
    <tableColumn id="3" xr3:uid="{725330D0-4B1E-4E19-8956-85FD270C4765}" uniqueName="3" name="Last Name" queryTableFieldId="3" dataDxfId="102"/>
    <tableColumn id="4" xr3:uid="{5DFD28B9-800D-4DF7-BF7E-A35CD821960D}" uniqueName="4" name="Gender" queryTableFieldId="4" dataDxfId="101"/>
    <tableColumn id="5" xr3:uid="{4EE914DE-BBBE-4411-AAB6-04605CCDFC08}" uniqueName="5" name="Department" queryTableFieldId="5" dataDxfId="100"/>
    <tableColumn id="6" xr3:uid="{94E924F9-16B7-4E30-A598-3DBC0A414DCB}" uniqueName="6" name="Salary" queryTableFieldId="6"/>
    <tableColumn id="7" xr3:uid="{A8402EFB-D1C1-461D-8093-04DD76EB1B93}" uniqueName="7" name="Salary Bucket" queryTableFieldId="7"/>
    <tableColumn id="8" xr3:uid="{F1ED8AED-EF41-496B-A58C-63410A586EB1}" uniqueName="8" name="Start Date" queryTableFieldId="8" dataDxfId="99"/>
    <tableColumn id="9" xr3:uid="{71D3F1D7-BE79-4BCE-BCD8-644EB67F6109}" uniqueName="9" name="FTE" queryTableFieldId="9"/>
    <tableColumn id="10" xr3:uid="{B1E795D9-CF11-4B6A-8DC2-86F47C9BB295}" uniqueName="10" name="Employee type" queryTableFieldId="10" dataDxfId="98"/>
    <tableColumn id="11" xr3:uid="{798AB43D-1778-43E6-8BFF-6ED80AF2B387}" uniqueName="11" name="Work location" queryTableFieldId="11" dataDxfId="97"/>
    <tableColumn id="12" xr3:uid="{653AB494-DD7A-49D2-9BF4-7EF3232F9659}" uniqueName="12" name="Age" queryTableFieldId="12"/>
    <tableColumn id="13" xr3:uid="{BD237270-60FF-4408-8971-BAE6BFC73349}" uniqueName="13" name="Work Type" queryTableFieldId="1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E82D063-3257-486C-B3C5-42BD5B5893BD}" name="Calls" displayName="Calls" ref="B3:L1003" totalsRowShown="0" headerRowBorderDxfId="96" tableBorderDxfId="95" totalsRowBorderDxfId="94">
  <autoFilter ref="B3:L1003" xr:uid="{AE82D063-3257-486C-B3C5-42BD5B5893BD}"/>
  <tableColumns count="11">
    <tableColumn id="1" xr3:uid="{7F10711B-EC52-4F08-891F-54758BE0318E}" name="Call number" dataDxfId="93"/>
    <tableColumn id="2" xr3:uid="{3994B79E-C2A7-41C7-9FAE-55D04807C70A}" name="Customer ID" dataDxfId="92"/>
    <tableColumn id="3" xr3:uid="{6BF2403D-CC02-4B03-A54A-072D18E42063}" name="Duration" dataDxfId="91"/>
    <tableColumn id="4" xr3:uid="{0FCD3487-E461-4F55-9A26-E9A3AAB65B39}" name="Representative" dataDxfId="90"/>
    <tableColumn id="5" xr3:uid="{8CDD1B05-D6A6-4B13-BB6A-F75D21353E28}" name="Date of Call" dataDxfId="89"/>
    <tableColumn id="6" xr3:uid="{125C591E-FA5A-4AE9-BD5C-0AA4A50C9664}" name="Purchase Amount" dataDxfId="88"/>
    <tableColumn id="7" xr3:uid="{11D5E8CA-47F5-4D7A-AF5C-F36015DD8B50}" name="Satisfaction Rating" dataDxfId="87"/>
    <tableColumn id="8" xr3:uid="{9F47E5FA-44AA-4B8B-8296-B26A411FD22E}" name="FY" dataDxfId="86">
      <calculatedColumnFormula>IF(MONTH(Calls[[#This Row],[Date of Call]])&lt;=6, YEAR(Calls[[#This Row],[Date of Call]]),YEAR(Calls[[#This Row],[Date of Call]])+1)</calculatedColumnFormula>
    </tableColumn>
    <tableColumn id="9" xr3:uid="{9EB7C29A-6435-4E9C-95A2-07326DD14064}" name="Day of week" dataDxfId="85">
      <calculatedColumnFormula>TEXT(Calls[[#This Row],[Date of Call]],"DDDD")</calculatedColumnFormula>
    </tableColumn>
    <tableColumn id="10" xr3:uid="{B270F1E0-C7DC-4982-A605-6EAB76EA222F}" name="Duration Bucket" dataDxfId="84">
      <calculatedColumnFormula array="1">_xlfn.IFS(Calls[[#This Row],[Duration]]&lt;=10,"Under 10 mins",Calls[[#This Row],[Duration]]&lt;=30,"10 to 30 mins", Calls[[#This Row],[Duration]]&lt;60,"30 to 60 mins", Calls[[#This Row],[Duration]]&lt;=120,"1 to 2 hours",TRUE, "More than 2 hours")</calculatedColumnFormula>
    </tableColumn>
    <tableColumn id="11" xr3:uid="{053308CA-42F1-415F-9AF0-AB99E125DE77}" name="Rating Rounded" dataDxfId="83">
      <calculatedColumnFormula>ROUND(Calls[[#This Row],[Satisfaction Rating]],0)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3899981-8B37-4E68-971C-C8C3606621D2}" name="customers" displayName="customers" ref="N3:Q18" totalsRowShown="0" headerRowDxfId="82" headerRowBorderDxfId="81" tableBorderDxfId="80" totalsRowBorderDxfId="79">
  <autoFilter ref="N3:Q18" xr:uid="{83899981-8B37-4E68-971C-C8C3606621D2}"/>
  <tableColumns count="4">
    <tableColumn id="1" xr3:uid="{BA4803FE-8AEE-4373-A76D-AEE171CD6CAA}" name="Customer ID" dataDxfId="78"/>
    <tableColumn id="2" xr3:uid="{B8EAD3BE-EDC3-47FF-AD24-C4160F4BE77A}" name="Gedner" dataDxfId="77"/>
    <tableColumn id="3" xr3:uid="{CE8F1D06-CB8D-4952-B972-FF80BFF8766D}" name="Age" dataDxfId="76"/>
    <tableColumn id="4" xr3:uid="{D7853F16-BF0D-42C3-A0D5-7875580D2C1C}" name="City" dataDxfId="7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27D9555-C5ED-4B66-A978-B97E587CEF1E}" name="CallsTable" displayName="CallsTable" ref="B3:L1003" totalsRowShown="0" headerRowBorderDxfId="74" tableBorderDxfId="73" totalsRowBorderDxfId="72">
  <autoFilter ref="B3:L1003" xr:uid="{A27D9555-C5ED-4B66-A978-B97E587CEF1E}"/>
  <tableColumns count="11">
    <tableColumn id="1" xr3:uid="{7AD0561A-F042-40EE-9BCB-68FEA1E5FBD3}" name="Call number" dataDxfId="71"/>
    <tableColumn id="2" xr3:uid="{13646FE6-1155-416D-8CC4-1144C0517F35}" name="Customer ID" dataDxfId="70"/>
    <tableColumn id="3" xr3:uid="{A708A10C-732B-4320-861E-3D39E7958B41}" name="Duration" dataDxfId="69"/>
    <tableColumn id="4" xr3:uid="{2A4DB536-7352-4323-969F-B53DAEBABA7C}" name="Representative" dataDxfId="68"/>
    <tableColumn id="5" xr3:uid="{DC719D8C-E7C6-4BFB-B957-304C1E13CF12}" name="Date of Call" dataDxfId="67"/>
    <tableColumn id="6" xr3:uid="{73B28EEA-94D6-4B16-B704-A887F6E8DC5A}" name="Purchase Amount" dataDxfId="66"/>
    <tableColumn id="7" xr3:uid="{F02FC658-6BFA-484D-B0D5-D30E7E0DD028}" name="Satisfaction Rating" dataDxfId="65"/>
    <tableColumn id="8" xr3:uid="{8495ED33-BA5C-47E6-9DE9-92CFD8F9335C}" name="FY" dataDxfId="64">
      <calculatedColumnFormula>IF(MONTH(CallsTable[[#This Row],[Date of Call]])&lt;=6, YEAR(CallsTable[[#This Row],[Date of Call]]),YEAR(CallsTable[[#This Row],[Date of Call]])+1)</calculatedColumnFormula>
    </tableColumn>
    <tableColumn id="9" xr3:uid="{D3F2D069-D812-4485-916A-A3D00575E2C5}" name="Day of week" dataDxfId="63">
      <calculatedColumnFormula>TEXT(CallsTable[[#This Row],[Date of Call]],"DDDD")</calculatedColumnFormula>
    </tableColumn>
    <tableColumn id="10" xr3:uid="{24D28162-8DD7-4C5F-86D9-F36B2E7F69EF}" name="Duration Bucket" dataDxfId="62">
      <calculatedColumnFormula array="1">_xlfn.IFS(CallsTable[[#This Row],[Duration]]&lt;=10,"Under 10 mins",CallsTable[[#This Row],[Duration]]&lt;=30,"10 to 30 mins", CallsTable[[#This Row],[Duration]]&lt;60,"30 to 60 mins", CallsTable[[#This Row],[Duration]]&lt;=120,"1 to 2 hours",TRUE, "More than 2 hours")</calculatedColumnFormula>
    </tableColumn>
    <tableColumn id="11" xr3:uid="{3F28C398-DFC4-422E-807A-CEA87D530E61}" name="Rating Rounded" dataDxfId="61">
      <calculatedColumnFormula>ROUND(CallsTable[[#This Row],[Satisfaction Rating]],0)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35E5E9E-3920-4614-B0EF-F8583C7DE57A}" name="CustomersTable" displayName="CustomersTable" ref="N3:Q18" totalsRowShown="0" headerRowDxfId="60" headerRowBorderDxfId="59" tableBorderDxfId="58" totalsRowBorderDxfId="57">
  <autoFilter ref="N3:Q18" xr:uid="{D35E5E9E-3920-4614-B0EF-F8583C7DE57A}"/>
  <tableColumns count="4">
    <tableColumn id="1" xr3:uid="{5D9B7D8E-B29C-4667-858C-F332464E967D}" name="Customer ID" dataDxfId="56"/>
    <tableColumn id="2" xr3:uid="{E679E912-3C7E-43D8-A0EF-15894E6DA60B}" name="Gedner" dataDxfId="55"/>
    <tableColumn id="3" xr3:uid="{18A73753-C541-4982-8321-9AE237820D0F}" name="Age" dataDxfId="54"/>
    <tableColumn id="4" xr3:uid="{649014EB-E842-4784-A819-E2D0092340E2}" name="City" dataDxfId="5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2">
      <a:majorFont>
        <a:latin typeface="Aptos ExtraBold"/>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hyperlink" Target="https://en.wikipedia.org/wiki/2020_Summer_Olympics_medal_table"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20.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9"/>
  <sheetViews>
    <sheetView topLeftCell="A39" zoomScale="47" zoomScaleNormal="47" workbookViewId="0">
      <selection activeCell="G20" sqref="G20"/>
    </sheetView>
  </sheetViews>
  <sheetFormatPr defaultRowHeight="14.4" x14ac:dyDescent="0.3"/>
  <cols>
    <col min="1" max="1" width="11.296875" customWidth="1"/>
    <col min="2" max="2" width="29.796875" customWidth="1"/>
    <col min="4" max="4" width="34.296875" customWidth="1"/>
    <col min="5" max="5" width="19.796875" customWidth="1"/>
    <col min="6" max="6" width="13.796875" customWidth="1"/>
    <col min="8" max="8" width="13.796875" customWidth="1"/>
    <col min="9" max="9" width="27.8984375" customWidth="1"/>
  </cols>
  <sheetData>
    <row r="1" spans="1:9" x14ac:dyDescent="0.3">
      <c r="A1" s="1" t="s">
        <v>0</v>
      </c>
      <c r="B1" s="1" t="s">
        <v>1</v>
      </c>
      <c r="C1" s="1" t="s">
        <v>2</v>
      </c>
      <c r="D1" s="1" t="s">
        <v>3</v>
      </c>
      <c r="E1" s="1" t="s">
        <v>4</v>
      </c>
      <c r="F1" s="1" t="s">
        <v>5</v>
      </c>
      <c r="G1" s="1" t="s">
        <v>6</v>
      </c>
      <c r="H1" s="1" t="s">
        <v>7</v>
      </c>
      <c r="I1" s="1" t="s">
        <v>8</v>
      </c>
    </row>
    <row r="2" spans="1:9" ht="18" x14ac:dyDescent="0.35">
      <c r="A2" s="2" t="s">
        <v>9</v>
      </c>
      <c r="B2" s="2" t="s">
        <v>10</v>
      </c>
      <c r="C2" s="2" t="s">
        <v>11</v>
      </c>
      <c r="D2" s="2" t="s">
        <v>12</v>
      </c>
      <c r="E2" s="2" t="s">
        <v>13</v>
      </c>
      <c r="F2" s="2" t="s">
        <v>14</v>
      </c>
      <c r="G2" s="2">
        <v>0.3</v>
      </c>
      <c r="H2" s="2" t="s">
        <v>15</v>
      </c>
      <c r="I2" s="2" t="s">
        <v>16</v>
      </c>
    </row>
    <row r="3" spans="1:9" ht="18" x14ac:dyDescent="0.35">
      <c r="A3" s="2" t="s">
        <v>17</v>
      </c>
      <c r="B3" s="2" t="s">
        <v>18</v>
      </c>
      <c r="C3" s="2" t="s">
        <v>11</v>
      </c>
      <c r="D3" s="2" t="s">
        <v>19</v>
      </c>
      <c r="E3" s="2" t="s">
        <v>20</v>
      </c>
      <c r="F3" s="2" t="s">
        <v>21</v>
      </c>
      <c r="G3" s="2">
        <v>1</v>
      </c>
      <c r="H3" s="2" t="s">
        <v>15</v>
      </c>
      <c r="I3" s="2" t="s">
        <v>22</v>
      </c>
    </row>
    <row r="4" spans="1:9" ht="18" x14ac:dyDescent="0.35">
      <c r="A4" s="2" t="s">
        <v>23</v>
      </c>
      <c r="B4" s="2" t="s">
        <v>24</v>
      </c>
      <c r="C4" s="2" t="s">
        <v>11</v>
      </c>
      <c r="D4" s="2" t="s">
        <v>19</v>
      </c>
      <c r="E4" s="2" t="s">
        <v>25</v>
      </c>
      <c r="F4" s="2" t="s">
        <v>26</v>
      </c>
      <c r="G4" s="2">
        <v>1</v>
      </c>
      <c r="H4" s="2" t="s">
        <v>15</v>
      </c>
      <c r="I4" s="2" t="s">
        <v>27</v>
      </c>
    </row>
    <row r="5" spans="1:9" ht="18" x14ac:dyDescent="0.35">
      <c r="A5" s="2" t="s">
        <v>23</v>
      </c>
      <c r="B5" s="2" t="s">
        <v>24</v>
      </c>
      <c r="C5" s="2" t="s">
        <v>11</v>
      </c>
      <c r="D5" s="2" t="s">
        <v>19</v>
      </c>
      <c r="E5" s="2" t="s">
        <v>25</v>
      </c>
      <c r="F5" s="2" t="s">
        <v>26</v>
      </c>
      <c r="G5" s="2">
        <v>1</v>
      </c>
      <c r="H5" s="2" t="s">
        <v>15</v>
      </c>
      <c r="I5" s="2" t="s">
        <v>27</v>
      </c>
    </row>
    <row r="6" spans="1:9" ht="18" x14ac:dyDescent="0.35">
      <c r="A6" s="2" t="s">
        <v>28</v>
      </c>
      <c r="B6" s="2" t="s">
        <v>29</v>
      </c>
      <c r="C6" s="2" t="s">
        <v>30</v>
      </c>
      <c r="D6" s="2" t="s">
        <v>31</v>
      </c>
      <c r="E6" s="2" t="s">
        <v>32</v>
      </c>
      <c r="F6" s="3">
        <v>43445</v>
      </c>
      <c r="G6" s="2">
        <v>1</v>
      </c>
      <c r="H6" s="2" t="s">
        <v>15</v>
      </c>
      <c r="I6" s="2" t="s">
        <v>33</v>
      </c>
    </row>
    <row r="7" spans="1:9" ht="18" x14ac:dyDescent="0.35">
      <c r="A7" s="2" t="s">
        <v>34</v>
      </c>
      <c r="B7" s="2" t="s">
        <v>35</v>
      </c>
      <c r="C7" s="2" t="s">
        <v>11</v>
      </c>
      <c r="D7" s="2" t="s">
        <v>36</v>
      </c>
      <c r="E7" s="2" t="s">
        <v>37</v>
      </c>
      <c r="F7" s="2" t="s">
        <v>38</v>
      </c>
      <c r="G7" s="2">
        <v>1</v>
      </c>
      <c r="H7" s="2" t="s">
        <v>15</v>
      </c>
      <c r="I7" s="2" t="s">
        <v>33</v>
      </c>
    </row>
    <row r="8" spans="1:9" ht="18" x14ac:dyDescent="0.35">
      <c r="A8" s="2" t="s">
        <v>39</v>
      </c>
      <c r="B8" s="2" t="s">
        <v>40</v>
      </c>
      <c r="C8" s="2" t="s">
        <v>11</v>
      </c>
      <c r="D8" s="2" t="s">
        <v>19</v>
      </c>
      <c r="E8" s="2" t="s">
        <v>41</v>
      </c>
      <c r="F8" s="2" t="s">
        <v>42</v>
      </c>
      <c r="G8" s="2">
        <v>0.8</v>
      </c>
      <c r="H8" s="2" t="s">
        <v>15</v>
      </c>
      <c r="I8" s="2" t="s">
        <v>33</v>
      </c>
    </row>
    <row r="9" spans="1:9" ht="18" x14ac:dyDescent="0.35">
      <c r="A9" s="2" t="s">
        <v>43</v>
      </c>
      <c r="B9" s="2" t="s">
        <v>44</v>
      </c>
      <c r="C9" s="2" t="s">
        <v>11</v>
      </c>
      <c r="D9" s="2" t="s">
        <v>45</v>
      </c>
      <c r="E9" s="2" t="s">
        <v>46</v>
      </c>
      <c r="F9" s="3">
        <v>43593</v>
      </c>
      <c r="G9" s="2">
        <v>1</v>
      </c>
      <c r="H9" s="2" t="s">
        <v>15</v>
      </c>
      <c r="I9" s="2" t="s">
        <v>22</v>
      </c>
    </row>
    <row r="10" spans="1:9" ht="18" x14ac:dyDescent="0.35">
      <c r="A10" s="2" t="s">
        <v>47</v>
      </c>
      <c r="B10" s="2" t="s">
        <v>48</v>
      </c>
      <c r="C10" s="2" t="s">
        <v>11</v>
      </c>
      <c r="D10" s="2" t="s">
        <v>49</v>
      </c>
      <c r="E10" s="2" t="s">
        <v>50</v>
      </c>
      <c r="F10" s="2" t="s">
        <v>51</v>
      </c>
      <c r="G10" s="2">
        <v>1</v>
      </c>
      <c r="H10" s="2" t="s">
        <v>15</v>
      </c>
      <c r="I10" s="2" t="s">
        <v>16</v>
      </c>
    </row>
    <row r="11" spans="1:9" ht="18" x14ac:dyDescent="0.35">
      <c r="A11" s="2" t="s">
        <v>52</v>
      </c>
      <c r="B11" s="2" t="s">
        <v>53</v>
      </c>
      <c r="C11" s="2" t="s">
        <v>30</v>
      </c>
      <c r="D11" s="2" t="s">
        <v>45</v>
      </c>
      <c r="E11" s="2" t="s">
        <v>54</v>
      </c>
      <c r="F11" s="3">
        <v>43840</v>
      </c>
      <c r="G11" s="2">
        <v>1</v>
      </c>
      <c r="H11" s="2" t="s">
        <v>15</v>
      </c>
      <c r="I11" s="2" t="s">
        <v>16</v>
      </c>
    </row>
    <row r="12" spans="1:9" ht="18" x14ac:dyDescent="0.35">
      <c r="A12" s="2" t="s">
        <v>55</v>
      </c>
      <c r="B12" s="2" t="s">
        <v>56</v>
      </c>
      <c r="C12" s="2" t="s">
        <v>30</v>
      </c>
      <c r="D12" s="2" t="s">
        <v>49</v>
      </c>
      <c r="E12" s="2" t="s">
        <v>57</v>
      </c>
      <c r="F12" s="3">
        <v>44231</v>
      </c>
      <c r="G12" s="2">
        <v>0.3</v>
      </c>
      <c r="H12" s="2" t="s">
        <v>15</v>
      </c>
      <c r="I12" s="2" t="s">
        <v>27</v>
      </c>
    </row>
    <row r="13" spans="1:9" ht="18" x14ac:dyDescent="0.35">
      <c r="A13" s="2" t="s">
        <v>58</v>
      </c>
      <c r="B13" s="2" t="s">
        <v>59</v>
      </c>
      <c r="C13" s="2" t="s">
        <v>30</v>
      </c>
      <c r="D13" s="2" t="s">
        <v>60</v>
      </c>
      <c r="E13" s="2" t="s">
        <v>61</v>
      </c>
      <c r="F13" s="2" t="s">
        <v>62</v>
      </c>
      <c r="G13" s="2">
        <v>0.4</v>
      </c>
      <c r="H13" s="2" t="s">
        <v>15</v>
      </c>
      <c r="I13" s="2" t="s">
        <v>22</v>
      </c>
    </row>
    <row r="14" spans="1:9" ht="18" x14ac:dyDescent="0.35">
      <c r="A14" s="2" t="s">
        <v>63</v>
      </c>
      <c r="B14" s="2" t="s">
        <v>64</v>
      </c>
      <c r="C14" s="2" t="s">
        <v>11</v>
      </c>
      <c r="D14" s="2" t="s">
        <v>65</v>
      </c>
      <c r="E14" s="2" t="s">
        <v>66</v>
      </c>
      <c r="F14" s="3">
        <v>44207</v>
      </c>
      <c r="G14" s="2">
        <v>1</v>
      </c>
      <c r="H14" s="2" t="s">
        <v>15</v>
      </c>
      <c r="I14" s="2" t="s">
        <v>33</v>
      </c>
    </row>
    <row r="15" spans="1:9" ht="18" x14ac:dyDescent="0.35">
      <c r="A15" s="2" t="s">
        <v>67</v>
      </c>
      <c r="B15" s="2" t="s">
        <v>68</v>
      </c>
      <c r="C15" s="2" t="s">
        <v>30</v>
      </c>
      <c r="D15" s="2" t="s">
        <v>49</v>
      </c>
      <c r="E15" s="2" t="s">
        <v>69</v>
      </c>
      <c r="F15" s="2" t="s">
        <v>70</v>
      </c>
      <c r="G15" s="2">
        <v>1</v>
      </c>
      <c r="H15" s="2" t="s">
        <v>15</v>
      </c>
      <c r="I15" s="2" t="s">
        <v>71</v>
      </c>
    </row>
    <row r="16" spans="1:9" ht="18" x14ac:dyDescent="0.35">
      <c r="A16" s="2" t="s">
        <v>72</v>
      </c>
      <c r="B16" s="2" t="s">
        <v>73</v>
      </c>
      <c r="C16" s="2" t="s">
        <v>30</v>
      </c>
      <c r="D16" s="2" t="s">
        <v>31</v>
      </c>
      <c r="E16" s="2" t="s">
        <v>74</v>
      </c>
      <c r="F16" s="2" t="s">
        <v>75</v>
      </c>
      <c r="G16" s="2">
        <v>0.6</v>
      </c>
      <c r="H16" s="2" t="s">
        <v>15</v>
      </c>
      <c r="I16" s="2" t="s">
        <v>76</v>
      </c>
    </row>
    <row r="17" spans="1:9" ht="18" x14ac:dyDescent="0.35">
      <c r="A17" s="2" t="s">
        <v>77</v>
      </c>
      <c r="B17" s="2" t="s">
        <v>78</v>
      </c>
      <c r="C17" s="2" t="s">
        <v>30</v>
      </c>
      <c r="D17" s="2" t="s">
        <v>49</v>
      </c>
      <c r="E17" s="2" t="s">
        <v>79</v>
      </c>
      <c r="F17" s="2" t="s">
        <v>80</v>
      </c>
      <c r="G17" s="2">
        <v>1</v>
      </c>
      <c r="H17" s="2" t="s">
        <v>15</v>
      </c>
      <c r="I17" s="2" t="s">
        <v>81</v>
      </c>
    </row>
    <row r="18" spans="1:9" ht="18" x14ac:dyDescent="0.35">
      <c r="A18" s="2" t="s">
        <v>82</v>
      </c>
      <c r="B18" s="2" t="s">
        <v>83</v>
      </c>
      <c r="C18" s="2" t="s">
        <v>11</v>
      </c>
      <c r="D18" s="2" t="s">
        <v>84</v>
      </c>
      <c r="E18" s="2" t="s">
        <v>85</v>
      </c>
      <c r="F18" s="2" t="s">
        <v>86</v>
      </c>
      <c r="G18" s="2">
        <v>1</v>
      </c>
      <c r="H18" s="2" t="s">
        <v>15</v>
      </c>
      <c r="I18" s="2" t="s">
        <v>27</v>
      </c>
    </row>
    <row r="19" spans="1:9" ht="18" x14ac:dyDescent="0.35">
      <c r="A19" s="2" t="s">
        <v>87</v>
      </c>
      <c r="B19" s="2" t="s">
        <v>88</v>
      </c>
      <c r="C19" s="2" t="s">
        <v>30</v>
      </c>
      <c r="D19" s="2" t="s">
        <v>89</v>
      </c>
      <c r="E19" s="2" t="s">
        <v>90</v>
      </c>
      <c r="F19" s="2" t="s">
        <v>91</v>
      </c>
      <c r="G19" s="2">
        <v>1</v>
      </c>
      <c r="H19" s="2" t="s">
        <v>15</v>
      </c>
      <c r="I19" s="2" t="s">
        <v>81</v>
      </c>
    </row>
    <row r="20" spans="1:9" ht="18" x14ac:dyDescent="0.35">
      <c r="A20" s="2" t="s">
        <v>92</v>
      </c>
      <c r="B20" s="2" t="s">
        <v>93</v>
      </c>
      <c r="C20" s="2" t="s">
        <v>30</v>
      </c>
      <c r="D20" s="2" t="s">
        <v>19</v>
      </c>
      <c r="E20" s="2" t="s">
        <v>94</v>
      </c>
      <c r="F20" s="3">
        <v>43222</v>
      </c>
      <c r="G20" s="2">
        <v>1</v>
      </c>
      <c r="H20" s="2" t="s">
        <v>15</v>
      </c>
      <c r="I20" s="2" t="s">
        <v>27</v>
      </c>
    </row>
    <row r="21" spans="1:9" ht="18" x14ac:dyDescent="0.35">
      <c r="A21" s="2" t="s">
        <v>95</v>
      </c>
      <c r="B21" s="2" t="s">
        <v>96</v>
      </c>
      <c r="C21" s="2" t="s">
        <v>11</v>
      </c>
      <c r="D21" s="2" t="s">
        <v>97</v>
      </c>
      <c r="E21" s="2" t="s">
        <v>98</v>
      </c>
      <c r="F21" s="3">
        <v>44410</v>
      </c>
      <c r="G21" s="2">
        <v>1</v>
      </c>
      <c r="H21" s="2" t="s">
        <v>15</v>
      </c>
      <c r="I21" s="2" t="s">
        <v>16</v>
      </c>
    </row>
    <row r="22" spans="1:9" ht="18" x14ac:dyDescent="0.35">
      <c r="A22" s="2" t="s">
        <v>99</v>
      </c>
      <c r="B22" s="2" t="s">
        <v>100</v>
      </c>
      <c r="C22" s="2" t="s">
        <v>30</v>
      </c>
      <c r="D22" s="2" t="s">
        <v>89</v>
      </c>
      <c r="E22" s="2" t="s">
        <v>101</v>
      </c>
      <c r="F22" s="2" t="s">
        <v>102</v>
      </c>
      <c r="G22" s="2">
        <v>1</v>
      </c>
      <c r="H22" s="2" t="s">
        <v>15</v>
      </c>
      <c r="I22" s="2" t="s">
        <v>71</v>
      </c>
    </row>
    <row r="23" spans="1:9" ht="18" x14ac:dyDescent="0.35">
      <c r="A23" s="2" t="s">
        <v>103</v>
      </c>
      <c r="B23" s="2" t="s">
        <v>104</v>
      </c>
      <c r="C23" s="2" t="s">
        <v>11</v>
      </c>
      <c r="D23" s="2" t="s">
        <v>65</v>
      </c>
      <c r="E23" s="2" t="s">
        <v>105</v>
      </c>
      <c r="F23" s="2" t="s">
        <v>106</v>
      </c>
      <c r="G23" s="2">
        <v>0.8</v>
      </c>
      <c r="H23" s="2" t="s">
        <v>15</v>
      </c>
      <c r="I23" s="2" t="s">
        <v>81</v>
      </c>
    </row>
    <row r="24" spans="1:9" ht="18" x14ac:dyDescent="0.35">
      <c r="A24" s="2" t="s">
        <v>107</v>
      </c>
      <c r="B24" s="2" t="s">
        <v>108</v>
      </c>
      <c r="C24" s="2" t="s">
        <v>30</v>
      </c>
      <c r="D24" s="2" t="s">
        <v>60</v>
      </c>
      <c r="E24" s="2" t="s">
        <v>109</v>
      </c>
      <c r="F24" s="2" t="s">
        <v>110</v>
      </c>
      <c r="G24" s="2">
        <v>1</v>
      </c>
      <c r="H24" s="2" t="s">
        <v>15</v>
      </c>
      <c r="I24" s="2" t="s">
        <v>22</v>
      </c>
    </row>
    <row r="25" spans="1:9" ht="18" x14ac:dyDescent="0.35">
      <c r="A25" s="2" t="s">
        <v>111</v>
      </c>
      <c r="B25" s="2" t="s">
        <v>112</v>
      </c>
      <c r="C25" s="2" t="s">
        <v>30</v>
      </c>
      <c r="D25" s="2" t="s">
        <v>49</v>
      </c>
      <c r="E25" s="2" t="s">
        <v>113</v>
      </c>
      <c r="F25" s="3">
        <v>43445</v>
      </c>
      <c r="G25" s="2">
        <v>1</v>
      </c>
      <c r="H25" s="2" t="s">
        <v>15</v>
      </c>
      <c r="I25" s="2" t="s">
        <v>33</v>
      </c>
    </row>
    <row r="26" spans="1:9" ht="18" x14ac:dyDescent="0.35">
      <c r="A26" s="2" t="s">
        <v>111</v>
      </c>
      <c r="B26" s="2" t="s">
        <v>112</v>
      </c>
      <c r="C26" s="2" t="s">
        <v>30</v>
      </c>
      <c r="D26" s="2" t="s">
        <v>49</v>
      </c>
      <c r="E26" s="2" t="s">
        <v>113</v>
      </c>
      <c r="F26" s="3">
        <v>43445</v>
      </c>
      <c r="G26" s="2">
        <v>1</v>
      </c>
      <c r="H26" s="2" t="s">
        <v>15</v>
      </c>
      <c r="I26" s="2" t="s">
        <v>33</v>
      </c>
    </row>
    <row r="27" spans="1:9" ht="18" x14ac:dyDescent="0.35">
      <c r="A27" s="2" t="s">
        <v>114</v>
      </c>
      <c r="B27" s="2" t="s">
        <v>115</v>
      </c>
      <c r="C27" s="2" t="s">
        <v>30</v>
      </c>
      <c r="D27" s="2" t="s">
        <v>97</v>
      </c>
      <c r="E27" s="2" t="s">
        <v>116</v>
      </c>
      <c r="F27" s="2" t="s">
        <v>117</v>
      </c>
      <c r="G27" s="2">
        <v>1</v>
      </c>
      <c r="H27" s="2" t="s">
        <v>15</v>
      </c>
      <c r="I27" s="2" t="s">
        <v>22</v>
      </c>
    </row>
    <row r="28" spans="1:9" ht="18" x14ac:dyDescent="0.35">
      <c r="A28" s="2" t="s">
        <v>118</v>
      </c>
      <c r="B28" s="2" t="s">
        <v>119</v>
      </c>
      <c r="C28" s="2" t="s">
        <v>11</v>
      </c>
      <c r="D28" s="2" t="s">
        <v>31</v>
      </c>
      <c r="E28" s="2" t="s">
        <v>120</v>
      </c>
      <c r="F28" s="3">
        <v>43684</v>
      </c>
      <c r="G28" s="2">
        <v>1</v>
      </c>
      <c r="H28" s="2" t="s">
        <v>15</v>
      </c>
      <c r="I28" s="2" t="s">
        <v>27</v>
      </c>
    </row>
    <row r="29" spans="1:9" ht="18" x14ac:dyDescent="0.35">
      <c r="A29" s="2" t="s">
        <v>121</v>
      </c>
      <c r="B29" s="2" t="s">
        <v>122</v>
      </c>
      <c r="C29" s="2" t="s">
        <v>11</v>
      </c>
      <c r="D29" s="2" t="s">
        <v>123</v>
      </c>
      <c r="E29" s="2" t="s">
        <v>124</v>
      </c>
      <c r="F29" s="3">
        <v>44024</v>
      </c>
      <c r="G29" s="2">
        <v>1</v>
      </c>
      <c r="H29" s="2" t="s">
        <v>15</v>
      </c>
      <c r="I29" s="2" t="s">
        <v>33</v>
      </c>
    </row>
    <row r="30" spans="1:9" ht="18" x14ac:dyDescent="0.35">
      <c r="A30" s="2" t="s">
        <v>125</v>
      </c>
      <c r="B30" s="2" t="s">
        <v>126</v>
      </c>
      <c r="C30" s="2" t="s">
        <v>30</v>
      </c>
      <c r="D30" s="2" t="s">
        <v>49</v>
      </c>
      <c r="E30" s="2" t="s">
        <v>127</v>
      </c>
      <c r="F30" s="3">
        <v>43803</v>
      </c>
      <c r="G30" s="2">
        <v>0.3</v>
      </c>
      <c r="H30" s="2" t="s">
        <v>15</v>
      </c>
      <c r="I30" s="2" t="s">
        <v>22</v>
      </c>
    </row>
    <row r="31" spans="1:9" ht="18" x14ac:dyDescent="0.35">
      <c r="A31" s="2" t="s">
        <v>128</v>
      </c>
      <c r="B31" s="2" t="s">
        <v>129</v>
      </c>
      <c r="C31" s="2" t="s">
        <v>11</v>
      </c>
      <c r="D31" s="2" t="s">
        <v>12</v>
      </c>
      <c r="E31" s="2" t="s">
        <v>130</v>
      </c>
      <c r="F31" s="2" t="s">
        <v>131</v>
      </c>
      <c r="G31" s="2">
        <v>1</v>
      </c>
      <c r="H31" s="2" t="s">
        <v>15</v>
      </c>
      <c r="I31" s="2" t="s">
        <v>22</v>
      </c>
    </row>
    <row r="32" spans="1:9" ht="18" x14ac:dyDescent="0.35">
      <c r="A32" s="2" t="s">
        <v>132</v>
      </c>
      <c r="B32" s="2" t="s">
        <v>133</v>
      </c>
      <c r="C32" s="2" t="s">
        <v>11</v>
      </c>
      <c r="D32" s="2" t="s">
        <v>134</v>
      </c>
      <c r="E32" s="2" t="s">
        <v>135</v>
      </c>
      <c r="F32" s="3">
        <v>43780</v>
      </c>
      <c r="G32" s="2">
        <v>1</v>
      </c>
      <c r="H32" s="2" t="s">
        <v>15</v>
      </c>
      <c r="I32" s="2" t="s">
        <v>33</v>
      </c>
    </row>
    <row r="33" spans="1:9" ht="18" x14ac:dyDescent="0.35">
      <c r="A33" s="2" t="s">
        <v>136</v>
      </c>
      <c r="B33" s="2" t="s">
        <v>137</v>
      </c>
      <c r="C33" s="2" t="s">
        <v>30</v>
      </c>
      <c r="D33" s="2" t="s">
        <v>97</v>
      </c>
      <c r="E33" s="2" t="s">
        <v>138</v>
      </c>
      <c r="F33" s="2" t="s">
        <v>139</v>
      </c>
      <c r="G33" s="2">
        <v>1</v>
      </c>
      <c r="H33" s="2" t="s">
        <v>15</v>
      </c>
      <c r="I33" s="2" t="s">
        <v>27</v>
      </c>
    </row>
    <row r="34" spans="1:9" ht="18" x14ac:dyDescent="0.35">
      <c r="A34" s="2" t="s">
        <v>140</v>
      </c>
      <c r="B34" s="2" t="s">
        <v>141</v>
      </c>
      <c r="C34" s="2" t="s">
        <v>11</v>
      </c>
      <c r="D34" s="2" t="s">
        <v>89</v>
      </c>
      <c r="E34" s="2" t="s">
        <v>142</v>
      </c>
      <c r="F34" s="2" t="s">
        <v>143</v>
      </c>
      <c r="G34" s="2">
        <v>1</v>
      </c>
      <c r="H34" s="2" t="s">
        <v>15</v>
      </c>
      <c r="I34" s="2" t="s">
        <v>81</v>
      </c>
    </row>
    <row r="35" spans="1:9" ht="18" x14ac:dyDescent="0.35">
      <c r="A35" s="2" t="s">
        <v>144</v>
      </c>
      <c r="B35" s="2" t="s">
        <v>145</v>
      </c>
      <c r="C35" s="2" t="s">
        <v>11</v>
      </c>
      <c r="D35" s="2" t="s">
        <v>84</v>
      </c>
      <c r="E35" s="2" t="s">
        <v>146</v>
      </c>
      <c r="F35" s="2" t="s">
        <v>147</v>
      </c>
      <c r="G35" s="2">
        <v>0.4</v>
      </c>
      <c r="H35" s="2" t="s">
        <v>15</v>
      </c>
      <c r="I35" s="2" t="s">
        <v>33</v>
      </c>
    </row>
    <row r="36" spans="1:9" ht="18" x14ac:dyDescent="0.35">
      <c r="A36" s="2" t="s">
        <v>148</v>
      </c>
      <c r="B36" s="2" t="s">
        <v>149</v>
      </c>
      <c r="C36" s="2" t="s">
        <v>11</v>
      </c>
      <c r="D36" s="2" t="s">
        <v>60</v>
      </c>
      <c r="E36" s="2" t="s">
        <v>150</v>
      </c>
      <c r="F36" s="2" t="s">
        <v>151</v>
      </c>
      <c r="G36" s="2">
        <v>0.3</v>
      </c>
      <c r="H36" s="2" t="s">
        <v>15</v>
      </c>
      <c r="I36" s="2" t="s">
        <v>22</v>
      </c>
    </row>
    <row r="37" spans="1:9" ht="18" x14ac:dyDescent="0.35">
      <c r="A37" s="2" t="s">
        <v>152</v>
      </c>
      <c r="B37" s="2" t="s">
        <v>153</v>
      </c>
      <c r="C37" s="2" t="s">
        <v>30</v>
      </c>
      <c r="D37" s="2" t="s">
        <v>36</v>
      </c>
      <c r="E37" s="2" t="s">
        <v>154</v>
      </c>
      <c r="F37" s="2" t="s">
        <v>155</v>
      </c>
      <c r="G37" s="2">
        <v>1</v>
      </c>
      <c r="H37" s="2" t="s">
        <v>15</v>
      </c>
      <c r="I37" s="2" t="s">
        <v>81</v>
      </c>
    </row>
    <row r="38" spans="1:9" ht="18" x14ac:dyDescent="0.35">
      <c r="A38" s="2" t="s">
        <v>156</v>
      </c>
      <c r="B38" s="2" t="s">
        <v>157</v>
      </c>
      <c r="C38" s="2" t="s">
        <v>11</v>
      </c>
      <c r="D38" s="2" t="s">
        <v>12</v>
      </c>
      <c r="E38" s="2" t="s">
        <v>158</v>
      </c>
      <c r="F38" s="2" t="s">
        <v>159</v>
      </c>
      <c r="G38" s="2">
        <v>1</v>
      </c>
      <c r="H38" s="2" t="s">
        <v>15</v>
      </c>
      <c r="I38" s="2" t="s">
        <v>16</v>
      </c>
    </row>
    <row r="39" spans="1:9" ht="18" x14ac:dyDescent="0.35">
      <c r="A39" s="2" t="s">
        <v>160</v>
      </c>
      <c r="B39" s="2" t="s">
        <v>161</v>
      </c>
      <c r="C39" s="2" t="s">
        <v>30</v>
      </c>
      <c r="D39" s="2" t="s">
        <v>134</v>
      </c>
      <c r="E39" s="2" t="s">
        <v>162</v>
      </c>
      <c r="F39" s="3">
        <v>44296</v>
      </c>
      <c r="G39" s="2">
        <v>1</v>
      </c>
      <c r="H39" s="2" t="s">
        <v>15</v>
      </c>
      <c r="I39" s="2" t="s">
        <v>22</v>
      </c>
    </row>
    <row r="40" spans="1:9" ht="18" x14ac:dyDescent="0.35">
      <c r="A40" s="2" t="s">
        <v>163</v>
      </c>
      <c r="B40" s="2" t="s">
        <v>164</v>
      </c>
      <c r="C40" s="2" t="s">
        <v>30</v>
      </c>
      <c r="D40" s="2" t="s">
        <v>123</v>
      </c>
      <c r="E40" s="2" t="s">
        <v>165</v>
      </c>
      <c r="F40" s="3">
        <v>44116</v>
      </c>
      <c r="G40" s="2">
        <v>1</v>
      </c>
      <c r="H40" s="2" t="s">
        <v>15</v>
      </c>
      <c r="I40" s="2" t="s">
        <v>71</v>
      </c>
    </row>
    <row r="41" spans="1:9" ht="18" x14ac:dyDescent="0.35">
      <c r="A41" s="2" t="s">
        <v>166</v>
      </c>
      <c r="B41" s="2" t="s">
        <v>167</v>
      </c>
      <c r="C41" s="2" t="s">
        <v>11</v>
      </c>
      <c r="D41" s="2" t="s">
        <v>89</v>
      </c>
      <c r="E41" s="2" t="s">
        <v>168</v>
      </c>
      <c r="F41" s="2" t="s">
        <v>169</v>
      </c>
      <c r="G41" s="2">
        <v>1</v>
      </c>
      <c r="H41" s="2" t="s">
        <v>15</v>
      </c>
      <c r="I41" s="2" t="s">
        <v>16</v>
      </c>
    </row>
    <row r="42" spans="1:9" ht="18" x14ac:dyDescent="0.35">
      <c r="A42" s="2" t="s">
        <v>170</v>
      </c>
      <c r="B42" s="2" t="s">
        <v>171</v>
      </c>
      <c r="C42" s="2" t="s">
        <v>11</v>
      </c>
      <c r="D42" s="2" t="s">
        <v>134</v>
      </c>
      <c r="E42" s="2" t="s">
        <v>172</v>
      </c>
      <c r="F42" s="2" t="s">
        <v>173</v>
      </c>
      <c r="G42" s="2">
        <v>0.3</v>
      </c>
      <c r="H42" s="2" t="s">
        <v>15</v>
      </c>
      <c r="I42" s="2" t="s">
        <v>33</v>
      </c>
    </row>
    <row r="43" spans="1:9" ht="18" x14ac:dyDescent="0.35">
      <c r="A43" s="2" t="s">
        <v>174</v>
      </c>
      <c r="B43" s="2" t="s">
        <v>175</v>
      </c>
      <c r="C43" s="2" t="s">
        <v>30</v>
      </c>
      <c r="D43" s="2" t="s">
        <v>134</v>
      </c>
      <c r="E43" s="2" t="s">
        <v>176</v>
      </c>
      <c r="F43" s="2" t="s">
        <v>177</v>
      </c>
      <c r="G43" s="2">
        <v>1</v>
      </c>
      <c r="H43" s="2" t="s">
        <v>15</v>
      </c>
      <c r="I43" s="2" t="s">
        <v>33</v>
      </c>
    </row>
    <row r="44" spans="1:9" ht="18" x14ac:dyDescent="0.35">
      <c r="A44" s="2" t="s">
        <v>178</v>
      </c>
      <c r="B44" s="2" t="s">
        <v>179</v>
      </c>
      <c r="C44" s="2" t="s">
        <v>30</v>
      </c>
      <c r="D44" s="2" t="s">
        <v>60</v>
      </c>
      <c r="E44" s="2" t="s">
        <v>180</v>
      </c>
      <c r="F44" s="3">
        <v>44013</v>
      </c>
      <c r="G44" s="2">
        <v>1</v>
      </c>
      <c r="H44" s="2" t="s">
        <v>15</v>
      </c>
      <c r="I44" s="2" t="s">
        <v>33</v>
      </c>
    </row>
    <row r="45" spans="1:9" ht="18" x14ac:dyDescent="0.35">
      <c r="A45" s="2" t="s">
        <v>181</v>
      </c>
      <c r="B45" s="2" t="s">
        <v>182</v>
      </c>
      <c r="C45" s="2" t="s">
        <v>30</v>
      </c>
      <c r="D45" s="2" t="s">
        <v>45</v>
      </c>
      <c r="E45" s="2" t="s">
        <v>183</v>
      </c>
      <c r="F45" s="2" t="s">
        <v>184</v>
      </c>
      <c r="G45" s="2">
        <v>1</v>
      </c>
      <c r="H45" s="2" t="s">
        <v>15</v>
      </c>
      <c r="I45" s="2" t="s">
        <v>71</v>
      </c>
    </row>
    <row r="46" spans="1:9" ht="18" x14ac:dyDescent="0.35">
      <c r="A46" s="2" t="s">
        <v>181</v>
      </c>
      <c r="B46" s="2" t="s">
        <v>185</v>
      </c>
      <c r="C46" s="2" t="s">
        <v>30</v>
      </c>
      <c r="D46" s="2" t="s">
        <v>45</v>
      </c>
      <c r="E46" s="2" t="s">
        <v>183</v>
      </c>
      <c r="F46" s="2" t="s">
        <v>184</v>
      </c>
      <c r="G46" s="2">
        <v>1</v>
      </c>
      <c r="H46" s="2" t="s">
        <v>15</v>
      </c>
      <c r="I46" s="2" t="s">
        <v>71</v>
      </c>
    </row>
    <row r="47" spans="1:9" ht="18" x14ac:dyDescent="0.35">
      <c r="A47" s="2" t="s">
        <v>186</v>
      </c>
      <c r="B47" s="2" t="s">
        <v>187</v>
      </c>
      <c r="C47" s="2" t="s">
        <v>11</v>
      </c>
      <c r="D47" s="2" t="s">
        <v>60</v>
      </c>
      <c r="E47" s="2" t="s">
        <v>188</v>
      </c>
      <c r="F47" s="3">
        <v>43930</v>
      </c>
      <c r="G47" s="2">
        <v>1</v>
      </c>
      <c r="H47" s="2" t="s">
        <v>15</v>
      </c>
      <c r="I47" s="2" t="s">
        <v>27</v>
      </c>
    </row>
    <row r="48" spans="1:9" ht="18" x14ac:dyDescent="0.35">
      <c r="A48" s="2" t="s">
        <v>189</v>
      </c>
      <c r="B48" s="2" t="s">
        <v>190</v>
      </c>
      <c r="C48" s="2" t="s">
        <v>30</v>
      </c>
      <c r="D48" s="2" t="s">
        <v>49</v>
      </c>
      <c r="E48" s="2" t="s">
        <v>191</v>
      </c>
      <c r="F48" s="2" t="s">
        <v>192</v>
      </c>
      <c r="G48" s="2">
        <v>1</v>
      </c>
      <c r="H48" s="2" t="s">
        <v>15</v>
      </c>
      <c r="I48" s="2" t="s">
        <v>81</v>
      </c>
    </row>
    <row r="49" spans="1:9" ht="18" x14ac:dyDescent="0.35">
      <c r="A49" s="2" t="s">
        <v>193</v>
      </c>
      <c r="B49" s="2" t="s">
        <v>194</v>
      </c>
      <c r="C49" s="2" t="s">
        <v>30</v>
      </c>
      <c r="D49" s="2" t="s">
        <v>36</v>
      </c>
      <c r="E49" s="2" t="s">
        <v>195</v>
      </c>
      <c r="F49" s="2" t="s">
        <v>196</v>
      </c>
      <c r="G49" s="2">
        <v>1</v>
      </c>
      <c r="H49" s="2" t="s">
        <v>15</v>
      </c>
      <c r="I49" s="2" t="s">
        <v>27</v>
      </c>
    </row>
    <row r="50" spans="1:9" ht="18" x14ac:dyDescent="0.35">
      <c r="A50" s="2" t="s">
        <v>197</v>
      </c>
      <c r="B50" s="2" t="s">
        <v>198</v>
      </c>
      <c r="C50" s="2" t="s">
        <v>11</v>
      </c>
      <c r="D50" s="2" t="s">
        <v>134</v>
      </c>
      <c r="E50" s="2" t="s">
        <v>199</v>
      </c>
      <c r="F50" s="3">
        <v>43525</v>
      </c>
      <c r="G50" s="2">
        <v>1</v>
      </c>
      <c r="H50" s="2" t="s">
        <v>15</v>
      </c>
      <c r="I50" s="2" t="s">
        <v>81</v>
      </c>
    </row>
    <row r="51" spans="1:9" ht="18" x14ac:dyDescent="0.35">
      <c r="A51" s="2" t="s">
        <v>200</v>
      </c>
      <c r="B51" s="2" t="s">
        <v>24</v>
      </c>
      <c r="C51" s="2" t="s">
        <v>11</v>
      </c>
      <c r="D51" s="2" t="s">
        <v>19</v>
      </c>
      <c r="E51" s="2" t="s">
        <v>25</v>
      </c>
      <c r="F51" s="2" t="s">
        <v>201</v>
      </c>
      <c r="G51" s="2">
        <v>0.8</v>
      </c>
      <c r="H51" s="2" t="s">
        <v>15</v>
      </c>
      <c r="I51" s="2" t="s">
        <v>27</v>
      </c>
    </row>
    <row r="52" spans="1:9" ht="18" x14ac:dyDescent="0.35">
      <c r="A52" s="2" t="s">
        <v>202</v>
      </c>
      <c r="B52" s="2" t="s">
        <v>203</v>
      </c>
      <c r="C52" s="2" t="s">
        <v>11</v>
      </c>
      <c r="D52" s="2" t="s">
        <v>65</v>
      </c>
      <c r="E52" s="2" t="s">
        <v>204</v>
      </c>
      <c r="F52" s="2" t="s">
        <v>192</v>
      </c>
      <c r="G52" s="2">
        <v>1</v>
      </c>
      <c r="H52" s="2" t="s">
        <v>15</v>
      </c>
      <c r="I52" s="2" t="s">
        <v>22</v>
      </c>
    </row>
    <row r="53" spans="1:9" ht="18" x14ac:dyDescent="0.35">
      <c r="A53" s="2" t="s">
        <v>205</v>
      </c>
      <c r="B53" s="2" t="s">
        <v>206</v>
      </c>
      <c r="C53" s="2" t="s">
        <v>11</v>
      </c>
      <c r="D53" s="2" t="s">
        <v>19</v>
      </c>
      <c r="E53" s="2" t="s">
        <v>207</v>
      </c>
      <c r="F53" s="2" t="s">
        <v>208</v>
      </c>
      <c r="G53" s="2">
        <v>1</v>
      </c>
      <c r="H53" s="2" t="s">
        <v>15</v>
      </c>
      <c r="I53" s="2" t="s">
        <v>27</v>
      </c>
    </row>
    <row r="54" spans="1:9" ht="18" x14ac:dyDescent="0.35">
      <c r="A54" s="2" t="s">
        <v>209</v>
      </c>
      <c r="B54" s="2" t="s">
        <v>210</v>
      </c>
      <c r="C54" s="2"/>
      <c r="D54" s="2" t="s">
        <v>123</v>
      </c>
      <c r="E54" s="2" t="s">
        <v>211</v>
      </c>
      <c r="F54" s="3">
        <v>44238</v>
      </c>
      <c r="G54" s="2">
        <v>1</v>
      </c>
      <c r="H54" s="2" t="s">
        <v>15</v>
      </c>
      <c r="I54" s="2" t="s">
        <v>22</v>
      </c>
    </row>
    <row r="55" spans="1:9" ht="18" x14ac:dyDescent="0.35">
      <c r="A55" s="2" t="s">
        <v>212</v>
      </c>
      <c r="B55" s="2" t="s">
        <v>213</v>
      </c>
      <c r="C55" s="2" t="s">
        <v>11</v>
      </c>
      <c r="D55" s="2" t="s">
        <v>19</v>
      </c>
      <c r="E55" s="2" t="s">
        <v>214</v>
      </c>
      <c r="F55" s="3">
        <v>43505</v>
      </c>
      <c r="G55" s="2">
        <v>0.9</v>
      </c>
      <c r="H55" s="2" t="s">
        <v>15</v>
      </c>
      <c r="I55" s="2" t="s">
        <v>76</v>
      </c>
    </row>
    <row r="56" spans="1:9" ht="18" x14ac:dyDescent="0.35">
      <c r="A56" s="2" t="s">
        <v>215</v>
      </c>
      <c r="B56" s="2" t="s">
        <v>216</v>
      </c>
      <c r="C56" s="2" t="s">
        <v>11</v>
      </c>
      <c r="D56" s="2" t="s">
        <v>134</v>
      </c>
      <c r="E56" s="2" t="s">
        <v>217</v>
      </c>
      <c r="F56" s="2" t="s">
        <v>218</v>
      </c>
      <c r="G56" s="2">
        <v>1</v>
      </c>
      <c r="H56" s="2" t="s">
        <v>15</v>
      </c>
      <c r="I56" s="2" t="s">
        <v>33</v>
      </c>
    </row>
    <row r="57" spans="1:9" ht="18" x14ac:dyDescent="0.35">
      <c r="A57" s="2" t="s">
        <v>219</v>
      </c>
      <c r="B57" s="2" t="s">
        <v>220</v>
      </c>
      <c r="C57" s="2" t="s">
        <v>30</v>
      </c>
      <c r="D57" s="2" t="s">
        <v>19</v>
      </c>
      <c r="E57" s="2" t="s">
        <v>221</v>
      </c>
      <c r="F57" s="2" t="s">
        <v>222</v>
      </c>
      <c r="G57" s="2">
        <v>1</v>
      </c>
      <c r="H57" s="2" t="s">
        <v>15</v>
      </c>
      <c r="I57" s="2" t="s">
        <v>27</v>
      </c>
    </row>
    <row r="58" spans="1:9" ht="18" x14ac:dyDescent="0.35">
      <c r="A58" s="2" t="s">
        <v>223</v>
      </c>
      <c r="B58" s="2" t="s">
        <v>224</v>
      </c>
      <c r="C58" s="2" t="s">
        <v>30</v>
      </c>
      <c r="D58" s="2" t="s">
        <v>65</v>
      </c>
      <c r="E58" s="2" t="s">
        <v>225</v>
      </c>
      <c r="F58" s="2" t="s">
        <v>226</v>
      </c>
      <c r="G58" s="2">
        <v>1</v>
      </c>
      <c r="H58" s="2" t="s">
        <v>15</v>
      </c>
      <c r="I58" s="2" t="s">
        <v>33</v>
      </c>
    </row>
    <row r="59" spans="1:9" ht="18" x14ac:dyDescent="0.35">
      <c r="E59" s="4"/>
      <c r="G59">
        <f>SUM(G2:G58)</f>
        <v>51.199999999999996</v>
      </c>
    </row>
  </sheetData>
  <autoFilter ref="A1:I59" xr:uid="{00000000-0001-0000-0000-000000000000}">
    <sortState xmlns:xlrd2="http://schemas.microsoft.com/office/spreadsheetml/2017/richdata2" ref="A2:I59">
      <sortCondition ref="A1:A59"/>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DEA3D-6CC1-4953-A8BE-89E6CCF99188}">
  <dimension ref="A1:G94"/>
  <sheetViews>
    <sheetView workbookViewId="0">
      <selection activeCell="N26" sqref="N26"/>
    </sheetView>
  </sheetViews>
  <sheetFormatPr defaultRowHeight="14.4" x14ac:dyDescent="0.3"/>
  <cols>
    <col min="1" max="1" width="7" bestFit="1" customWidth="1"/>
    <col min="2" max="2" width="16.59765625" bestFit="1" customWidth="1"/>
    <col min="3" max="3" width="6.796875" bestFit="1" customWidth="1"/>
    <col min="4" max="4" width="7.59765625" bestFit="1" customWidth="1"/>
    <col min="5" max="5" width="8.5" bestFit="1" customWidth="1"/>
    <col min="6" max="6" width="6.8984375" bestFit="1" customWidth="1"/>
    <col min="7" max="7" width="9.5" bestFit="1" customWidth="1"/>
  </cols>
  <sheetData>
    <row r="1" spans="1:7" x14ac:dyDescent="0.3">
      <c r="A1" t="s">
        <v>227</v>
      </c>
      <c r="B1" t="s">
        <v>228</v>
      </c>
      <c r="C1" t="s">
        <v>229</v>
      </c>
      <c r="D1" t="s">
        <v>230</v>
      </c>
      <c r="E1" t="s">
        <v>231</v>
      </c>
      <c r="F1" t="s">
        <v>232</v>
      </c>
      <c r="G1" s="6" t="s">
        <v>233</v>
      </c>
    </row>
    <row r="2" spans="1:7" x14ac:dyDescent="0.3">
      <c r="A2" s="5" t="s">
        <v>234</v>
      </c>
      <c r="B2" s="5" t="s">
        <v>235</v>
      </c>
      <c r="C2">
        <v>39</v>
      </c>
      <c r="D2">
        <v>41</v>
      </c>
      <c r="E2">
        <v>33</v>
      </c>
      <c r="F2">
        <v>113</v>
      </c>
      <c r="G2" s="6">
        <v>0.34513274336283201</v>
      </c>
    </row>
    <row r="3" spans="1:7" x14ac:dyDescent="0.3">
      <c r="A3" s="5" t="s">
        <v>236</v>
      </c>
      <c r="B3" s="5" t="s">
        <v>237</v>
      </c>
      <c r="C3">
        <v>38</v>
      </c>
      <c r="D3">
        <v>32</v>
      </c>
      <c r="E3">
        <v>19</v>
      </c>
      <c r="F3">
        <v>89</v>
      </c>
      <c r="G3" s="6">
        <v>0.426966292134831</v>
      </c>
    </row>
    <row r="4" spans="1:7" x14ac:dyDescent="0.3">
      <c r="A4" s="5" t="s">
        <v>238</v>
      </c>
      <c r="B4" s="5" t="s">
        <v>239</v>
      </c>
      <c r="C4">
        <v>27</v>
      </c>
      <c r="D4">
        <v>14</v>
      </c>
      <c r="E4">
        <v>17</v>
      </c>
      <c r="F4">
        <v>58</v>
      </c>
      <c r="G4" s="6">
        <v>0.46551724137931</v>
      </c>
    </row>
    <row r="5" spans="1:7" x14ac:dyDescent="0.3">
      <c r="A5" s="5" t="s">
        <v>240</v>
      </c>
      <c r="B5" s="5" t="s">
        <v>241</v>
      </c>
      <c r="C5">
        <v>22</v>
      </c>
      <c r="D5">
        <v>20</v>
      </c>
      <c r="E5">
        <v>22</v>
      </c>
      <c r="F5">
        <v>64</v>
      </c>
      <c r="G5" s="6">
        <v>0.34375</v>
      </c>
    </row>
    <row r="6" spans="1:7" x14ac:dyDescent="0.3">
      <c r="A6" s="5" t="s">
        <v>242</v>
      </c>
      <c r="B6" s="5" t="s">
        <v>243</v>
      </c>
      <c r="C6">
        <v>20</v>
      </c>
      <c r="D6">
        <v>28</v>
      </c>
      <c r="E6">
        <v>23</v>
      </c>
      <c r="F6">
        <v>71</v>
      </c>
      <c r="G6" s="6">
        <v>0.28169014084506999</v>
      </c>
    </row>
    <row r="7" spans="1:7" x14ac:dyDescent="0.3">
      <c r="A7" s="5" t="s">
        <v>244</v>
      </c>
      <c r="B7" s="5" t="s">
        <v>245</v>
      </c>
      <c r="C7">
        <v>17</v>
      </c>
      <c r="D7">
        <v>7</v>
      </c>
      <c r="E7">
        <v>22</v>
      </c>
      <c r="F7">
        <v>46</v>
      </c>
      <c r="G7" s="6">
        <v>0.36956521739130399</v>
      </c>
    </row>
    <row r="8" spans="1:7" x14ac:dyDescent="0.3">
      <c r="A8" s="5" t="s">
        <v>246</v>
      </c>
      <c r="B8" s="5" t="s">
        <v>247</v>
      </c>
      <c r="C8">
        <v>10</v>
      </c>
      <c r="D8">
        <v>12</v>
      </c>
      <c r="E8">
        <v>14</v>
      </c>
      <c r="F8">
        <v>36</v>
      </c>
      <c r="G8" s="6">
        <v>0.27777777777777801</v>
      </c>
    </row>
    <row r="9" spans="1:7" x14ac:dyDescent="0.3">
      <c r="A9" s="5" t="s">
        <v>248</v>
      </c>
      <c r="B9" s="5" t="s">
        <v>249</v>
      </c>
      <c r="C9">
        <v>10</v>
      </c>
      <c r="D9">
        <v>12</v>
      </c>
      <c r="E9">
        <v>11</v>
      </c>
      <c r="F9">
        <v>33</v>
      </c>
      <c r="G9" s="6">
        <v>0.30303030303030298</v>
      </c>
    </row>
    <row r="10" spans="1:7" x14ac:dyDescent="0.3">
      <c r="A10" s="5" t="s">
        <v>250</v>
      </c>
      <c r="B10" s="5" t="s">
        <v>251</v>
      </c>
      <c r="C10">
        <v>10</v>
      </c>
      <c r="D10">
        <v>11</v>
      </c>
      <c r="E10">
        <v>16</v>
      </c>
      <c r="F10">
        <v>37</v>
      </c>
      <c r="G10" s="6">
        <v>0.27027027027027001</v>
      </c>
    </row>
    <row r="11" spans="1:7" x14ac:dyDescent="0.3">
      <c r="A11" s="5" t="s">
        <v>252</v>
      </c>
      <c r="B11" s="5" t="s">
        <v>253</v>
      </c>
      <c r="C11">
        <v>10</v>
      </c>
      <c r="D11">
        <v>10</v>
      </c>
      <c r="E11">
        <v>20</v>
      </c>
      <c r="F11">
        <v>40</v>
      </c>
      <c r="G11" s="6">
        <v>0.25</v>
      </c>
    </row>
    <row r="12" spans="1:7" x14ac:dyDescent="0.3">
      <c r="A12" s="5" t="s">
        <v>254</v>
      </c>
      <c r="B12" s="5" t="s">
        <v>255</v>
      </c>
      <c r="C12">
        <v>7</v>
      </c>
      <c r="D12">
        <v>7</v>
      </c>
      <c r="E12">
        <v>10</v>
      </c>
      <c r="F12">
        <v>24</v>
      </c>
      <c r="G12" s="6">
        <v>0.29166666666666702</v>
      </c>
    </row>
    <row r="13" spans="1:7" x14ac:dyDescent="0.3">
      <c r="A13" s="5" t="s">
        <v>256</v>
      </c>
      <c r="B13" s="5" t="s">
        <v>257</v>
      </c>
      <c r="C13">
        <v>7</v>
      </c>
      <c r="D13">
        <v>6</v>
      </c>
      <c r="E13">
        <v>8</v>
      </c>
      <c r="F13">
        <v>21</v>
      </c>
      <c r="G13" s="6">
        <v>0.33333333333333298</v>
      </c>
    </row>
    <row r="14" spans="1:7" x14ac:dyDescent="0.3">
      <c r="A14" s="5" t="s">
        <v>258</v>
      </c>
      <c r="B14" s="5" t="s">
        <v>259</v>
      </c>
      <c r="C14">
        <v>7</v>
      </c>
      <c r="D14">
        <v>6</v>
      </c>
      <c r="E14">
        <v>7</v>
      </c>
      <c r="F14">
        <v>20</v>
      </c>
      <c r="G14" s="6">
        <v>0.35</v>
      </c>
    </row>
    <row r="15" spans="1:7" x14ac:dyDescent="0.3">
      <c r="A15" s="5" t="s">
        <v>260</v>
      </c>
      <c r="B15" s="5" t="s">
        <v>261</v>
      </c>
      <c r="C15">
        <v>7</v>
      </c>
      <c r="D15">
        <v>3</v>
      </c>
      <c r="E15">
        <v>5</v>
      </c>
      <c r="F15">
        <v>15</v>
      </c>
      <c r="G15" s="6">
        <v>0.46666666666666701</v>
      </c>
    </row>
    <row r="16" spans="1:7" x14ac:dyDescent="0.3">
      <c r="A16" s="5" t="s">
        <v>262</v>
      </c>
      <c r="B16" s="5" t="s">
        <v>263</v>
      </c>
      <c r="C16">
        <v>6</v>
      </c>
      <c r="D16">
        <v>7</v>
      </c>
      <c r="E16">
        <v>7</v>
      </c>
      <c r="F16">
        <v>20</v>
      </c>
      <c r="G16" s="6">
        <v>0.3</v>
      </c>
    </row>
    <row r="17" spans="1:7" x14ac:dyDescent="0.3">
      <c r="A17" s="5" t="s">
        <v>264</v>
      </c>
      <c r="B17" s="5" t="s">
        <v>265</v>
      </c>
      <c r="C17">
        <v>6</v>
      </c>
      <c r="D17">
        <v>4</v>
      </c>
      <c r="E17">
        <v>10</v>
      </c>
      <c r="F17">
        <v>20</v>
      </c>
      <c r="G17" s="6">
        <v>0.3</v>
      </c>
    </row>
    <row r="18" spans="1:7" x14ac:dyDescent="0.3">
      <c r="A18" s="5" t="s">
        <v>266</v>
      </c>
      <c r="B18" s="5" t="s">
        <v>267</v>
      </c>
      <c r="C18">
        <v>4</v>
      </c>
      <c r="D18">
        <v>5</v>
      </c>
      <c r="E18">
        <v>5</v>
      </c>
      <c r="F18">
        <v>14</v>
      </c>
      <c r="G18" s="6">
        <v>0.28571428571428598</v>
      </c>
    </row>
    <row r="19" spans="1:7" x14ac:dyDescent="0.3">
      <c r="A19" s="5" t="s">
        <v>268</v>
      </c>
      <c r="B19" s="5" t="s">
        <v>269</v>
      </c>
      <c r="C19">
        <v>4</v>
      </c>
      <c r="D19">
        <v>4</v>
      </c>
      <c r="E19">
        <v>3</v>
      </c>
      <c r="F19">
        <v>11</v>
      </c>
      <c r="G19" s="6">
        <v>0.36363636363636398</v>
      </c>
    </row>
    <row r="20" spans="1:7" x14ac:dyDescent="0.3">
      <c r="A20" s="5" t="s">
        <v>270</v>
      </c>
      <c r="B20" s="5" t="s">
        <v>271</v>
      </c>
      <c r="C20">
        <v>4</v>
      </c>
      <c r="D20">
        <v>4</v>
      </c>
      <c r="E20">
        <v>2</v>
      </c>
      <c r="F20">
        <v>10</v>
      </c>
      <c r="G20" s="6">
        <v>0.4</v>
      </c>
    </row>
    <row r="21" spans="1:7" x14ac:dyDescent="0.3">
      <c r="A21" s="5" t="s">
        <v>272</v>
      </c>
      <c r="B21" s="5" t="s">
        <v>273</v>
      </c>
      <c r="C21">
        <v>4</v>
      </c>
      <c r="D21">
        <v>2</v>
      </c>
      <c r="E21">
        <v>2</v>
      </c>
      <c r="F21">
        <v>8</v>
      </c>
      <c r="G21" s="6">
        <v>0.5</v>
      </c>
    </row>
    <row r="22" spans="1:7" x14ac:dyDescent="0.3">
      <c r="A22" s="5" t="s">
        <v>274</v>
      </c>
      <c r="B22" s="5" t="s">
        <v>275</v>
      </c>
      <c r="C22">
        <v>4</v>
      </c>
      <c r="D22">
        <v>1</v>
      </c>
      <c r="E22">
        <v>4</v>
      </c>
      <c r="F22">
        <v>9</v>
      </c>
      <c r="G22" s="6">
        <v>0.44444444444444398</v>
      </c>
    </row>
    <row r="23" spans="1:7" x14ac:dyDescent="0.3">
      <c r="A23" s="5" t="s">
        <v>276</v>
      </c>
      <c r="B23" s="5" t="s">
        <v>277</v>
      </c>
      <c r="C23">
        <v>3</v>
      </c>
      <c r="D23">
        <v>8</v>
      </c>
      <c r="E23">
        <v>6</v>
      </c>
      <c r="F23">
        <v>17</v>
      </c>
      <c r="G23" s="6">
        <v>0.17647058823529399</v>
      </c>
    </row>
    <row r="24" spans="1:7" x14ac:dyDescent="0.3">
      <c r="A24" s="5" t="s">
        <v>278</v>
      </c>
      <c r="B24" s="5" t="s">
        <v>279</v>
      </c>
      <c r="C24">
        <v>3</v>
      </c>
      <c r="D24">
        <v>6</v>
      </c>
      <c r="E24">
        <v>0</v>
      </c>
      <c r="F24">
        <v>9</v>
      </c>
      <c r="G24" s="6">
        <v>0.33333333333333298</v>
      </c>
    </row>
    <row r="25" spans="1:7" x14ac:dyDescent="0.3">
      <c r="A25" s="5" t="s">
        <v>280</v>
      </c>
      <c r="B25" s="5" t="s">
        <v>281</v>
      </c>
      <c r="C25">
        <v>3</v>
      </c>
      <c r="D25">
        <v>4</v>
      </c>
      <c r="E25">
        <v>6</v>
      </c>
      <c r="F25">
        <v>13</v>
      </c>
      <c r="G25" s="6">
        <v>0.230769230769231</v>
      </c>
    </row>
    <row r="26" spans="1:7" x14ac:dyDescent="0.3">
      <c r="A26" s="5" t="s">
        <v>282</v>
      </c>
      <c r="B26" s="5" t="s">
        <v>283</v>
      </c>
      <c r="C26">
        <v>3</v>
      </c>
      <c r="D26">
        <v>4</v>
      </c>
      <c r="E26">
        <v>4</v>
      </c>
      <c r="F26">
        <v>11</v>
      </c>
      <c r="G26" s="6">
        <v>0.27272727272727298</v>
      </c>
    </row>
    <row r="27" spans="1:7" x14ac:dyDescent="0.3">
      <c r="A27" s="5" t="s">
        <v>284</v>
      </c>
      <c r="B27" s="5" t="s">
        <v>285</v>
      </c>
      <c r="C27">
        <v>3</v>
      </c>
      <c r="D27">
        <v>3</v>
      </c>
      <c r="E27">
        <v>2</v>
      </c>
      <c r="F27">
        <v>8</v>
      </c>
      <c r="G27" s="6">
        <v>0.375</v>
      </c>
    </row>
    <row r="28" spans="1:7" x14ac:dyDescent="0.3">
      <c r="A28" s="5" t="s">
        <v>286</v>
      </c>
      <c r="B28" s="5" t="s">
        <v>287</v>
      </c>
      <c r="C28">
        <v>3</v>
      </c>
      <c r="D28">
        <v>2</v>
      </c>
      <c r="E28">
        <v>2</v>
      </c>
      <c r="F28">
        <v>7</v>
      </c>
      <c r="G28" s="6">
        <v>0.42857142857142899</v>
      </c>
    </row>
    <row r="29" spans="1:7" x14ac:dyDescent="0.3">
      <c r="A29" s="5" t="s">
        <v>288</v>
      </c>
      <c r="B29" s="5" t="s">
        <v>289</v>
      </c>
      <c r="C29">
        <v>3</v>
      </c>
      <c r="D29">
        <v>1</v>
      </c>
      <c r="E29">
        <v>5</v>
      </c>
      <c r="F29">
        <v>9</v>
      </c>
      <c r="G29" s="6">
        <v>0.33333333333333298</v>
      </c>
    </row>
    <row r="30" spans="1:7" x14ac:dyDescent="0.3">
      <c r="A30" s="5" t="s">
        <v>290</v>
      </c>
      <c r="B30" s="5" t="s">
        <v>291</v>
      </c>
      <c r="C30">
        <v>3</v>
      </c>
      <c r="D30">
        <v>1</v>
      </c>
      <c r="E30">
        <v>3</v>
      </c>
      <c r="F30">
        <v>7</v>
      </c>
      <c r="G30" s="6">
        <v>0.42857142857142899</v>
      </c>
    </row>
    <row r="31" spans="1:7" x14ac:dyDescent="0.3">
      <c r="A31" s="5" t="s">
        <v>292</v>
      </c>
      <c r="B31" s="5" t="s">
        <v>293</v>
      </c>
      <c r="C31">
        <v>3</v>
      </c>
      <c r="D31">
        <v>1</v>
      </c>
      <c r="E31">
        <v>2</v>
      </c>
      <c r="F31">
        <v>6</v>
      </c>
      <c r="G31" s="6">
        <v>0.5</v>
      </c>
    </row>
    <row r="32" spans="1:7" x14ac:dyDescent="0.3">
      <c r="A32" s="5" t="s">
        <v>294</v>
      </c>
      <c r="B32" s="5" t="s">
        <v>295</v>
      </c>
      <c r="C32">
        <v>3</v>
      </c>
      <c r="D32">
        <v>1</v>
      </c>
      <c r="E32">
        <v>1</v>
      </c>
      <c r="F32">
        <v>5</v>
      </c>
      <c r="G32" s="6">
        <v>0.6</v>
      </c>
    </row>
    <row r="33" spans="1:7" x14ac:dyDescent="0.3">
      <c r="A33" s="5" t="s">
        <v>296</v>
      </c>
      <c r="B33" s="5" t="s">
        <v>297</v>
      </c>
      <c r="C33">
        <v>3</v>
      </c>
      <c r="D33">
        <v>0</v>
      </c>
      <c r="E33">
        <v>2</v>
      </c>
      <c r="F33">
        <v>5</v>
      </c>
      <c r="G33" s="6">
        <v>0.6</v>
      </c>
    </row>
    <row r="34" spans="1:7" x14ac:dyDescent="0.3">
      <c r="A34" s="5" t="s">
        <v>298</v>
      </c>
      <c r="B34" s="5" t="s">
        <v>299</v>
      </c>
      <c r="C34">
        <v>2</v>
      </c>
      <c r="D34">
        <v>5</v>
      </c>
      <c r="E34">
        <v>1</v>
      </c>
      <c r="F34">
        <v>8</v>
      </c>
      <c r="G34" s="6">
        <v>0.25</v>
      </c>
    </row>
    <row r="35" spans="1:7" x14ac:dyDescent="0.3">
      <c r="A35" s="5" t="s">
        <v>300</v>
      </c>
      <c r="B35" s="5" t="s">
        <v>301</v>
      </c>
      <c r="C35">
        <v>2</v>
      </c>
      <c r="D35">
        <v>4</v>
      </c>
      <c r="E35">
        <v>6</v>
      </c>
      <c r="F35">
        <v>12</v>
      </c>
      <c r="G35" s="6">
        <v>0.16666666666666699</v>
      </c>
    </row>
    <row r="36" spans="1:7" x14ac:dyDescent="0.3">
      <c r="A36" s="5" t="s">
        <v>302</v>
      </c>
      <c r="B36" s="5" t="s">
        <v>303</v>
      </c>
      <c r="C36">
        <v>2</v>
      </c>
      <c r="D36">
        <v>2</v>
      </c>
      <c r="E36">
        <v>9</v>
      </c>
      <c r="F36">
        <v>13</v>
      </c>
      <c r="G36" s="6">
        <v>0.15384615384615399</v>
      </c>
    </row>
    <row r="37" spans="1:7" x14ac:dyDescent="0.3">
      <c r="A37" s="5" t="s">
        <v>304</v>
      </c>
      <c r="B37" s="5" t="s">
        <v>305</v>
      </c>
      <c r="C37">
        <v>2</v>
      </c>
      <c r="D37">
        <v>1</v>
      </c>
      <c r="E37">
        <v>1</v>
      </c>
      <c r="F37">
        <v>4</v>
      </c>
      <c r="G37" s="6">
        <v>0.5</v>
      </c>
    </row>
    <row r="38" spans="1:7" x14ac:dyDescent="0.3">
      <c r="A38" s="5" t="s">
        <v>304</v>
      </c>
      <c r="B38" s="5" t="s">
        <v>306</v>
      </c>
      <c r="C38">
        <v>2</v>
      </c>
      <c r="D38">
        <v>1</v>
      </c>
      <c r="E38">
        <v>1</v>
      </c>
      <c r="F38">
        <v>4</v>
      </c>
      <c r="G38" s="6">
        <v>0.5</v>
      </c>
    </row>
    <row r="39" spans="1:7" x14ac:dyDescent="0.3">
      <c r="A39" s="5" t="s">
        <v>307</v>
      </c>
      <c r="B39" s="5" t="s">
        <v>308</v>
      </c>
      <c r="C39">
        <v>2</v>
      </c>
      <c r="D39">
        <v>1</v>
      </c>
      <c r="E39">
        <v>0</v>
      </c>
      <c r="F39">
        <v>3</v>
      </c>
      <c r="G39" s="6">
        <v>0.66666666666666696</v>
      </c>
    </row>
    <row r="40" spans="1:7" x14ac:dyDescent="0.3">
      <c r="A40" s="5" t="s">
        <v>309</v>
      </c>
      <c r="B40" s="5" t="s">
        <v>310</v>
      </c>
      <c r="C40">
        <v>2</v>
      </c>
      <c r="D40">
        <v>0</v>
      </c>
      <c r="E40">
        <v>2</v>
      </c>
      <c r="F40">
        <v>4</v>
      </c>
      <c r="G40" s="6">
        <v>0.5</v>
      </c>
    </row>
    <row r="41" spans="1:7" x14ac:dyDescent="0.3">
      <c r="A41" s="5" t="s">
        <v>309</v>
      </c>
      <c r="B41" s="5" t="s">
        <v>311</v>
      </c>
      <c r="C41">
        <v>2</v>
      </c>
      <c r="D41">
        <v>0</v>
      </c>
      <c r="E41">
        <v>2</v>
      </c>
      <c r="F41">
        <v>4</v>
      </c>
      <c r="G41" s="6">
        <v>0.5</v>
      </c>
    </row>
    <row r="42" spans="1:7" x14ac:dyDescent="0.3">
      <c r="A42" s="5" t="s">
        <v>312</v>
      </c>
      <c r="B42" s="5" t="s">
        <v>313</v>
      </c>
      <c r="C42">
        <v>2</v>
      </c>
      <c r="D42">
        <v>0</v>
      </c>
      <c r="E42">
        <v>1</v>
      </c>
      <c r="F42">
        <v>3</v>
      </c>
      <c r="G42" s="6">
        <v>0.66666666666666696</v>
      </c>
    </row>
    <row r="43" spans="1:7" x14ac:dyDescent="0.3">
      <c r="A43" s="5" t="s">
        <v>314</v>
      </c>
      <c r="B43" s="5" t="s">
        <v>315</v>
      </c>
      <c r="C43">
        <v>2</v>
      </c>
      <c r="D43">
        <v>0</v>
      </c>
      <c r="E43">
        <v>0</v>
      </c>
      <c r="F43">
        <v>2</v>
      </c>
      <c r="G43" s="6">
        <v>1</v>
      </c>
    </row>
    <row r="44" spans="1:7" x14ac:dyDescent="0.3">
      <c r="A44" s="5" t="s">
        <v>314</v>
      </c>
      <c r="B44" s="5" t="s">
        <v>316</v>
      </c>
      <c r="C44">
        <v>2</v>
      </c>
      <c r="D44">
        <v>0</v>
      </c>
      <c r="E44">
        <v>0</v>
      </c>
      <c r="F44">
        <v>2</v>
      </c>
      <c r="G44" s="6">
        <v>1</v>
      </c>
    </row>
    <row r="45" spans="1:7" x14ac:dyDescent="0.3">
      <c r="A45" s="5" t="s">
        <v>317</v>
      </c>
      <c r="B45" s="5" t="s">
        <v>318</v>
      </c>
      <c r="C45">
        <v>1</v>
      </c>
      <c r="D45">
        <v>6</v>
      </c>
      <c r="E45">
        <v>12</v>
      </c>
      <c r="F45">
        <v>19</v>
      </c>
      <c r="G45" s="6">
        <v>5.2631578947368397E-2</v>
      </c>
    </row>
    <row r="46" spans="1:7" x14ac:dyDescent="0.3">
      <c r="A46" s="5" t="s">
        <v>319</v>
      </c>
      <c r="B46" s="5" t="s">
        <v>320</v>
      </c>
      <c r="C46">
        <v>1</v>
      </c>
      <c r="D46">
        <v>3</v>
      </c>
      <c r="E46">
        <v>3</v>
      </c>
      <c r="F46">
        <v>7</v>
      </c>
      <c r="G46" s="6">
        <v>0.14285714285714299</v>
      </c>
    </row>
    <row r="47" spans="1:7" x14ac:dyDescent="0.3">
      <c r="A47" s="5" t="s">
        <v>321</v>
      </c>
      <c r="B47" s="5" t="s">
        <v>322</v>
      </c>
      <c r="C47">
        <v>1</v>
      </c>
      <c r="D47">
        <v>3</v>
      </c>
      <c r="E47">
        <v>0</v>
      </c>
      <c r="F47">
        <v>4</v>
      </c>
      <c r="G47" s="6">
        <v>0.25</v>
      </c>
    </row>
    <row r="48" spans="1:7" x14ac:dyDescent="0.3">
      <c r="A48" s="5" t="s">
        <v>321</v>
      </c>
      <c r="B48" s="5" t="s">
        <v>323</v>
      </c>
      <c r="C48">
        <v>1</v>
      </c>
      <c r="D48">
        <v>3</v>
      </c>
      <c r="E48">
        <v>0</v>
      </c>
      <c r="F48">
        <v>4</v>
      </c>
      <c r="G48" s="6">
        <v>0.25</v>
      </c>
    </row>
    <row r="49" spans="1:7" x14ac:dyDescent="0.3">
      <c r="A49" s="5" t="s">
        <v>324</v>
      </c>
      <c r="B49" s="5" t="s">
        <v>325</v>
      </c>
      <c r="C49">
        <v>1</v>
      </c>
      <c r="D49">
        <v>2</v>
      </c>
      <c r="E49">
        <v>4</v>
      </c>
      <c r="F49">
        <v>7</v>
      </c>
      <c r="G49" s="6">
        <v>0.14285714285714299</v>
      </c>
    </row>
    <row r="50" spans="1:7" x14ac:dyDescent="0.3">
      <c r="A50" s="5" t="s">
        <v>326</v>
      </c>
      <c r="B50" s="5" t="s">
        <v>327</v>
      </c>
      <c r="C50">
        <v>1</v>
      </c>
      <c r="D50">
        <v>2</v>
      </c>
      <c r="E50">
        <v>3</v>
      </c>
      <c r="F50">
        <v>6</v>
      </c>
      <c r="G50" s="6">
        <v>0.16666666666666699</v>
      </c>
    </row>
    <row r="51" spans="1:7" x14ac:dyDescent="0.3">
      <c r="A51" s="5" t="s">
        <v>328</v>
      </c>
      <c r="B51" s="5" t="s">
        <v>329</v>
      </c>
      <c r="C51">
        <v>1</v>
      </c>
      <c r="D51">
        <v>2</v>
      </c>
      <c r="E51">
        <v>1</v>
      </c>
      <c r="F51">
        <v>4</v>
      </c>
      <c r="G51" s="6">
        <v>0.25</v>
      </c>
    </row>
    <row r="52" spans="1:7" x14ac:dyDescent="0.3">
      <c r="A52" s="5" t="s">
        <v>328</v>
      </c>
      <c r="B52" s="5" t="s">
        <v>330</v>
      </c>
      <c r="C52">
        <v>1</v>
      </c>
      <c r="D52">
        <v>2</v>
      </c>
      <c r="E52">
        <v>1</v>
      </c>
      <c r="F52">
        <v>4</v>
      </c>
      <c r="G52" s="6">
        <v>0.25</v>
      </c>
    </row>
    <row r="53" spans="1:7" x14ac:dyDescent="0.3">
      <c r="A53" s="5" t="s">
        <v>331</v>
      </c>
      <c r="B53" s="5" t="s">
        <v>332</v>
      </c>
      <c r="C53">
        <v>1</v>
      </c>
      <c r="D53">
        <v>2</v>
      </c>
      <c r="E53">
        <v>0</v>
      </c>
      <c r="F53">
        <v>3</v>
      </c>
      <c r="G53" s="6">
        <v>0.33333333333333298</v>
      </c>
    </row>
    <row r="54" spans="1:7" x14ac:dyDescent="0.3">
      <c r="A54" s="5" t="s">
        <v>333</v>
      </c>
      <c r="B54" s="5" t="s">
        <v>334</v>
      </c>
      <c r="C54">
        <v>1</v>
      </c>
      <c r="D54">
        <v>1</v>
      </c>
      <c r="E54">
        <v>5</v>
      </c>
      <c r="F54">
        <v>7</v>
      </c>
      <c r="G54" s="6">
        <v>0.14285714285714299</v>
      </c>
    </row>
    <row r="55" spans="1:7" x14ac:dyDescent="0.3">
      <c r="A55" s="5" t="s">
        <v>335</v>
      </c>
      <c r="B55" s="5" t="s">
        <v>336</v>
      </c>
      <c r="C55">
        <v>1</v>
      </c>
      <c r="D55">
        <v>1</v>
      </c>
      <c r="E55">
        <v>4</v>
      </c>
      <c r="F55">
        <v>6</v>
      </c>
      <c r="G55" s="6">
        <v>0.16666666666666699</v>
      </c>
    </row>
    <row r="56" spans="1:7" x14ac:dyDescent="0.3">
      <c r="A56" s="5" t="s">
        <v>337</v>
      </c>
      <c r="B56" s="5" t="s">
        <v>338</v>
      </c>
      <c r="C56">
        <v>1</v>
      </c>
      <c r="D56">
        <v>1</v>
      </c>
      <c r="E56">
        <v>3</v>
      </c>
      <c r="F56">
        <v>5</v>
      </c>
      <c r="G56" s="6">
        <v>0.2</v>
      </c>
    </row>
    <row r="57" spans="1:7" x14ac:dyDescent="0.3">
      <c r="A57" s="5" t="s">
        <v>339</v>
      </c>
      <c r="B57" s="5" t="s">
        <v>340</v>
      </c>
      <c r="C57">
        <v>1</v>
      </c>
      <c r="D57">
        <v>1</v>
      </c>
      <c r="E57">
        <v>2</v>
      </c>
      <c r="F57">
        <v>4</v>
      </c>
      <c r="G57" s="6">
        <v>0.25</v>
      </c>
    </row>
    <row r="58" spans="1:7" x14ac:dyDescent="0.3">
      <c r="A58" s="5" t="s">
        <v>339</v>
      </c>
      <c r="B58" s="5" t="s">
        <v>341</v>
      </c>
      <c r="C58">
        <v>1</v>
      </c>
      <c r="D58">
        <v>1</v>
      </c>
      <c r="E58">
        <v>2</v>
      </c>
      <c r="F58">
        <v>4</v>
      </c>
      <c r="G58" s="6">
        <v>0.25</v>
      </c>
    </row>
    <row r="59" spans="1:7" x14ac:dyDescent="0.3">
      <c r="A59" s="5" t="s">
        <v>342</v>
      </c>
      <c r="B59" s="5" t="s">
        <v>343</v>
      </c>
      <c r="C59">
        <v>1</v>
      </c>
      <c r="D59">
        <v>1</v>
      </c>
      <c r="E59">
        <v>0</v>
      </c>
      <c r="F59">
        <v>2</v>
      </c>
      <c r="G59" s="6">
        <v>0.5</v>
      </c>
    </row>
    <row r="60" spans="1:7" x14ac:dyDescent="0.3">
      <c r="A60" s="5" t="s">
        <v>344</v>
      </c>
      <c r="B60" s="5" t="s">
        <v>345</v>
      </c>
      <c r="C60">
        <v>1</v>
      </c>
      <c r="D60">
        <v>0</v>
      </c>
      <c r="E60">
        <v>1</v>
      </c>
      <c r="F60">
        <v>2</v>
      </c>
      <c r="G60" s="6">
        <v>0.5</v>
      </c>
    </row>
    <row r="61" spans="1:7" x14ac:dyDescent="0.3">
      <c r="A61" s="5" t="s">
        <v>344</v>
      </c>
      <c r="B61" s="5" t="s">
        <v>346</v>
      </c>
      <c r="C61">
        <v>1</v>
      </c>
      <c r="D61">
        <v>0</v>
      </c>
      <c r="E61">
        <v>1</v>
      </c>
      <c r="F61">
        <v>2</v>
      </c>
      <c r="G61" s="6">
        <v>0.5</v>
      </c>
    </row>
    <row r="62" spans="1:7" x14ac:dyDescent="0.3">
      <c r="A62" s="5" t="s">
        <v>344</v>
      </c>
      <c r="B62" s="5" t="s">
        <v>347</v>
      </c>
      <c r="C62">
        <v>1</v>
      </c>
      <c r="D62">
        <v>0</v>
      </c>
      <c r="E62">
        <v>1</v>
      </c>
      <c r="F62">
        <v>2</v>
      </c>
      <c r="G62" s="6">
        <v>0.5</v>
      </c>
    </row>
    <row r="63" spans="1:7" x14ac:dyDescent="0.3">
      <c r="A63" s="5" t="s">
        <v>344</v>
      </c>
      <c r="B63" s="5" t="s">
        <v>348</v>
      </c>
      <c r="C63">
        <v>1</v>
      </c>
      <c r="D63">
        <v>0</v>
      </c>
      <c r="E63">
        <v>1</v>
      </c>
      <c r="F63">
        <v>2</v>
      </c>
      <c r="G63" s="6">
        <v>0.5</v>
      </c>
    </row>
    <row r="64" spans="1:7" x14ac:dyDescent="0.3">
      <c r="A64" s="5" t="s">
        <v>349</v>
      </c>
      <c r="B64" s="5" t="s">
        <v>350</v>
      </c>
      <c r="C64">
        <v>1</v>
      </c>
      <c r="D64">
        <v>0</v>
      </c>
      <c r="E64">
        <v>0</v>
      </c>
      <c r="F64">
        <v>1</v>
      </c>
      <c r="G64" s="6">
        <v>1</v>
      </c>
    </row>
    <row r="65" spans="1:7" x14ac:dyDescent="0.3">
      <c r="A65" s="5" t="s">
        <v>349</v>
      </c>
      <c r="B65" s="5" t="s">
        <v>351</v>
      </c>
      <c r="C65">
        <v>1</v>
      </c>
      <c r="D65">
        <v>0</v>
      </c>
      <c r="E65">
        <v>0</v>
      </c>
      <c r="F65">
        <v>1</v>
      </c>
      <c r="G65" s="6">
        <v>1</v>
      </c>
    </row>
    <row r="66" spans="1:7" x14ac:dyDescent="0.3">
      <c r="A66" s="5" t="s">
        <v>349</v>
      </c>
      <c r="B66" s="5" t="s">
        <v>352</v>
      </c>
      <c r="C66">
        <v>1</v>
      </c>
      <c r="D66">
        <v>0</v>
      </c>
      <c r="E66">
        <v>0</v>
      </c>
      <c r="F66">
        <v>1</v>
      </c>
      <c r="G66" s="6">
        <v>1</v>
      </c>
    </row>
    <row r="67" spans="1:7" x14ac:dyDescent="0.3">
      <c r="A67" s="5" t="s">
        <v>353</v>
      </c>
      <c r="B67" s="5" t="s">
        <v>354</v>
      </c>
      <c r="C67">
        <v>0</v>
      </c>
      <c r="D67">
        <v>4</v>
      </c>
      <c r="E67">
        <v>1</v>
      </c>
      <c r="F67">
        <v>5</v>
      </c>
      <c r="G67" s="6">
        <v>0</v>
      </c>
    </row>
    <row r="68" spans="1:7" x14ac:dyDescent="0.3">
      <c r="A68" s="5" t="s">
        <v>355</v>
      </c>
      <c r="B68" s="5" t="s">
        <v>356</v>
      </c>
      <c r="C68">
        <v>0</v>
      </c>
      <c r="D68">
        <v>3</v>
      </c>
      <c r="E68">
        <v>4</v>
      </c>
      <c r="F68">
        <v>7</v>
      </c>
      <c r="G68" s="6">
        <v>0</v>
      </c>
    </row>
    <row r="69" spans="1:7" x14ac:dyDescent="0.3">
      <c r="A69" s="5" t="s">
        <v>357</v>
      </c>
      <c r="B69" s="5" t="s">
        <v>358</v>
      </c>
      <c r="C69">
        <v>0</v>
      </c>
      <c r="D69">
        <v>3</v>
      </c>
      <c r="E69">
        <v>2</v>
      </c>
      <c r="F69">
        <v>5</v>
      </c>
      <c r="G69" s="6">
        <v>0</v>
      </c>
    </row>
    <row r="70" spans="1:7" x14ac:dyDescent="0.3">
      <c r="A70" s="5" t="s">
        <v>359</v>
      </c>
      <c r="B70" s="5" t="s">
        <v>360</v>
      </c>
      <c r="C70">
        <v>0</v>
      </c>
      <c r="D70">
        <v>2</v>
      </c>
      <c r="E70">
        <v>2</v>
      </c>
      <c r="F70">
        <v>4</v>
      </c>
      <c r="G70" s="6">
        <v>0</v>
      </c>
    </row>
    <row r="71" spans="1:7" x14ac:dyDescent="0.3">
      <c r="A71" s="5" t="s">
        <v>361</v>
      </c>
      <c r="B71" s="5" t="s">
        <v>362</v>
      </c>
      <c r="C71">
        <v>0</v>
      </c>
      <c r="D71">
        <v>2</v>
      </c>
      <c r="E71">
        <v>1</v>
      </c>
      <c r="F71">
        <v>3</v>
      </c>
      <c r="G71" s="6">
        <v>0</v>
      </c>
    </row>
    <row r="72" spans="1:7" x14ac:dyDescent="0.3">
      <c r="A72" s="5" t="s">
        <v>363</v>
      </c>
      <c r="B72" s="5" t="s">
        <v>364</v>
      </c>
      <c r="C72">
        <v>0</v>
      </c>
      <c r="D72">
        <v>1</v>
      </c>
      <c r="E72">
        <v>3</v>
      </c>
      <c r="F72">
        <v>4</v>
      </c>
      <c r="G72" s="6">
        <v>0</v>
      </c>
    </row>
    <row r="73" spans="1:7" x14ac:dyDescent="0.3">
      <c r="A73" s="5" t="s">
        <v>365</v>
      </c>
      <c r="B73" s="5" t="s">
        <v>366</v>
      </c>
      <c r="C73">
        <v>0</v>
      </c>
      <c r="D73">
        <v>1</v>
      </c>
      <c r="E73">
        <v>2</v>
      </c>
      <c r="F73">
        <v>3</v>
      </c>
      <c r="G73" s="6">
        <v>0</v>
      </c>
    </row>
    <row r="74" spans="1:7" x14ac:dyDescent="0.3">
      <c r="A74" s="5" t="s">
        <v>365</v>
      </c>
      <c r="B74" s="5" t="s">
        <v>367</v>
      </c>
      <c r="C74">
        <v>0</v>
      </c>
      <c r="D74">
        <v>1</v>
      </c>
      <c r="E74">
        <v>2</v>
      </c>
      <c r="F74">
        <v>3</v>
      </c>
      <c r="G74" s="6">
        <v>0</v>
      </c>
    </row>
    <row r="75" spans="1:7" x14ac:dyDescent="0.3">
      <c r="A75" s="5" t="s">
        <v>368</v>
      </c>
      <c r="B75" s="5" t="s">
        <v>369</v>
      </c>
      <c r="C75">
        <v>0</v>
      </c>
      <c r="D75">
        <v>1</v>
      </c>
      <c r="E75">
        <v>1</v>
      </c>
      <c r="F75">
        <v>2</v>
      </c>
      <c r="G75" s="6">
        <v>0</v>
      </c>
    </row>
    <row r="76" spans="1:7" x14ac:dyDescent="0.3">
      <c r="A76" s="5" t="s">
        <v>368</v>
      </c>
      <c r="B76" s="5" t="s">
        <v>370</v>
      </c>
      <c r="C76">
        <v>0</v>
      </c>
      <c r="D76">
        <v>1</v>
      </c>
      <c r="E76">
        <v>1</v>
      </c>
      <c r="F76">
        <v>2</v>
      </c>
      <c r="G76" s="6">
        <v>0</v>
      </c>
    </row>
    <row r="77" spans="1:7" x14ac:dyDescent="0.3">
      <c r="A77" s="5" t="s">
        <v>368</v>
      </c>
      <c r="B77" s="5" t="s">
        <v>371</v>
      </c>
      <c r="C77">
        <v>0</v>
      </c>
      <c r="D77">
        <v>1</v>
      </c>
      <c r="E77">
        <v>1</v>
      </c>
      <c r="F77">
        <v>2</v>
      </c>
      <c r="G77" s="6">
        <v>0</v>
      </c>
    </row>
    <row r="78" spans="1:7" x14ac:dyDescent="0.3">
      <c r="A78" s="5" t="s">
        <v>372</v>
      </c>
      <c r="B78" s="5" t="s">
        <v>373</v>
      </c>
      <c r="C78">
        <v>0</v>
      </c>
      <c r="D78">
        <v>1</v>
      </c>
      <c r="E78">
        <v>0</v>
      </c>
      <c r="F78">
        <v>1</v>
      </c>
      <c r="G78" s="6">
        <v>0</v>
      </c>
    </row>
    <row r="79" spans="1:7" x14ac:dyDescent="0.3">
      <c r="A79" s="5" t="s">
        <v>372</v>
      </c>
      <c r="B79" s="5" t="s">
        <v>374</v>
      </c>
      <c r="C79">
        <v>0</v>
      </c>
      <c r="D79">
        <v>1</v>
      </c>
      <c r="E79">
        <v>0</v>
      </c>
      <c r="F79">
        <v>1</v>
      </c>
      <c r="G79" s="6">
        <v>0</v>
      </c>
    </row>
    <row r="80" spans="1:7" x14ac:dyDescent="0.3">
      <c r="A80" s="5" t="s">
        <v>372</v>
      </c>
      <c r="B80" s="5" t="s">
        <v>375</v>
      </c>
      <c r="C80">
        <v>0</v>
      </c>
      <c r="D80">
        <v>1</v>
      </c>
      <c r="E80">
        <v>0</v>
      </c>
      <c r="F80">
        <v>1</v>
      </c>
      <c r="G80" s="6">
        <v>0</v>
      </c>
    </row>
    <row r="81" spans="1:7" x14ac:dyDescent="0.3">
      <c r="A81" s="5" t="s">
        <v>372</v>
      </c>
      <c r="B81" s="5" t="s">
        <v>376</v>
      </c>
      <c r="C81">
        <v>0</v>
      </c>
      <c r="D81">
        <v>1</v>
      </c>
      <c r="E81">
        <v>0</v>
      </c>
      <c r="F81">
        <v>1</v>
      </c>
      <c r="G81" s="6">
        <v>0</v>
      </c>
    </row>
    <row r="82" spans="1:7" x14ac:dyDescent="0.3">
      <c r="A82" s="5" t="s">
        <v>372</v>
      </c>
      <c r="B82" s="5" t="s">
        <v>377</v>
      </c>
      <c r="C82">
        <v>0</v>
      </c>
      <c r="D82">
        <v>1</v>
      </c>
      <c r="E82">
        <v>0</v>
      </c>
      <c r="F82">
        <v>1</v>
      </c>
      <c r="G82" s="6">
        <v>0</v>
      </c>
    </row>
    <row r="83" spans="1:7" x14ac:dyDescent="0.3">
      <c r="A83" s="5" t="s">
        <v>372</v>
      </c>
      <c r="B83" s="5" t="s">
        <v>378</v>
      </c>
      <c r="C83">
        <v>0</v>
      </c>
      <c r="D83">
        <v>1</v>
      </c>
      <c r="E83">
        <v>0</v>
      </c>
      <c r="F83">
        <v>1</v>
      </c>
      <c r="G83" s="6">
        <v>0</v>
      </c>
    </row>
    <row r="84" spans="1:7" x14ac:dyDescent="0.3">
      <c r="A84" s="5" t="s">
        <v>379</v>
      </c>
      <c r="B84" s="5" t="s">
        <v>380</v>
      </c>
      <c r="C84">
        <v>0</v>
      </c>
      <c r="D84">
        <v>0</v>
      </c>
      <c r="E84">
        <v>8</v>
      </c>
      <c r="F84">
        <v>8</v>
      </c>
      <c r="G84" s="6">
        <v>0</v>
      </c>
    </row>
    <row r="85" spans="1:7" x14ac:dyDescent="0.3">
      <c r="A85" s="5" t="s">
        <v>381</v>
      </c>
      <c r="B85" s="5" t="s">
        <v>382</v>
      </c>
      <c r="C85">
        <v>0</v>
      </c>
      <c r="D85">
        <v>0</v>
      </c>
      <c r="E85">
        <v>4</v>
      </c>
      <c r="F85">
        <v>4</v>
      </c>
      <c r="G85" s="6">
        <v>0</v>
      </c>
    </row>
    <row r="86" spans="1:7" x14ac:dyDescent="0.3">
      <c r="A86" s="5" t="s">
        <v>383</v>
      </c>
      <c r="B86" s="5" t="s">
        <v>384</v>
      </c>
      <c r="C86">
        <v>0</v>
      </c>
      <c r="D86">
        <v>0</v>
      </c>
      <c r="E86">
        <v>2</v>
      </c>
      <c r="F86">
        <v>2</v>
      </c>
      <c r="G86" s="6">
        <v>0</v>
      </c>
    </row>
    <row r="87" spans="1:7" x14ac:dyDescent="0.3">
      <c r="A87" s="5" t="s">
        <v>385</v>
      </c>
      <c r="B87" s="5" t="s">
        <v>386</v>
      </c>
      <c r="C87">
        <v>0</v>
      </c>
      <c r="D87">
        <v>0</v>
      </c>
      <c r="E87">
        <v>1</v>
      </c>
      <c r="F87">
        <v>1</v>
      </c>
      <c r="G87" s="6">
        <v>0</v>
      </c>
    </row>
    <row r="88" spans="1:7" x14ac:dyDescent="0.3">
      <c r="A88" s="5" t="s">
        <v>385</v>
      </c>
      <c r="B88" s="5" t="s">
        <v>387</v>
      </c>
      <c r="C88">
        <v>0</v>
      </c>
      <c r="D88">
        <v>0</v>
      </c>
      <c r="E88">
        <v>1</v>
      </c>
      <c r="F88">
        <v>1</v>
      </c>
      <c r="G88" s="6">
        <v>0</v>
      </c>
    </row>
    <row r="89" spans="1:7" x14ac:dyDescent="0.3">
      <c r="A89" s="5" t="s">
        <v>385</v>
      </c>
      <c r="B89" s="5" t="s">
        <v>388</v>
      </c>
      <c r="C89">
        <v>0</v>
      </c>
      <c r="D89">
        <v>0</v>
      </c>
      <c r="E89">
        <v>1</v>
      </c>
      <c r="F89">
        <v>1</v>
      </c>
      <c r="G89" s="6">
        <v>0</v>
      </c>
    </row>
    <row r="90" spans="1:7" x14ac:dyDescent="0.3">
      <c r="A90" s="5" t="s">
        <v>385</v>
      </c>
      <c r="B90" s="5" t="s">
        <v>389</v>
      </c>
      <c r="C90">
        <v>0</v>
      </c>
      <c r="D90">
        <v>0</v>
      </c>
      <c r="E90">
        <v>1</v>
      </c>
      <c r="F90">
        <v>1</v>
      </c>
      <c r="G90" s="6">
        <v>0</v>
      </c>
    </row>
    <row r="91" spans="1:7" x14ac:dyDescent="0.3">
      <c r="A91" s="5" t="s">
        <v>385</v>
      </c>
      <c r="B91" s="5" t="s">
        <v>390</v>
      </c>
      <c r="C91">
        <v>0</v>
      </c>
      <c r="D91">
        <v>0</v>
      </c>
      <c r="E91">
        <v>1</v>
      </c>
      <c r="F91">
        <v>1</v>
      </c>
      <c r="G91" s="6">
        <v>0</v>
      </c>
    </row>
    <row r="92" spans="1:7" x14ac:dyDescent="0.3">
      <c r="A92" s="5" t="s">
        <v>385</v>
      </c>
      <c r="B92" s="5" t="s">
        <v>391</v>
      </c>
      <c r="C92">
        <v>0</v>
      </c>
      <c r="D92">
        <v>0</v>
      </c>
      <c r="E92">
        <v>1</v>
      </c>
      <c r="F92">
        <v>1</v>
      </c>
      <c r="G92" s="6">
        <v>0</v>
      </c>
    </row>
    <row r="93" spans="1:7" x14ac:dyDescent="0.3">
      <c r="A93" s="5" t="s">
        <v>385</v>
      </c>
      <c r="B93" s="5" t="s">
        <v>392</v>
      </c>
      <c r="C93">
        <v>0</v>
      </c>
      <c r="D93">
        <v>0</v>
      </c>
      <c r="E93">
        <v>1</v>
      </c>
      <c r="F93">
        <v>1</v>
      </c>
      <c r="G93" s="6">
        <v>0</v>
      </c>
    </row>
    <row r="94" spans="1:7" x14ac:dyDescent="0.3">
      <c r="A94" s="5" t="s">
        <v>385</v>
      </c>
      <c r="B94" s="5" t="s">
        <v>393</v>
      </c>
      <c r="C94">
        <v>0</v>
      </c>
      <c r="D94">
        <v>0</v>
      </c>
      <c r="E94">
        <v>1</v>
      </c>
      <c r="F94">
        <v>1</v>
      </c>
      <c r="G94" s="6">
        <v>0</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68803-CBEE-4E15-9F64-D1BDA63AC647}">
  <dimension ref="A1:M261"/>
  <sheetViews>
    <sheetView topLeftCell="A123" zoomScale="95" workbookViewId="0"/>
  </sheetViews>
  <sheetFormatPr defaultRowHeight="14.4" x14ac:dyDescent="0.3"/>
  <cols>
    <col min="1" max="1" width="8.796875" bestFit="1" customWidth="1"/>
    <col min="2" max="2" width="12.5" bestFit="1" customWidth="1"/>
    <col min="3" max="3" width="13.59765625" bestFit="1" customWidth="1"/>
    <col min="4" max="4" width="9" bestFit="1" customWidth="1"/>
    <col min="5" max="5" width="22.59765625" bestFit="1" customWidth="1"/>
    <col min="6" max="6" width="9.8984375" bestFit="1" customWidth="1"/>
    <col min="7" max="7" width="14.19921875" bestFit="1" customWidth="1"/>
    <col min="8" max="8" width="11.19921875" bestFit="1" customWidth="1"/>
    <col min="9" max="9" width="6" bestFit="1" customWidth="1"/>
    <col min="10" max="10" width="15.09765625" bestFit="1" customWidth="1"/>
    <col min="11" max="11" width="20.59765625" bestFit="1" customWidth="1"/>
    <col min="12" max="12" width="11.8984375" bestFit="1" customWidth="1"/>
    <col min="13" max="13" width="11.59765625" bestFit="1" customWidth="1"/>
  </cols>
  <sheetData>
    <row r="1" spans="1:13" x14ac:dyDescent="0.3">
      <c r="A1" t="s">
        <v>0</v>
      </c>
      <c r="B1" t="s">
        <v>576</v>
      </c>
      <c r="C1" t="s">
        <v>577</v>
      </c>
      <c r="D1" t="s">
        <v>2</v>
      </c>
      <c r="E1" t="s">
        <v>3</v>
      </c>
      <c r="F1" t="s">
        <v>4</v>
      </c>
      <c r="G1" t="s">
        <v>578</v>
      </c>
      <c r="H1" t="s">
        <v>5</v>
      </c>
      <c r="I1" t="s">
        <v>6</v>
      </c>
      <c r="J1" t="s">
        <v>7</v>
      </c>
      <c r="K1" t="s">
        <v>8</v>
      </c>
      <c r="L1" t="s">
        <v>579</v>
      </c>
      <c r="M1" t="s">
        <v>580</v>
      </c>
    </row>
    <row r="2" spans="1:13" x14ac:dyDescent="0.3">
      <c r="A2" s="5" t="s">
        <v>28</v>
      </c>
      <c r="B2" s="5" t="s">
        <v>581</v>
      </c>
      <c r="C2" s="5" t="s">
        <v>582</v>
      </c>
      <c r="D2" s="5" t="s">
        <v>30</v>
      </c>
      <c r="E2" s="5" t="s">
        <v>84</v>
      </c>
      <c r="F2">
        <v>120000</v>
      </c>
      <c r="G2" t="s">
        <v>583</v>
      </c>
      <c r="H2" s="11">
        <v>43416</v>
      </c>
      <c r="I2">
        <v>1</v>
      </c>
      <c r="J2" s="5" t="s">
        <v>15</v>
      </c>
      <c r="K2" s="5" t="s">
        <v>33</v>
      </c>
      <c r="L2">
        <v>6.6767123287671231</v>
      </c>
      <c r="M2" t="s">
        <v>584</v>
      </c>
    </row>
    <row r="3" spans="1:13" x14ac:dyDescent="0.3">
      <c r="A3" s="5" t="s">
        <v>212</v>
      </c>
      <c r="B3" s="5" t="s">
        <v>585</v>
      </c>
      <c r="C3" s="5" t="s">
        <v>586</v>
      </c>
      <c r="D3" s="5" t="s">
        <v>11</v>
      </c>
      <c r="E3" s="5" t="s">
        <v>19</v>
      </c>
      <c r="F3">
        <v>98000</v>
      </c>
      <c r="G3" t="s">
        <v>587</v>
      </c>
      <c r="H3" s="11">
        <v>43710</v>
      </c>
      <c r="I3">
        <v>0.9</v>
      </c>
      <c r="J3" s="5" t="s">
        <v>15</v>
      </c>
      <c r="K3" s="5" t="s">
        <v>76</v>
      </c>
      <c r="L3">
        <v>5.8712328767123285</v>
      </c>
      <c r="M3" t="s">
        <v>588</v>
      </c>
    </row>
    <row r="4" spans="1:13" x14ac:dyDescent="0.3">
      <c r="A4" s="5" t="s">
        <v>394</v>
      </c>
      <c r="B4" s="5" t="s">
        <v>589</v>
      </c>
      <c r="C4" s="5" t="s">
        <v>590</v>
      </c>
      <c r="D4" s="5" t="s">
        <v>11</v>
      </c>
      <c r="E4" s="5" t="s">
        <v>89</v>
      </c>
      <c r="F4">
        <v>120000</v>
      </c>
      <c r="G4" t="s">
        <v>583</v>
      </c>
      <c r="H4" s="11">
        <v>43902</v>
      </c>
      <c r="I4">
        <v>0.9</v>
      </c>
      <c r="J4" s="5" t="s">
        <v>15</v>
      </c>
      <c r="K4" s="5" t="s">
        <v>33</v>
      </c>
      <c r="L4">
        <v>5.3452054794520549</v>
      </c>
      <c r="M4" t="s">
        <v>588</v>
      </c>
    </row>
    <row r="5" spans="1:13" x14ac:dyDescent="0.3">
      <c r="A5" s="5" t="s">
        <v>395</v>
      </c>
      <c r="B5" s="5" t="s">
        <v>591</v>
      </c>
      <c r="C5" s="5" t="s">
        <v>592</v>
      </c>
      <c r="D5" s="5" t="s">
        <v>11</v>
      </c>
      <c r="E5" s="5" t="s">
        <v>12</v>
      </c>
      <c r="F5">
        <v>93128.34</v>
      </c>
      <c r="G5" t="s">
        <v>587</v>
      </c>
      <c r="H5" s="11">
        <v>43164</v>
      </c>
      <c r="I5">
        <v>1</v>
      </c>
      <c r="J5" s="5" t="s">
        <v>396</v>
      </c>
      <c r="K5" s="5" t="s">
        <v>76</v>
      </c>
      <c r="L5">
        <v>7.3671232876712329</v>
      </c>
      <c r="M5" t="s">
        <v>584</v>
      </c>
    </row>
    <row r="6" spans="1:13" x14ac:dyDescent="0.3">
      <c r="A6" s="5" t="s">
        <v>397</v>
      </c>
      <c r="B6" s="5" t="s">
        <v>593</v>
      </c>
      <c r="C6" s="5" t="s">
        <v>594</v>
      </c>
      <c r="D6" s="5" t="s">
        <v>11</v>
      </c>
      <c r="E6" s="5" t="s">
        <v>12</v>
      </c>
      <c r="F6">
        <v>57002.02</v>
      </c>
      <c r="G6" t="s">
        <v>587</v>
      </c>
      <c r="H6" s="11">
        <v>43192</v>
      </c>
      <c r="I6">
        <v>0.7</v>
      </c>
      <c r="J6" s="5" t="s">
        <v>15</v>
      </c>
      <c r="K6" s="5" t="s">
        <v>22</v>
      </c>
      <c r="L6">
        <v>7.2904109589041095</v>
      </c>
      <c r="M6" t="s">
        <v>588</v>
      </c>
    </row>
    <row r="7" spans="1:13" x14ac:dyDescent="0.3">
      <c r="A7" s="5" t="s">
        <v>398</v>
      </c>
      <c r="B7" s="5" t="s">
        <v>595</v>
      </c>
      <c r="C7" s="5" t="s">
        <v>596</v>
      </c>
      <c r="D7" s="5" t="s">
        <v>30</v>
      </c>
      <c r="E7" s="5" t="s">
        <v>84</v>
      </c>
      <c r="F7">
        <v>118976.16</v>
      </c>
      <c r="G7" t="s">
        <v>583</v>
      </c>
      <c r="H7" s="11">
        <v>44120</v>
      </c>
      <c r="I7">
        <v>1</v>
      </c>
      <c r="J7" s="5" t="s">
        <v>15</v>
      </c>
      <c r="K7" s="5" t="s">
        <v>16</v>
      </c>
      <c r="L7">
        <v>4.7479452054794518</v>
      </c>
      <c r="M7" t="s">
        <v>584</v>
      </c>
    </row>
    <row r="8" spans="1:13" x14ac:dyDescent="0.3">
      <c r="A8" s="5" t="s">
        <v>209</v>
      </c>
      <c r="B8" s="5" t="s">
        <v>597</v>
      </c>
      <c r="C8" s="5" t="s">
        <v>598</v>
      </c>
      <c r="D8" s="5" t="s">
        <v>599</v>
      </c>
      <c r="E8" s="5" t="s">
        <v>123</v>
      </c>
      <c r="F8">
        <v>104802.63</v>
      </c>
      <c r="G8" t="s">
        <v>583</v>
      </c>
      <c r="H8" s="11">
        <v>44502</v>
      </c>
      <c r="I8">
        <v>1</v>
      </c>
      <c r="J8" s="5" t="s">
        <v>15</v>
      </c>
      <c r="K8" s="5" t="s">
        <v>22</v>
      </c>
      <c r="L8">
        <v>3.7013698630136984</v>
      </c>
      <c r="M8" t="s">
        <v>584</v>
      </c>
    </row>
    <row r="9" spans="1:13" x14ac:dyDescent="0.3">
      <c r="A9" s="5" t="s">
        <v>399</v>
      </c>
      <c r="B9" s="5" t="s">
        <v>600</v>
      </c>
      <c r="C9" s="5" t="s">
        <v>601</v>
      </c>
      <c r="D9" s="5" t="s">
        <v>11</v>
      </c>
      <c r="E9" s="5" t="s">
        <v>36</v>
      </c>
      <c r="F9">
        <v>66017.179999999993</v>
      </c>
      <c r="G9" t="s">
        <v>587</v>
      </c>
      <c r="H9" s="11">
        <v>43643</v>
      </c>
      <c r="I9">
        <v>0.9</v>
      </c>
      <c r="J9" s="5" t="s">
        <v>15</v>
      </c>
      <c r="K9" s="5" t="s">
        <v>33</v>
      </c>
      <c r="L9">
        <v>6.0547945205479454</v>
      </c>
      <c r="M9" t="s">
        <v>588</v>
      </c>
    </row>
    <row r="10" spans="1:13" x14ac:dyDescent="0.3">
      <c r="A10" s="5" t="s">
        <v>400</v>
      </c>
      <c r="B10" s="5" t="s">
        <v>602</v>
      </c>
      <c r="C10" s="5" t="s">
        <v>603</v>
      </c>
      <c r="D10" s="5" t="s">
        <v>30</v>
      </c>
      <c r="E10" s="5" t="s">
        <v>65</v>
      </c>
      <c r="F10">
        <v>74279.009999999995</v>
      </c>
      <c r="G10" t="s">
        <v>587</v>
      </c>
      <c r="H10" s="11">
        <v>43466</v>
      </c>
      <c r="I10">
        <v>1</v>
      </c>
      <c r="J10" s="5" t="s">
        <v>15</v>
      </c>
      <c r="K10" s="5" t="s">
        <v>16</v>
      </c>
      <c r="L10">
        <v>6.5397260273972604</v>
      </c>
      <c r="M10" t="s">
        <v>584</v>
      </c>
    </row>
    <row r="11" spans="1:13" x14ac:dyDescent="0.3">
      <c r="A11" s="5" t="s">
        <v>39</v>
      </c>
      <c r="B11" s="5" t="s">
        <v>604</v>
      </c>
      <c r="C11" s="5" t="s">
        <v>605</v>
      </c>
      <c r="D11" s="5" t="s">
        <v>11</v>
      </c>
      <c r="E11" s="5" t="s">
        <v>19</v>
      </c>
      <c r="F11">
        <v>68980.52</v>
      </c>
      <c r="G11" t="s">
        <v>587</v>
      </c>
      <c r="H11" s="11">
        <v>43494</v>
      </c>
      <c r="I11">
        <v>0.8</v>
      </c>
      <c r="J11" s="5" t="s">
        <v>15</v>
      </c>
      <c r="K11" s="5" t="s">
        <v>33</v>
      </c>
      <c r="L11">
        <v>6.463013698630137</v>
      </c>
      <c r="M11" t="s">
        <v>588</v>
      </c>
    </row>
    <row r="12" spans="1:13" x14ac:dyDescent="0.3">
      <c r="A12" s="5" t="s">
        <v>401</v>
      </c>
      <c r="B12" s="5" t="s">
        <v>606</v>
      </c>
      <c r="C12" s="5" t="s">
        <v>607</v>
      </c>
      <c r="D12" s="5" t="s">
        <v>11</v>
      </c>
      <c r="E12" s="5" t="s">
        <v>89</v>
      </c>
      <c r="F12">
        <v>42314.39</v>
      </c>
      <c r="G12" t="s">
        <v>608</v>
      </c>
      <c r="H12" s="11">
        <v>44487</v>
      </c>
      <c r="I12">
        <v>1</v>
      </c>
      <c r="J12" s="5" t="s">
        <v>396</v>
      </c>
      <c r="K12" s="5" t="s">
        <v>33</v>
      </c>
      <c r="L12">
        <v>3.7424657534246575</v>
      </c>
      <c r="M12" t="s">
        <v>584</v>
      </c>
    </row>
    <row r="13" spans="1:13" x14ac:dyDescent="0.3">
      <c r="A13" s="5" t="s">
        <v>402</v>
      </c>
      <c r="B13" s="5" t="s">
        <v>609</v>
      </c>
      <c r="C13" s="5" t="s">
        <v>610</v>
      </c>
      <c r="D13" s="5" t="s">
        <v>11</v>
      </c>
      <c r="E13" s="5" t="s">
        <v>84</v>
      </c>
      <c r="F13">
        <v>114425.19</v>
      </c>
      <c r="G13" t="s">
        <v>583</v>
      </c>
      <c r="H13" s="11">
        <v>43857</v>
      </c>
      <c r="I13">
        <v>1</v>
      </c>
      <c r="J13" s="5" t="s">
        <v>15</v>
      </c>
      <c r="K13" s="5" t="s">
        <v>16</v>
      </c>
      <c r="L13">
        <v>5.4684931506849317</v>
      </c>
      <c r="M13" t="s">
        <v>584</v>
      </c>
    </row>
    <row r="14" spans="1:13" x14ac:dyDescent="0.3">
      <c r="A14" s="5" t="s">
        <v>205</v>
      </c>
      <c r="B14" s="5" t="s">
        <v>611</v>
      </c>
      <c r="C14" s="5" t="s">
        <v>612</v>
      </c>
      <c r="D14" s="5" t="s">
        <v>11</v>
      </c>
      <c r="E14" s="5" t="s">
        <v>19</v>
      </c>
      <c r="F14">
        <v>69192.850000000006</v>
      </c>
      <c r="G14" t="s">
        <v>587</v>
      </c>
      <c r="H14" s="11">
        <v>44305</v>
      </c>
      <c r="I14">
        <v>1</v>
      </c>
      <c r="J14" s="5" t="s">
        <v>15</v>
      </c>
      <c r="K14" s="5" t="s">
        <v>27</v>
      </c>
      <c r="L14">
        <v>4.2410958904109588</v>
      </c>
      <c r="M14" t="s">
        <v>584</v>
      </c>
    </row>
    <row r="15" spans="1:13" x14ac:dyDescent="0.3">
      <c r="A15" s="5" t="s">
        <v>403</v>
      </c>
      <c r="B15" s="5" t="s">
        <v>613</v>
      </c>
      <c r="C15" s="5" t="s">
        <v>614</v>
      </c>
      <c r="D15" s="5" t="s">
        <v>30</v>
      </c>
      <c r="E15" s="5" t="s">
        <v>123</v>
      </c>
      <c r="F15">
        <v>61214.26</v>
      </c>
      <c r="G15" t="s">
        <v>587</v>
      </c>
      <c r="H15" s="11">
        <v>43171</v>
      </c>
      <c r="I15">
        <v>1</v>
      </c>
      <c r="J15" s="5" t="s">
        <v>404</v>
      </c>
      <c r="K15" s="5" t="s">
        <v>81</v>
      </c>
      <c r="L15">
        <v>7.3479452054794523</v>
      </c>
      <c r="M15" t="s">
        <v>584</v>
      </c>
    </row>
    <row r="16" spans="1:13" x14ac:dyDescent="0.3">
      <c r="A16" s="5" t="s">
        <v>405</v>
      </c>
      <c r="B16" s="5" t="s">
        <v>615</v>
      </c>
      <c r="C16" s="5" t="s">
        <v>616</v>
      </c>
      <c r="D16" s="5" t="s">
        <v>30</v>
      </c>
      <c r="E16" s="5" t="s">
        <v>123</v>
      </c>
      <c r="F16">
        <v>54137.05</v>
      </c>
      <c r="G16" t="s">
        <v>587</v>
      </c>
      <c r="H16" s="11">
        <v>43763</v>
      </c>
      <c r="I16">
        <v>1</v>
      </c>
      <c r="J16" s="5" t="s">
        <v>15</v>
      </c>
      <c r="K16" s="5" t="s">
        <v>33</v>
      </c>
      <c r="L16">
        <v>5.7260273972602738</v>
      </c>
      <c r="M16" t="s">
        <v>584</v>
      </c>
    </row>
    <row r="17" spans="1:13" x14ac:dyDescent="0.3">
      <c r="A17" s="5" t="s">
        <v>406</v>
      </c>
      <c r="B17" s="5" t="s">
        <v>617</v>
      </c>
      <c r="C17" s="5" t="s">
        <v>618</v>
      </c>
      <c r="D17" s="5" t="s">
        <v>11</v>
      </c>
      <c r="E17" s="5" t="s">
        <v>12</v>
      </c>
      <c r="F17">
        <v>37902.35</v>
      </c>
      <c r="G17" t="s">
        <v>608</v>
      </c>
      <c r="H17" s="11">
        <v>43823</v>
      </c>
      <c r="I17">
        <v>1</v>
      </c>
      <c r="J17" s="5" t="s">
        <v>15</v>
      </c>
      <c r="K17" s="5" t="s">
        <v>71</v>
      </c>
      <c r="L17">
        <v>5.5616438356164384</v>
      </c>
      <c r="M17" t="s">
        <v>584</v>
      </c>
    </row>
    <row r="18" spans="1:13" x14ac:dyDescent="0.3">
      <c r="A18" s="5" t="s">
        <v>407</v>
      </c>
      <c r="B18" s="5" t="s">
        <v>619</v>
      </c>
      <c r="C18" s="5" t="s">
        <v>620</v>
      </c>
      <c r="D18" s="5" t="s">
        <v>30</v>
      </c>
      <c r="E18" s="5" t="s">
        <v>84</v>
      </c>
      <c r="F18">
        <v>39969.72</v>
      </c>
      <c r="G18" t="s">
        <v>608</v>
      </c>
      <c r="H18" s="11">
        <v>43444</v>
      </c>
      <c r="I18">
        <v>1</v>
      </c>
      <c r="J18" s="5" t="s">
        <v>404</v>
      </c>
      <c r="K18" s="5" t="s">
        <v>27</v>
      </c>
      <c r="L18">
        <v>6.6</v>
      </c>
      <c r="M18" t="s">
        <v>584</v>
      </c>
    </row>
    <row r="19" spans="1:13" x14ac:dyDescent="0.3">
      <c r="A19" s="5" t="s">
        <v>408</v>
      </c>
      <c r="B19" s="5" t="s">
        <v>621</v>
      </c>
      <c r="C19" s="5" t="s">
        <v>622</v>
      </c>
      <c r="D19" s="5" t="s">
        <v>30</v>
      </c>
      <c r="E19" s="5" t="s">
        <v>89</v>
      </c>
      <c r="F19">
        <v>69913.39</v>
      </c>
      <c r="G19" t="s">
        <v>587</v>
      </c>
      <c r="H19" s="11">
        <v>43584</v>
      </c>
      <c r="I19">
        <v>1</v>
      </c>
      <c r="J19" s="5" t="s">
        <v>15</v>
      </c>
      <c r="K19" s="5" t="s">
        <v>33</v>
      </c>
      <c r="L19">
        <v>6.2164383561643834</v>
      </c>
      <c r="M19" t="s">
        <v>584</v>
      </c>
    </row>
    <row r="20" spans="1:13" x14ac:dyDescent="0.3">
      <c r="A20" s="5" t="s">
        <v>409</v>
      </c>
      <c r="B20" s="5" t="s">
        <v>623</v>
      </c>
      <c r="C20" s="5" t="s">
        <v>624</v>
      </c>
      <c r="D20" s="5" t="s">
        <v>30</v>
      </c>
      <c r="E20" s="5" t="s">
        <v>65</v>
      </c>
      <c r="F20">
        <v>52748.63</v>
      </c>
      <c r="G20" t="s">
        <v>587</v>
      </c>
      <c r="H20" s="11">
        <v>43857</v>
      </c>
      <c r="I20">
        <v>1</v>
      </c>
      <c r="J20" s="5" t="s">
        <v>15</v>
      </c>
      <c r="K20" s="5" t="s">
        <v>71</v>
      </c>
      <c r="L20">
        <v>5.4684931506849317</v>
      </c>
      <c r="M20" t="s">
        <v>584</v>
      </c>
    </row>
    <row r="21" spans="1:13" x14ac:dyDescent="0.3">
      <c r="A21" s="5" t="s">
        <v>58</v>
      </c>
      <c r="B21" s="5" t="s">
        <v>625</v>
      </c>
      <c r="C21" s="5" t="s">
        <v>626</v>
      </c>
      <c r="D21" s="5" t="s">
        <v>30</v>
      </c>
      <c r="E21" s="5" t="s">
        <v>60</v>
      </c>
      <c r="F21">
        <v>50310.09</v>
      </c>
      <c r="G21" t="s">
        <v>587</v>
      </c>
      <c r="H21" s="11">
        <v>44285</v>
      </c>
      <c r="I21">
        <v>0.4</v>
      </c>
      <c r="J21" s="5" t="s">
        <v>15</v>
      </c>
      <c r="K21" s="5" t="s">
        <v>22</v>
      </c>
      <c r="L21">
        <v>4.2958904109589042</v>
      </c>
      <c r="M21" t="s">
        <v>588</v>
      </c>
    </row>
    <row r="22" spans="1:13" x14ac:dyDescent="0.3">
      <c r="A22" s="5" t="s">
        <v>55</v>
      </c>
      <c r="B22" s="5" t="s">
        <v>627</v>
      </c>
      <c r="C22" s="5" t="s">
        <v>628</v>
      </c>
      <c r="D22" s="5" t="s">
        <v>30</v>
      </c>
      <c r="E22" s="5" t="s">
        <v>49</v>
      </c>
      <c r="F22">
        <v>52963.65</v>
      </c>
      <c r="G22" t="s">
        <v>587</v>
      </c>
      <c r="H22" s="11">
        <v>44288</v>
      </c>
      <c r="I22">
        <v>0.3</v>
      </c>
      <c r="J22" s="5" t="s">
        <v>15</v>
      </c>
      <c r="K22" s="5" t="s">
        <v>27</v>
      </c>
      <c r="L22">
        <v>4.2876712328767121</v>
      </c>
      <c r="M22" t="s">
        <v>588</v>
      </c>
    </row>
    <row r="23" spans="1:13" x14ac:dyDescent="0.3">
      <c r="A23" s="5" t="s">
        <v>174</v>
      </c>
      <c r="B23" s="5" t="s">
        <v>629</v>
      </c>
      <c r="C23" s="5" t="s">
        <v>630</v>
      </c>
      <c r="D23" s="5" t="s">
        <v>30</v>
      </c>
      <c r="E23" s="5" t="s">
        <v>134</v>
      </c>
      <c r="F23">
        <v>62195.47</v>
      </c>
      <c r="G23" t="s">
        <v>587</v>
      </c>
      <c r="H23" s="11">
        <v>44434</v>
      </c>
      <c r="I23">
        <v>1</v>
      </c>
      <c r="J23" s="5" t="s">
        <v>15</v>
      </c>
      <c r="K23" s="5" t="s">
        <v>33</v>
      </c>
      <c r="L23">
        <v>3.8876712328767122</v>
      </c>
      <c r="M23" t="s">
        <v>584</v>
      </c>
    </row>
    <row r="24" spans="1:13" x14ac:dyDescent="0.3">
      <c r="A24" s="5" t="s">
        <v>410</v>
      </c>
      <c r="B24" s="5" t="s">
        <v>631</v>
      </c>
      <c r="C24" s="5" t="s">
        <v>632</v>
      </c>
      <c r="D24" s="5" t="s">
        <v>30</v>
      </c>
      <c r="E24" s="5" t="s">
        <v>84</v>
      </c>
      <c r="F24">
        <v>43329.22</v>
      </c>
      <c r="G24" t="s">
        <v>608</v>
      </c>
      <c r="H24" s="11">
        <v>43809</v>
      </c>
      <c r="I24">
        <v>0.5</v>
      </c>
      <c r="J24" s="5" t="s">
        <v>396</v>
      </c>
      <c r="K24" s="5" t="s">
        <v>33</v>
      </c>
      <c r="L24">
        <v>5.6</v>
      </c>
      <c r="M24" t="s">
        <v>588</v>
      </c>
    </row>
    <row r="25" spans="1:13" x14ac:dyDescent="0.3">
      <c r="A25" s="5" t="s">
        <v>411</v>
      </c>
      <c r="B25" s="5" t="s">
        <v>633</v>
      </c>
      <c r="C25" s="5" t="s">
        <v>634</v>
      </c>
      <c r="D25" s="5" t="s">
        <v>11</v>
      </c>
      <c r="E25" s="5" t="s">
        <v>12</v>
      </c>
      <c r="F25">
        <v>71570.990000000005</v>
      </c>
      <c r="G25" t="s">
        <v>587</v>
      </c>
      <c r="H25" s="11">
        <v>44249</v>
      </c>
      <c r="I25">
        <v>0.5</v>
      </c>
      <c r="J25" s="5" t="s">
        <v>15</v>
      </c>
      <c r="K25" s="5" t="s">
        <v>22</v>
      </c>
      <c r="L25">
        <v>4.3945205479452056</v>
      </c>
      <c r="M25" t="s">
        <v>588</v>
      </c>
    </row>
    <row r="26" spans="1:13" x14ac:dyDescent="0.3">
      <c r="A26" s="5" t="s">
        <v>412</v>
      </c>
      <c r="B26" s="5" t="s">
        <v>635</v>
      </c>
      <c r="C26" s="5" t="s">
        <v>636</v>
      </c>
      <c r="D26" s="5" t="s">
        <v>599</v>
      </c>
      <c r="E26" s="5" t="s">
        <v>12</v>
      </c>
      <c r="F26">
        <v>78840.23</v>
      </c>
      <c r="G26" t="s">
        <v>587</v>
      </c>
      <c r="H26" s="11">
        <v>43633</v>
      </c>
      <c r="I26">
        <v>1</v>
      </c>
      <c r="J26" s="5" t="s">
        <v>404</v>
      </c>
      <c r="K26" s="5" t="s">
        <v>33</v>
      </c>
      <c r="L26">
        <v>6.0821917808219181</v>
      </c>
      <c r="M26" t="s">
        <v>584</v>
      </c>
    </row>
    <row r="27" spans="1:13" x14ac:dyDescent="0.3">
      <c r="A27" s="5" t="s">
        <v>148</v>
      </c>
      <c r="B27" s="5" t="s">
        <v>637</v>
      </c>
      <c r="C27" s="5" t="s">
        <v>638</v>
      </c>
      <c r="D27" s="5" t="s">
        <v>11</v>
      </c>
      <c r="E27" s="5" t="s">
        <v>60</v>
      </c>
      <c r="F27">
        <v>61994.76</v>
      </c>
      <c r="G27" t="s">
        <v>587</v>
      </c>
      <c r="H27" s="11">
        <v>43794</v>
      </c>
      <c r="I27">
        <v>0.3</v>
      </c>
      <c r="J27" s="5" t="s">
        <v>15</v>
      </c>
      <c r="K27" s="5" t="s">
        <v>22</v>
      </c>
      <c r="L27">
        <v>5.6410958904109592</v>
      </c>
      <c r="M27" t="s">
        <v>588</v>
      </c>
    </row>
    <row r="28" spans="1:13" x14ac:dyDescent="0.3">
      <c r="A28" s="5" t="s">
        <v>166</v>
      </c>
      <c r="B28" s="5" t="s">
        <v>639</v>
      </c>
      <c r="C28" s="5" t="s">
        <v>640</v>
      </c>
      <c r="D28" s="5" t="s">
        <v>11</v>
      </c>
      <c r="E28" s="5" t="s">
        <v>89</v>
      </c>
      <c r="F28">
        <v>89690.38</v>
      </c>
      <c r="G28" t="s">
        <v>587</v>
      </c>
      <c r="H28" s="11">
        <v>43206</v>
      </c>
      <c r="I28">
        <v>1</v>
      </c>
      <c r="J28" s="5" t="s">
        <v>15</v>
      </c>
      <c r="K28" s="5" t="s">
        <v>16</v>
      </c>
      <c r="L28">
        <v>7.2520547945205482</v>
      </c>
      <c r="M28" t="s">
        <v>584</v>
      </c>
    </row>
    <row r="29" spans="1:13" x14ac:dyDescent="0.3">
      <c r="A29" s="5" t="s">
        <v>136</v>
      </c>
      <c r="B29" s="5" t="s">
        <v>641</v>
      </c>
      <c r="C29" s="5" t="s">
        <v>642</v>
      </c>
      <c r="D29" s="5" t="s">
        <v>30</v>
      </c>
      <c r="E29" s="5" t="s">
        <v>97</v>
      </c>
      <c r="F29">
        <v>104335.03999999999</v>
      </c>
      <c r="G29" t="s">
        <v>583</v>
      </c>
      <c r="H29" s="11">
        <v>43874</v>
      </c>
      <c r="I29">
        <v>1</v>
      </c>
      <c r="J29" s="5" t="s">
        <v>15</v>
      </c>
      <c r="K29" s="5" t="s">
        <v>27</v>
      </c>
      <c r="L29">
        <v>5.4219178082191783</v>
      </c>
      <c r="M29" t="s">
        <v>584</v>
      </c>
    </row>
    <row r="30" spans="1:13" x14ac:dyDescent="0.3">
      <c r="A30" s="5" t="s">
        <v>413</v>
      </c>
      <c r="B30" s="5" t="s">
        <v>643</v>
      </c>
      <c r="C30" s="5" t="s">
        <v>644</v>
      </c>
      <c r="D30" s="5" t="s">
        <v>30</v>
      </c>
      <c r="E30" s="5" t="s">
        <v>49</v>
      </c>
      <c r="F30">
        <v>52246.29</v>
      </c>
      <c r="G30" t="s">
        <v>587</v>
      </c>
      <c r="H30" s="11">
        <v>43573</v>
      </c>
      <c r="I30">
        <v>1</v>
      </c>
      <c r="J30" s="5" t="s">
        <v>404</v>
      </c>
      <c r="K30" s="5" t="s">
        <v>16</v>
      </c>
      <c r="L30">
        <v>6.2465753424657535</v>
      </c>
      <c r="M30" t="s">
        <v>584</v>
      </c>
    </row>
    <row r="31" spans="1:13" x14ac:dyDescent="0.3">
      <c r="A31" s="5" t="s">
        <v>414</v>
      </c>
      <c r="B31" s="5" t="s">
        <v>645</v>
      </c>
      <c r="C31" s="5" t="s">
        <v>646</v>
      </c>
      <c r="D31" s="5" t="s">
        <v>30</v>
      </c>
      <c r="E31" s="5" t="s">
        <v>45</v>
      </c>
      <c r="F31">
        <v>90697.67</v>
      </c>
      <c r="G31" t="s">
        <v>587</v>
      </c>
      <c r="H31" s="11">
        <v>44221</v>
      </c>
      <c r="I31">
        <v>0.8</v>
      </c>
      <c r="J31" s="5" t="s">
        <v>15</v>
      </c>
      <c r="K31" s="5" t="s">
        <v>76</v>
      </c>
      <c r="L31">
        <v>4.4712328767123291</v>
      </c>
      <c r="M31" t="s">
        <v>588</v>
      </c>
    </row>
    <row r="32" spans="1:13" x14ac:dyDescent="0.3">
      <c r="A32" s="5" t="s">
        <v>415</v>
      </c>
      <c r="B32" s="5" t="s">
        <v>647</v>
      </c>
      <c r="C32" s="5" t="s">
        <v>648</v>
      </c>
      <c r="D32" s="5" t="s">
        <v>30</v>
      </c>
      <c r="E32" s="5" t="s">
        <v>19</v>
      </c>
      <c r="F32">
        <v>90884.32</v>
      </c>
      <c r="G32" t="s">
        <v>587</v>
      </c>
      <c r="H32" s="11">
        <v>43826</v>
      </c>
      <c r="I32">
        <v>1</v>
      </c>
      <c r="J32" s="5" t="s">
        <v>15</v>
      </c>
      <c r="K32" s="5" t="s">
        <v>27</v>
      </c>
      <c r="L32">
        <v>5.5534246575342463</v>
      </c>
      <c r="M32" t="s">
        <v>584</v>
      </c>
    </row>
    <row r="33" spans="1:13" x14ac:dyDescent="0.3">
      <c r="A33" s="5" t="s">
        <v>416</v>
      </c>
      <c r="B33" s="5" t="s">
        <v>649</v>
      </c>
      <c r="C33" s="5" t="s">
        <v>650</v>
      </c>
      <c r="D33" s="5" t="s">
        <v>30</v>
      </c>
      <c r="E33" s="5" t="s">
        <v>60</v>
      </c>
      <c r="F33">
        <v>76320.44</v>
      </c>
      <c r="G33" t="s">
        <v>587</v>
      </c>
      <c r="H33" s="11">
        <v>44383</v>
      </c>
      <c r="I33">
        <v>0.8</v>
      </c>
      <c r="J33" s="5" t="s">
        <v>404</v>
      </c>
      <c r="K33" s="5" t="s">
        <v>33</v>
      </c>
      <c r="L33">
        <v>4.0273972602739727</v>
      </c>
      <c r="M33" t="s">
        <v>588</v>
      </c>
    </row>
    <row r="34" spans="1:13" x14ac:dyDescent="0.3">
      <c r="A34" s="5" t="s">
        <v>417</v>
      </c>
      <c r="B34" s="5" t="s">
        <v>651</v>
      </c>
      <c r="C34" s="5" t="s">
        <v>652</v>
      </c>
      <c r="D34" s="5" t="s">
        <v>30</v>
      </c>
      <c r="E34" s="5" t="s">
        <v>19</v>
      </c>
      <c r="F34">
        <v>73360.38</v>
      </c>
      <c r="G34" t="s">
        <v>587</v>
      </c>
      <c r="H34" s="11">
        <v>43972</v>
      </c>
      <c r="I34">
        <v>1</v>
      </c>
      <c r="J34" s="5" t="s">
        <v>404</v>
      </c>
      <c r="K34" s="5" t="s">
        <v>33</v>
      </c>
      <c r="L34">
        <v>5.1534246575342468</v>
      </c>
      <c r="M34" t="s">
        <v>584</v>
      </c>
    </row>
    <row r="35" spans="1:13" x14ac:dyDescent="0.3">
      <c r="A35" s="5" t="s">
        <v>103</v>
      </c>
      <c r="B35" s="5" t="s">
        <v>653</v>
      </c>
      <c r="C35" s="5" t="s">
        <v>654</v>
      </c>
      <c r="D35" s="5" t="s">
        <v>11</v>
      </c>
      <c r="E35" s="5" t="s">
        <v>65</v>
      </c>
      <c r="F35">
        <v>50449.46</v>
      </c>
      <c r="G35" t="s">
        <v>587</v>
      </c>
      <c r="H35" s="11">
        <v>43418</v>
      </c>
      <c r="I35">
        <v>0.8</v>
      </c>
      <c r="J35" s="5" t="s">
        <v>15</v>
      </c>
      <c r="K35" s="5" t="s">
        <v>81</v>
      </c>
      <c r="L35">
        <v>6.6712328767123283</v>
      </c>
      <c r="M35" t="s">
        <v>588</v>
      </c>
    </row>
    <row r="36" spans="1:13" x14ac:dyDescent="0.3">
      <c r="A36" s="5" t="s">
        <v>418</v>
      </c>
      <c r="B36" s="5" t="s">
        <v>655</v>
      </c>
      <c r="C36" s="5" t="s">
        <v>656</v>
      </c>
      <c r="D36" s="5" t="s">
        <v>30</v>
      </c>
      <c r="E36" s="5" t="s">
        <v>12</v>
      </c>
      <c r="F36">
        <v>53949.26</v>
      </c>
      <c r="G36" t="s">
        <v>587</v>
      </c>
      <c r="H36" s="11">
        <v>43808</v>
      </c>
      <c r="I36">
        <v>1</v>
      </c>
      <c r="J36" s="5" t="s">
        <v>404</v>
      </c>
      <c r="K36" s="5" t="s">
        <v>27</v>
      </c>
      <c r="L36">
        <v>5.602739726027397</v>
      </c>
      <c r="M36" t="s">
        <v>584</v>
      </c>
    </row>
    <row r="37" spans="1:13" x14ac:dyDescent="0.3">
      <c r="A37" s="5" t="s">
        <v>419</v>
      </c>
      <c r="B37" s="5" t="s">
        <v>657</v>
      </c>
      <c r="C37" s="5" t="s">
        <v>658</v>
      </c>
      <c r="D37" s="5" t="s">
        <v>30</v>
      </c>
      <c r="E37" s="5" t="s">
        <v>45</v>
      </c>
      <c r="F37">
        <v>113616.23</v>
      </c>
      <c r="G37" t="s">
        <v>583</v>
      </c>
      <c r="H37" s="11">
        <v>43255</v>
      </c>
      <c r="I37">
        <v>1</v>
      </c>
      <c r="J37" s="5" t="s">
        <v>15</v>
      </c>
      <c r="K37" s="5" t="s">
        <v>33</v>
      </c>
      <c r="L37">
        <v>7.117808219178082</v>
      </c>
      <c r="M37" t="s">
        <v>584</v>
      </c>
    </row>
    <row r="38" spans="1:13" x14ac:dyDescent="0.3">
      <c r="A38" s="5" t="s">
        <v>420</v>
      </c>
      <c r="B38" s="5" t="s">
        <v>659</v>
      </c>
      <c r="C38" s="5" t="s">
        <v>660</v>
      </c>
      <c r="D38" s="5" t="s">
        <v>11</v>
      </c>
      <c r="E38" s="5" t="s">
        <v>97</v>
      </c>
      <c r="F38">
        <v>110906.35</v>
      </c>
      <c r="G38" t="s">
        <v>583</v>
      </c>
      <c r="H38" s="11">
        <v>43434</v>
      </c>
      <c r="I38">
        <v>1</v>
      </c>
      <c r="J38" s="5" t="s">
        <v>404</v>
      </c>
      <c r="K38" s="5" t="s">
        <v>16</v>
      </c>
      <c r="L38">
        <v>6.6273972602739724</v>
      </c>
      <c r="M38" t="s">
        <v>584</v>
      </c>
    </row>
    <row r="39" spans="1:13" x14ac:dyDescent="0.3">
      <c r="A39" s="5" t="s">
        <v>421</v>
      </c>
      <c r="B39" s="5" t="s">
        <v>661</v>
      </c>
      <c r="C39" s="5" t="s">
        <v>662</v>
      </c>
      <c r="D39" s="5" t="s">
        <v>11</v>
      </c>
      <c r="E39" s="5" t="s">
        <v>123</v>
      </c>
      <c r="F39">
        <v>100371.31</v>
      </c>
      <c r="G39" t="s">
        <v>583</v>
      </c>
      <c r="H39" s="11">
        <v>44067</v>
      </c>
      <c r="I39">
        <v>0.8</v>
      </c>
      <c r="J39" s="5" t="s">
        <v>396</v>
      </c>
      <c r="K39" s="5" t="s">
        <v>81</v>
      </c>
      <c r="L39">
        <v>4.8931506849315065</v>
      </c>
      <c r="M39" t="s">
        <v>588</v>
      </c>
    </row>
    <row r="40" spans="1:13" x14ac:dyDescent="0.3">
      <c r="A40" s="5" t="s">
        <v>422</v>
      </c>
      <c r="B40" s="5" t="s">
        <v>663</v>
      </c>
      <c r="C40" s="5" t="s">
        <v>664</v>
      </c>
      <c r="D40" s="5" t="s">
        <v>11</v>
      </c>
      <c r="E40" s="5" t="s">
        <v>49</v>
      </c>
      <c r="F40">
        <v>69163.39</v>
      </c>
      <c r="G40" t="s">
        <v>587</v>
      </c>
      <c r="H40" s="11">
        <v>43397</v>
      </c>
      <c r="I40">
        <v>1</v>
      </c>
      <c r="J40" s="5" t="s">
        <v>15</v>
      </c>
      <c r="K40" s="5" t="s">
        <v>33</v>
      </c>
      <c r="L40">
        <v>6.7287671232876711</v>
      </c>
      <c r="M40" t="s">
        <v>584</v>
      </c>
    </row>
    <row r="41" spans="1:13" x14ac:dyDescent="0.3">
      <c r="A41" s="5" t="s">
        <v>423</v>
      </c>
      <c r="B41" s="5" t="s">
        <v>665</v>
      </c>
      <c r="C41" s="5" t="s">
        <v>666</v>
      </c>
      <c r="D41" s="5" t="s">
        <v>30</v>
      </c>
      <c r="E41" s="5" t="s">
        <v>12</v>
      </c>
      <c r="F41">
        <v>114691.03</v>
      </c>
      <c r="G41" t="s">
        <v>583</v>
      </c>
      <c r="H41" s="11">
        <v>44039</v>
      </c>
      <c r="I41">
        <v>1</v>
      </c>
      <c r="J41" s="5" t="s">
        <v>404</v>
      </c>
      <c r="K41" s="5" t="s">
        <v>16</v>
      </c>
      <c r="L41">
        <v>4.9698630136986299</v>
      </c>
      <c r="M41" t="s">
        <v>584</v>
      </c>
    </row>
    <row r="42" spans="1:13" x14ac:dyDescent="0.3">
      <c r="A42" s="5" t="s">
        <v>424</v>
      </c>
      <c r="B42" s="5" t="s">
        <v>667</v>
      </c>
      <c r="C42" s="5" t="s">
        <v>668</v>
      </c>
      <c r="D42" s="5" t="s">
        <v>30</v>
      </c>
      <c r="E42" s="5" t="s">
        <v>60</v>
      </c>
      <c r="F42">
        <v>86556.96</v>
      </c>
      <c r="G42" t="s">
        <v>587</v>
      </c>
      <c r="H42" s="11">
        <v>44104</v>
      </c>
      <c r="I42">
        <v>1</v>
      </c>
      <c r="J42" s="5" t="s">
        <v>15</v>
      </c>
      <c r="K42" s="5" t="s">
        <v>22</v>
      </c>
      <c r="L42">
        <v>4.7917808219178086</v>
      </c>
      <c r="M42" t="s">
        <v>584</v>
      </c>
    </row>
    <row r="43" spans="1:13" x14ac:dyDescent="0.3">
      <c r="A43" s="5" t="s">
        <v>425</v>
      </c>
      <c r="B43" s="5" t="s">
        <v>669</v>
      </c>
      <c r="C43" s="5" t="s">
        <v>670</v>
      </c>
      <c r="D43" s="5" t="s">
        <v>11</v>
      </c>
      <c r="E43" s="5" t="s">
        <v>89</v>
      </c>
      <c r="F43">
        <v>31172.77</v>
      </c>
      <c r="G43" t="s">
        <v>608</v>
      </c>
      <c r="H43" s="11">
        <v>43665</v>
      </c>
      <c r="I43">
        <v>1</v>
      </c>
      <c r="J43" s="5" t="s">
        <v>396</v>
      </c>
      <c r="K43" s="5" t="s">
        <v>33</v>
      </c>
      <c r="L43">
        <v>5.9945205479452053</v>
      </c>
      <c r="M43" t="s">
        <v>584</v>
      </c>
    </row>
    <row r="44" spans="1:13" x14ac:dyDescent="0.3">
      <c r="A44" s="5" t="s">
        <v>426</v>
      </c>
      <c r="B44" s="5" t="s">
        <v>671</v>
      </c>
      <c r="C44" s="5" t="s">
        <v>672</v>
      </c>
      <c r="D44" s="5" t="s">
        <v>30</v>
      </c>
      <c r="E44" s="5" t="s">
        <v>19</v>
      </c>
      <c r="F44">
        <v>80169.42</v>
      </c>
      <c r="G44" t="s">
        <v>587</v>
      </c>
      <c r="H44" s="11">
        <v>44053</v>
      </c>
      <c r="I44">
        <v>1</v>
      </c>
      <c r="J44" s="5" t="s">
        <v>15</v>
      </c>
      <c r="K44" s="5" t="s">
        <v>81</v>
      </c>
      <c r="L44">
        <v>4.9315068493150687</v>
      </c>
      <c r="M44" t="s">
        <v>584</v>
      </c>
    </row>
    <row r="45" spans="1:13" x14ac:dyDescent="0.3">
      <c r="A45" s="5" t="s">
        <v>418</v>
      </c>
      <c r="B45" s="5" t="s">
        <v>655</v>
      </c>
      <c r="C45" s="5" t="s">
        <v>656</v>
      </c>
      <c r="D45" s="5" t="s">
        <v>30</v>
      </c>
      <c r="E45" s="5" t="s">
        <v>12</v>
      </c>
      <c r="F45">
        <v>53949.26</v>
      </c>
      <c r="G45" t="s">
        <v>587</v>
      </c>
      <c r="H45" s="11">
        <v>43808</v>
      </c>
      <c r="I45">
        <v>1</v>
      </c>
      <c r="J45" s="5" t="s">
        <v>404</v>
      </c>
      <c r="K45" s="5" t="s">
        <v>27</v>
      </c>
      <c r="L45">
        <v>5.602739726027397</v>
      </c>
      <c r="M45" t="s">
        <v>584</v>
      </c>
    </row>
    <row r="46" spans="1:13" x14ac:dyDescent="0.3">
      <c r="A46" s="5" t="s">
        <v>427</v>
      </c>
      <c r="B46" s="5" t="s">
        <v>673</v>
      </c>
      <c r="C46" s="5" t="s">
        <v>674</v>
      </c>
      <c r="D46" s="5" t="s">
        <v>11</v>
      </c>
      <c r="E46" s="5" t="s">
        <v>123</v>
      </c>
      <c r="F46">
        <v>58935.92</v>
      </c>
      <c r="G46" t="s">
        <v>587</v>
      </c>
      <c r="H46" s="11">
        <v>43717</v>
      </c>
      <c r="I46">
        <v>1</v>
      </c>
      <c r="J46" s="5" t="s">
        <v>404</v>
      </c>
      <c r="K46" s="5" t="s">
        <v>22</v>
      </c>
      <c r="L46">
        <v>5.8520547945205479</v>
      </c>
      <c r="M46" t="s">
        <v>584</v>
      </c>
    </row>
    <row r="47" spans="1:13" x14ac:dyDescent="0.3">
      <c r="A47" s="5" t="s">
        <v>428</v>
      </c>
      <c r="B47" s="5" t="s">
        <v>675</v>
      </c>
      <c r="C47" s="5" t="s">
        <v>676</v>
      </c>
      <c r="D47" s="5" t="s">
        <v>11</v>
      </c>
      <c r="E47" s="5" t="s">
        <v>123</v>
      </c>
      <c r="F47">
        <v>63555.73</v>
      </c>
      <c r="G47" t="s">
        <v>587</v>
      </c>
      <c r="H47" s="11">
        <v>44159</v>
      </c>
      <c r="I47">
        <v>1</v>
      </c>
      <c r="J47" s="5" t="s">
        <v>15</v>
      </c>
      <c r="K47" s="5" t="s">
        <v>71</v>
      </c>
      <c r="L47">
        <v>4.6410958904109592</v>
      </c>
      <c r="M47" t="s">
        <v>584</v>
      </c>
    </row>
    <row r="48" spans="1:13" x14ac:dyDescent="0.3">
      <c r="A48" s="5" t="s">
        <v>429</v>
      </c>
      <c r="B48" s="5" t="s">
        <v>677</v>
      </c>
      <c r="C48" s="5" t="s">
        <v>678</v>
      </c>
      <c r="D48" s="5" t="s">
        <v>30</v>
      </c>
      <c r="E48" s="5" t="s">
        <v>49</v>
      </c>
      <c r="F48">
        <v>57419.35</v>
      </c>
      <c r="G48" t="s">
        <v>587</v>
      </c>
      <c r="H48" s="11">
        <v>43305</v>
      </c>
      <c r="I48">
        <v>1</v>
      </c>
      <c r="J48" s="5" t="s">
        <v>396</v>
      </c>
      <c r="K48" s="5" t="s">
        <v>81</v>
      </c>
      <c r="L48">
        <v>6.9808219178082194</v>
      </c>
      <c r="M48" t="s">
        <v>584</v>
      </c>
    </row>
    <row r="49" spans="1:13" x14ac:dyDescent="0.3">
      <c r="A49" s="5" t="s">
        <v>430</v>
      </c>
      <c r="B49" s="5" t="s">
        <v>679</v>
      </c>
      <c r="C49" s="5" t="s">
        <v>680</v>
      </c>
      <c r="D49" s="5" t="s">
        <v>11</v>
      </c>
      <c r="E49" s="5" t="s">
        <v>97</v>
      </c>
      <c r="F49">
        <v>67818.14</v>
      </c>
      <c r="G49" t="s">
        <v>587</v>
      </c>
      <c r="H49" s="11">
        <v>43406</v>
      </c>
      <c r="I49">
        <v>0.6</v>
      </c>
      <c r="J49" s="5" t="s">
        <v>396</v>
      </c>
      <c r="K49" s="5" t="s">
        <v>33</v>
      </c>
      <c r="L49">
        <v>6.7041095890410958</v>
      </c>
      <c r="M49" t="s">
        <v>588</v>
      </c>
    </row>
    <row r="50" spans="1:13" x14ac:dyDescent="0.3">
      <c r="A50" s="5" t="s">
        <v>431</v>
      </c>
      <c r="B50" s="5" t="s">
        <v>681</v>
      </c>
      <c r="C50" s="5" t="s">
        <v>682</v>
      </c>
      <c r="D50" s="5" t="s">
        <v>11</v>
      </c>
      <c r="E50" s="5" t="s">
        <v>84</v>
      </c>
      <c r="F50">
        <v>44403.77</v>
      </c>
      <c r="G50" t="s">
        <v>608</v>
      </c>
      <c r="H50" s="11">
        <v>43416</v>
      </c>
      <c r="I50">
        <v>1</v>
      </c>
      <c r="J50" s="5" t="s">
        <v>15</v>
      </c>
      <c r="K50" s="5" t="s">
        <v>22</v>
      </c>
      <c r="L50">
        <v>6.6767123287671231</v>
      </c>
      <c r="M50" t="s">
        <v>584</v>
      </c>
    </row>
    <row r="51" spans="1:13" x14ac:dyDescent="0.3">
      <c r="A51" s="5" t="s">
        <v>432</v>
      </c>
      <c r="B51" s="5" t="s">
        <v>683</v>
      </c>
      <c r="C51" s="5" t="s">
        <v>684</v>
      </c>
      <c r="D51" s="5" t="s">
        <v>30</v>
      </c>
      <c r="E51" s="5" t="s">
        <v>36</v>
      </c>
      <c r="F51">
        <v>40753.54</v>
      </c>
      <c r="G51" t="s">
        <v>608</v>
      </c>
      <c r="H51" s="11">
        <v>43152</v>
      </c>
      <c r="I51">
        <v>0.6</v>
      </c>
      <c r="J51" s="5" t="s">
        <v>15</v>
      </c>
      <c r="K51" s="5" t="s">
        <v>16</v>
      </c>
      <c r="L51">
        <v>7.4</v>
      </c>
      <c r="M51" t="s">
        <v>588</v>
      </c>
    </row>
    <row r="52" spans="1:13" x14ac:dyDescent="0.3">
      <c r="A52" s="5" t="s">
        <v>128</v>
      </c>
      <c r="B52" s="5" t="s">
        <v>685</v>
      </c>
      <c r="C52" s="5" t="s">
        <v>686</v>
      </c>
      <c r="D52" s="5" t="s">
        <v>11</v>
      </c>
      <c r="E52" s="5" t="s">
        <v>12</v>
      </c>
      <c r="F52">
        <v>102934.09</v>
      </c>
      <c r="G52" t="s">
        <v>583</v>
      </c>
      <c r="H52" s="11">
        <v>44315</v>
      </c>
      <c r="I52">
        <v>1</v>
      </c>
      <c r="J52" s="5" t="s">
        <v>15</v>
      </c>
      <c r="K52" s="5" t="s">
        <v>22</v>
      </c>
      <c r="L52">
        <v>4.2136986301369861</v>
      </c>
      <c r="M52" t="s">
        <v>584</v>
      </c>
    </row>
    <row r="53" spans="1:13" x14ac:dyDescent="0.3">
      <c r="A53" s="5" t="s">
        <v>433</v>
      </c>
      <c r="B53" s="5" t="s">
        <v>687</v>
      </c>
      <c r="C53" s="5" t="s">
        <v>688</v>
      </c>
      <c r="D53" s="5" t="s">
        <v>30</v>
      </c>
      <c r="E53" s="5" t="s">
        <v>134</v>
      </c>
      <c r="F53">
        <v>68860.399999999994</v>
      </c>
      <c r="G53" t="s">
        <v>587</v>
      </c>
      <c r="H53" s="11">
        <v>43508</v>
      </c>
      <c r="I53">
        <v>0.4</v>
      </c>
      <c r="J53" s="5" t="s">
        <v>15</v>
      </c>
      <c r="K53" s="5" t="s">
        <v>27</v>
      </c>
      <c r="L53">
        <v>6.4246575342465757</v>
      </c>
      <c r="M53" t="s">
        <v>588</v>
      </c>
    </row>
    <row r="54" spans="1:13" x14ac:dyDescent="0.3">
      <c r="A54" s="5" t="s">
        <v>434</v>
      </c>
      <c r="B54" s="5" t="s">
        <v>689</v>
      </c>
      <c r="C54" s="5" t="s">
        <v>690</v>
      </c>
      <c r="D54" s="5" t="s">
        <v>30</v>
      </c>
      <c r="E54" s="5" t="s">
        <v>12</v>
      </c>
      <c r="F54">
        <v>79567.69</v>
      </c>
      <c r="G54" t="s">
        <v>587</v>
      </c>
      <c r="H54" s="11">
        <v>43272</v>
      </c>
      <c r="I54">
        <v>1</v>
      </c>
      <c r="J54" s="5" t="s">
        <v>396</v>
      </c>
      <c r="K54" s="5" t="s">
        <v>71</v>
      </c>
      <c r="L54">
        <v>7.0712328767123287</v>
      </c>
      <c r="M54" t="s">
        <v>584</v>
      </c>
    </row>
    <row r="55" spans="1:13" x14ac:dyDescent="0.3">
      <c r="A55" s="5" t="s">
        <v>186</v>
      </c>
      <c r="B55" s="5" t="s">
        <v>691</v>
      </c>
      <c r="C55" s="5" t="s">
        <v>692</v>
      </c>
      <c r="D55" s="5" t="s">
        <v>11</v>
      </c>
      <c r="E55" s="5" t="s">
        <v>60</v>
      </c>
      <c r="F55">
        <v>35943.620000000003</v>
      </c>
      <c r="G55" t="s">
        <v>608</v>
      </c>
      <c r="H55" s="11">
        <v>44078</v>
      </c>
      <c r="I55">
        <v>1</v>
      </c>
      <c r="J55" s="5" t="s">
        <v>15</v>
      </c>
      <c r="K55" s="5" t="s">
        <v>27</v>
      </c>
      <c r="L55">
        <v>4.8630136986301373</v>
      </c>
      <c r="M55" t="s">
        <v>584</v>
      </c>
    </row>
    <row r="56" spans="1:13" x14ac:dyDescent="0.3">
      <c r="A56" s="5" t="s">
        <v>435</v>
      </c>
      <c r="B56" s="5" t="s">
        <v>693</v>
      </c>
      <c r="C56" s="5" t="s">
        <v>694</v>
      </c>
      <c r="D56" s="5" t="s">
        <v>11</v>
      </c>
      <c r="E56" s="5" t="s">
        <v>12</v>
      </c>
      <c r="F56">
        <v>116767.63</v>
      </c>
      <c r="G56" t="s">
        <v>583</v>
      </c>
      <c r="H56" s="11">
        <v>43949</v>
      </c>
      <c r="I56">
        <v>0.4</v>
      </c>
      <c r="J56" s="5" t="s">
        <v>404</v>
      </c>
      <c r="K56" s="5" t="s">
        <v>71</v>
      </c>
      <c r="L56">
        <v>5.2164383561643834</v>
      </c>
      <c r="M56" t="s">
        <v>588</v>
      </c>
    </row>
    <row r="57" spans="1:13" x14ac:dyDescent="0.3">
      <c r="A57" s="5" t="s">
        <v>436</v>
      </c>
      <c r="B57" s="5" t="s">
        <v>695</v>
      </c>
      <c r="C57" s="5" t="s">
        <v>696</v>
      </c>
      <c r="D57" s="5" t="s">
        <v>30</v>
      </c>
      <c r="E57" s="5" t="s">
        <v>65</v>
      </c>
      <c r="F57">
        <v>85455.53</v>
      </c>
      <c r="G57" t="s">
        <v>587</v>
      </c>
      <c r="H57" s="11">
        <v>43839</v>
      </c>
      <c r="I57">
        <v>1</v>
      </c>
      <c r="J57" s="5" t="s">
        <v>15</v>
      </c>
      <c r="K57" s="5" t="s">
        <v>16</v>
      </c>
      <c r="L57">
        <v>5.5178082191780824</v>
      </c>
      <c r="M57" t="s">
        <v>584</v>
      </c>
    </row>
    <row r="58" spans="1:13" x14ac:dyDescent="0.3">
      <c r="A58" s="5" t="s">
        <v>437</v>
      </c>
      <c r="B58" s="5" t="s">
        <v>697</v>
      </c>
      <c r="C58" s="5" t="s">
        <v>698</v>
      </c>
      <c r="D58" s="5" t="s">
        <v>11</v>
      </c>
      <c r="E58" s="5" t="s">
        <v>65</v>
      </c>
      <c r="F58">
        <v>39700.82</v>
      </c>
      <c r="G58" t="s">
        <v>608</v>
      </c>
      <c r="H58" s="11">
        <v>44203</v>
      </c>
      <c r="I58">
        <v>0.8</v>
      </c>
      <c r="J58" s="5" t="s">
        <v>15</v>
      </c>
      <c r="K58" s="5" t="s">
        <v>71</v>
      </c>
      <c r="L58">
        <v>4.5205479452054798</v>
      </c>
      <c r="M58" t="s">
        <v>588</v>
      </c>
    </row>
    <row r="59" spans="1:13" x14ac:dyDescent="0.3">
      <c r="A59" s="5" t="s">
        <v>438</v>
      </c>
      <c r="B59" s="5" t="s">
        <v>699</v>
      </c>
      <c r="C59" s="5" t="s">
        <v>700</v>
      </c>
      <c r="D59" s="5" t="s">
        <v>11</v>
      </c>
      <c r="E59" s="5" t="s">
        <v>97</v>
      </c>
      <c r="F59">
        <v>38438.239999999998</v>
      </c>
      <c r="G59" t="s">
        <v>608</v>
      </c>
      <c r="H59" s="11">
        <v>43962</v>
      </c>
      <c r="I59">
        <v>1</v>
      </c>
      <c r="J59" s="5" t="s">
        <v>15</v>
      </c>
      <c r="K59" s="5" t="s">
        <v>71</v>
      </c>
      <c r="L59">
        <v>5.1808219178082195</v>
      </c>
      <c r="M59" t="s">
        <v>584</v>
      </c>
    </row>
    <row r="60" spans="1:13" x14ac:dyDescent="0.3">
      <c r="A60" s="5" t="s">
        <v>439</v>
      </c>
      <c r="B60" s="5" t="s">
        <v>701</v>
      </c>
      <c r="C60" s="5" t="s">
        <v>702</v>
      </c>
      <c r="D60" s="5" t="s">
        <v>30</v>
      </c>
      <c r="E60" s="5" t="s">
        <v>84</v>
      </c>
      <c r="F60">
        <v>50855.53</v>
      </c>
      <c r="G60" t="s">
        <v>587</v>
      </c>
      <c r="H60" s="11">
        <v>44221</v>
      </c>
      <c r="I60">
        <v>1</v>
      </c>
      <c r="J60" s="5" t="s">
        <v>15</v>
      </c>
      <c r="K60" s="5" t="s">
        <v>16</v>
      </c>
      <c r="L60">
        <v>4.4712328767123291</v>
      </c>
      <c r="M60" t="s">
        <v>584</v>
      </c>
    </row>
    <row r="61" spans="1:13" x14ac:dyDescent="0.3">
      <c r="A61" s="5" t="s">
        <v>152</v>
      </c>
      <c r="B61" s="5" t="s">
        <v>703</v>
      </c>
      <c r="C61" s="5" t="s">
        <v>704</v>
      </c>
      <c r="D61" s="5" t="s">
        <v>30</v>
      </c>
      <c r="E61" s="5" t="s">
        <v>36</v>
      </c>
      <c r="F61">
        <v>37362.300000000003</v>
      </c>
      <c r="G61" t="s">
        <v>608</v>
      </c>
      <c r="H61" s="11">
        <v>43642</v>
      </c>
      <c r="I61">
        <v>1</v>
      </c>
      <c r="J61" s="5" t="s">
        <v>15</v>
      </c>
      <c r="K61" s="5" t="s">
        <v>81</v>
      </c>
      <c r="L61">
        <v>6.0575342465753428</v>
      </c>
      <c r="M61" t="s">
        <v>584</v>
      </c>
    </row>
    <row r="62" spans="1:13" x14ac:dyDescent="0.3">
      <c r="A62" s="5" t="s">
        <v>440</v>
      </c>
      <c r="B62" s="5" t="s">
        <v>705</v>
      </c>
      <c r="C62" s="5" t="s">
        <v>706</v>
      </c>
      <c r="D62" s="5" t="s">
        <v>30</v>
      </c>
      <c r="E62" s="5" t="s">
        <v>60</v>
      </c>
      <c r="F62">
        <v>72876.91</v>
      </c>
      <c r="G62" t="s">
        <v>587</v>
      </c>
      <c r="H62" s="11">
        <v>43612</v>
      </c>
      <c r="I62">
        <v>0.4</v>
      </c>
      <c r="J62" s="5" t="s">
        <v>396</v>
      </c>
      <c r="K62" s="5" t="s">
        <v>81</v>
      </c>
      <c r="L62">
        <v>6.13972602739726</v>
      </c>
      <c r="M62" t="s">
        <v>588</v>
      </c>
    </row>
    <row r="63" spans="1:13" x14ac:dyDescent="0.3">
      <c r="A63" s="5" t="s">
        <v>441</v>
      </c>
      <c r="B63" s="5" t="s">
        <v>707</v>
      </c>
      <c r="C63" s="5" t="s">
        <v>708</v>
      </c>
      <c r="D63" s="5" t="s">
        <v>11</v>
      </c>
      <c r="E63" s="5" t="s">
        <v>45</v>
      </c>
      <c r="F63">
        <v>31042.51</v>
      </c>
      <c r="G63" t="s">
        <v>608</v>
      </c>
      <c r="H63" s="11">
        <v>44473</v>
      </c>
      <c r="I63">
        <v>0.3</v>
      </c>
      <c r="J63" s="5" t="s">
        <v>396</v>
      </c>
      <c r="K63" s="5" t="s">
        <v>33</v>
      </c>
      <c r="L63">
        <v>3.7808219178082192</v>
      </c>
      <c r="M63" t="s">
        <v>588</v>
      </c>
    </row>
    <row r="64" spans="1:13" x14ac:dyDescent="0.3">
      <c r="A64" s="5" t="s">
        <v>43</v>
      </c>
      <c r="B64" s="5" t="s">
        <v>709</v>
      </c>
      <c r="C64" s="5" t="s">
        <v>710</v>
      </c>
      <c r="D64" s="5" t="s">
        <v>11</v>
      </c>
      <c r="E64" s="5" t="s">
        <v>45</v>
      </c>
      <c r="F64">
        <v>63705.4</v>
      </c>
      <c r="G64" t="s">
        <v>587</v>
      </c>
      <c r="H64" s="11">
        <v>43682</v>
      </c>
      <c r="I64">
        <v>1</v>
      </c>
      <c r="J64" s="5" t="s">
        <v>15</v>
      </c>
      <c r="K64" s="5" t="s">
        <v>22</v>
      </c>
      <c r="L64">
        <v>5.9479452054794519</v>
      </c>
      <c r="M64" t="s">
        <v>584</v>
      </c>
    </row>
    <row r="65" spans="1:13" x14ac:dyDescent="0.3">
      <c r="A65" s="5" t="s">
        <v>442</v>
      </c>
      <c r="B65" s="5" t="s">
        <v>711</v>
      </c>
      <c r="C65" s="5" t="s">
        <v>712</v>
      </c>
      <c r="D65" s="5" t="s">
        <v>11</v>
      </c>
      <c r="E65" s="5" t="s">
        <v>65</v>
      </c>
      <c r="F65">
        <v>59434.18</v>
      </c>
      <c r="G65" t="s">
        <v>587</v>
      </c>
      <c r="H65" s="11">
        <v>43931</v>
      </c>
      <c r="I65">
        <v>1</v>
      </c>
      <c r="J65" s="5" t="s">
        <v>404</v>
      </c>
      <c r="K65" s="5" t="s">
        <v>76</v>
      </c>
      <c r="L65">
        <v>5.2657534246575342</v>
      </c>
      <c r="M65" t="s">
        <v>584</v>
      </c>
    </row>
    <row r="66" spans="1:13" x14ac:dyDescent="0.3">
      <c r="A66" s="5" t="s">
        <v>443</v>
      </c>
      <c r="B66" s="5" t="s">
        <v>713</v>
      </c>
      <c r="C66" s="5" t="s">
        <v>714</v>
      </c>
      <c r="D66" s="5" t="s">
        <v>11</v>
      </c>
      <c r="E66" s="5" t="s">
        <v>134</v>
      </c>
      <c r="F66">
        <v>84762.76</v>
      </c>
      <c r="G66" t="s">
        <v>587</v>
      </c>
      <c r="H66" s="11">
        <v>43332</v>
      </c>
      <c r="I66">
        <v>1</v>
      </c>
      <c r="J66" s="5" t="s">
        <v>15</v>
      </c>
      <c r="K66" s="5" t="s">
        <v>22</v>
      </c>
      <c r="L66">
        <v>6.9068493150684933</v>
      </c>
      <c r="M66" t="s">
        <v>584</v>
      </c>
    </row>
    <row r="67" spans="1:13" x14ac:dyDescent="0.3">
      <c r="A67" s="5" t="s">
        <v>444</v>
      </c>
      <c r="B67" s="5" t="s">
        <v>715</v>
      </c>
      <c r="C67" s="5" t="s">
        <v>716</v>
      </c>
      <c r="D67" s="5" t="s">
        <v>11</v>
      </c>
      <c r="E67" s="5" t="s">
        <v>89</v>
      </c>
      <c r="F67">
        <v>69057.320000000007</v>
      </c>
      <c r="G67" t="s">
        <v>587</v>
      </c>
      <c r="H67" s="11">
        <v>43390</v>
      </c>
      <c r="I67">
        <v>1</v>
      </c>
      <c r="J67" s="5" t="s">
        <v>15</v>
      </c>
      <c r="K67" s="5" t="s">
        <v>16</v>
      </c>
      <c r="L67">
        <v>6.7479452054794518</v>
      </c>
      <c r="M67" t="s">
        <v>584</v>
      </c>
    </row>
    <row r="68" spans="1:13" x14ac:dyDescent="0.3">
      <c r="A68" s="5" t="s">
        <v>445</v>
      </c>
      <c r="B68" s="5" t="s">
        <v>717</v>
      </c>
      <c r="C68" s="5" t="s">
        <v>718</v>
      </c>
      <c r="D68" s="5" t="s">
        <v>599</v>
      </c>
      <c r="E68" s="5" t="s">
        <v>60</v>
      </c>
      <c r="F68">
        <v>99448.78</v>
      </c>
      <c r="G68" t="s">
        <v>587</v>
      </c>
      <c r="H68" s="11">
        <v>43473</v>
      </c>
      <c r="I68">
        <v>1</v>
      </c>
      <c r="J68" s="5" t="s">
        <v>396</v>
      </c>
      <c r="K68" s="5" t="s">
        <v>16</v>
      </c>
      <c r="L68">
        <v>6.5205479452054798</v>
      </c>
      <c r="M68" t="s">
        <v>584</v>
      </c>
    </row>
    <row r="69" spans="1:13" x14ac:dyDescent="0.3">
      <c r="A69" s="5" t="s">
        <v>446</v>
      </c>
      <c r="B69" s="5" t="s">
        <v>719</v>
      </c>
      <c r="C69" s="5" t="s">
        <v>720</v>
      </c>
      <c r="D69" s="5" t="s">
        <v>11</v>
      </c>
      <c r="E69" s="5" t="s">
        <v>97</v>
      </c>
      <c r="F69">
        <v>66865.490000000005</v>
      </c>
      <c r="G69" t="s">
        <v>587</v>
      </c>
      <c r="H69" s="11">
        <v>43514</v>
      </c>
      <c r="I69">
        <v>1</v>
      </c>
      <c r="J69" s="5" t="s">
        <v>15</v>
      </c>
      <c r="K69" s="5" t="s">
        <v>76</v>
      </c>
      <c r="L69">
        <v>6.4082191780821915</v>
      </c>
      <c r="M69" t="s">
        <v>584</v>
      </c>
    </row>
    <row r="70" spans="1:13" x14ac:dyDescent="0.3">
      <c r="A70" s="5" t="s">
        <v>447</v>
      </c>
      <c r="B70" s="5" t="s">
        <v>721</v>
      </c>
      <c r="C70" s="5" t="s">
        <v>722</v>
      </c>
      <c r="D70" s="5" t="s">
        <v>30</v>
      </c>
      <c r="E70" s="5" t="s">
        <v>45</v>
      </c>
      <c r="F70">
        <v>113747.56</v>
      </c>
      <c r="G70" t="s">
        <v>583</v>
      </c>
      <c r="H70" s="11">
        <v>44270</v>
      </c>
      <c r="I70">
        <v>0.7</v>
      </c>
      <c r="J70" s="5" t="s">
        <v>404</v>
      </c>
      <c r="K70" s="5" t="s">
        <v>27</v>
      </c>
      <c r="L70">
        <v>4.3369863013698629</v>
      </c>
      <c r="M70" t="s">
        <v>588</v>
      </c>
    </row>
    <row r="71" spans="1:13" x14ac:dyDescent="0.3">
      <c r="A71" s="5" t="s">
        <v>92</v>
      </c>
      <c r="B71" s="5" t="s">
        <v>723</v>
      </c>
      <c r="C71" s="5" t="s">
        <v>724</v>
      </c>
      <c r="D71" s="5" t="s">
        <v>30</v>
      </c>
      <c r="E71" s="5" t="s">
        <v>19</v>
      </c>
      <c r="F71">
        <v>85918.61</v>
      </c>
      <c r="G71" t="s">
        <v>587</v>
      </c>
      <c r="H71" s="11">
        <v>43136</v>
      </c>
      <c r="I71">
        <v>1</v>
      </c>
      <c r="J71" s="5" t="s">
        <v>15</v>
      </c>
      <c r="K71" s="5" t="s">
        <v>27</v>
      </c>
      <c r="L71">
        <v>7.4438356164383563</v>
      </c>
      <c r="M71" t="s">
        <v>584</v>
      </c>
    </row>
    <row r="72" spans="1:13" x14ac:dyDescent="0.3">
      <c r="A72" s="5" t="s">
        <v>448</v>
      </c>
      <c r="B72" s="5" t="s">
        <v>725</v>
      </c>
      <c r="C72" s="5" t="s">
        <v>726</v>
      </c>
      <c r="D72" s="5" t="s">
        <v>11</v>
      </c>
      <c r="E72" s="5" t="s">
        <v>84</v>
      </c>
      <c r="F72">
        <v>51165.37</v>
      </c>
      <c r="G72" t="s">
        <v>587</v>
      </c>
      <c r="H72" s="11">
        <v>44237</v>
      </c>
      <c r="I72">
        <v>1</v>
      </c>
      <c r="J72" s="5" t="s">
        <v>396</v>
      </c>
      <c r="K72" s="5" t="s">
        <v>22</v>
      </c>
      <c r="L72">
        <v>4.4273972602739722</v>
      </c>
      <c r="M72" t="s">
        <v>584</v>
      </c>
    </row>
    <row r="73" spans="1:13" x14ac:dyDescent="0.3">
      <c r="A73" s="5" t="s">
        <v>449</v>
      </c>
      <c r="B73" s="5" t="s">
        <v>727</v>
      </c>
      <c r="C73" s="5" t="s">
        <v>728</v>
      </c>
      <c r="D73" s="5" t="s">
        <v>599</v>
      </c>
      <c r="E73" s="5" t="s">
        <v>60</v>
      </c>
      <c r="F73">
        <v>67957.899999999994</v>
      </c>
      <c r="G73" t="s">
        <v>587</v>
      </c>
      <c r="H73" s="11">
        <v>43430</v>
      </c>
      <c r="I73">
        <v>1</v>
      </c>
      <c r="J73" s="5" t="s">
        <v>15</v>
      </c>
      <c r="K73" s="5" t="s">
        <v>71</v>
      </c>
      <c r="L73">
        <v>6.6383561643835618</v>
      </c>
      <c r="M73" t="s">
        <v>584</v>
      </c>
    </row>
    <row r="74" spans="1:13" x14ac:dyDescent="0.3">
      <c r="A74" s="5" t="s">
        <v>450</v>
      </c>
      <c r="B74" s="5" t="s">
        <v>729</v>
      </c>
      <c r="C74" s="5" t="s">
        <v>730</v>
      </c>
      <c r="D74" s="5" t="s">
        <v>30</v>
      </c>
      <c r="E74" s="5" t="s">
        <v>84</v>
      </c>
      <c r="F74">
        <v>114465.93</v>
      </c>
      <c r="G74" t="s">
        <v>583</v>
      </c>
      <c r="H74" s="11">
        <v>43291</v>
      </c>
      <c r="I74">
        <v>1</v>
      </c>
      <c r="J74" s="5" t="s">
        <v>404</v>
      </c>
      <c r="K74" s="5" t="s">
        <v>16</v>
      </c>
      <c r="L74">
        <v>7.0191780821917806</v>
      </c>
      <c r="M74" t="s">
        <v>584</v>
      </c>
    </row>
    <row r="75" spans="1:13" x14ac:dyDescent="0.3">
      <c r="A75" s="5" t="s">
        <v>193</v>
      </c>
      <c r="B75" s="5" t="s">
        <v>731</v>
      </c>
      <c r="C75" s="5" t="s">
        <v>732</v>
      </c>
      <c r="D75" s="5" t="s">
        <v>30</v>
      </c>
      <c r="E75" s="5" t="s">
        <v>36</v>
      </c>
      <c r="F75">
        <v>65699.02</v>
      </c>
      <c r="G75" t="s">
        <v>587</v>
      </c>
      <c r="H75" s="11">
        <v>43951</v>
      </c>
      <c r="I75">
        <v>1</v>
      </c>
      <c r="J75" s="5" t="s">
        <v>15</v>
      </c>
      <c r="K75" s="5" t="s">
        <v>27</v>
      </c>
      <c r="L75">
        <v>5.2109589041095887</v>
      </c>
      <c r="M75" t="s">
        <v>584</v>
      </c>
    </row>
    <row r="76" spans="1:13" x14ac:dyDescent="0.3">
      <c r="A76" s="5" t="s">
        <v>451</v>
      </c>
      <c r="B76" s="5" t="s">
        <v>733</v>
      </c>
      <c r="C76" s="5" t="s">
        <v>734</v>
      </c>
      <c r="D76" s="5" t="s">
        <v>30</v>
      </c>
      <c r="E76" s="5" t="s">
        <v>134</v>
      </c>
      <c r="F76">
        <v>83191.95</v>
      </c>
      <c r="G76" t="s">
        <v>587</v>
      </c>
      <c r="H76" s="11">
        <v>43700</v>
      </c>
      <c r="I76">
        <v>0.6</v>
      </c>
      <c r="J76" s="5" t="s">
        <v>404</v>
      </c>
      <c r="K76" s="5" t="s">
        <v>33</v>
      </c>
      <c r="L76">
        <v>5.8986301369863012</v>
      </c>
      <c r="M76" t="s">
        <v>588</v>
      </c>
    </row>
    <row r="77" spans="1:13" x14ac:dyDescent="0.3">
      <c r="A77" s="5" t="s">
        <v>452</v>
      </c>
      <c r="B77" s="5" t="s">
        <v>735</v>
      </c>
      <c r="C77" s="5" t="s">
        <v>736</v>
      </c>
      <c r="D77" s="5" t="s">
        <v>30</v>
      </c>
      <c r="E77" s="5" t="s">
        <v>97</v>
      </c>
      <c r="F77">
        <v>106775.14</v>
      </c>
      <c r="G77" t="s">
        <v>583</v>
      </c>
      <c r="H77" s="11">
        <v>43563</v>
      </c>
      <c r="I77">
        <v>1</v>
      </c>
      <c r="J77" s="5" t="s">
        <v>396</v>
      </c>
      <c r="K77" s="5" t="s">
        <v>22</v>
      </c>
      <c r="L77">
        <v>6.2739726027397262</v>
      </c>
      <c r="M77" t="s">
        <v>584</v>
      </c>
    </row>
    <row r="78" spans="1:13" x14ac:dyDescent="0.3">
      <c r="A78" s="5" t="s">
        <v>453</v>
      </c>
      <c r="B78" s="5" t="s">
        <v>737</v>
      </c>
      <c r="C78" s="5" t="s">
        <v>738</v>
      </c>
      <c r="D78" s="5" t="s">
        <v>30</v>
      </c>
      <c r="E78" s="5" t="s">
        <v>60</v>
      </c>
      <c r="F78">
        <v>83396.5</v>
      </c>
      <c r="G78" t="s">
        <v>587</v>
      </c>
      <c r="H78" s="11">
        <v>44285</v>
      </c>
      <c r="I78">
        <v>1</v>
      </c>
      <c r="J78" s="5" t="s">
        <v>404</v>
      </c>
      <c r="K78" s="5" t="s">
        <v>81</v>
      </c>
      <c r="L78">
        <v>4.2958904109589042</v>
      </c>
      <c r="M78" t="s">
        <v>584</v>
      </c>
    </row>
    <row r="79" spans="1:13" x14ac:dyDescent="0.3">
      <c r="A79" s="5" t="s">
        <v>454</v>
      </c>
      <c r="B79" s="5" t="s">
        <v>739</v>
      </c>
      <c r="C79" s="5" t="s">
        <v>740</v>
      </c>
      <c r="D79" s="5" t="s">
        <v>30</v>
      </c>
      <c r="E79" s="5" t="s">
        <v>45</v>
      </c>
      <c r="F79">
        <v>28481.16</v>
      </c>
      <c r="G79" t="s">
        <v>608</v>
      </c>
      <c r="H79" s="11">
        <v>44228</v>
      </c>
      <c r="I79">
        <v>1</v>
      </c>
      <c r="J79" s="5" t="s">
        <v>404</v>
      </c>
      <c r="K79" s="5" t="s">
        <v>71</v>
      </c>
      <c r="L79">
        <v>4.4520547945205475</v>
      </c>
      <c r="M79" t="s">
        <v>584</v>
      </c>
    </row>
    <row r="80" spans="1:13" x14ac:dyDescent="0.3">
      <c r="A80" s="5" t="s">
        <v>160</v>
      </c>
      <c r="B80" s="5" t="s">
        <v>741</v>
      </c>
      <c r="C80" s="5" t="s">
        <v>742</v>
      </c>
      <c r="D80" s="5" t="s">
        <v>30</v>
      </c>
      <c r="E80" s="5" t="s">
        <v>134</v>
      </c>
      <c r="F80">
        <v>32192.15</v>
      </c>
      <c r="G80" t="s">
        <v>608</v>
      </c>
      <c r="H80" s="11">
        <v>44473</v>
      </c>
      <c r="I80">
        <v>1</v>
      </c>
      <c r="J80" s="5" t="s">
        <v>15</v>
      </c>
      <c r="K80" s="5" t="s">
        <v>22</v>
      </c>
      <c r="L80">
        <v>3.7808219178082192</v>
      </c>
      <c r="M80" t="s">
        <v>584</v>
      </c>
    </row>
    <row r="81" spans="1:13" x14ac:dyDescent="0.3">
      <c r="A81" s="5" t="s">
        <v>72</v>
      </c>
      <c r="B81" s="5" t="s">
        <v>743</v>
      </c>
      <c r="C81" s="5" t="s">
        <v>744</v>
      </c>
      <c r="D81" s="5" t="s">
        <v>30</v>
      </c>
      <c r="E81" s="5" t="s">
        <v>84</v>
      </c>
      <c r="F81">
        <v>112645.99</v>
      </c>
      <c r="G81" t="s">
        <v>583</v>
      </c>
      <c r="H81" s="11">
        <v>43759</v>
      </c>
      <c r="I81">
        <v>0.6</v>
      </c>
      <c r="J81" s="5" t="s">
        <v>15</v>
      </c>
      <c r="K81" s="5" t="s">
        <v>76</v>
      </c>
      <c r="L81">
        <v>5.7369863013698632</v>
      </c>
      <c r="M81" t="s">
        <v>588</v>
      </c>
    </row>
    <row r="82" spans="1:13" x14ac:dyDescent="0.3">
      <c r="A82" s="5" t="s">
        <v>455</v>
      </c>
      <c r="B82" s="5" t="s">
        <v>745</v>
      </c>
      <c r="C82" s="5" t="s">
        <v>746</v>
      </c>
      <c r="D82" s="5" t="s">
        <v>599</v>
      </c>
      <c r="E82" s="5" t="s">
        <v>49</v>
      </c>
      <c r="F82">
        <v>107107.6</v>
      </c>
      <c r="G82" t="s">
        <v>583</v>
      </c>
      <c r="H82" s="11">
        <v>43325</v>
      </c>
      <c r="I82">
        <v>0.9</v>
      </c>
      <c r="J82" s="5" t="s">
        <v>15</v>
      </c>
      <c r="K82" s="5" t="s">
        <v>71</v>
      </c>
      <c r="L82">
        <v>6.9260273972602739</v>
      </c>
      <c r="M82" t="s">
        <v>588</v>
      </c>
    </row>
    <row r="83" spans="1:13" x14ac:dyDescent="0.3">
      <c r="A83" s="5" t="s">
        <v>200</v>
      </c>
      <c r="B83" s="5" t="s">
        <v>747</v>
      </c>
      <c r="C83" s="5" t="s">
        <v>748</v>
      </c>
      <c r="D83" s="5" t="s">
        <v>11</v>
      </c>
      <c r="E83" s="5" t="s">
        <v>19</v>
      </c>
      <c r="F83">
        <v>80695.740000000005</v>
      </c>
      <c r="G83" t="s">
        <v>587</v>
      </c>
      <c r="H83" s="11">
        <v>43787</v>
      </c>
      <c r="I83">
        <v>0.8</v>
      </c>
      <c r="J83" s="5" t="s">
        <v>15</v>
      </c>
      <c r="K83" s="5" t="s">
        <v>27</v>
      </c>
      <c r="L83">
        <v>5.6602739726027398</v>
      </c>
      <c r="M83" t="s">
        <v>588</v>
      </c>
    </row>
    <row r="84" spans="1:13" x14ac:dyDescent="0.3">
      <c r="A84" s="5" t="s">
        <v>456</v>
      </c>
      <c r="B84" s="5" t="s">
        <v>749</v>
      </c>
      <c r="C84" s="5" t="s">
        <v>750</v>
      </c>
      <c r="D84" s="5" t="s">
        <v>11</v>
      </c>
      <c r="E84" s="5" t="s">
        <v>97</v>
      </c>
      <c r="F84">
        <v>75475.929999999993</v>
      </c>
      <c r="G84" t="s">
        <v>587</v>
      </c>
      <c r="H84" s="11">
        <v>43794</v>
      </c>
      <c r="I84">
        <v>1</v>
      </c>
      <c r="J84" s="5" t="s">
        <v>15</v>
      </c>
      <c r="K84" s="5" t="s">
        <v>33</v>
      </c>
      <c r="L84">
        <v>5.6410958904109592</v>
      </c>
      <c r="M84" t="s">
        <v>584</v>
      </c>
    </row>
    <row r="85" spans="1:13" x14ac:dyDescent="0.3">
      <c r="A85" s="5" t="s">
        <v>457</v>
      </c>
      <c r="B85" s="5" t="s">
        <v>751</v>
      </c>
      <c r="C85" s="5" t="s">
        <v>752</v>
      </c>
      <c r="D85" s="5" t="s">
        <v>11</v>
      </c>
      <c r="E85" s="5" t="s">
        <v>19</v>
      </c>
      <c r="F85">
        <v>86558.58</v>
      </c>
      <c r="G85" t="s">
        <v>587</v>
      </c>
      <c r="H85" s="11">
        <v>43887</v>
      </c>
      <c r="I85">
        <v>1</v>
      </c>
      <c r="J85" s="5" t="s">
        <v>396</v>
      </c>
      <c r="K85" s="5" t="s">
        <v>33</v>
      </c>
      <c r="L85">
        <v>5.3863013698630136</v>
      </c>
      <c r="M85" t="s">
        <v>584</v>
      </c>
    </row>
    <row r="86" spans="1:13" x14ac:dyDescent="0.3">
      <c r="A86" s="5" t="s">
        <v>63</v>
      </c>
      <c r="B86" s="5" t="s">
        <v>753</v>
      </c>
      <c r="C86" s="5" t="s">
        <v>754</v>
      </c>
      <c r="D86" s="5" t="s">
        <v>11</v>
      </c>
      <c r="E86" s="5" t="s">
        <v>65</v>
      </c>
      <c r="F86">
        <v>84309.95</v>
      </c>
      <c r="G86" t="s">
        <v>587</v>
      </c>
      <c r="H86" s="11">
        <v>44501</v>
      </c>
      <c r="I86">
        <v>1</v>
      </c>
      <c r="J86" s="5" t="s">
        <v>15</v>
      </c>
      <c r="K86" s="5" t="s">
        <v>33</v>
      </c>
      <c r="L86">
        <v>3.7041095890410958</v>
      </c>
      <c r="M86" t="s">
        <v>584</v>
      </c>
    </row>
    <row r="87" spans="1:13" x14ac:dyDescent="0.3">
      <c r="A87" s="5" t="s">
        <v>77</v>
      </c>
      <c r="B87" s="5" t="s">
        <v>755</v>
      </c>
      <c r="C87" s="5" t="s">
        <v>756</v>
      </c>
      <c r="D87" s="5" t="s">
        <v>30</v>
      </c>
      <c r="E87" s="5" t="s">
        <v>49</v>
      </c>
      <c r="F87">
        <v>91645.04</v>
      </c>
      <c r="G87" t="s">
        <v>587</v>
      </c>
      <c r="H87" s="11">
        <v>44223</v>
      </c>
      <c r="I87">
        <v>1</v>
      </c>
      <c r="J87" s="5" t="s">
        <v>15</v>
      </c>
      <c r="K87" s="5" t="s">
        <v>81</v>
      </c>
      <c r="L87">
        <v>4.4657534246575343</v>
      </c>
      <c r="M87" t="s">
        <v>584</v>
      </c>
    </row>
    <row r="88" spans="1:13" x14ac:dyDescent="0.3">
      <c r="A88" s="5" t="s">
        <v>458</v>
      </c>
      <c r="B88" s="5" t="s">
        <v>757</v>
      </c>
      <c r="C88" s="5" t="s">
        <v>758</v>
      </c>
      <c r="D88" s="5" t="s">
        <v>11</v>
      </c>
      <c r="E88" s="5" t="s">
        <v>12</v>
      </c>
      <c r="F88">
        <v>101187.36</v>
      </c>
      <c r="G88" t="s">
        <v>583</v>
      </c>
      <c r="H88" s="11">
        <v>43258</v>
      </c>
      <c r="I88">
        <v>1</v>
      </c>
      <c r="J88" s="5" t="s">
        <v>396</v>
      </c>
      <c r="K88" s="5" t="s">
        <v>27</v>
      </c>
      <c r="L88">
        <v>7.1095890410958908</v>
      </c>
      <c r="M88" t="s">
        <v>584</v>
      </c>
    </row>
    <row r="89" spans="1:13" x14ac:dyDescent="0.3">
      <c r="A89" s="5" t="s">
        <v>426</v>
      </c>
      <c r="B89" s="5" t="s">
        <v>671</v>
      </c>
      <c r="C89" s="5" t="s">
        <v>672</v>
      </c>
      <c r="D89" s="5" t="s">
        <v>30</v>
      </c>
      <c r="E89" s="5" t="s">
        <v>19</v>
      </c>
      <c r="F89">
        <v>80169.42</v>
      </c>
      <c r="G89" t="s">
        <v>587</v>
      </c>
      <c r="H89" s="11">
        <v>44053</v>
      </c>
      <c r="I89">
        <v>1</v>
      </c>
      <c r="J89" s="5" t="s">
        <v>15</v>
      </c>
      <c r="K89" s="5" t="s">
        <v>81</v>
      </c>
      <c r="L89">
        <v>4.9315068493150687</v>
      </c>
      <c r="M89" t="s">
        <v>584</v>
      </c>
    </row>
    <row r="90" spans="1:13" x14ac:dyDescent="0.3">
      <c r="A90" s="5" t="s">
        <v>459</v>
      </c>
      <c r="B90" s="5" t="s">
        <v>759</v>
      </c>
      <c r="C90" s="5" t="s">
        <v>760</v>
      </c>
      <c r="D90" s="5" t="s">
        <v>11</v>
      </c>
      <c r="E90" s="5" t="s">
        <v>123</v>
      </c>
      <c r="F90">
        <v>104038.9</v>
      </c>
      <c r="G90" t="s">
        <v>583</v>
      </c>
      <c r="H90" s="11">
        <v>43815</v>
      </c>
      <c r="I90">
        <v>1</v>
      </c>
      <c r="J90" s="5" t="s">
        <v>396</v>
      </c>
      <c r="K90" s="5" t="s">
        <v>33</v>
      </c>
      <c r="L90">
        <v>5.5835616438356164</v>
      </c>
      <c r="M90" t="s">
        <v>584</v>
      </c>
    </row>
    <row r="91" spans="1:13" x14ac:dyDescent="0.3">
      <c r="A91" s="5" t="s">
        <v>460</v>
      </c>
      <c r="B91" s="5" t="s">
        <v>761</v>
      </c>
      <c r="C91" s="5" t="s">
        <v>762</v>
      </c>
      <c r="D91" s="5" t="s">
        <v>11</v>
      </c>
      <c r="E91" s="5" t="s">
        <v>65</v>
      </c>
      <c r="F91">
        <v>99683.67</v>
      </c>
      <c r="G91" t="s">
        <v>587</v>
      </c>
      <c r="H91" s="11">
        <v>43500</v>
      </c>
      <c r="I91">
        <v>1</v>
      </c>
      <c r="J91" s="5" t="s">
        <v>396</v>
      </c>
      <c r="K91" s="5" t="s">
        <v>76</v>
      </c>
      <c r="L91">
        <v>6.4465753424657537</v>
      </c>
      <c r="M91" t="s">
        <v>584</v>
      </c>
    </row>
    <row r="92" spans="1:13" x14ac:dyDescent="0.3">
      <c r="A92" s="5" t="s">
        <v>461</v>
      </c>
      <c r="B92" s="5" t="s">
        <v>763</v>
      </c>
      <c r="C92" s="5" t="s">
        <v>764</v>
      </c>
      <c r="D92" s="5" t="s">
        <v>30</v>
      </c>
      <c r="E92" s="5" t="s">
        <v>84</v>
      </c>
      <c r="F92">
        <v>47362.62</v>
      </c>
      <c r="G92" t="s">
        <v>608</v>
      </c>
      <c r="H92" s="11">
        <v>43973</v>
      </c>
      <c r="I92">
        <v>1</v>
      </c>
      <c r="J92" s="5" t="s">
        <v>404</v>
      </c>
      <c r="K92" s="5" t="s">
        <v>33</v>
      </c>
      <c r="L92">
        <v>5.1506849315068495</v>
      </c>
      <c r="M92" t="s">
        <v>584</v>
      </c>
    </row>
    <row r="93" spans="1:13" x14ac:dyDescent="0.3">
      <c r="A93" s="5" t="s">
        <v>17</v>
      </c>
      <c r="B93" s="5" t="s">
        <v>765</v>
      </c>
      <c r="C93" s="5" t="s">
        <v>766</v>
      </c>
      <c r="D93" s="5" t="s">
        <v>11</v>
      </c>
      <c r="E93" s="5" t="s">
        <v>19</v>
      </c>
      <c r="F93">
        <v>70649.460000000006</v>
      </c>
      <c r="G93" t="s">
        <v>587</v>
      </c>
      <c r="H93" s="11">
        <v>43843</v>
      </c>
      <c r="I93">
        <v>1</v>
      </c>
      <c r="J93" s="5" t="s">
        <v>15</v>
      </c>
      <c r="K93" s="5" t="s">
        <v>22</v>
      </c>
      <c r="L93">
        <v>5.506849315068493</v>
      </c>
      <c r="M93" t="s">
        <v>584</v>
      </c>
    </row>
    <row r="94" spans="1:13" x14ac:dyDescent="0.3">
      <c r="A94" s="5" t="s">
        <v>462</v>
      </c>
      <c r="B94" s="5" t="s">
        <v>767</v>
      </c>
      <c r="C94" s="5" t="s">
        <v>768</v>
      </c>
      <c r="D94" s="5" t="s">
        <v>11</v>
      </c>
      <c r="E94" s="5" t="s">
        <v>45</v>
      </c>
      <c r="F94">
        <v>75733.740000000005</v>
      </c>
      <c r="G94" t="s">
        <v>587</v>
      </c>
      <c r="H94" s="11">
        <v>44382</v>
      </c>
      <c r="I94">
        <v>1</v>
      </c>
      <c r="J94" s="5" t="s">
        <v>15</v>
      </c>
      <c r="K94" s="5" t="s">
        <v>22</v>
      </c>
      <c r="L94">
        <v>4.0301369863013701</v>
      </c>
      <c r="M94" t="s">
        <v>584</v>
      </c>
    </row>
    <row r="95" spans="1:13" x14ac:dyDescent="0.3">
      <c r="A95" s="5" t="s">
        <v>463</v>
      </c>
      <c r="B95" s="5" t="s">
        <v>769</v>
      </c>
      <c r="C95" s="5" t="s">
        <v>770</v>
      </c>
      <c r="D95" s="5" t="s">
        <v>11</v>
      </c>
      <c r="E95" s="5" t="s">
        <v>49</v>
      </c>
      <c r="F95">
        <v>71823.56</v>
      </c>
      <c r="G95" t="s">
        <v>587</v>
      </c>
      <c r="H95" s="11">
        <v>43374</v>
      </c>
      <c r="I95">
        <v>0.3</v>
      </c>
      <c r="J95" s="5" t="s">
        <v>404</v>
      </c>
      <c r="K95" s="5" t="s">
        <v>33</v>
      </c>
      <c r="L95">
        <v>6.7917808219178086</v>
      </c>
      <c r="M95" t="s">
        <v>588</v>
      </c>
    </row>
    <row r="96" spans="1:13" x14ac:dyDescent="0.3">
      <c r="A96" s="5" t="s">
        <v>464</v>
      </c>
      <c r="B96" s="5" t="s">
        <v>771</v>
      </c>
      <c r="C96" s="5" t="s">
        <v>772</v>
      </c>
      <c r="D96" s="5" t="s">
        <v>11</v>
      </c>
      <c r="E96" s="5" t="s">
        <v>134</v>
      </c>
      <c r="F96">
        <v>41934.71</v>
      </c>
      <c r="G96" t="s">
        <v>608</v>
      </c>
      <c r="H96" s="11">
        <v>43943</v>
      </c>
      <c r="I96">
        <v>1</v>
      </c>
      <c r="J96" s="5" t="s">
        <v>15</v>
      </c>
      <c r="K96" s="5" t="s">
        <v>33</v>
      </c>
      <c r="L96">
        <v>5.2328767123287667</v>
      </c>
      <c r="M96" t="s">
        <v>584</v>
      </c>
    </row>
    <row r="97" spans="1:13" x14ac:dyDescent="0.3">
      <c r="A97" s="5" t="s">
        <v>181</v>
      </c>
      <c r="B97" s="5" t="s">
        <v>773</v>
      </c>
      <c r="C97" s="5" t="s">
        <v>774</v>
      </c>
      <c r="D97" s="5" t="s">
        <v>30</v>
      </c>
      <c r="E97" s="5" t="s">
        <v>45</v>
      </c>
      <c r="F97">
        <v>66572.58</v>
      </c>
      <c r="G97" t="s">
        <v>587</v>
      </c>
      <c r="H97" s="11">
        <v>44193</v>
      </c>
      <c r="I97">
        <v>1</v>
      </c>
      <c r="J97" s="5" t="s">
        <v>15</v>
      </c>
      <c r="K97" s="5" t="s">
        <v>71</v>
      </c>
      <c r="L97">
        <v>4.5479452054794525</v>
      </c>
      <c r="M97" t="s">
        <v>584</v>
      </c>
    </row>
    <row r="98" spans="1:13" x14ac:dyDescent="0.3">
      <c r="A98" s="5" t="s">
        <v>465</v>
      </c>
      <c r="B98" s="5" t="s">
        <v>775</v>
      </c>
      <c r="C98" s="5" t="s">
        <v>776</v>
      </c>
      <c r="D98" s="5" t="s">
        <v>30</v>
      </c>
      <c r="E98" s="5" t="s">
        <v>36</v>
      </c>
      <c r="F98">
        <v>76932.600000000006</v>
      </c>
      <c r="G98" t="s">
        <v>587</v>
      </c>
      <c r="H98" s="11">
        <v>43493</v>
      </c>
      <c r="I98">
        <v>1</v>
      </c>
      <c r="J98" s="5" t="s">
        <v>15</v>
      </c>
      <c r="K98" s="5" t="s">
        <v>22</v>
      </c>
      <c r="L98">
        <v>6.4657534246575343</v>
      </c>
      <c r="M98" t="s">
        <v>584</v>
      </c>
    </row>
    <row r="99" spans="1:13" x14ac:dyDescent="0.3">
      <c r="A99" s="5" t="s">
        <v>466</v>
      </c>
      <c r="B99" s="5" t="s">
        <v>777</v>
      </c>
      <c r="C99" s="5" t="s">
        <v>778</v>
      </c>
      <c r="D99" s="5" t="s">
        <v>30</v>
      </c>
      <c r="E99" s="5" t="s">
        <v>123</v>
      </c>
      <c r="F99">
        <v>59258.19</v>
      </c>
      <c r="G99" t="s">
        <v>587</v>
      </c>
      <c r="H99" s="11">
        <v>43452</v>
      </c>
      <c r="I99">
        <v>0.8</v>
      </c>
      <c r="J99" s="5" t="s">
        <v>15</v>
      </c>
      <c r="K99" s="5" t="s">
        <v>76</v>
      </c>
      <c r="L99">
        <v>6.5780821917808217</v>
      </c>
      <c r="M99" t="s">
        <v>588</v>
      </c>
    </row>
    <row r="100" spans="1:13" x14ac:dyDescent="0.3">
      <c r="A100" s="5" t="s">
        <v>467</v>
      </c>
      <c r="B100" s="5" t="s">
        <v>779</v>
      </c>
      <c r="C100" s="5" t="s">
        <v>780</v>
      </c>
      <c r="D100" s="5" t="s">
        <v>30</v>
      </c>
      <c r="E100" s="5" t="s">
        <v>12</v>
      </c>
      <c r="F100">
        <v>112778.28</v>
      </c>
      <c r="G100" t="s">
        <v>583</v>
      </c>
      <c r="H100" s="11">
        <v>43250</v>
      </c>
      <c r="I100">
        <v>1</v>
      </c>
      <c r="J100" s="5" t="s">
        <v>396</v>
      </c>
      <c r="K100" s="5" t="s">
        <v>33</v>
      </c>
      <c r="L100">
        <v>7.1315068493150688</v>
      </c>
      <c r="M100" t="s">
        <v>584</v>
      </c>
    </row>
    <row r="101" spans="1:13" x14ac:dyDescent="0.3">
      <c r="A101" s="5" t="s">
        <v>468</v>
      </c>
      <c r="B101" s="5" t="s">
        <v>781</v>
      </c>
      <c r="C101" s="5" t="s">
        <v>782</v>
      </c>
      <c r="D101" s="5" t="s">
        <v>11</v>
      </c>
      <c r="E101" s="5" t="s">
        <v>49</v>
      </c>
      <c r="F101">
        <v>44845.33</v>
      </c>
      <c r="G101" t="s">
        <v>608</v>
      </c>
      <c r="H101" s="11">
        <v>43277</v>
      </c>
      <c r="I101">
        <v>1</v>
      </c>
      <c r="J101" s="5" t="s">
        <v>15</v>
      </c>
      <c r="K101" s="5" t="s">
        <v>76</v>
      </c>
      <c r="L101">
        <v>7.0575342465753428</v>
      </c>
      <c r="M101" t="s">
        <v>584</v>
      </c>
    </row>
    <row r="102" spans="1:13" x14ac:dyDescent="0.3">
      <c r="A102" s="5" t="s">
        <v>114</v>
      </c>
      <c r="B102" s="5" t="s">
        <v>783</v>
      </c>
      <c r="C102" s="5" t="s">
        <v>784</v>
      </c>
      <c r="D102" s="5" t="s">
        <v>30</v>
      </c>
      <c r="E102" s="5" t="s">
        <v>97</v>
      </c>
      <c r="F102">
        <v>115191.38</v>
      </c>
      <c r="G102" t="s">
        <v>583</v>
      </c>
      <c r="H102" s="11">
        <v>44004</v>
      </c>
      <c r="I102">
        <v>1</v>
      </c>
      <c r="J102" s="5" t="s">
        <v>15</v>
      </c>
      <c r="K102" s="5" t="s">
        <v>22</v>
      </c>
      <c r="L102">
        <v>5.065753424657534</v>
      </c>
      <c r="M102" t="s">
        <v>584</v>
      </c>
    </row>
    <row r="103" spans="1:13" x14ac:dyDescent="0.3">
      <c r="A103" s="5" t="s">
        <v>469</v>
      </c>
      <c r="B103" s="5" t="s">
        <v>785</v>
      </c>
      <c r="C103" s="5" t="s">
        <v>786</v>
      </c>
      <c r="D103" s="5" t="s">
        <v>11</v>
      </c>
      <c r="E103" s="5" t="s">
        <v>45</v>
      </c>
      <c r="F103">
        <v>111049.84</v>
      </c>
      <c r="G103" t="s">
        <v>583</v>
      </c>
      <c r="H103" s="11">
        <v>44393</v>
      </c>
      <c r="I103">
        <v>1</v>
      </c>
      <c r="J103" s="5" t="s">
        <v>15</v>
      </c>
      <c r="K103" s="5" t="s">
        <v>16</v>
      </c>
      <c r="L103">
        <v>4</v>
      </c>
      <c r="M103" t="s">
        <v>584</v>
      </c>
    </row>
    <row r="104" spans="1:13" x14ac:dyDescent="0.3">
      <c r="A104" s="5" t="s">
        <v>121</v>
      </c>
      <c r="B104" s="5" t="s">
        <v>787</v>
      </c>
      <c r="C104" s="5" t="s">
        <v>788</v>
      </c>
      <c r="D104" s="5" t="s">
        <v>11</v>
      </c>
      <c r="E104" s="5" t="s">
        <v>123</v>
      </c>
      <c r="F104">
        <v>75974.990000000005</v>
      </c>
      <c r="G104" t="s">
        <v>587</v>
      </c>
      <c r="H104" s="11">
        <v>44172</v>
      </c>
      <c r="I104">
        <v>1</v>
      </c>
      <c r="J104" s="5" t="s">
        <v>15</v>
      </c>
      <c r="K104" s="5" t="s">
        <v>33</v>
      </c>
      <c r="L104">
        <v>4.6054794520547944</v>
      </c>
      <c r="M104" t="s">
        <v>584</v>
      </c>
    </row>
    <row r="105" spans="1:13" x14ac:dyDescent="0.3">
      <c r="A105" s="5" t="s">
        <v>470</v>
      </c>
      <c r="B105" s="5" t="s">
        <v>789</v>
      </c>
      <c r="C105" s="5" t="s">
        <v>790</v>
      </c>
      <c r="D105" s="5" t="s">
        <v>11</v>
      </c>
      <c r="E105" s="5" t="s">
        <v>89</v>
      </c>
      <c r="F105">
        <v>42161.77</v>
      </c>
      <c r="G105" t="s">
        <v>608</v>
      </c>
      <c r="H105" s="11">
        <v>43494</v>
      </c>
      <c r="I105">
        <v>1</v>
      </c>
      <c r="J105" s="5" t="s">
        <v>15</v>
      </c>
      <c r="K105" s="5" t="s">
        <v>81</v>
      </c>
      <c r="L105">
        <v>6.463013698630137</v>
      </c>
      <c r="M105" t="s">
        <v>584</v>
      </c>
    </row>
    <row r="106" spans="1:13" x14ac:dyDescent="0.3">
      <c r="A106" s="5" t="s">
        <v>471</v>
      </c>
      <c r="B106" s="5" t="s">
        <v>791</v>
      </c>
      <c r="C106" s="5" t="s">
        <v>792</v>
      </c>
      <c r="D106" s="5" t="s">
        <v>30</v>
      </c>
      <c r="E106" s="5" t="s">
        <v>19</v>
      </c>
      <c r="F106">
        <v>71371.37</v>
      </c>
      <c r="G106" t="s">
        <v>587</v>
      </c>
      <c r="H106" s="11">
        <v>43392</v>
      </c>
      <c r="I106">
        <v>1</v>
      </c>
      <c r="J106" s="5" t="s">
        <v>15</v>
      </c>
      <c r="K106" s="5" t="s">
        <v>22</v>
      </c>
      <c r="L106">
        <v>6.7424657534246579</v>
      </c>
      <c r="M106" t="s">
        <v>584</v>
      </c>
    </row>
    <row r="107" spans="1:13" x14ac:dyDescent="0.3">
      <c r="A107" s="5" t="s">
        <v>472</v>
      </c>
      <c r="B107" s="5" t="s">
        <v>793</v>
      </c>
      <c r="C107" s="5" t="s">
        <v>794</v>
      </c>
      <c r="D107" s="5" t="s">
        <v>30</v>
      </c>
      <c r="E107" s="5" t="s">
        <v>49</v>
      </c>
      <c r="F107">
        <v>49915.14</v>
      </c>
      <c r="G107" t="s">
        <v>608</v>
      </c>
      <c r="H107" s="11">
        <v>43550</v>
      </c>
      <c r="I107">
        <v>1</v>
      </c>
      <c r="J107" s="5" t="s">
        <v>15</v>
      </c>
      <c r="K107" s="5" t="s">
        <v>33</v>
      </c>
      <c r="L107">
        <v>6.3095890410958901</v>
      </c>
      <c r="M107" t="s">
        <v>584</v>
      </c>
    </row>
    <row r="108" spans="1:13" x14ac:dyDescent="0.3">
      <c r="A108" s="5" t="s">
        <v>473</v>
      </c>
      <c r="B108" s="5" t="s">
        <v>795</v>
      </c>
      <c r="C108" s="5" t="s">
        <v>796</v>
      </c>
      <c r="D108" s="5" t="s">
        <v>30</v>
      </c>
      <c r="E108" s="5" t="s">
        <v>123</v>
      </c>
      <c r="F108">
        <v>37062.1</v>
      </c>
      <c r="G108" t="s">
        <v>608</v>
      </c>
      <c r="H108" s="11">
        <v>44357</v>
      </c>
      <c r="I108">
        <v>1</v>
      </c>
      <c r="J108" s="5" t="s">
        <v>404</v>
      </c>
      <c r="K108" s="5" t="s">
        <v>71</v>
      </c>
      <c r="L108">
        <v>4.0986301369863014</v>
      </c>
      <c r="M108" t="s">
        <v>584</v>
      </c>
    </row>
    <row r="109" spans="1:13" x14ac:dyDescent="0.3">
      <c r="A109" s="5" t="s">
        <v>415</v>
      </c>
      <c r="B109" s="5" t="s">
        <v>647</v>
      </c>
      <c r="C109" s="5" t="s">
        <v>648</v>
      </c>
      <c r="D109" s="5" t="s">
        <v>30</v>
      </c>
      <c r="E109" s="5" t="s">
        <v>19</v>
      </c>
      <c r="F109">
        <v>90884.32</v>
      </c>
      <c r="G109" t="s">
        <v>587</v>
      </c>
      <c r="H109" s="11">
        <v>43826</v>
      </c>
      <c r="I109">
        <v>1</v>
      </c>
      <c r="J109" s="5" t="s">
        <v>15</v>
      </c>
      <c r="K109" s="5" t="s">
        <v>27</v>
      </c>
      <c r="L109">
        <v>5.5534246575342463</v>
      </c>
      <c r="M109" t="s">
        <v>584</v>
      </c>
    </row>
    <row r="110" spans="1:13" x14ac:dyDescent="0.3">
      <c r="A110" s="5" t="s">
        <v>474</v>
      </c>
      <c r="B110" s="5" t="s">
        <v>797</v>
      </c>
      <c r="C110" s="5" t="s">
        <v>798</v>
      </c>
      <c r="D110" s="5" t="s">
        <v>30</v>
      </c>
      <c r="E110" s="5" t="s">
        <v>45</v>
      </c>
      <c r="F110">
        <v>89838.77</v>
      </c>
      <c r="G110" t="s">
        <v>587</v>
      </c>
      <c r="H110" s="11">
        <v>43602</v>
      </c>
      <c r="I110">
        <v>1</v>
      </c>
      <c r="J110" s="5" t="s">
        <v>15</v>
      </c>
      <c r="K110" s="5" t="s">
        <v>33</v>
      </c>
      <c r="L110">
        <v>6.1671232876712327</v>
      </c>
      <c r="M110" t="s">
        <v>584</v>
      </c>
    </row>
    <row r="111" spans="1:13" x14ac:dyDescent="0.3">
      <c r="A111" s="5" t="s">
        <v>475</v>
      </c>
      <c r="B111" s="5" t="s">
        <v>799</v>
      </c>
      <c r="C111" s="5" t="s">
        <v>800</v>
      </c>
      <c r="D111" s="5" t="s">
        <v>11</v>
      </c>
      <c r="E111" s="5" t="s">
        <v>49</v>
      </c>
      <c r="F111">
        <v>68887.839999999997</v>
      </c>
      <c r="G111" t="s">
        <v>587</v>
      </c>
      <c r="H111" s="11">
        <v>43297</v>
      </c>
      <c r="I111">
        <v>1</v>
      </c>
      <c r="J111" s="5" t="s">
        <v>15</v>
      </c>
      <c r="K111" s="5" t="s">
        <v>33</v>
      </c>
      <c r="L111">
        <v>7.0027397260273974</v>
      </c>
      <c r="M111" t="s">
        <v>584</v>
      </c>
    </row>
    <row r="112" spans="1:13" x14ac:dyDescent="0.3">
      <c r="A112" s="5" t="s">
        <v>452</v>
      </c>
      <c r="B112" s="5" t="s">
        <v>801</v>
      </c>
      <c r="C112" s="5" t="s">
        <v>802</v>
      </c>
      <c r="D112" s="5" t="s">
        <v>30</v>
      </c>
      <c r="E112" s="5" t="s">
        <v>97</v>
      </c>
      <c r="F112">
        <v>106775.14</v>
      </c>
      <c r="G112" t="s">
        <v>583</v>
      </c>
      <c r="H112" s="11">
        <v>43563</v>
      </c>
      <c r="I112">
        <v>1</v>
      </c>
      <c r="J112" s="5" t="s">
        <v>396</v>
      </c>
      <c r="K112" s="5" t="s">
        <v>22</v>
      </c>
      <c r="L112">
        <v>6.2739726027397262</v>
      </c>
      <c r="M112" t="s">
        <v>584</v>
      </c>
    </row>
    <row r="113" spans="1:13" x14ac:dyDescent="0.3">
      <c r="A113" s="5" t="s">
        <v>476</v>
      </c>
      <c r="B113" s="5" t="s">
        <v>803</v>
      </c>
      <c r="C113" s="5" t="s">
        <v>804</v>
      </c>
      <c r="D113" s="5" t="s">
        <v>11</v>
      </c>
      <c r="E113" s="5" t="s">
        <v>89</v>
      </c>
      <c r="F113">
        <v>89690.38</v>
      </c>
      <c r="G113" t="s">
        <v>587</v>
      </c>
      <c r="H113" s="11">
        <v>43213</v>
      </c>
      <c r="I113">
        <v>1</v>
      </c>
      <c r="J113" s="5" t="s">
        <v>15</v>
      </c>
      <c r="K113" s="5" t="s">
        <v>22</v>
      </c>
      <c r="L113">
        <v>7.2328767123287667</v>
      </c>
      <c r="M113" t="s">
        <v>584</v>
      </c>
    </row>
    <row r="114" spans="1:13" x14ac:dyDescent="0.3">
      <c r="A114" s="5" t="s">
        <v>477</v>
      </c>
      <c r="B114" s="5" t="s">
        <v>805</v>
      </c>
      <c r="C114" s="5" t="s">
        <v>806</v>
      </c>
      <c r="D114" s="5" t="s">
        <v>30</v>
      </c>
      <c r="E114" s="5" t="s">
        <v>97</v>
      </c>
      <c r="F114">
        <v>111229.47</v>
      </c>
      <c r="G114" t="s">
        <v>583</v>
      </c>
      <c r="H114" s="11">
        <v>43402</v>
      </c>
      <c r="I114">
        <v>1</v>
      </c>
      <c r="J114" s="5" t="s">
        <v>15</v>
      </c>
      <c r="K114" s="5" t="s">
        <v>33</v>
      </c>
      <c r="L114">
        <v>6.7150684931506852</v>
      </c>
      <c r="M114" t="s">
        <v>584</v>
      </c>
    </row>
    <row r="115" spans="1:13" x14ac:dyDescent="0.3">
      <c r="A115" s="5" t="s">
        <v>478</v>
      </c>
      <c r="B115" s="5" t="s">
        <v>807</v>
      </c>
      <c r="C115" s="5" t="s">
        <v>808</v>
      </c>
      <c r="D115" s="5" t="s">
        <v>30</v>
      </c>
      <c r="E115" s="5" t="s">
        <v>49</v>
      </c>
      <c r="F115">
        <v>67633.850000000006</v>
      </c>
      <c r="G115" t="s">
        <v>587</v>
      </c>
      <c r="H115" s="11">
        <v>43340</v>
      </c>
      <c r="I115">
        <v>1</v>
      </c>
      <c r="J115" s="5" t="s">
        <v>15</v>
      </c>
      <c r="K115" s="5" t="s">
        <v>27</v>
      </c>
      <c r="L115">
        <v>6.8849315068493153</v>
      </c>
      <c r="M115" t="s">
        <v>584</v>
      </c>
    </row>
    <row r="116" spans="1:13" x14ac:dyDescent="0.3">
      <c r="A116" s="5" t="s">
        <v>479</v>
      </c>
      <c r="B116" s="5" t="s">
        <v>809</v>
      </c>
      <c r="C116" s="5" t="s">
        <v>810</v>
      </c>
      <c r="D116" s="5" t="s">
        <v>30</v>
      </c>
      <c r="E116" s="5" t="s">
        <v>89</v>
      </c>
      <c r="F116">
        <v>111815.49</v>
      </c>
      <c r="G116" t="s">
        <v>583</v>
      </c>
      <c r="H116" s="11">
        <v>43895</v>
      </c>
      <c r="I116">
        <v>0.7</v>
      </c>
      <c r="J116" s="5" t="s">
        <v>404</v>
      </c>
      <c r="K116" s="5" t="s">
        <v>33</v>
      </c>
      <c r="L116">
        <v>5.3643835616438356</v>
      </c>
      <c r="M116" t="s">
        <v>588</v>
      </c>
    </row>
    <row r="117" spans="1:13" x14ac:dyDescent="0.3">
      <c r="A117" s="5" t="s">
        <v>480</v>
      </c>
      <c r="B117" s="5" t="s">
        <v>811</v>
      </c>
      <c r="C117" s="5" t="s">
        <v>812</v>
      </c>
      <c r="D117" s="5" t="s">
        <v>30</v>
      </c>
      <c r="E117" s="5" t="s">
        <v>19</v>
      </c>
      <c r="F117">
        <v>39784.239999999998</v>
      </c>
      <c r="G117" t="s">
        <v>608</v>
      </c>
      <c r="H117" s="11">
        <v>43465</v>
      </c>
      <c r="I117">
        <v>1</v>
      </c>
      <c r="J117" s="5" t="s">
        <v>396</v>
      </c>
      <c r="K117" s="5" t="s">
        <v>71</v>
      </c>
      <c r="L117">
        <v>6.5424657534246577</v>
      </c>
      <c r="M117" t="s">
        <v>584</v>
      </c>
    </row>
    <row r="118" spans="1:13" x14ac:dyDescent="0.3">
      <c r="A118" s="5" t="s">
        <v>481</v>
      </c>
      <c r="B118" s="5" t="s">
        <v>813</v>
      </c>
      <c r="C118" s="5" t="s">
        <v>814</v>
      </c>
      <c r="D118" s="5" t="s">
        <v>11</v>
      </c>
      <c r="E118" s="5" t="s">
        <v>97</v>
      </c>
      <c r="F118">
        <v>89829.33</v>
      </c>
      <c r="G118" t="s">
        <v>587</v>
      </c>
      <c r="H118" s="11">
        <v>43794</v>
      </c>
      <c r="I118">
        <v>1</v>
      </c>
      <c r="J118" s="5" t="s">
        <v>404</v>
      </c>
      <c r="K118" s="5" t="s">
        <v>71</v>
      </c>
      <c r="L118">
        <v>5.6410958904109592</v>
      </c>
      <c r="M118" t="s">
        <v>584</v>
      </c>
    </row>
    <row r="119" spans="1:13" x14ac:dyDescent="0.3">
      <c r="A119" s="5" t="s">
        <v>479</v>
      </c>
      <c r="B119" s="5" t="s">
        <v>809</v>
      </c>
      <c r="C119" s="5" t="s">
        <v>810</v>
      </c>
      <c r="D119" s="5" t="s">
        <v>30</v>
      </c>
      <c r="E119" s="5" t="s">
        <v>89</v>
      </c>
      <c r="F119">
        <v>111815.49</v>
      </c>
      <c r="G119" t="s">
        <v>583</v>
      </c>
      <c r="H119" s="11">
        <v>43895</v>
      </c>
      <c r="I119">
        <v>0.7</v>
      </c>
      <c r="J119" s="5" t="s">
        <v>404</v>
      </c>
      <c r="K119" s="5" t="s">
        <v>33</v>
      </c>
      <c r="L119">
        <v>5.3643835616438356</v>
      </c>
      <c r="M119" t="s">
        <v>588</v>
      </c>
    </row>
    <row r="120" spans="1:13" x14ac:dyDescent="0.3">
      <c r="A120" s="5" t="s">
        <v>482</v>
      </c>
      <c r="B120" s="5" t="s">
        <v>815</v>
      </c>
      <c r="C120" s="5" t="s">
        <v>816</v>
      </c>
      <c r="D120" s="5" t="s">
        <v>30</v>
      </c>
      <c r="E120" s="5" t="s">
        <v>45</v>
      </c>
      <c r="F120">
        <v>72843.23</v>
      </c>
      <c r="G120" t="s">
        <v>587</v>
      </c>
      <c r="H120" s="11">
        <v>43280</v>
      </c>
      <c r="I120">
        <v>1</v>
      </c>
      <c r="J120" s="5" t="s">
        <v>396</v>
      </c>
      <c r="K120" s="5" t="s">
        <v>16</v>
      </c>
      <c r="L120">
        <v>7.0493150684931507</v>
      </c>
      <c r="M120" t="s">
        <v>584</v>
      </c>
    </row>
    <row r="121" spans="1:13" x14ac:dyDescent="0.3">
      <c r="A121" s="5" t="s">
        <v>463</v>
      </c>
      <c r="B121" s="5" t="s">
        <v>769</v>
      </c>
      <c r="C121" s="5" t="s">
        <v>770</v>
      </c>
      <c r="D121" s="5" t="s">
        <v>11</v>
      </c>
      <c r="E121" s="5" t="s">
        <v>49</v>
      </c>
      <c r="F121">
        <v>71823.56</v>
      </c>
      <c r="G121" t="s">
        <v>587</v>
      </c>
      <c r="H121" s="11">
        <v>43374</v>
      </c>
      <c r="I121">
        <v>0.3</v>
      </c>
      <c r="J121" s="5" t="s">
        <v>404</v>
      </c>
      <c r="K121" s="5" t="s">
        <v>33</v>
      </c>
      <c r="L121">
        <v>6.7917808219178086</v>
      </c>
      <c r="M121" t="s">
        <v>588</v>
      </c>
    </row>
    <row r="122" spans="1:13" x14ac:dyDescent="0.3">
      <c r="A122" s="5" t="s">
        <v>483</v>
      </c>
      <c r="B122" s="5" t="s">
        <v>817</v>
      </c>
      <c r="C122" s="5" t="s">
        <v>818</v>
      </c>
      <c r="D122" s="5" t="s">
        <v>30</v>
      </c>
      <c r="E122" s="5" t="s">
        <v>19</v>
      </c>
      <c r="F122">
        <v>88511.17</v>
      </c>
      <c r="G122" t="s">
        <v>587</v>
      </c>
      <c r="H122" s="11">
        <v>43950</v>
      </c>
      <c r="I122">
        <v>1</v>
      </c>
      <c r="J122" s="5" t="s">
        <v>15</v>
      </c>
      <c r="K122" s="5" t="s">
        <v>27</v>
      </c>
      <c r="L122">
        <v>5.2136986301369861</v>
      </c>
      <c r="M122" t="s">
        <v>584</v>
      </c>
    </row>
    <row r="123" spans="1:13" x14ac:dyDescent="0.3">
      <c r="A123" s="5" t="s">
        <v>111</v>
      </c>
      <c r="B123" s="5" t="s">
        <v>819</v>
      </c>
      <c r="C123" s="5" t="s">
        <v>820</v>
      </c>
      <c r="D123" s="5" t="s">
        <v>30</v>
      </c>
      <c r="E123" s="5" t="s">
        <v>49</v>
      </c>
      <c r="F123">
        <v>36547.58</v>
      </c>
      <c r="G123" t="s">
        <v>608</v>
      </c>
      <c r="H123" s="11">
        <v>43416</v>
      </c>
      <c r="I123">
        <v>1</v>
      </c>
      <c r="J123" s="5" t="s">
        <v>15</v>
      </c>
      <c r="K123" s="5" t="s">
        <v>33</v>
      </c>
      <c r="L123">
        <v>6.6767123287671231</v>
      </c>
      <c r="M123" t="s">
        <v>584</v>
      </c>
    </row>
    <row r="124" spans="1:13" x14ac:dyDescent="0.3">
      <c r="A124" s="5" t="s">
        <v>125</v>
      </c>
      <c r="B124" s="5" t="s">
        <v>821</v>
      </c>
      <c r="C124" s="5" t="s">
        <v>822</v>
      </c>
      <c r="D124" s="5" t="s">
        <v>30</v>
      </c>
      <c r="E124" s="5" t="s">
        <v>49</v>
      </c>
      <c r="F124">
        <v>95954.02</v>
      </c>
      <c r="G124" t="s">
        <v>587</v>
      </c>
      <c r="H124" s="11">
        <v>43567</v>
      </c>
      <c r="I124">
        <v>0.3</v>
      </c>
      <c r="J124" s="5" t="s">
        <v>15</v>
      </c>
      <c r="K124" s="5" t="s">
        <v>22</v>
      </c>
      <c r="L124">
        <v>6.2630136986301368</v>
      </c>
      <c r="M124" t="s">
        <v>588</v>
      </c>
    </row>
    <row r="125" spans="1:13" x14ac:dyDescent="0.3">
      <c r="A125" s="5" t="s">
        <v>484</v>
      </c>
      <c r="B125" s="5" t="s">
        <v>823</v>
      </c>
      <c r="C125" s="5" t="s">
        <v>824</v>
      </c>
      <c r="D125" s="5" t="s">
        <v>11</v>
      </c>
      <c r="E125" s="5" t="s">
        <v>12</v>
      </c>
      <c r="F125">
        <v>95677.9</v>
      </c>
      <c r="G125" t="s">
        <v>587</v>
      </c>
      <c r="H125" s="11">
        <v>44396</v>
      </c>
      <c r="I125">
        <v>0.3</v>
      </c>
      <c r="J125" s="5" t="s">
        <v>15</v>
      </c>
      <c r="K125" s="5" t="s">
        <v>71</v>
      </c>
      <c r="L125">
        <v>3.9917808219178084</v>
      </c>
      <c r="M125" t="s">
        <v>588</v>
      </c>
    </row>
    <row r="126" spans="1:13" x14ac:dyDescent="0.3">
      <c r="A126" s="5" t="s">
        <v>485</v>
      </c>
      <c r="B126" s="5" t="s">
        <v>825</v>
      </c>
      <c r="C126" s="5" t="s">
        <v>826</v>
      </c>
      <c r="D126" s="5" t="s">
        <v>11</v>
      </c>
      <c r="E126" s="5" t="s">
        <v>49</v>
      </c>
      <c r="F126">
        <v>76303.820000000007</v>
      </c>
      <c r="G126" t="s">
        <v>587</v>
      </c>
      <c r="H126" s="11">
        <v>43458</v>
      </c>
      <c r="I126">
        <v>1</v>
      </c>
      <c r="J126" s="5" t="s">
        <v>396</v>
      </c>
      <c r="K126" s="5" t="s">
        <v>22</v>
      </c>
      <c r="L126">
        <v>6.5616438356164384</v>
      </c>
      <c r="M126" t="s">
        <v>584</v>
      </c>
    </row>
    <row r="127" spans="1:13" x14ac:dyDescent="0.3">
      <c r="A127" s="5" t="s">
        <v>486</v>
      </c>
      <c r="B127" s="5" t="s">
        <v>827</v>
      </c>
      <c r="C127" s="5" t="s">
        <v>828</v>
      </c>
      <c r="D127" s="5" t="s">
        <v>30</v>
      </c>
      <c r="E127" s="5" t="s">
        <v>45</v>
      </c>
      <c r="F127">
        <v>99460.78</v>
      </c>
      <c r="G127" t="s">
        <v>587</v>
      </c>
      <c r="H127" s="11">
        <v>43956</v>
      </c>
      <c r="I127">
        <v>1</v>
      </c>
      <c r="J127" s="5" t="s">
        <v>15</v>
      </c>
      <c r="K127" s="5" t="s">
        <v>33</v>
      </c>
      <c r="L127">
        <v>5.1972602739726028</v>
      </c>
      <c r="M127" t="s">
        <v>584</v>
      </c>
    </row>
    <row r="128" spans="1:13" x14ac:dyDescent="0.3">
      <c r="A128" s="5" t="s">
        <v>487</v>
      </c>
      <c r="B128" s="5" t="s">
        <v>829</v>
      </c>
      <c r="C128" s="5" t="s">
        <v>830</v>
      </c>
      <c r="D128" s="5" t="s">
        <v>11</v>
      </c>
      <c r="E128" s="5" t="s">
        <v>123</v>
      </c>
      <c r="F128">
        <v>88034.67</v>
      </c>
      <c r="G128" t="s">
        <v>587</v>
      </c>
      <c r="H128" s="11">
        <v>43669</v>
      </c>
      <c r="I128">
        <v>1</v>
      </c>
      <c r="J128" s="5" t="s">
        <v>15</v>
      </c>
      <c r="K128" s="5" t="s">
        <v>33</v>
      </c>
      <c r="L128">
        <v>5.9835616438356167</v>
      </c>
      <c r="M128" t="s">
        <v>584</v>
      </c>
    </row>
    <row r="129" spans="1:13" x14ac:dyDescent="0.3">
      <c r="A129" s="5" t="s">
        <v>488</v>
      </c>
      <c r="B129" s="5" t="s">
        <v>831</v>
      </c>
      <c r="C129" s="5" t="s">
        <v>832</v>
      </c>
      <c r="D129" s="5" t="s">
        <v>11</v>
      </c>
      <c r="E129" s="5" t="s">
        <v>65</v>
      </c>
      <c r="F129">
        <v>44447.26</v>
      </c>
      <c r="G129" t="s">
        <v>608</v>
      </c>
      <c r="H129" s="11">
        <v>43846</v>
      </c>
      <c r="I129">
        <v>0.4</v>
      </c>
      <c r="J129" s="5" t="s">
        <v>15</v>
      </c>
      <c r="K129" s="5" t="s">
        <v>76</v>
      </c>
      <c r="L129">
        <v>5.4986301369863018</v>
      </c>
      <c r="M129" t="s">
        <v>588</v>
      </c>
    </row>
    <row r="130" spans="1:13" x14ac:dyDescent="0.3">
      <c r="A130" s="5" t="s">
        <v>489</v>
      </c>
      <c r="B130" s="5" t="s">
        <v>833</v>
      </c>
      <c r="C130" s="5" t="s">
        <v>834</v>
      </c>
      <c r="D130" s="5" t="s">
        <v>30</v>
      </c>
      <c r="E130" s="5" t="s">
        <v>97</v>
      </c>
      <c r="F130">
        <v>40445.29</v>
      </c>
      <c r="G130" t="s">
        <v>608</v>
      </c>
      <c r="H130" s="11">
        <v>44393</v>
      </c>
      <c r="I130">
        <v>1</v>
      </c>
      <c r="J130" s="5" t="s">
        <v>15</v>
      </c>
      <c r="K130" s="5" t="s">
        <v>71</v>
      </c>
      <c r="L130">
        <v>4</v>
      </c>
      <c r="M130" t="s">
        <v>584</v>
      </c>
    </row>
    <row r="131" spans="1:13" x14ac:dyDescent="0.3">
      <c r="A131" s="5" t="s">
        <v>202</v>
      </c>
      <c r="B131" s="5" t="s">
        <v>835</v>
      </c>
      <c r="C131" s="5" t="s">
        <v>836</v>
      </c>
      <c r="D131" s="5" t="s">
        <v>11</v>
      </c>
      <c r="E131" s="5" t="s">
        <v>65</v>
      </c>
      <c r="F131">
        <v>92336.08</v>
      </c>
      <c r="G131" t="s">
        <v>587</v>
      </c>
      <c r="H131" s="11">
        <v>44431</v>
      </c>
      <c r="I131">
        <v>1</v>
      </c>
      <c r="J131" s="5" t="s">
        <v>15</v>
      </c>
      <c r="K131" s="5" t="s">
        <v>22</v>
      </c>
      <c r="L131">
        <v>3.8958904109589043</v>
      </c>
      <c r="M131" t="s">
        <v>584</v>
      </c>
    </row>
    <row r="132" spans="1:13" x14ac:dyDescent="0.3">
      <c r="A132" s="5" t="s">
        <v>490</v>
      </c>
      <c r="B132" s="5" t="s">
        <v>837</v>
      </c>
      <c r="C132" s="5" t="s">
        <v>838</v>
      </c>
      <c r="D132" s="5" t="s">
        <v>11</v>
      </c>
      <c r="E132" s="5" t="s">
        <v>36</v>
      </c>
      <c r="F132">
        <v>68008.55</v>
      </c>
      <c r="G132" t="s">
        <v>587</v>
      </c>
      <c r="H132" s="11">
        <v>44062</v>
      </c>
      <c r="I132">
        <v>1</v>
      </c>
      <c r="J132" s="5" t="s">
        <v>15</v>
      </c>
      <c r="K132" s="5" t="s">
        <v>81</v>
      </c>
      <c r="L132">
        <v>4.9068493150684933</v>
      </c>
      <c r="M132" t="s">
        <v>584</v>
      </c>
    </row>
    <row r="133" spans="1:13" x14ac:dyDescent="0.3">
      <c r="A133" s="5" t="s">
        <v>491</v>
      </c>
      <c r="B133" s="5" t="s">
        <v>839</v>
      </c>
      <c r="C133" s="5" t="s">
        <v>840</v>
      </c>
      <c r="D133" s="5" t="s">
        <v>30</v>
      </c>
      <c r="E133" s="5" t="s">
        <v>97</v>
      </c>
      <c r="F133">
        <v>74924.649999999994</v>
      </c>
      <c r="G133" t="s">
        <v>587</v>
      </c>
      <c r="H133" s="11">
        <v>44239</v>
      </c>
      <c r="I133">
        <v>1</v>
      </c>
      <c r="J133" s="5" t="s">
        <v>15</v>
      </c>
      <c r="K133" s="5" t="s">
        <v>22</v>
      </c>
      <c r="L133">
        <v>4.4219178082191783</v>
      </c>
      <c r="M133" t="s">
        <v>584</v>
      </c>
    </row>
    <row r="134" spans="1:13" x14ac:dyDescent="0.3">
      <c r="A134" s="5" t="s">
        <v>492</v>
      </c>
      <c r="B134" s="5" t="s">
        <v>841</v>
      </c>
      <c r="C134" s="5" t="s">
        <v>842</v>
      </c>
      <c r="D134" s="5" t="s">
        <v>30</v>
      </c>
      <c r="E134" s="5" t="s">
        <v>89</v>
      </c>
      <c r="F134">
        <v>88689.09</v>
      </c>
      <c r="G134" t="s">
        <v>587</v>
      </c>
      <c r="H134" s="11">
        <v>43740</v>
      </c>
      <c r="I134">
        <v>1</v>
      </c>
      <c r="J134" s="5" t="s">
        <v>15</v>
      </c>
      <c r="K134" s="5" t="s">
        <v>76</v>
      </c>
      <c r="L134">
        <v>5.7890410958904113</v>
      </c>
      <c r="M134" t="s">
        <v>584</v>
      </c>
    </row>
    <row r="135" spans="1:13" x14ac:dyDescent="0.3">
      <c r="A135" s="5" t="s">
        <v>493</v>
      </c>
      <c r="B135" s="5" t="s">
        <v>843</v>
      </c>
      <c r="C135" s="5" t="s">
        <v>844</v>
      </c>
      <c r="D135" s="5" t="s">
        <v>11</v>
      </c>
      <c r="E135" s="5" t="s">
        <v>65</v>
      </c>
      <c r="F135">
        <v>96555.53</v>
      </c>
      <c r="G135" t="s">
        <v>587</v>
      </c>
      <c r="H135" s="11">
        <v>43489</v>
      </c>
      <c r="I135">
        <v>0.2</v>
      </c>
      <c r="J135" s="5" t="s">
        <v>404</v>
      </c>
      <c r="K135" s="5" t="s">
        <v>22</v>
      </c>
      <c r="L135">
        <v>6.4767123287671229</v>
      </c>
      <c r="M135" t="s">
        <v>588</v>
      </c>
    </row>
    <row r="136" spans="1:13" x14ac:dyDescent="0.3">
      <c r="A136" s="5" t="s">
        <v>494</v>
      </c>
      <c r="B136" s="5" t="s">
        <v>845</v>
      </c>
      <c r="C136" s="5" t="s">
        <v>846</v>
      </c>
      <c r="D136" s="5" t="s">
        <v>11</v>
      </c>
      <c r="E136" s="5" t="s">
        <v>123</v>
      </c>
      <c r="F136">
        <v>71924.850000000006</v>
      </c>
      <c r="G136" t="s">
        <v>587</v>
      </c>
      <c r="H136" s="11">
        <v>43822</v>
      </c>
      <c r="I136">
        <v>1</v>
      </c>
      <c r="J136" s="5" t="s">
        <v>15</v>
      </c>
      <c r="K136" s="5" t="s">
        <v>71</v>
      </c>
      <c r="L136">
        <v>5.5643835616438357</v>
      </c>
      <c r="M136" t="s">
        <v>584</v>
      </c>
    </row>
    <row r="137" spans="1:13" x14ac:dyDescent="0.3">
      <c r="A137" s="5" t="s">
        <v>495</v>
      </c>
      <c r="B137" s="5" t="s">
        <v>847</v>
      </c>
      <c r="C137" s="5" t="s">
        <v>848</v>
      </c>
      <c r="D137" s="5" t="s">
        <v>30</v>
      </c>
      <c r="E137" s="5" t="s">
        <v>97</v>
      </c>
      <c r="F137">
        <v>31241.24</v>
      </c>
      <c r="G137" t="s">
        <v>608</v>
      </c>
      <c r="H137" s="11">
        <v>43725</v>
      </c>
      <c r="I137">
        <v>1</v>
      </c>
      <c r="J137" s="5" t="s">
        <v>15</v>
      </c>
      <c r="K137" s="5" t="s">
        <v>33</v>
      </c>
      <c r="L137">
        <v>5.8301369863013699</v>
      </c>
      <c r="M137" t="s">
        <v>584</v>
      </c>
    </row>
    <row r="138" spans="1:13" x14ac:dyDescent="0.3">
      <c r="A138" s="5" t="s">
        <v>219</v>
      </c>
      <c r="B138" s="5" t="s">
        <v>849</v>
      </c>
      <c r="C138" s="5" t="s">
        <v>850</v>
      </c>
      <c r="D138" s="5" t="s">
        <v>30</v>
      </c>
      <c r="E138" s="5" t="s">
        <v>19</v>
      </c>
      <c r="F138">
        <v>110042.37</v>
      </c>
      <c r="G138" t="s">
        <v>583</v>
      </c>
      <c r="H138" s="11">
        <v>43914</v>
      </c>
      <c r="I138">
        <v>1</v>
      </c>
      <c r="J138" s="5" t="s">
        <v>15</v>
      </c>
      <c r="K138" s="5" t="s">
        <v>27</v>
      </c>
      <c r="L138">
        <v>5.3123287671232875</v>
      </c>
      <c r="M138" t="s">
        <v>584</v>
      </c>
    </row>
    <row r="139" spans="1:13" x14ac:dyDescent="0.3">
      <c r="A139" s="5" t="s">
        <v>406</v>
      </c>
      <c r="B139" s="5" t="s">
        <v>851</v>
      </c>
      <c r="C139" s="5" t="s">
        <v>852</v>
      </c>
      <c r="D139" s="5" t="s">
        <v>11</v>
      </c>
      <c r="E139" s="5" t="s">
        <v>12</v>
      </c>
      <c r="F139">
        <v>37902.35</v>
      </c>
      <c r="G139" t="s">
        <v>608</v>
      </c>
      <c r="H139" s="11">
        <v>43823</v>
      </c>
      <c r="I139">
        <v>1</v>
      </c>
      <c r="J139" s="5" t="s">
        <v>15</v>
      </c>
      <c r="K139" s="5" t="s">
        <v>71</v>
      </c>
      <c r="L139">
        <v>5.5616438356164384</v>
      </c>
      <c r="M139" t="s">
        <v>584</v>
      </c>
    </row>
    <row r="140" spans="1:13" x14ac:dyDescent="0.3">
      <c r="A140" s="5" t="s">
        <v>496</v>
      </c>
      <c r="B140" s="5" t="s">
        <v>853</v>
      </c>
      <c r="C140" s="5" t="s">
        <v>854</v>
      </c>
      <c r="D140" s="5" t="s">
        <v>11</v>
      </c>
      <c r="E140" s="5" t="s">
        <v>19</v>
      </c>
      <c r="F140">
        <v>33031.26</v>
      </c>
      <c r="G140" t="s">
        <v>608</v>
      </c>
      <c r="H140" s="11">
        <v>43468</v>
      </c>
      <c r="I140">
        <v>0.4</v>
      </c>
      <c r="J140" s="5" t="s">
        <v>15</v>
      </c>
      <c r="K140" s="5" t="s">
        <v>22</v>
      </c>
      <c r="L140">
        <v>6.5342465753424657</v>
      </c>
      <c r="M140" t="s">
        <v>588</v>
      </c>
    </row>
    <row r="141" spans="1:13" x14ac:dyDescent="0.3">
      <c r="A141" s="5" t="s">
        <v>497</v>
      </c>
      <c r="B141" s="5" t="s">
        <v>855</v>
      </c>
      <c r="C141" s="5" t="s">
        <v>856</v>
      </c>
      <c r="D141" s="5" t="s">
        <v>11</v>
      </c>
      <c r="E141" s="5" t="s">
        <v>45</v>
      </c>
      <c r="F141">
        <v>32496.880000000001</v>
      </c>
      <c r="G141" t="s">
        <v>608</v>
      </c>
      <c r="H141" s="11">
        <v>43234</v>
      </c>
      <c r="I141">
        <v>1</v>
      </c>
      <c r="J141" s="5" t="s">
        <v>404</v>
      </c>
      <c r="K141" s="5" t="s">
        <v>33</v>
      </c>
      <c r="L141">
        <v>7.1753424657534248</v>
      </c>
      <c r="M141" t="s">
        <v>584</v>
      </c>
    </row>
    <row r="142" spans="1:13" x14ac:dyDescent="0.3">
      <c r="A142" s="5" t="s">
        <v>140</v>
      </c>
      <c r="B142" s="5" t="s">
        <v>857</v>
      </c>
      <c r="C142" s="5" t="s">
        <v>858</v>
      </c>
      <c r="D142" s="5" t="s">
        <v>11</v>
      </c>
      <c r="E142" s="5" t="s">
        <v>89</v>
      </c>
      <c r="F142">
        <v>81897.789999999994</v>
      </c>
      <c r="G142" t="s">
        <v>587</v>
      </c>
      <c r="H142" s="11">
        <v>43146</v>
      </c>
      <c r="I142">
        <v>1</v>
      </c>
      <c r="J142" s="5" t="s">
        <v>15</v>
      </c>
      <c r="K142" s="5" t="s">
        <v>81</v>
      </c>
      <c r="L142">
        <v>7.4164383561643836</v>
      </c>
      <c r="M142" t="s">
        <v>584</v>
      </c>
    </row>
    <row r="143" spans="1:13" x14ac:dyDescent="0.3">
      <c r="A143" s="5" t="s">
        <v>498</v>
      </c>
      <c r="B143" s="5" t="s">
        <v>859</v>
      </c>
      <c r="C143" s="5" t="s">
        <v>860</v>
      </c>
      <c r="D143" s="5" t="s">
        <v>30</v>
      </c>
      <c r="E143" s="5" t="s">
        <v>84</v>
      </c>
      <c r="F143">
        <v>108872.77</v>
      </c>
      <c r="G143" t="s">
        <v>583</v>
      </c>
      <c r="H143" s="11">
        <v>43521</v>
      </c>
      <c r="I143">
        <v>1</v>
      </c>
      <c r="J143" s="5" t="s">
        <v>15</v>
      </c>
      <c r="K143" s="5" t="s">
        <v>33</v>
      </c>
      <c r="L143">
        <v>6.3890410958904109</v>
      </c>
      <c r="M143" t="s">
        <v>584</v>
      </c>
    </row>
    <row r="144" spans="1:13" x14ac:dyDescent="0.3">
      <c r="A144" s="5" t="s">
        <v>499</v>
      </c>
      <c r="B144" s="5" t="s">
        <v>861</v>
      </c>
      <c r="C144" s="5" t="s">
        <v>862</v>
      </c>
      <c r="D144" s="5" t="s">
        <v>30</v>
      </c>
      <c r="E144" s="5" t="s">
        <v>36</v>
      </c>
      <c r="F144">
        <v>89605.13</v>
      </c>
      <c r="G144" t="s">
        <v>587</v>
      </c>
      <c r="H144" s="11">
        <v>43258</v>
      </c>
      <c r="I144">
        <v>1</v>
      </c>
      <c r="J144" s="5" t="s">
        <v>15</v>
      </c>
      <c r="K144" s="5" t="s">
        <v>76</v>
      </c>
      <c r="L144">
        <v>7.1095890410958908</v>
      </c>
      <c r="M144" t="s">
        <v>584</v>
      </c>
    </row>
    <row r="145" spans="1:13" x14ac:dyDescent="0.3">
      <c r="A145" s="5" t="s">
        <v>500</v>
      </c>
      <c r="B145" s="5" t="s">
        <v>863</v>
      </c>
      <c r="C145" s="5" t="s">
        <v>864</v>
      </c>
      <c r="D145" s="5" t="s">
        <v>599</v>
      </c>
      <c r="E145" s="5" t="s">
        <v>45</v>
      </c>
      <c r="F145">
        <v>63447.07</v>
      </c>
      <c r="G145" t="s">
        <v>587</v>
      </c>
      <c r="H145" s="11">
        <v>44148</v>
      </c>
      <c r="I145">
        <v>1</v>
      </c>
      <c r="J145" s="5" t="s">
        <v>404</v>
      </c>
      <c r="K145" s="5" t="s">
        <v>16</v>
      </c>
      <c r="L145">
        <v>4.6712328767123283</v>
      </c>
      <c r="M145" t="s">
        <v>584</v>
      </c>
    </row>
    <row r="146" spans="1:13" x14ac:dyDescent="0.3">
      <c r="A146" s="5" t="s">
        <v>501</v>
      </c>
      <c r="B146" s="5" t="s">
        <v>865</v>
      </c>
      <c r="C146" s="5" t="s">
        <v>866</v>
      </c>
      <c r="D146" s="5" t="s">
        <v>11</v>
      </c>
      <c r="E146" s="5" t="s">
        <v>97</v>
      </c>
      <c r="F146">
        <v>106665.67</v>
      </c>
      <c r="G146" t="s">
        <v>583</v>
      </c>
      <c r="H146" s="11">
        <v>43311</v>
      </c>
      <c r="I146">
        <v>1</v>
      </c>
      <c r="J146" s="5" t="s">
        <v>404</v>
      </c>
      <c r="K146" s="5" t="s">
        <v>27</v>
      </c>
      <c r="L146">
        <v>6.9643835616438352</v>
      </c>
      <c r="M146" t="s">
        <v>584</v>
      </c>
    </row>
    <row r="147" spans="1:13" x14ac:dyDescent="0.3">
      <c r="A147" s="5" t="s">
        <v>502</v>
      </c>
      <c r="B147" s="5" t="s">
        <v>867</v>
      </c>
      <c r="C147" s="5" t="s">
        <v>868</v>
      </c>
      <c r="D147" s="5" t="s">
        <v>30</v>
      </c>
      <c r="E147" s="5" t="s">
        <v>89</v>
      </c>
      <c r="F147">
        <v>100424.23</v>
      </c>
      <c r="G147" t="s">
        <v>583</v>
      </c>
      <c r="H147" s="11">
        <v>43801</v>
      </c>
      <c r="I147">
        <v>1</v>
      </c>
      <c r="J147" s="5" t="s">
        <v>15</v>
      </c>
      <c r="K147" s="5" t="s">
        <v>81</v>
      </c>
      <c r="L147">
        <v>5.6219178082191785</v>
      </c>
      <c r="M147" t="s">
        <v>584</v>
      </c>
    </row>
    <row r="148" spans="1:13" x14ac:dyDescent="0.3">
      <c r="A148" s="5" t="s">
        <v>503</v>
      </c>
      <c r="B148" s="5" t="s">
        <v>869</v>
      </c>
      <c r="C148" s="5" t="s">
        <v>870</v>
      </c>
      <c r="D148" s="5" t="s">
        <v>30</v>
      </c>
      <c r="E148" s="5" t="s">
        <v>89</v>
      </c>
      <c r="F148">
        <v>47646.95</v>
      </c>
      <c r="G148" t="s">
        <v>608</v>
      </c>
      <c r="H148" s="11">
        <v>43791</v>
      </c>
      <c r="I148">
        <v>0.3</v>
      </c>
      <c r="J148" s="5" t="s">
        <v>396</v>
      </c>
      <c r="K148" s="5" t="s">
        <v>71</v>
      </c>
      <c r="L148">
        <v>5.6493150684931503</v>
      </c>
      <c r="M148" t="s">
        <v>588</v>
      </c>
    </row>
    <row r="149" spans="1:13" x14ac:dyDescent="0.3">
      <c r="A149" s="5" t="s">
        <v>504</v>
      </c>
      <c r="B149" s="5" t="s">
        <v>871</v>
      </c>
      <c r="C149" s="5" t="s">
        <v>872</v>
      </c>
      <c r="D149" s="5" t="s">
        <v>30</v>
      </c>
      <c r="E149" s="5" t="s">
        <v>45</v>
      </c>
      <c r="F149">
        <v>28481.16</v>
      </c>
      <c r="G149" t="s">
        <v>608</v>
      </c>
      <c r="H149" s="11">
        <v>43916</v>
      </c>
      <c r="I149">
        <v>1</v>
      </c>
      <c r="J149" s="5" t="s">
        <v>15</v>
      </c>
      <c r="K149" s="5" t="s">
        <v>22</v>
      </c>
      <c r="L149">
        <v>5.3068493150684928</v>
      </c>
      <c r="M149" t="s">
        <v>584</v>
      </c>
    </row>
    <row r="150" spans="1:13" x14ac:dyDescent="0.3">
      <c r="A150" s="5" t="s">
        <v>170</v>
      </c>
      <c r="B150" s="5" t="s">
        <v>873</v>
      </c>
      <c r="C150" s="5" t="s">
        <v>874</v>
      </c>
      <c r="D150" s="5" t="s">
        <v>11</v>
      </c>
      <c r="E150" s="5" t="s">
        <v>134</v>
      </c>
      <c r="F150">
        <v>39535.49</v>
      </c>
      <c r="G150" t="s">
        <v>608</v>
      </c>
      <c r="H150" s="11">
        <v>43397</v>
      </c>
      <c r="I150">
        <v>0.3</v>
      </c>
      <c r="J150" s="5" t="s">
        <v>15</v>
      </c>
      <c r="K150" s="5" t="s">
        <v>33</v>
      </c>
      <c r="L150">
        <v>6.7287671232876711</v>
      </c>
      <c r="M150" t="s">
        <v>588</v>
      </c>
    </row>
    <row r="151" spans="1:13" x14ac:dyDescent="0.3">
      <c r="A151" s="5" t="s">
        <v>505</v>
      </c>
      <c r="B151" s="5" t="s">
        <v>875</v>
      </c>
      <c r="C151" s="5" t="s">
        <v>876</v>
      </c>
      <c r="D151" s="5" t="s">
        <v>30</v>
      </c>
      <c r="E151" s="5" t="s">
        <v>123</v>
      </c>
      <c r="F151">
        <v>95017.1</v>
      </c>
      <c r="G151" t="s">
        <v>587</v>
      </c>
      <c r="H151" s="11">
        <v>43283</v>
      </c>
      <c r="I151">
        <v>1</v>
      </c>
      <c r="J151" s="5" t="s">
        <v>396</v>
      </c>
      <c r="K151" s="5" t="s">
        <v>76</v>
      </c>
      <c r="L151">
        <v>7.0410958904109586</v>
      </c>
      <c r="M151" t="s">
        <v>584</v>
      </c>
    </row>
    <row r="152" spans="1:13" x14ac:dyDescent="0.3">
      <c r="A152" s="5" t="s">
        <v>506</v>
      </c>
      <c r="B152" s="5" t="s">
        <v>877</v>
      </c>
      <c r="C152" s="5" t="s">
        <v>878</v>
      </c>
      <c r="D152" s="5" t="s">
        <v>30</v>
      </c>
      <c r="E152" s="5" t="s">
        <v>19</v>
      </c>
      <c r="F152">
        <v>69764.100000000006</v>
      </c>
      <c r="G152" t="s">
        <v>587</v>
      </c>
      <c r="H152" s="11">
        <v>44195</v>
      </c>
      <c r="I152">
        <v>1</v>
      </c>
      <c r="J152" s="5" t="s">
        <v>396</v>
      </c>
      <c r="K152" s="5" t="s">
        <v>76</v>
      </c>
      <c r="L152">
        <v>4.5424657534246577</v>
      </c>
      <c r="M152" t="s">
        <v>584</v>
      </c>
    </row>
    <row r="153" spans="1:13" x14ac:dyDescent="0.3">
      <c r="A153" s="5" t="s">
        <v>507</v>
      </c>
      <c r="B153" s="5" t="s">
        <v>879</v>
      </c>
      <c r="C153" s="5" t="s">
        <v>880</v>
      </c>
      <c r="D153" s="5" t="s">
        <v>11</v>
      </c>
      <c r="E153" s="5" t="s">
        <v>134</v>
      </c>
      <c r="F153">
        <v>84598.88</v>
      </c>
      <c r="G153" t="s">
        <v>587</v>
      </c>
      <c r="H153" s="11">
        <v>44116</v>
      </c>
      <c r="I153">
        <v>1</v>
      </c>
      <c r="J153" s="5" t="s">
        <v>396</v>
      </c>
      <c r="K153" s="5" t="s">
        <v>76</v>
      </c>
      <c r="L153">
        <v>4.7589041095890412</v>
      </c>
      <c r="M153" t="s">
        <v>584</v>
      </c>
    </row>
    <row r="154" spans="1:13" x14ac:dyDescent="0.3">
      <c r="A154" s="5" t="s">
        <v>508</v>
      </c>
      <c r="B154" s="5" t="s">
        <v>881</v>
      </c>
      <c r="C154" s="5" t="s">
        <v>882</v>
      </c>
      <c r="D154" s="5" t="s">
        <v>30</v>
      </c>
      <c r="E154" s="5" t="s">
        <v>84</v>
      </c>
      <c r="F154">
        <v>36536.26</v>
      </c>
      <c r="G154" t="s">
        <v>608</v>
      </c>
      <c r="H154" s="11">
        <v>44358</v>
      </c>
      <c r="I154">
        <v>1</v>
      </c>
      <c r="J154" s="5" t="s">
        <v>404</v>
      </c>
      <c r="K154" s="5" t="s">
        <v>22</v>
      </c>
      <c r="L154">
        <v>4.095890410958904</v>
      </c>
      <c r="M154" t="s">
        <v>584</v>
      </c>
    </row>
    <row r="155" spans="1:13" x14ac:dyDescent="0.3">
      <c r="A155" s="5" t="s">
        <v>509</v>
      </c>
      <c r="B155" s="5" t="s">
        <v>883</v>
      </c>
      <c r="C155" s="5" t="s">
        <v>884</v>
      </c>
      <c r="D155" s="5" t="s">
        <v>11</v>
      </c>
      <c r="E155" s="5" t="s">
        <v>19</v>
      </c>
      <c r="F155">
        <v>61688.77</v>
      </c>
      <c r="G155" t="s">
        <v>587</v>
      </c>
      <c r="H155" s="11">
        <v>43346</v>
      </c>
      <c r="I155">
        <v>0.9</v>
      </c>
      <c r="J155" s="5" t="s">
        <v>15</v>
      </c>
      <c r="K155" s="5" t="s">
        <v>71</v>
      </c>
      <c r="L155">
        <v>6.8684931506849312</v>
      </c>
      <c r="M155" t="s">
        <v>588</v>
      </c>
    </row>
    <row r="156" spans="1:13" x14ac:dyDescent="0.3">
      <c r="A156" s="5" t="s">
        <v>510</v>
      </c>
      <c r="B156" s="5" t="s">
        <v>885</v>
      </c>
      <c r="C156" s="5" t="s">
        <v>886</v>
      </c>
      <c r="D156" s="5" t="s">
        <v>11</v>
      </c>
      <c r="E156" s="5" t="s">
        <v>84</v>
      </c>
      <c r="F156">
        <v>88425.08</v>
      </c>
      <c r="G156" t="s">
        <v>587</v>
      </c>
      <c r="H156" s="11">
        <v>43662</v>
      </c>
      <c r="I156">
        <v>1</v>
      </c>
      <c r="J156" s="5" t="s">
        <v>15</v>
      </c>
      <c r="K156" s="5" t="s">
        <v>22</v>
      </c>
      <c r="L156">
        <v>6.0027397260273974</v>
      </c>
      <c r="M156" t="s">
        <v>584</v>
      </c>
    </row>
    <row r="157" spans="1:13" x14ac:dyDescent="0.3">
      <c r="A157" s="5" t="s">
        <v>438</v>
      </c>
      <c r="B157" s="5" t="s">
        <v>887</v>
      </c>
      <c r="C157" s="5" t="s">
        <v>888</v>
      </c>
      <c r="D157" s="5" t="s">
        <v>11</v>
      </c>
      <c r="E157" s="5" t="s">
        <v>97</v>
      </c>
      <c r="F157">
        <v>38438.239999999998</v>
      </c>
      <c r="G157" t="s">
        <v>608</v>
      </c>
      <c r="H157" s="11">
        <v>43962</v>
      </c>
      <c r="I157">
        <v>1</v>
      </c>
      <c r="J157" s="5" t="s">
        <v>15</v>
      </c>
      <c r="K157" s="5" t="s">
        <v>71</v>
      </c>
      <c r="L157">
        <v>5.1808219178082195</v>
      </c>
      <c r="M157" t="s">
        <v>584</v>
      </c>
    </row>
    <row r="158" spans="1:13" x14ac:dyDescent="0.3">
      <c r="A158" s="5" t="s">
        <v>511</v>
      </c>
      <c r="B158" s="5" t="s">
        <v>889</v>
      </c>
      <c r="C158" s="5" t="s">
        <v>890</v>
      </c>
      <c r="D158" s="5" t="s">
        <v>30</v>
      </c>
      <c r="E158" s="5" t="s">
        <v>134</v>
      </c>
      <c r="F158">
        <v>96753.78</v>
      </c>
      <c r="G158" t="s">
        <v>587</v>
      </c>
      <c r="H158" s="11">
        <v>44494</v>
      </c>
      <c r="I158">
        <v>1</v>
      </c>
      <c r="J158" s="5" t="s">
        <v>15</v>
      </c>
      <c r="K158" s="5" t="s">
        <v>81</v>
      </c>
      <c r="L158">
        <v>3.7232876712328768</v>
      </c>
      <c r="M158" t="s">
        <v>584</v>
      </c>
    </row>
    <row r="159" spans="1:13" x14ac:dyDescent="0.3">
      <c r="A159" s="5" t="s">
        <v>467</v>
      </c>
      <c r="B159" s="5" t="s">
        <v>779</v>
      </c>
      <c r="C159" s="5" t="s">
        <v>780</v>
      </c>
      <c r="D159" s="5" t="s">
        <v>30</v>
      </c>
      <c r="E159" s="5" t="s">
        <v>12</v>
      </c>
      <c r="F159">
        <v>112778.28</v>
      </c>
      <c r="G159" t="s">
        <v>583</v>
      </c>
      <c r="H159" s="11">
        <v>43250</v>
      </c>
      <c r="I159">
        <v>1</v>
      </c>
      <c r="J159" s="5" t="s">
        <v>396</v>
      </c>
      <c r="K159" s="5" t="s">
        <v>33</v>
      </c>
      <c r="L159">
        <v>7.1315068493150688</v>
      </c>
      <c r="M159" t="s">
        <v>584</v>
      </c>
    </row>
    <row r="160" spans="1:13" x14ac:dyDescent="0.3">
      <c r="A160" s="5" t="s">
        <v>512</v>
      </c>
      <c r="B160" s="5" t="s">
        <v>891</v>
      </c>
      <c r="C160" s="5" t="s">
        <v>892</v>
      </c>
      <c r="D160" s="5" t="s">
        <v>11</v>
      </c>
      <c r="E160" s="5" t="s">
        <v>123</v>
      </c>
      <c r="F160">
        <v>28974.03</v>
      </c>
      <c r="G160" t="s">
        <v>608</v>
      </c>
      <c r="H160" s="11">
        <v>43733</v>
      </c>
      <c r="I160">
        <v>1</v>
      </c>
      <c r="J160" s="5" t="s">
        <v>15</v>
      </c>
      <c r="K160" s="5" t="s">
        <v>81</v>
      </c>
      <c r="L160">
        <v>5.8082191780821919</v>
      </c>
      <c r="M160" t="s">
        <v>584</v>
      </c>
    </row>
    <row r="161" spans="1:13" x14ac:dyDescent="0.3">
      <c r="A161" s="5" t="s">
        <v>513</v>
      </c>
      <c r="B161" s="5" t="s">
        <v>893</v>
      </c>
      <c r="C161" s="5" t="s">
        <v>894</v>
      </c>
      <c r="D161" s="5" t="s">
        <v>11</v>
      </c>
      <c r="E161" s="5" t="s">
        <v>19</v>
      </c>
      <c r="F161">
        <v>86233.83</v>
      </c>
      <c r="G161" t="s">
        <v>587</v>
      </c>
      <c r="H161" s="11">
        <v>43706</v>
      </c>
      <c r="I161">
        <v>1</v>
      </c>
      <c r="J161" s="5" t="s">
        <v>396</v>
      </c>
      <c r="K161" s="5" t="s">
        <v>71</v>
      </c>
      <c r="L161">
        <v>5.882191780821918</v>
      </c>
      <c r="M161" t="s">
        <v>584</v>
      </c>
    </row>
    <row r="162" spans="1:13" x14ac:dyDescent="0.3">
      <c r="A162" s="5" t="s">
        <v>446</v>
      </c>
      <c r="B162" s="5" t="s">
        <v>719</v>
      </c>
      <c r="C162" s="5" t="s">
        <v>720</v>
      </c>
      <c r="D162" s="5" t="s">
        <v>11</v>
      </c>
      <c r="E162" s="5" t="s">
        <v>97</v>
      </c>
      <c r="F162">
        <v>66865.490000000005</v>
      </c>
      <c r="G162" t="s">
        <v>587</v>
      </c>
      <c r="H162" s="11">
        <v>43514</v>
      </c>
      <c r="I162">
        <v>1</v>
      </c>
      <c r="J162" s="5" t="s">
        <v>15</v>
      </c>
      <c r="K162" s="5" t="s">
        <v>76</v>
      </c>
      <c r="L162">
        <v>6.4082191780821915</v>
      </c>
      <c r="M162" t="s">
        <v>584</v>
      </c>
    </row>
    <row r="163" spans="1:13" x14ac:dyDescent="0.3">
      <c r="A163" s="5" t="s">
        <v>189</v>
      </c>
      <c r="B163" s="5" t="s">
        <v>895</v>
      </c>
      <c r="C163" s="5" t="s">
        <v>896</v>
      </c>
      <c r="D163" s="5" t="s">
        <v>30</v>
      </c>
      <c r="E163" s="5" t="s">
        <v>49</v>
      </c>
      <c r="F163">
        <v>119022.49</v>
      </c>
      <c r="G163" t="s">
        <v>583</v>
      </c>
      <c r="H163" s="11">
        <v>44431</v>
      </c>
      <c r="I163">
        <v>1</v>
      </c>
      <c r="J163" s="5" t="s">
        <v>15</v>
      </c>
      <c r="K163" s="5" t="s">
        <v>81</v>
      </c>
      <c r="L163">
        <v>3.8958904109589043</v>
      </c>
      <c r="M163" t="s">
        <v>584</v>
      </c>
    </row>
    <row r="164" spans="1:13" x14ac:dyDescent="0.3">
      <c r="A164" s="5" t="s">
        <v>47</v>
      </c>
      <c r="B164" s="5" t="s">
        <v>897</v>
      </c>
      <c r="C164" s="5" t="s">
        <v>898</v>
      </c>
      <c r="D164" s="5" t="s">
        <v>11</v>
      </c>
      <c r="E164" s="5" t="s">
        <v>49</v>
      </c>
      <c r="F164">
        <v>114177.23</v>
      </c>
      <c r="G164" t="s">
        <v>583</v>
      </c>
      <c r="H164" s="11">
        <v>43908</v>
      </c>
      <c r="I164">
        <v>1</v>
      </c>
      <c r="J164" s="5" t="s">
        <v>15</v>
      </c>
      <c r="K164" s="5" t="s">
        <v>16</v>
      </c>
      <c r="L164">
        <v>5.3287671232876717</v>
      </c>
      <c r="M164" t="s">
        <v>584</v>
      </c>
    </row>
    <row r="165" spans="1:13" x14ac:dyDescent="0.3">
      <c r="A165" s="5" t="s">
        <v>514</v>
      </c>
      <c r="B165" s="5" t="s">
        <v>899</v>
      </c>
      <c r="C165" s="5" t="s">
        <v>900</v>
      </c>
      <c r="D165" s="5" t="s">
        <v>11</v>
      </c>
      <c r="E165" s="5" t="s">
        <v>60</v>
      </c>
      <c r="F165">
        <v>100731.95</v>
      </c>
      <c r="G165" t="s">
        <v>583</v>
      </c>
      <c r="H165" s="11">
        <v>43936</v>
      </c>
      <c r="I165">
        <v>1</v>
      </c>
      <c r="J165" s="5" t="s">
        <v>15</v>
      </c>
      <c r="K165" s="5" t="s">
        <v>81</v>
      </c>
      <c r="L165">
        <v>5.2520547945205482</v>
      </c>
      <c r="M165" t="s">
        <v>584</v>
      </c>
    </row>
    <row r="166" spans="1:13" x14ac:dyDescent="0.3">
      <c r="A166" s="5" t="s">
        <v>515</v>
      </c>
      <c r="B166" s="5" t="s">
        <v>901</v>
      </c>
      <c r="C166" s="5" t="s">
        <v>902</v>
      </c>
      <c r="D166" s="5" t="s">
        <v>11</v>
      </c>
      <c r="E166" s="5" t="s">
        <v>12</v>
      </c>
      <c r="F166">
        <v>86010.54</v>
      </c>
      <c r="G166" t="s">
        <v>587</v>
      </c>
      <c r="H166" s="11">
        <v>43164</v>
      </c>
      <c r="I166">
        <v>1</v>
      </c>
      <c r="J166" s="5" t="s">
        <v>15</v>
      </c>
      <c r="K166" s="5" t="s">
        <v>71</v>
      </c>
      <c r="L166">
        <v>7.3671232876712329</v>
      </c>
      <c r="M166" t="s">
        <v>584</v>
      </c>
    </row>
    <row r="167" spans="1:13" x14ac:dyDescent="0.3">
      <c r="A167" s="5" t="s">
        <v>516</v>
      </c>
      <c r="B167" s="5" t="s">
        <v>903</v>
      </c>
      <c r="C167" s="5" t="s">
        <v>904</v>
      </c>
      <c r="D167" s="5" t="s">
        <v>30</v>
      </c>
      <c r="E167" s="5" t="s">
        <v>49</v>
      </c>
      <c r="F167">
        <v>52270.22</v>
      </c>
      <c r="G167" t="s">
        <v>587</v>
      </c>
      <c r="H167" s="11">
        <v>43521</v>
      </c>
      <c r="I167">
        <v>0.3</v>
      </c>
      <c r="J167" s="5" t="s">
        <v>15</v>
      </c>
      <c r="K167" s="5" t="s">
        <v>71</v>
      </c>
      <c r="L167">
        <v>6.3890410958904109</v>
      </c>
      <c r="M167" t="s">
        <v>588</v>
      </c>
    </row>
    <row r="168" spans="1:13" x14ac:dyDescent="0.3">
      <c r="A168" s="5" t="s">
        <v>517</v>
      </c>
      <c r="B168" s="5" t="s">
        <v>905</v>
      </c>
      <c r="C168" s="5" t="s">
        <v>906</v>
      </c>
      <c r="D168" s="5" t="s">
        <v>30</v>
      </c>
      <c r="E168" s="5" t="s">
        <v>84</v>
      </c>
      <c r="F168">
        <v>61624.77</v>
      </c>
      <c r="G168" t="s">
        <v>587</v>
      </c>
      <c r="H168" s="11">
        <v>43430</v>
      </c>
      <c r="I168">
        <v>0.3</v>
      </c>
      <c r="J168" s="5" t="s">
        <v>396</v>
      </c>
      <c r="K168" s="5" t="s">
        <v>22</v>
      </c>
      <c r="L168">
        <v>6.6383561643835618</v>
      </c>
      <c r="M168" t="s">
        <v>588</v>
      </c>
    </row>
    <row r="169" spans="1:13" x14ac:dyDescent="0.3">
      <c r="A169" s="5" t="s">
        <v>518</v>
      </c>
      <c r="B169" s="5" t="s">
        <v>907</v>
      </c>
      <c r="C169" s="5" t="s">
        <v>908</v>
      </c>
      <c r="D169" s="5" t="s">
        <v>11</v>
      </c>
      <c r="E169" s="5" t="s">
        <v>36</v>
      </c>
      <c r="F169">
        <v>104903.79</v>
      </c>
      <c r="G169" t="s">
        <v>583</v>
      </c>
      <c r="H169" s="11">
        <v>43649</v>
      </c>
      <c r="I169">
        <v>1</v>
      </c>
      <c r="J169" s="5" t="s">
        <v>15</v>
      </c>
      <c r="K169" s="5" t="s">
        <v>71</v>
      </c>
      <c r="L169">
        <v>6.0383561643835613</v>
      </c>
      <c r="M169" t="s">
        <v>584</v>
      </c>
    </row>
    <row r="170" spans="1:13" x14ac:dyDescent="0.3">
      <c r="A170" s="5" t="s">
        <v>444</v>
      </c>
      <c r="B170" s="5" t="s">
        <v>715</v>
      </c>
      <c r="C170" s="5" t="s">
        <v>716</v>
      </c>
      <c r="D170" s="5" t="s">
        <v>11</v>
      </c>
      <c r="E170" s="5" t="s">
        <v>89</v>
      </c>
      <c r="F170">
        <v>69057.320000000007</v>
      </c>
      <c r="G170" t="s">
        <v>587</v>
      </c>
      <c r="H170" s="11">
        <v>43390</v>
      </c>
      <c r="I170">
        <v>1</v>
      </c>
      <c r="J170" s="5" t="s">
        <v>15</v>
      </c>
      <c r="K170" s="5" t="s">
        <v>16</v>
      </c>
      <c r="L170">
        <v>6.7479452054794518</v>
      </c>
      <c r="M170" t="s">
        <v>584</v>
      </c>
    </row>
    <row r="171" spans="1:13" x14ac:dyDescent="0.3">
      <c r="A171" s="5" t="s">
        <v>466</v>
      </c>
      <c r="B171" s="5" t="s">
        <v>777</v>
      </c>
      <c r="C171" s="5" t="s">
        <v>778</v>
      </c>
      <c r="D171" s="5" t="s">
        <v>30</v>
      </c>
      <c r="E171" s="5" t="s">
        <v>123</v>
      </c>
      <c r="F171">
        <v>59258.19</v>
      </c>
      <c r="G171" t="s">
        <v>587</v>
      </c>
      <c r="H171" s="11">
        <v>43452</v>
      </c>
      <c r="I171">
        <v>0.8</v>
      </c>
      <c r="J171" s="5" t="s">
        <v>15</v>
      </c>
      <c r="K171" s="5" t="s">
        <v>76</v>
      </c>
      <c r="L171">
        <v>6.5780821917808217</v>
      </c>
      <c r="M171" t="s">
        <v>588</v>
      </c>
    </row>
    <row r="172" spans="1:13" x14ac:dyDescent="0.3">
      <c r="A172" s="5" t="s">
        <v>519</v>
      </c>
      <c r="B172" s="5" t="s">
        <v>909</v>
      </c>
      <c r="C172" s="5" t="s">
        <v>910</v>
      </c>
      <c r="D172" s="5" t="s">
        <v>30</v>
      </c>
      <c r="E172" s="5" t="s">
        <v>65</v>
      </c>
      <c r="F172">
        <v>28160.79</v>
      </c>
      <c r="G172" t="s">
        <v>608</v>
      </c>
      <c r="H172" s="11">
        <v>43129</v>
      </c>
      <c r="I172">
        <v>1</v>
      </c>
      <c r="J172" s="5" t="s">
        <v>404</v>
      </c>
      <c r="K172" s="5" t="s">
        <v>33</v>
      </c>
      <c r="L172">
        <v>7.463013698630137</v>
      </c>
      <c r="M172" t="s">
        <v>584</v>
      </c>
    </row>
    <row r="173" spans="1:13" x14ac:dyDescent="0.3">
      <c r="A173" s="5" t="s">
        <v>520</v>
      </c>
      <c r="B173" s="5" t="s">
        <v>911</v>
      </c>
      <c r="C173" s="5" t="s">
        <v>912</v>
      </c>
      <c r="D173" s="5" t="s">
        <v>30</v>
      </c>
      <c r="E173" s="5" t="s">
        <v>84</v>
      </c>
      <c r="F173">
        <v>109143.17</v>
      </c>
      <c r="G173" t="s">
        <v>583</v>
      </c>
      <c r="H173" s="11">
        <v>43945</v>
      </c>
      <c r="I173">
        <v>1</v>
      </c>
      <c r="J173" s="5" t="s">
        <v>15</v>
      </c>
      <c r="K173" s="5" t="s">
        <v>16</v>
      </c>
      <c r="L173">
        <v>5.2273972602739729</v>
      </c>
      <c r="M173" t="s">
        <v>584</v>
      </c>
    </row>
    <row r="174" spans="1:13" x14ac:dyDescent="0.3">
      <c r="A174" s="5" t="s">
        <v>521</v>
      </c>
      <c r="B174" s="5" t="s">
        <v>913</v>
      </c>
      <c r="C174" s="5" t="s">
        <v>914</v>
      </c>
      <c r="D174" s="5" t="s">
        <v>11</v>
      </c>
      <c r="E174" s="5" t="s">
        <v>36</v>
      </c>
      <c r="F174">
        <v>70755.5</v>
      </c>
      <c r="G174" t="s">
        <v>587</v>
      </c>
      <c r="H174" s="11">
        <v>44090</v>
      </c>
      <c r="I174">
        <v>0.8</v>
      </c>
      <c r="J174" s="5" t="s">
        <v>404</v>
      </c>
      <c r="K174" s="5" t="s">
        <v>22</v>
      </c>
      <c r="L174">
        <v>4.8301369863013699</v>
      </c>
      <c r="M174" t="s">
        <v>588</v>
      </c>
    </row>
    <row r="175" spans="1:13" x14ac:dyDescent="0.3">
      <c r="A175" s="5" t="s">
        <v>417</v>
      </c>
      <c r="B175" s="5" t="s">
        <v>651</v>
      </c>
      <c r="C175" s="5" t="s">
        <v>652</v>
      </c>
      <c r="D175" s="5" t="s">
        <v>30</v>
      </c>
      <c r="E175" s="5" t="s">
        <v>19</v>
      </c>
      <c r="F175">
        <v>73360.38</v>
      </c>
      <c r="G175" t="s">
        <v>587</v>
      </c>
      <c r="H175" s="11">
        <v>43972</v>
      </c>
      <c r="I175">
        <v>1</v>
      </c>
      <c r="J175" s="5" t="s">
        <v>404</v>
      </c>
      <c r="K175" s="5" t="s">
        <v>33</v>
      </c>
      <c r="L175">
        <v>5.1534246575342468</v>
      </c>
      <c r="M175" t="s">
        <v>584</v>
      </c>
    </row>
    <row r="176" spans="1:13" x14ac:dyDescent="0.3">
      <c r="A176" s="5" t="s">
        <v>485</v>
      </c>
      <c r="B176" s="5" t="s">
        <v>915</v>
      </c>
      <c r="C176" s="5" t="s">
        <v>916</v>
      </c>
      <c r="D176" s="5" t="s">
        <v>11</v>
      </c>
      <c r="E176" s="5" t="s">
        <v>49</v>
      </c>
      <c r="F176">
        <v>76303.820000000007</v>
      </c>
      <c r="G176" t="s">
        <v>587</v>
      </c>
      <c r="H176" s="11">
        <v>43458</v>
      </c>
      <c r="I176">
        <v>1</v>
      </c>
      <c r="J176" s="5" t="s">
        <v>396</v>
      </c>
      <c r="K176" s="5" t="s">
        <v>22</v>
      </c>
      <c r="L176">
        <v>6.5616438356164384</v>
      </c>
      <c r="M176" t="s">
        <v>584</v>
      </c>
    </row>
    <row r="177" spans="1:13" x14ac:dyDescent="0.3">
      <c r="A177" s="5" t="s">
        <v>118</v>
      </c>
      <c r="B177" s="5" t="s">
        <v>917</v>
      </c>
      <c r="C177" s="5" t="s">
        <v>918</v>
      </c>
      <c r="D177" s="5" t="s">
        <v>11</v>
      </c>
      <c r="E177" s="5" t="s">
        <v>84</v>
      </c>
      <c r="F177">
        <v>58861.19</v>
      </c>
      <c r="G177" t="s">
        <v>587</v>
      </c>
      <c r="H177" s="11">
        <v>43654</v>
      </c>
      <c r="I177">
        <v>1</v>
      </c>
      <c r="J177" s="5" t="s">
        <v>15</v>
      </c>
      <c r="K177" s="5" t="s">
        <v>27</v>
      </c>
      <c r="L177">
        <v>6.0246575342465754</v>
      </c>
      <c r="M177" t="s">
        <v>584</v>
      </c>
    </row>
    <row r="178" spans="1:13" x14ac:dyDescent="0.3">
      <c r="A178" s="5" t="s">
        <v>522</v>
      </c>
      <c r="B178" s="5" t="s">
        <v>919</v>
      </c>
      <c r="C178" s="5" t="s">
        <v>920</v>
      </c>
      <c r="D178" s="5" t="s">
        <v>11</v>
      </c>
      <c r="E178" s="5" t="s">
        <v>12</v>
      </c>
      <c r="F178">
        <v>58744.17</v>
      </c>
      <c r="G178" t="s">
        <v>587</v>
      </c>
      <c r="H178" s="11">
        <v>43171</v>
      </c>
      <c r="I178">
        <v>1</v>
      </c>
      <c r="J178" s="5" t="s">
        <v>404</v>
      </c>
      <c r="K178" s="5" t="s">
        <v>27</v>
      </c>
      <c r="L178">
        <v>7.3479452054794523</v>
      </c>
      <c r="M178" t="s">
        <v>584</v>
      </c>
    </row>
    <row r="179" spans="1:13" x14ac:dyDescent="0.3">
      <c r="A179" s="5" t="s">
        <v>523</v>
      </c>
      <c r="B179" s="5" t="s">
        <v>921</v>
      </c>
      <c r="C179" s="5" t="s">
        <v>922</v>
      </c>
      <c r="D179" s="5" t="s">
        <v>11</v>
      </c>
      <c r="E179" s="5" t="s">
        <v>60</v>
      </c>
      <c r="F179">
        <v>73488.679999999993</v>
      </c>
      <c r="G179" t="s">
        <v>587</v>
      </c>
      <c r="H179" s="11">
        <v>43570</v>
      </c>
      <c r="I179">
        <v>1</v>
      </c>
      <c r="J179" s="5" t="s">
        <v>396</v>
      </c>
      <c r="K179" s="5" t="s">
        <v>76</v>
      </c>
      <c r="L179">
        <v>6.2547945205479456</v>
      </c>
      <c r="M179" t="s">
        <v>584</v>
      </c>
    </row>
    <row r="180" spans="1:13" x14ac:dyDescent="0.3">
      <c r="A180" s="5" t="s">
        <v>524</v>
      </c>
      <c r="B180" s="5" t="s">
        <v>923</v>
      </c>
      <c r="C180" s="5" t="s">
        <v>924</v>
      </c>
      <c r="D180" s="5" t="s">
        <v>11</v>
      </c>
      <c r="E180" s="5" t="s">
        <v>60</v>
      </c>
      <c r="F180">
        <v>92704.48</v>
      </c>
      <c r="G180" t="s">
        <v>587</v>
      </c>
      <c r="H180" s="11">
        <v>43430</v>
      </c>
      <c r="I180">
        <v>1</v>
      </c>
      <c r="J180" s="5" t="s">
        <v>396</v>
      </c>
      <c r="K180" s="5" t="s">
        <v>27</v>
      </c>
      <c r="L180">
        <v>6.6383561643835618</v>
      </c>
      <c r="M180" t="s">
        <v>584</v>
      </c>
    </row>
    <row r="181" spans="1:13" x14ac:dyDescent="0.3">
      <c r="A181" s="5" t="s">
        <v>525</v>
      </c>
      <c r="B181" s="5" t="s">
        <v>925</v>
      </c>
      <c r="C181" s="5" t="s">
        <v>926</v>
      </c>
      <c r="D181" s="5" t="s">
        <v>30</v>
      </c>
      <c r="E181" s="5" t="s">
        <v>84</v>
      </c>
      <c r="F181">
        <v>78443.78</v>
      </c>
      <c r="G181" t="s">
        <v>587</v>
      </c>
      <c r="H181" s="11">
        <v>43599</v>
      </c>
      <c r="I181">
        <v>1</v>
      </c>
      <c r="J181" s="5" t="s">
        <v>396</v>
      </c>
      <c r="K181" s="5" t="s">
        <v>22</v>
      </c>
      <c r="L181">
        <v>6.1753424657534248</v>
      </c>
      <c r="M181" t="s">
        <v>584</v>
      </c>
    </row>
    <row r="182" spans="1:13" x14ac:dyDescent="0.3">
      <c r="A182" s="5" t="s">
        <v>82</v>
      </c>
      <c r="B182" s="5" t="s">
        <v>927</v>
      </c>
      <c r="C182" s="5" t="s">
        <v>928</v>
      </c>
      <c r="D182" s="5" t="s">
        <v>11</v>
      </c>
      <c r="E182" s="5" t="s">
        <v>84</v>
      </c>
      <c r="F182">
        <v>97105.19</v>
      </c>
      <c r="G182" t="s">
        <v>587</v>
      </c>
      <c r="H182" s="11">
        <v>44425</v>
      </c>
      <c r="I182">
        <v>1</v>
      </c>
      <c r="J182" s="5" t="s">
        <v>15</v>
      </c>
      <c r="K182" s="5" t="s">
        <v>27</v>
      </c>
      <c r="L182">
        <v>3.9123287671232876</v>
      </c>
      <c r="M182" t="s">
        <v>584</v>
      </c>
    </row>
    <row r="183" spans="1:13" x14ac:dyDescent="0.3">
      <c r="A183" s="5" t="s">
        <v>526</v>
      </c>
      <c r="B183" s="5" t="s">
        <v>929</v>
      </c>
      <c r="C183" s="5" t="s">
        <v>930</v>
      </c>
      <c r="D183" s="5" t="s">
        <v>11</v>
      </c>
      <c r="E183" s="5" t="s">
        <v>89</v>
      </c>
      <c r="F183">
        <v>109163.39</v>
      </c>
      <c r="G183" t="s">
        <v>583</v>
      </c>
      <c r="H183" s="11">
        <v>44019</v>
      </c>
      <c r="I183">
        <v>0.8</v>
      </c>
      <c r="J183" s="5" t="s">
        <v>15</v>
      </c>
      <c r="K183" s="5" t="s">
        <v>76</v>
      </c>
      <c r="L183">
        <v>5.0246575342465754</v>
      </c>
      <c r="M183" t="s">
        <v>588</v>
      </c>
    </row>
    <row r="184" spans="1:13" x14ac:dyDescent="0.3">
      <c r="A184" s="5" t="s">
        <v>527</v>
      </c>
      <c r="B184" s="5" t="s">
        <v>931</v>
      </c>
      <c r="C184" s="5" t="s">
        <v>932</v>
      </c>
      <c r="D184" s="5" t="s">
        <v>30</v>
      </c>
      <c r="E184" s="5" t="s">
        <v>36</v>
      </c>
      <c r="F184">
        <v>31816.57</v>
      </c>
      <c r="G184" t="s">
        <v>608</v>
      </c>
      <c r="H184" s="11">
        <v>43497</v>
      </c>
      <c r="I184">
        <v>0.3</v>
      </c>
      <c r="J184" s="5" t="s">
        <v>396</v>
      </c>
      <c r="K184" s="5" t="s">
        <v>33</v>
      </c>
      <c r="L184">
        <v>6.4547945205479449</v>
      </c>
      <c r="M184" t="s">
        <v>588</v>
      </c>
    </row>
    <row r="185" spans="1:13" x14ac:dyDescent="0.3">
      <c r="A185" s="5" t="s">
        <v>528</v>
      </c>
      <c r="B185" s="5" t="s">
        <v>933</v>
      </c>
      <c r="C185" s="5" t="s">
        <v>934</v>
      </c>
      <c r="D185" s="5" t="s">
        <v>11</v>
      </c>
      <c r="E185" s="5" t="s">
        <v>84</v>
      </c>
      <c r="F185">
        <v>118442.54</v>
      </c>
      <c r="G185" t="s">
        <v>583</v>
      </c>
      <c r="H185" s="11">
        <v>44193</v>
      </c>
      <c r="I185">
        <v>1</v>
      </c>
      <c r="J185" s="5" t="s">
        <v>15</v>
      </c>
      <c r="K185" s="5" t="s">
        <v>81</v>
      </c>
      <c r="L185">
        <v>4.5479452054794525</v>
      </c>
      <c r="M185" t="s">
        <v>584</v>
      </c>
    </row>
    <row r="186" spans="1:13" x14ac:dyDescent="0.3">
      <c r="A186" s="5" t="s">
        <v>156</v>
      </c>
      <c r="B186" s="5" t="s">
        <v>935</v>
      </c>
      <c r="C186" s="5" t="s">
        <v>936</v>
      </c>
      <c r="D186" s="5" t="s">
        <v>11</v>
      </c>
      <c r="E186" s="5" t="s">
        <v>12</v>
      </c>
      <c r="F186">
        <v>84745.93</v>
      </c>
      <c r="G186" t="s">
        <v>587</v>
      </c>
      <c r="H186" s="11">
        <v>43707</v>
      </c>
      <c r="I186">
        <v>1</v>
      </c>
      <c r="J186" s="5" t="s">
        <v>15</v>
      </c>
      <c r="K186" s="5" t="s">
        <v>16</v>
      </c>
      <c r="L186">
        <v>5.8794520547945206</v>
      </c>
      <c r="M186" t="s">
        <v>584</v>
      </c>
    </row>
    <row r="187" spans="1:13" x14ac:dyDescent="0.3">
      <c r="A187" s="5" t="s">
        <v>422</v>
      </c>
      <c r="B187" s="5" t="s">
        <v>663</v>
      </c>
      <c r="C187" s="5" t="s">
        <v>664</v>
      </c>
      <c r="D187" s="5" t="s">
        <v>11</v>
      </c>
      <c r="E187" s="5" t="s">
        <v>49</v>
      </c>
      <c r="F187">
        <v>69163.39</v>
      </c>
      <c r="G187" t="s">
        <v>587</v>
      </c>
      <c r="H187" s="11">
        <v>43397</v>
      </c>
      <c r="I187">
        <v>1</v>
      </c>
      <c r="J187" s="5" t="s">
        <v>15</v>
      </c>
      <c r="K187" s="5" t="s">
        <v>33</v>
      </c>
      <c r="L187">
        <v>6.7287671232876711</v>
      </c>
      <c r="M187" t="s">
        <v>584</v>
      </c>
    </row>
    <row r="188" spans="1:13" x14ac:dyDescent="0.3">
      <c r="A188" s="5" t="s">
        <v>507</v>
      </c>
      <c r="B188" s="5" t="s">
        <v>879</v>
      </c>
      <c r="C188" s="5" t="s">
        <v>880</v>
      </c>
      <c r="D188" s="5" t="s">
        <v>11</v>
      </c>
      <c r="E188" s="5" t="s">
        <v>134</v>
      </c>
      <c r="F188">
        <v>84598.88</v>
      </c>
      <c r="G188" t="s">
        <v>587</v>
      </c>
      <c r="H188" s="11">
        <v>44116</v>
      </c>
      <c r="I188">
        <v>1</v>
      </c>
      <c r="J188" s="5" t="s">
        <v>396</v>
      </c>
      <c r="K188" s="5" t="s">
        <v>76</v>
      </c>
      <c r="L188">
        <v>4.7589041095890412</v>
      </c>
      <c r="M188" t="s">
        <v>584</v>
      </c>
    </row>
    <row r="189" spans="1:13" x14ac:dyDescent="0.3">
      <c r="A189" s="5" t="s">
        <v>529</v>
      </c>
      <c r="B189" s="5" t="s">
        <v>937</v>
      </c>
      <c r="C189" s="5" t="s">
        <v>938</v>
      </c>
      <c r="D189" s="5" t="s">
        <v>11</v>
      </c>
      <c r="E189" s="5" t="s">
        <v>97</v>
      </c>
      <c r="F189">
        <v>68795.48</v>
      </c>
      <c r="G189" t="s">
        <v>587</v>
      </c>
      <c r="H189" s="11">
        <v>44277</v>
      </c>
      <c r="I189">
        <v>0.2</v>
      </c>
      <c r="J189" s="5" t="s">
        <v>15</v>
      </c>
      <c r="K189" s="5" t="s">
        <v>33</v>
      </c>
      <c r="L189">
        <v>4.3178082191780822</v>
      </c>
      <c r="M189" t="s">
        <v>588</v>
      </c>
    </row>
    <row r="190" spans="1:13" x14ac:dyDescent="0.3">
      <c r="A190" s="5" t="s">
        <v>530</v>
      </c>
      <c r="B190" s="5" t="s">
        <v>939</v>
      </c>
      <c r="C190" s="5" t="s">
        <v>940</v>
      </c>
      <c r="D190" s="5" t="s">
        <v>11</v>
      </c>
      <c r="E190" s="5" t="s">
        <v>89</v>
      </c>
      <c r="F190">
        <v>32269.91</v>
      </c>
      <c r="G190" t="s">
        <v>608</v>
      </c>
      <c r="H190" s="11">
        <v>43346</v>
      </c>
      <c r="I190">
        <v>1</v>
      </c>
      <c r="J190" s="5" t="s">
        <v>15</v>
      </c>
      <c r="K190" s="5" t="s">
        <v>33</v>
      </c>
      <c r="L190">
        <v>6.8684931506849312</v>
      </c>
      <c r="M190" t="s">
        <v>584</v>
      </c>
    </row>
    <row r="191" spans="1:13" x14ac:dyDescent="0.3">
      <c r="A191" s="5" t="s">
        <v>531</v>
      </c>
      <c r="B191" s="5" t="s">
        <v>941</v>
      </c>
      <c r="C191" s="5" t="s">
        <v>942</v>
      </c>
      <c r="D191" s="5" t="s">
        <v>30</v>
      </c>
      <c r="E191" s="5" t="s">
        <v>65</v>
      </c>
      <c r="F191">
        <v>78705.929999999993</v>
      </c>
      <c r="G191" t="s">
        <v>587</v>
      </c>
      <c r="H191" s="11">
        <v>43409</v>
      </c>
      <c r="I191">
        <v>1</v>
      </c>
      <c r="J191" s="5" t="s">
        <v>396</v>
      </c>
      <c r="K191" s="5" t="s">
        <v>76</v>
      </c>
      <c r="L191">
        <v>6.6958904109589037</v>
      </c>
      <c r="M191" t="s">
        <v>584</v>
      </c>
    </row>
    <row r="192" spans="1:13" x14ac:dyDescent="0.3">
      <c r="A192" s="5" t="s">
        <v>532</v>
      </c>
      <c r="B192" s="5" t="s">
        <v>943</v>
      </c>
      <c r="C192" s="5" t="s">
        <v>944</v>
      </c>
      <c r="D192" s="5" t="s">
        <v>30</v>
      </c>
      <c r="E192" s="5" t="s">
        <v>36</v>
      </c>
      <c r="F192">
        <v>53535.62</v>
      </c>
      <c r="G192" t="s">
        <v>587</v>
      </c>
      <c r="H192" s="11">
        <v>44110</v>
      </c>
      <c r="I192">
        <v>0.5</v>
      </c>
      <c r="J192" s="5" t="s">
        <v>396</v>
      </c>
      <c r="K192" s="5" t="s">
        <v>76</v>
      </c>
      <c r="L192">
        <v>4.7753424657534245</v>
      </c>
      <c r="M192" t="s">
        <v>588</v>
      </c>
    </row>
    <row r="193" spans="1:13" x14ac:dyDescent="0.3">
      <c r="A193" s="5" t="s">
        <v>132</v>
      </c>
      <c r="B193" s="5" t="s">
        <v>771</v>
      </c>
      <c r="C193" s="5" t="s">
        <v>772</v>
      </c>
      <c r="D193" s="5" t="s">
        <v>11</v>
      </c>
      <c r="E193" s="5" t="s">
        <v>134</v>
      </c>
      <c r="F193">
        <v>41934.71</v>
      </c>
      <c r="G193" t="s">
        <v>608</v>
      </c>
      <c r="H193" s="11">
        <v>43780</v>
      </c>
      <c r="I193">
        <v>1</v>
      </c>
      <c r="J193" s="5" t="s">
        <v>15</v>
      </c>
      <c r="K193" s="5" t="s">
        <v>33</v>
      </c>
      <c r="L193">
        <v>5.6794520547945204</v>
      </c>
      <c r="M193" t="s">
        <v>584</v>
      </c>
    </row>
    <row r="194" spans="1:13" x14ac:dyDescent="0.3">
      <c r="A194" s="5" t="s">
        <v>533</v>
      </c>
      <c r="B194" s="5" t="s">
        <v>717</v>
      </c>
      <c r="C194" s="5" t="s">
        <v>945</v>
      </c>
      <c r="D194" s="5" t="s">
        <v>11</v>
      </c>
      <c r="E194" s="5" t="s">
        <v>97</v>
      </c>
      <c r="F194">
        <v>91929.69</v>
      </c>
      <c r="G194" t="s">
        <v>587</v>
      </c>
      <c r="H194" s="11">
        <v>44085</v>
      </c>
      <c r="I194">
        <v>1</v>
      </c>
      <c r="J194" s="5" t="s">
        <v>396</v>
      </c>
      <c r="K194" s="5" t="s">
        <v>33</v>
      </c>
      <c r="L194">
        <v>4.8438356164383558</v>
      </c>
      <c r="M194" t="s">
        <v>584</v>
      </c>
    </row>
    <row r="195" spans="1:13" x14ac:dyDescent="0.3">
      <c r="A195" s="5" t="s">
        <v>223</v>
      </c>
      <c r="B195" s="5" t="s">
        <v>946</v>
      </c>
      <c r="C195" s="5" t="s">
        <v>947</v>
      </c>
      <c r="D195" s="5" t="s">
        <v>30</v>
      </c>
      <c r="E195" s="5" t="s">
        <v>65</v>
      </c>
      <c r="F195">
        <v>62281.24</v>
      </c>
      <c r="G195" t="s">
        <v>587</v>
      </c>
      <c r="H195" s="11">
        <v>43272</v>
      </c>
      <c r="I195">
        <v>1</v>
      </c>
      <c r="J195" s="5" t="s">
        <v>15</v>
      </c>
      <c r="K195" s="5" t="s">
        <v>33</v>
      </c>
      <c r="L195">
        <v>7.0712328767123287</v>
      </c>
      <c r="M195" t="s">
        <v>584</v>
      </c>
    </row>
    <row r="196" spans="1:13" x14ac:dyDescent="0.3">
      <c r="A196" s="5" t="s">
        <v>534</v>
      </c>
      <c r="B196" s="5" t="s">
        <v>948</v>
      </c>
      <c r="C196" s="5" t="s">
        <v>949</v>
      </c>
      <c r="D196" s="5" t="s">
        <v>30</v>
      </c>
      <c r="E196" s="5" t="s">
        <v>49</v>
      </c>
      <c r="F196">
        <v>57925.91</v>
      </c>
      <c r="G196" t="s">
        <v>587</v>
      </c>
      <c r="H196" s="11">
        <v>43572</v>
      </c>
      <c r="I196">
        <v>0.5</v>
      </c>
      <c r="J196" s="5" t="s">
        <v>15</v>
      </c>
      <c r="K196" s="5" t="s">
        <v>16</v>
      </c>
      <c r="L196">
        <v>6.2493150684931509</v>
      </c>
      <c r="M196" t="s">
        <v>588</v>
      </c>
    </row>
    <row r="197" spans="1:13" x14ac:dyDescent="0.3">
      <c r="A197" s="5" t="s">
        <v>535</v>
      </c>
      <c r="B197" s="5" t="s">
        <v>950</v>
      </c>
      <c r="C197" s="5" t="s">
        <v>951</v>
      </c>
      <c r="D197" s="5" t="s">
        <v>30</v>
      </c>
      <c r="E197" s="5" t="s">
        <v>84</v>
      </c>
      <c r="F197">
        <v>82239.53</v>
      </c>
      <c r="G197" t="s">
        <v>587</v>
      </c>
      <c r="H197" s="11">
        <v>43846</v>
      </c>
      <c r="I197">
        <v>1</v>
      </c>
      <c r="J197" s="5" t="s">
        <v>404</v>
      </c>
      <c r="K197" s="5" t="s">
        <v>27</v>
      </c>
      <c r="L197">
        <v>5.4986301369863018</v>
      </c>
      <c r="M197" t="s">
        <v>584</v>
      </c>
    </row>
    <row r="198" spans="1:13" x14ac:dyDescent="0.3">
      <c r="A198" s="5" t="s">
        <v>536</v>
      </c>
      <c r="B198" s="5" t="s">
        <v>952</v>
      </c>
      <c r="C198" s="5" t="s">
        <v>953</v>
      </c>
      <c r="D198" s="5" t="s">
        <v>30</v>
      </c>
      <c r="E198" s="5" t="s">
        <v>84</v>
      </c>
      <c r="F198">
        <v>53184.02</v>
      </c>
      <c r="G198" t="s">
        <v>587</v>
      </c>
      <c r="H198" s="11">
        <v>43180</v>
      </c>
      <c r="I198">
        <v>1</v>
      </c>
      <c r="J198" s="5" t="s">
        <v>396</v>
      </c>
      <c r="K198" s="5" t="s">
        <v>33</v>
      </c>
      <c r="L198">
        <v>7.3232876712328769</v>
      </c>
      <c r="M198" t="s">
        <v>584</v>
      </c>
    </row>
    <row r="199" spans="1:13" x14ac:dyDescent="0.3">
      <c r="A199" s="5" t="s">
        <v>67</v>
      </c>
      <c r="B199" s="5" t="s">
        <v>954</v>
      </c>
      <c r="C199" s="5" t="s">
        <v>955</v>
      </c>
      <c r="D199" s="5" t="s">
        <v>30</v>
      </c>
      <c r="E199" s="5" t="s">
        <v>49</v>
      </c>
      <c r="F199">
        <v>35936.31</v>
      </c>
      <c r="G199" t="s">
        <v>608</v>
      </c>
      <c r="H199" s="11">
        <v>43241</v>
      </c>
      <c r="I199">
        <v>1</v>
      </c>
      <c r="J199" s="5" t="s">
        <v>15</v>
      </c>
      <c r="K199" s="5" t="s">
        <v>71</v>
      </c>
      <c r="L199">
        <v>7.1561643835616442</v>
      </c>
      <c r="M199" t="s">
        <v>584</v>
      </c>
    </row>
    <row r="200" spans="1:13" x14ac:dyDescent="0.3">
      <c r="A200" s="5" t="s">
        <v>537</v>
      </c>
      <c r="B200" s="5" t="s">
        <v>956</v>
      </c>
      <c r="C200" s="5" t="s">
        <v>957</v>
      </c>
      <c r="D200" s="5" t="s">
        <v>11</v>
      </c>
      <c r="E200" s="5" t="s">
        <v>89</v>
      </c>
      <c r="F200">
        <v>28305.08</v>
      </c>
      <c r="G200" t="s">
        <v>608</v>
      </c>
      <c r="H200" s="11">
        <v>43754</v>
      </c>
      <c r="I200">
        <v>1</v>
      </c>
      <c r="J200" s="5" t="s">
        <v>15</v>
      </c>
      <c r="K200" s="5" t="s">
        <v>33</v>
      </c>
      <c r="L200">
        <v>5.7506849315068491</v>
      </c>
      <c r="M200" t="s">
        <v>584</v>
      </c>
    </row>
    <row r="201" spans="1:13" x14ac:dyDescent="0.3">
      <c r="A201" s="5" t="s">
        <v>52</v>
      </c>
      <c r="B201" s="5" t="s">
        <v>958</v>
      </c>
      <c r="C201" s="5" t="s">
        <v>959</v>
      </c>
      <c r="D201" s="5" t="s">
        <v>30</v>
      </c>
      <c r="E201" s="5" t="s">
        <v>45</v>
      </c>
      <c r="F201">
        <v>29774.76</v>
      </c>
      <c r="G201" t="s">
        <v>608</v>
      </c>
      <c r="H201" s="11">
        <v>44105</v>
      </c>
      <c r="I201">
        <v>1</v>
      </c>
      <c r="J201" s="5" t="s">
        <v>15</v>
      </c>
      <c r="K201" s="5" t="s">
        <v>16</v>
      </c>
      <c r="L201">
        <v>4.7890410958904113</v>
      </c>
      <c r="M201" t="s">
        <v>584</v>
      </c>
    </row>
    <row r="202" spans="1:13" x14ac:dyDescent="0.3">
      <c r="A202" s="5" t="s">
        <v>538</v>
      </c>
      <c r="B202" s="5" t="s">
        <v>960</v>
      </c>
      <c r="C202" s="5" t="s">
        <v>961</v>
      </c>
      <c r="D202" s="5" t="s">
        <v>30</v>
      </c>
      <c r="E202" s="5" t="s">
        <v>49</v>
      </c>
      <c r="F202">
        <v>102515.81</v>
      </c>
      <c r="G202" t="s">
        <v>583</v>
      </c>
      <c r="H202" s="11">
        <v>43902</v>
      </c>
      <c r="I202">
        <v>1</v>
      </c>
      <c r="J202" s="5" t="s">
        <v>396</v>
      </c>
      <c r="K202" s="5" t="s">
        <v>71</v>
      </c>
      <c r="L202">
        <v>5.3452054794520549</v>
      </c>
      <c r="M202" t="s">
        <v>584</v>
      </c>
    </row>
    <row r="203" spans="1:13" x14ac:dyDescent="0.3">
      <c r="A203" s="5" t="s">
        <v>445</v>
      </c>
      <c r="B203" s="5" t="s">
        <v>717</v>
      </c>
      <c r="C203" s="5" t="s">
        <v>718</v>
      </c>
      <c r="D203" s="5" t="s">
        <v>599</v>
      </c>
      <c r="E203" s="5" t="s">
        <v>60</v>
      </c>
      <c r="F203">
        <v>99448.78</v>
      </c>
      <c r="G203" t="s">
        <v>587</v>
      </c>
      <c r="H203" s="11">
        <v>43473</v>
      </c>
      <c r="I203">
        <v>1</v>
      </c>
      <c r="J203" s="5" t="s">
        <v>396</v>
      </c>
      <c r="K203" s="5" t="s">
        <v>16</v>
      </c>
      <c r="L203">
        <v>6.5205479452054798</v>
      </c>
      <c r="M203" t="s">
        <v>584</v>
      </c>
    </row>
    <row r="204" spans="1:13" x14ac:dyDescent="0.3">
      <c r="A204" s="5" t="s">
        <v>529</v>
      </c>
      <c r="B204" s="5" t="s">
        <v>937</v>
      </c>
      <c r="C204" s="5" t="s">
        <v>938</v>
      </c>
      <c r="D204" s="5" t="s">
        <v>11</v>
      </c>
      <c r="E204" s="5" t="s">
        <v>97</v>
      </c>
      <c r="F204">
        <v>68795.48</v>
      </c>
      <c r="G204" t="s">
        <v>587</v>
      </c>
      <c r="H204" s="11">
        <v>44277</v>
      </c>
      <c r="I204">
        <v>0.2</v>
      </c>
      <c r="J204" s="5" t="s">
        <v>15</v>
      </c>
      <c r="K204" s="5" t="s">
        <v>33</v>
      </c>
      <c r="L204">
        <v>4.3178082191780822</v>
      </c>
      <c r="M204" t="s">
        <v>588</v>
      </c>
    </row>
    <row r="205" spans="1:13" x14ac:dyDescent="0.3">
      <c r="A205" s="5" t="s">
        <v>460</v>
      </c>
      <c r="B205" s="5" t="s">
        <v>761</v>
      </c>
      <c r="C205" s="5" t="s">
        <v>762</v>
      </c>
      <c r="D205" s="5" t="s">
        <v>11</v>
      </c>
      <c r="E205" s="5" t="s">
        <v>65</v>
      </c>
      <c r="F205">
        <v>99683.67</v>
      </c>
      <c r="G205" t="s">
        <v>587</v>
      </c>
      <c r="H205" s="11">
        <v>43500</v>
      </c>
      <c r="I205">
        <v>1</v>
      </c>
      <c r="J205" s="5" t="s">
        <v>396</v>
      </c>
      <c r="K205" s="5" t="s">
        <v>76</v>
      </c>
      <c r="L205">
        <v>6.4465753424657537</v>
      </c>
      <c r="M205" t="s">
        <v>584</v>
      </c>
    </row>
    <row r="206" spans="1:13" x14ac:dyDescent="0.3">
      <c r="A206" s="5" t="s">
        <v>539</v>
      </c>
      <c r="B206" s="5" t="s">
        <v>962</v>
      </c>
      <c r="C206" s="5" t="s">
        <v>963</v>
      </c>
      <c r="D206" s="5" t="s">
        <v>30</v>
      </c>
      <c r="E206" s="5" t="s">
        <v>49</v>
      </c>
      <c r="F206">
        <v>38825.18</v>
      </c>
      <c r="G206" t="s">
        <v>608</v>
      </c>
      <c r="H206" s="11">
        <v>43696</v>
      </c>
      <c r="I206">
        <v>1</v>
      </c>
      <c r="J206" s="5" t="s">
        <v>404</v>
      </c>
      <c r="K206" s="5" t="s">
        <v>33</v>
      </c>
      <c r="L206">
        <v>5.9095890410958907</v>
      </c>
      <c r="M206" t="s">
        <v>584</v>
      </c>
    </row>
    <row r="207" spans="1:13" x14ac:dyDescent="0.3">
      <c r="A207" s="5" t="s">
        <v>540</v>
      </c>
      <c r="B207" s="5" t="s">
        <v>964</v>
      </c>
      <c r="C207" s="5" t="s">
        <v>965</v>
      </c>
      <c r="D207" s="5" t="s">
        <v>11</v>
      </c>
      <c r="E207" s="5" t="s">
        <v>89</v>
      </c>
      <c r="F207">
        <v>71229.42</v>
      </c>
      <c r="G207" t="s">
        <v>587</v>
      </c>
      <c r="H207" s="11">
        <v>44166</v>
      </c>
      <c r="I207">
        <v>1</v>
      </c>
      <c r="J207" s="5" t="s">
        <v>15</v>
      </c>
      <c r="K207" s="5" t="s">
        <v>22</v>
      </c>
      <c r="L207">
        <v>4.6219178082191785</v>
      </c>
      <c r="M207" t="s">
        <v>584</v>
      </c>
    </row>
    <row r="208" spans="1:13" x14ac:dyDescent="0.3">
      <c r="A208" s="5" t="s">
        <v>23</v>
      </c>
      <c r="B208" s="5" t="s">
        <v>747</v>
      </c>
      <c r="C208" s="5" t="s">
        <v>748</v>
      </c>
      <c r="D208" s="5" t="s">
        <v>11</v>
      </c>
      <c r="E208" s="5" t="s">
        <v>19</v>
      </c>
      <c r="F208">
        <v>80695.740000000005</v>
      </c>
      <c r="G208" t="s">
        <v>587</v>
      </c>
      <c r="H208" s="11">
        <v>43360</v>
      </c>
      <c r="I208">
        <v>1</v>
      </c>
      <c r="J208" s="5" t="s">
        <v>15</v>
      </c>
      <c r="K208" s="5" t="s">
        <v>27</v>
      </c>
      <c r="L208">
        <v>6.8301369863013699</v>
      </c>
      <c r="M208" t="s">
        <v>584</v>
      </c>
    </row>
    <row r="209" spans="1:13" x14ac:dyDescent="0.3">
      <c r="A209" s="5" t="s">
        <v>95</v>
      </c>
      <c r="B209" s="5" t="s">
        <v>966</v>
      </c>
      <c r="C209" s="5" t="s">
        <v>967</v>
      </c>
      <c r="D209" s="5" t="s">
        <v>11</v>
      </c>
      <c r="E209" s="5" t="s">
        <v>97</v>
      </c>
      <c r="F209">
        <v>72502.61</v>
      </c>
      <c r="G209" t="s">
        <v>587</v>
      </c>
      <c r="H209" s="11">
        <v>44235</v>
      </c>
      <c r="I209">
        <v>1</v>
      </c>
      <c r="J209" s="5" t="s">
        <v>15</v>
      </c>
      <c r="K209" s="5" t="s">
        <v>16</v>
      </c>
      <c r="L209">
        <v>4.4328767123287669</v>
      </c>
      <c r="M209" t="s">
        <v>584</v>
      </c>
    </row>
    <row r="210" spans="1:13" x14ac:dyDescent="0.3">
      <c r="A210" s="5" t="s">
        <v>541</v>
      </c>
      <c r="B210" s="5" t="s">
        <v>968</v>
      </c>
      <c r="C210" s="5" t="s">
        <v>969</v>
      </c>
      <c r="D210" s="5" t="s">
        <v>11</v>
      </c>
      <c r="E210" s="5" t="s">
        <v>97</v>
      </c>
      <c r="F210">
        <v>68197.899999999994</v>
      </c>
      <c r="G210" t="s">
        <v>587</v>
      </c>
      <c r="H210" s="11">
        <v>44119</v>
      </c>
      <c r="I210">
        <v>1</v>
      </c>
      <c r="J210" s="5" t="s">
        <v>15</v>
      </c>
      <c r="K210" s="5" t="s">
        <v>81</v>
      </c>
      <c r="L210">
        <v>4.7506849315068491</v>
      </c>
      <c r="M210" t="s">
        <v>584</v>
      </c>
    </row>
    <row r="211" spans="1:13" x14ac:dyDescent="0.3">
      <c r="A211" s="5" t="s">
        <v>542</v>
      </c>
      <c r="B211" s="5" t="s">
        <v>723</v>
      </c>
      <c r="C211" s="5" t="s">
        <v>970</v>
      </c>
      <c r="D211" s="5" t="s">
        <v>30</v>
      </c>
      <c r="E211" s="5" t="s">
        <v>97</v>
      </c>
      <c r="F211">
        <v>89960.6</v>
      </c>
      <c r="G211" t="s">
        <v>587</v>
      </c>
      <c r="H211" s="11">
        <v>43515</v>
      </c>
      <c r="I211">
        <v>1</v>
      </c>
      <c r="J211" s="5" t="s">
        <v>396</v>
      </c>
      <c r="K211" s="5" t="s">
        <v>81</v>
      </c>
      <c r="L211">
        <v>6.4054794520547942</v>
      </c>
      <c r="M211" t="s">
        <v>584</v>
      </c>
    </row>
    <row r="212" spans="1:13" x14ac:dyDescent="0.3">
      <c r="A212" s="5" t="s">
        <v>504</v>
      </c>
      <c r="B212" s="5" t="s">
        <v>971</v>
      </c>
      <c r="C212" s="5" t="s">
        <v>972</v>
      </c>
      <c r="D212" s="5" t="s">
        <v>30</v>
      </c>
      <c r="E212" s="5" t="s">
        <v>45</v>
      </c>
      <c r="F212">
        <v>28481.16</v>
      </c>
      <c r="G212" t="s">
        <v>608</v>
      </c>
      <c r="H212" s="11">
        <v>43916</v>
      </c>
      <c r="I212">
        <v>1</v>
      </c>
      <c r="J212" s="5" t="s">
        <v>15</v>
      </c>
      <c r="K212" s="5" t="s">
        <v>22</v>
      </c>
      <c r="L212">
        <v>5.3068493150684928</v>
      </c>
      <c r="M212" t="s">
        <v>584</v>
      </c>
    </row>
    <row r="213" spans="1:13" x14ac:dyDescent="0.3">
      <c r="A213" s="5" t="s">
        <v>435</v>
      </c>
      <c r="B213" s="5" t="s">
        <v>973</v>
      </c>
      <c r="C213" s="5" t="s">
        <v>974</v>
      </c>
      <c r="D213" s="5" t="s">
        <v>11</v>
      </c>
      <c r="E213" s="5" t="s">
        <v>12</v>
      </c>
      <c r="F213">
        <v>116767.63</v>
      </c>
      <c r="G213" t="s">
        <v>583</v>
      </c>
      <c r="H213" s="11">
        <v>43949</v>
      </c>
      <c r="I213">
        <v>0.4</v>
      </c>
      <c r="J213" s="5" t="s">
        <v>404</v>
      </c>
      <c r="K213" s="5" t="s">
        <v>71</v>
      </c>
      <c r="L213">
        <v>5.2164383561643834</v>
      </c>
      <c r="M213" t="s">
        <v>588</v>
      </c>
    </row>
    <row r="214" spans="1:13" x14ac:dyDescent="0.3">
      <c r="A214" s="5" t="s">
        <v>543</v>
      </c>
      <c r="B214" s="5" t="s">
        <v>975</v>
      </c>
      <c r="C214" s="5" t="s">
        <v>976</v>
      </c>
      <c r="D214" s="5" t="s">
        <v>30</v>
      </c>
      <c r="E214" s="5" t="s">
        <v>97</v>
      </c>
      <c r="F214">
        <v>80360.41</v>
      </c>
      <c r="G214" t="s">
        <v>587</v>
      </c>
      <c r="H214" s="11">
        <v>44167</v>
      </c>
      <c r="I214">
        <v>1</v>
      </c>
      <c r="J214" s="5" t="s">
        <v>15</v>
      </c>
      <c r="K214" s="5" t="s">
        <v>33</v>
      </c>
      <c r="L214">
        <v>4.6191780821917812</v>
      </c>
      <c r="M214" t="s">
        <v>584</v>
      </c>
    </row>
    <row r="215" spans="1:13" x14ac:dyDescent="0.3">
      <c r="A215" s="5" t="s">
        <v>215</v>
      </c>
      <c r="B215" s="5" t="s">
        <v>977</v>
      </c>
      <c r="C215" s="5" t="s">
        <v>978</v>
      </c>
      <c r="D215" s="5" t="s">
        <v>11</v>
      </c>
      <c r="E215" s="5" t="s">
        <v>134</v>
      </c>
      <c r="F215">
        <v>77045.440000000002</v>
      </c>
      <c r="G215" t="s">
        <v>587</v>
      </c>
      <c r="H215" s="11">
        <v>43636</v>
      </c>
      <c r="I215">
        <v>1</v>
      </c>
      <c r="J215" s="5" t="s">
        <v>15</v>
      </c>
      <c r="K215" s="5" t="s">
        <v>33</v>
      </c>
      <c r="L215">
        <v>6.0739726027397261</v>
      </c>
      <c r="M215" t="s">
        <v>584</v>
      </c>
    </row>
    <row r="216" spans="1:13" x14ac:dyDescent="0.3">
      <c r="A216" s="5" t="s">
        <v>9</v>
      </c>
      <c r="B216" s="5" t="s">
        <v>979</v>
      </c>
      <c r="C216" s="5" t="s">
        <v>980</v>
      </c>
      <c r="D216" s="5" t="s">
        <v>11</v>
      </c>
      <c r="E216" s="5" t="s">
        <v>12</v>
      </c>
      <c r="F216">
        <v>96135.75</v>
      </c>
      <c r="G216" t="s">
        <v>587</v>
      </c>
      <c r="H216" s="11">
        <v>44025</v>
      </c>
      <c r="I216">
        <v>0.3</v>
      </c>
      <c r="J216" s="5" t="s">
        <v>15</v>
      </c>
      <c r="K216" s="5" t="s">
        <v>16</v>
      </c>
      <c r="L216">
        <v>5.0082191780821921</v>
      </c>
      <c r="M216" t="s">
        <v>588</v>
      </c>
    </row>
    <row r="217" spans="1:13" x14ac:dyDescent="0.3">
      <c r="A217" s="5" t="s">
        <v>544</v>
      </c>
      <c r="B217" s="5" t="s">
        <v>981</v>
      </c>
      <c r="C217" s="5" t="s">
        <v>982</v>
      </c>
      <c r="D217" s="5" t="s">
        <v>11</v>
      </c>
      <c r="E217" s="5" t="s">
        <v>134</v>
      </c>
      <c r="F217">
        <v>102129.37</v>
      </c>
      <c r="G217" t="s">
        <v>583</v>
      </c>
      <c r="H217" s="11">
        <v>44396</v>
      </c>
      <c r="I217">
        <v>1</v>
      </c>
      <c r="J217" s="5" t="s">
        <v>15</v>
      </c>
      <c r="K217" s="5" t="s">
        <v>27</v>
      </c>
      <c r="L217">
        <v>3.9917808219178084</v>
      </c>
      <c r="M217" t="s">
        <v>584</v>
      </c>
    </row>
    <row r="218" spans="1:13" x14ac:dyDescent="0.3">
      <c r="A218" s="5" t="s">
        <v>545</v>
      </c>
      <c r="B218" s="5" t="s">
        <v>983</v>
      </c>
      <c r="C218" s="5" t="s">
        <v>984</v>
      </c>
      <c r="D218" s="5" t="s">
        <v>11</v>
      </c>
      <c r="E218" s="5" t="s">
        <v>12</v>
      </c>
      <c r="F218">
        <v>99965.97</v>
      </c>
      <c r="G218" t="s">
        <v>587</v>
      </c>
      <c r="H218" s="11">
        <v>43133</v>
      </c>
      <c r="I218">
        <v>1</v>
      </c>
      <c r="J218" s="5" t="s">
        <v>15</v>
      </c>
      <c r="K218" s="5" t="s">
        <v>33</v>
      </c>
      <c r="L218">
        <v>7.4520547945205475</v>
      </c>
      <c r="M218" t="s">
        <v>584</v>
      </c>
    </row>
    <row r="219" spans="1:13" x14ac:dyDescent="0.3">
      <c r="A219" s="5" t="s">
        <v>546</v>
      </c>
      <c r="B219" s="5" t="s">
        <v>985</v>
      </c>
      <c r="C219" s="5" t="s">
        <v>986</v>
      </c>
      <c r="D219" s="5" t="s">
        <v>11</v>
      </c>
      <c r="E219" s="5" t="s">
        <v>97</v>
      </c>
      <c r="F219">
        <v>49625.64</v>
      </c>
      <c r="G219" t="s">
        <v>608</v>
      </c>
      <c r="H219" s="11">
        <v>44384</v>
      </c>
      <c r="I219">
        <v>0.5</v>
      </c>
      <c r="J219" s="5" t="s">
        <v>396</v>
      </c>
      <c r="K219" s="5" t="s">
        <v>33</v>
      </c>
      <c r="L219">
        <v>4.0246575342465754</v>
      </c>
      <c r="M219" t="s">
        <v>588</v>
      </c>
    </row>
    <row r="220" spans="1:13" x14ac:dyDescent="0.3">
      <c r="A220" s="5" t="s">
        <v>547</v>
      </c>
      <c r="B220" s="5" t="s">
        <v>987</v>
      </c>
      <c r="C220" s="5" t="s">
        <v>988</v>
      </c>
      <c r="D220" s="5" t="s">
        <v>11</v>
      </c>
      <c r="E220" s="5" t="s">
        <v>84</v>
      </c>
      <c r="F220">
        <v>94815.28</v>
      </c>
      <c r="G220" t="s">
        <v>587</v>
      </c>
      <c r="H220" s="11">
        <v>43440</v>
      </c>
      <c r="I220">
        <v>1</v>
      </c>
      <c r="J220" s="5" t="s">
        <v>15</v>
      </c>
      <c r="K220" s="5" t="s">
        <v>76</v>
      </c>
      <c r="L220">
        <v>6.6109589041095891</v>
      </c>
      <c r="M220" t="s">
        <v>584</v>
      </c>
    </row>
    <row r="221" spans="1:13" x14ac:dyDescent="0.3">
      <c r="A221" s="5" t="s">
        <v>163</v>
      </c>
      <c r="B221" s="5" t="s">
        <v>989</v>
      </c>
      <c r="C221" s="5" t="s">
        <v>990</v>
      </c>
      <c r="D221" s="5" t="s">
        <v>30</v>
      </c>
      <c r="E221" s="5" t="s">
        <v>123</v>
      </c>
      <c r="F221">
        <v>36714.379999999997</v>
      </c>
      <c r="G221" t="s">
        <v>608</v>
      </c>
      <c r="H221" s="11">
        <v>44175</v>
      </c>
      <c r="I221">
        <v>1</v>
      </c>
      <c r="J221" s="5" t="s">
        <v>15</v>
      </c>
      <c r="K221" s="5" t="s">
        <v>71</v>
      </c>
      <c r="L221">
        <v>4.5972602739726032</v>
      </c>
      <c r="M221" t="s">
        <v>584</v>
      </c>
    </row>
    <row r="222" spans="1:13" x14ac:dyDescent="0.3">
      <c r="A222" s="5" t="s">
        <v>34</v>
      </c>
      <c r="B222" s="5" t="s">
        <v>991</v>
      </c>
      <c r="C222" s="5" t="s">
        <v>992</v>
      </c>
      <c r="D222" s="5" t="s">
        <v>11</v>
      </c>
      <c r="E222" s="5" t="s">
        <v>36</v>
      </c>
      <c r="F222">
        <v>67905.8</v>
      </c>
      <c r="G222" t="s">
        <v>587</v>
      </c>
      <c r="H222" s="11">
        <v>44194</v>
      </c>
      <c r="I222">
        <v>1</v>
      </c>
      <c r="J222" s="5" t="s">
        <v>15</v>
      </c>
      <c r="K222" s="5" t="s">
        <v>33</v>
      </c>
      <c r="L222">
        <v>4.5452054794520551</v>
      </c>
      <c r="M222" t="s">
        <v>584</v>
      </c>
    </row>
    <row r="223" spans="1:13" x14ac:dyDescent="0.3">
      <c r="A223" s="5" t="s">
        <v>548</v>
      </c>
      <c r="B223" s="5" t="s">
        <v>993</v>
      </c>
      <c r="C223" s="5" t="s">
        <v>994</v>
      </c>
      <c r="D223" s="5" t="s">
        <v>30</v>
      </c>
      <c r="E223" s="5" t="s">
        <v>60</v>
      </c>
      <c r="F223">
        <v>69862.38</v>
      </c>
      <c r="G223" t="s">
        <v>587</v>
      </c>
      <c r="H223" s="11">
        <v>43458</v>
      </c>
      <c r="I223">
        <v>1</v>
      </c>
      <c r="J223" s="5" t="s">
        <v>15</v>
      </c>
      <c r="K223" s="5" t="s">
        <v>16</v>
      </c>
      <c r="L223">
        <v>6.5616438356164384</v>
      </c>
      <c r="M223" t="s">
        <v>584</v>
      </c>
    </row>
    <row r="224" spans="1:13" x14ac:dyDescent="0.3">
      <c r="A224" s="5" t="s">
        <v>111</v>
      </c>
      <c r="B224" s="5" t="s">
        <v>819</v>
      </c>
      <c r="C224" s="5" t="s">
        <v>820</v>
      </c>
      <c r="D224" s="5" t="s">
        <v>30</v>
      </c>
      <c r="E224" s="5" t="s">
        <v>49</v>
      </c>
      <c r="F224">
        <v>36547.58</v>
      </c>
      <c r="G224" t="s">
        <v>608</v>
      </c>
      <c r="H224" s="11">
        <v>43416</v>
      </c>
      <c r="I224">
        <v>1</v>
      </c>
      <c r="J224" s="5" t="s">
        <v>15</v>
      </c>
      <c r="K224" s="5" t="s">
        <v>33</v>
      </c>
      <c r="L224">
        <v>6.6767123287671231</v>
      </c>
      <c r="M224" t="s">
        <v>584</v>
      </c>
    </row>
    <row r="225" spans="1:13" x14ac:dyDescent="0.3">
      <c r="A225" s="5" t="s">
        <v>549</v>
      </c>
      <c r="B225" s="5" t="s">
        <v>995</v>
      </c>
      <c r="C225" s="5" t="s">
        <v>996</v>
      </c>
      <c r="D225" s="5" t="s">
        <v>30</v>
      </c>
      <c r="E225" s="5" t="s">
        <v>19</v>
      </c>
      <c r="F225">
        <v>106400.02</v>
      </c>
      <c r="G225" t="s">
        <v>583</v>
      </c>
      <c r="H225" s="11">
        <v>44021</v>
      </c>
      <c r="I225">
        <v>1</v>
      </c>
      <c r="J225" s="5" t="s">
        <v>404</v>
      </c>
      <c r="K225" s="5" t="s">
        <v>71</v>
      </c>
      <c r="L225">
        <v>5.0191780821917806</v>
      </c>
      <c r="M225" t="s">
        <v>584</v>
      </c>
    </row>
    <row r="226" spans="1:13" x14ac:dyDescent="0.3">
      <c r="A226" s="5" t="s">
        <v>550</v>
      </c>
      <c r="B226" s="5" t="s">
        <v>997</v>
      </c>
      <c r="C226" s="5" t="s">
        <v>998</v>
      </c>
      <c r="D226" s="5" t="s">
        <v>30</v>
      </c>
      <c r="E226" s="5" t="s">
        <v>60</v>
      </c>
      <c r="F226">
        <v>103494.94</v>
      </c>
      <c r="G226" t="s">
        <v>583</v>
      </c>
      <c r="H226" s="11">
        <v>43256</v>
      </c>
      <c r="I226">
        <v>1</v>
      </c>
      <c r="J226" s="5" t="s">
        <v>15</v>
      </c>
      <c r="K226" s="5" t="s">
        <v>33</v>
      </c>
      <c r="L226">
        <v>7.1150684931506847</v>
      </c>
      <c r="M226" t="s">
        <v>584</v>
      </c>
    </row>
    <row r="227" spans="1:13" x14ac:dyDescent="0.3">
      <c r="A227" s="5" t="s">
        <v>511</v>
      </c>
      <c r="B227" s="5" t="s">
        <v>889</v>
      </c>
      <c r="C227" s="5" t="s">
        <v>890</v>
      </c>
      <c r="D227" s="5" t="s">
        <v>30</v>
      </c>
      <c r="E227" s="5" t="s">
        <v>134</v>
      </c>
      <c r="F227">
        <v>96753.78</v>
      </c>
      <c r="G227" t="s">
        <v>587</v>
      </c>
      <c r="H227" s="11">
        <v>44494</v>
      </c>
      <c r="I227">
        <v>1</v>
      </c>
      <c r="J227" s="5" t="s">
        <v>15</v>
      </c>
      <c r="K227" s="5" t="s">
        <v>81</v>
      </c>
      <c r="L227">
        <v>3.7232876712328768</v>
      </c>
      <c r="M227" t="s">
        <v>584</v>
      </c>
    </row>
    <row r="228" spans="1:13" x14ac:dyDescent="0.3">
      <c r="A228" s="5" t="s">
        <v>23</v>
      </c>
      <c r="B228" s="5" t="s">
        <v>747</v>
      </c>
      <c r="C228" s="5" t="s">
        <v>748</v>
      </c>
      <c r="D228" s="5" t="s">
        <v>11</v>
      </c>
      <c r="E228" s="5" t="s">
        <v>19</v>
      </c>
      <c r="F228">
        <v>80695.740000000005</v>
      </c>
      <c r="G228" t="s">
        <v>587</v>
      </c>
      <c r="H228" s="11">
        <v>43360</v>
      </c>
      <c r="I228">
        <v>1</v>
      </c>
      <c r="J228" s="5" t="s">
        <v>15</v>
      </c>
      <c r="K228" s="5" t="s">
        <v>27</v>
      </c>
      <c r="L228">
        <v>6.8301369863013699</v>
      </c>
      <c r="M228" t="s">
        <v>584</v>
      </c>
    </row>
    <row r="229" spans="1:13" x14ac:dyDescent="0.3">
      <c r="A229" s="5" t="s">
        <v>551</v>
      </c>
      <c r="B229" s="5" t="s">
        <v>999</v>
      </c>
      <c r="C229" s="5" t="s">
        <v>1000</v>
      </c>
      <c r="D229" s="5" t="s">
        <v>11</v>
      </c>
      <c r="E229" s="5" t="s">
        <v>45</v>
      </c>
      <c r="F229">
        <v>61213.01</v>
      </c>
      <c r="G229" t="s">
        <v>587</v>
      </c>
      <c r="H229" s="11">
        <v>44365</v>
      </c>
      <c r="I229">
        <v>1</v>
      </c>
      <c r="J229" s="5" t="s">
        <v>15</v>
      </c>
      <c r="K229" s="5" t="s">
        <v>71</v>
      </c>
      <c r="L229">
        <v>4.0767123287671234</v>
      </c>
      <c r="M229" t="s">
        <v>584</v>
      </c>
    </row>
    <row r="230" spans="1:13" x14ac:dyDescent="0.3">
      <c r="A230" s="5" t="s">
        <v>552</v>
      </c>
      <c r="B230" s="5" t="s">
        <v>1001</v>
      </c>
      <c r="C230" s="5" t="s">
        <v>1002</v>
      </c>
      <c r="D230" s="5" t="s">
        <v>30</v>
      </c>
      <c r="E230" s="5" t="s">
        <v>65</v>
      </c>
      <c r="F230">
        <v>69709.509999999995</v>
      </c>
      <c r="G230" t="s">
        <v>587</v>
      </c>
      <c r="H230" s="11">
        <v>43472</v>
      </c>
      <c r="I230">
        <v>1</v>
      </c>
      <c r="J230" s="5" t="s">
        <v>15</v>
      </c>
      <c r="K230" s="5" t="s">
        <v>22</v>
      </c>
      <c r="L230">
        <v>6.5232876712328771</v>
      </c>
      <c r="M230" t="s">
        <v>584</v>
      </c>
    </row>
    <row r="231" spans="1:13" x14ac:dyDescent="0.3">
      <c r="A231" s="5" t="s">
        <v>553</v>
      </c>
      <c r="B231" s="5" t="s">
        <v>1003</v>
      </c>
      <c r="C231" s="5" t="s">
        <v>1004</v>
      </c>
      <c r="D231" s="5" t="s">
        <v>11</v>
      </c>
      <c r="E231" s="5" t="s">
        <v>65</v>
      </c>
      <c r="F231">
        <v>46751.7</v>
      </c>
      <c r="G231" t="s">
        <v>608</v>
      </c>
      <c r="H231" s="11">
        <v>43843</v>
      </c>
      <c r="I231">
        <v>1</v>
      </c>
      <c r="J231" s="5" t="s">
        <v>396</v>
      </c>
      <c r="K231" s="5" t="s">
        <v>22</v>
      </c>
      <c r="L231">
        <v>5.506849315068493</v>
      </c>
      <c r="M231" t="s">
        <v>584</v>
      </c>
    </row>
    <row r="232" spans="1:13" x14ac:dyDescent="0.3">
      <c r="A232" s="5" t="s">
        <v>99</v>
      </c>
      <c r="B232" s="5" t="s">
        <v>1005</v>
      </c>
      <c r="C232" s="5" t="s">
        <v>1006</v>
      </c>
      <c r="D232" s="5" t="s">
        <v>30</v>
      </c>
      <c r="E232" s="5" t="s">
        <v>89</v>
      </c>
      <c r="F232">
        <v>77096.05</v>
      </c>
      <c r="G232" t="s">
        <v>587</v>
      </c>
      <c r="H232" s="11">
        <v>43217</v>
      </c>
      <c r="I232">
        <v>1</v>
      </c>
      <c r="J232" s="5" t="s">
        <v>15</v>
      </c>
      <c r="K232" s="5" t="s">
        <v>71</v>
      </c>
      <c r="L232">
        <v>7.2219178082191782</v>
      </c>
      <c r="M232" t="s">
        <v>584</v>
      </c>
    </row>
    <row r="233" spans="1:13" x14ac:dyDescent="0.3">
      <c r="A233" s="5" t="s">
        <v>430</v>
      </c>
      <c r="B233" s="5" t="s">
        <v>679</v>
      </c>
      <c r="C233" s="5" t="s">
        <v>680</v>
      </c>
      <c r="D233" s="5" t="s">
        <v>11</v>
      </c>
      <c r="E233" s="5" t="s">
        <v>97</v>
      </c>
      <c r="F233">
        <v>67818.14</v>
      </c>
      <c r="G233" t="s">
        <v>587</v>
      </c>
      <c r="H233" s="11">
        <v>43406</v>
      </c>
      <c r="I233">
        <v>0.6</v>
      </c>
      <c r="J233" s="5" t="s">
        <v>396</v>
      </c>
      <c r="K233" s="5" t="s">
        <v>33</v>
      </c>
      <c r="L233">
        <v>6.7041095890410958</v>
      </c>
      <c r="M233" t="s">
        <v>588</v>
      </c>
    </row>
    <row r="234" spans="1:13" x14ac:dyDescent="0.3">
      <c r="A234" s="5" t="s">
        <v>554</v>
      </c>
      <c r="B234" s="5" t="s">
        <v>1007</v>
      </c>
      <c r="C234" s="5" t="s">
        <v>1008</v>
      </c>
      <c r="D234" s="5" t="s">
        <v>30</v>
      </c>
      <c r="E234" s="5" t="s">
        <v>97</v>
      </c>
      <c r="F234">
        <v>77743.149999999994</v>
      </c>
      <c r="G234" t="s">
        <v>587</v>
      </c>
      <c r="H234" s="11">
        <v>43920</v>
      </c>
      <c r="I234">
        <v>1</v>
      </c>
      <c r="J234" s="5" t="s">
        <v>15</v>
      </c>
      <c r="K234" s="5" t="s">
        <v>71</v>
      </c>
      <c r="L234">
        <v>5.2958904109589042</v>
      </c>
      <c r="M234" t="s">
        <v>584</v>
      </c>
    </row>
    <row r="235" spans="1:13" x14ac:dyDescent="0.3">
      <c r="A235" s="5" t="s">
        <v>107</v>
      </c>
      <c r="B235" s="5" t="s">
        <v>1009</v>
      </c>
      <c r="C235" s="5" t="s">
        <v>1010</v>
      </c>
      <c r="D235" s="5" t="s">
        <v>30</v>
      </c>
      <c r="E235" s="5" t="s">
        <v>60</v>
      </c>
      <c r="F235">
        <v>48525.71</v>
      </c>
      <c r="G235" t="s">
        <v>608</v>
      </c>
      <c r="H235" s="11">
        <v>43264</v>
      </c>
      <c r="I235">
        <v>1</v>
      </c>
      <c r="J235" s="5" t="s">
        <v>15</v>
      </c>
      <c r="K235" s="5" t="s">
        <v>22</v>
      </c>
      <c r="L235">
        <v>7.0931506849315067</v>
      </c>
      <c r="M235" t="s">
        <v>584</v>
      </c>
    </row>
    <row r="236" spans="1:13" x14ac:dyDescent="0.3">
      <c r="A236" s="5" t="s">
        <v>550</v>
      </c>
      <c r="B236" s="5" t="s">
        <v>997</v>
      </c>
      <c r="C236" s="5" t="s">
        <v>998</v>
      </c>
      <c r="D236" s="5" t="s">
        <v>30</v>
      </c>
      <c r="E236" s="5" t="s">
        <v>60</v>
      </c>
      <c r="F236">
        <v>103494.94</v>
      </c>
      <c r="G236" t="s">
        <v>583</v>
      </c>
      <c r="H236" s="11">
        <v>43256</v>
      </c>
      <c r="I236">
        <v>1</v>
      </c>
      <c r="J236" s="5" t="s">
        <v>15</v>
      </c>
      <c r="K236" s="5" t="s">
        <v>33</v>
      </c>
      <c r="L236">
        <v>7.1150684931506847</v>
      </c>
      <c r="M236" t="s">
        <v>584</v>
      </c>
    </row>
    <row r="237" spans="1:13" x14ac:dyDescent="0.3">
      <c r="A237" s="5" t="s">
        <v>549</v>
      </c>
      <c r="B237" s="5" t="s">
        <v>1011</v>
      </c>
      <c r="C237" s="5" t="s">
        <v>1012</v>
      </c>
      <c r="D237" s="5" t="s">
        <v>30</v>
      </c>
      <c r="E237" s="5" t="s">
        <v>19</v>
      </c>
      <c r="F237">
        <v>106400.02</v>
      </c>
      <c r="G237" t="s">
        <v>583</v>
      </c>
      <c r="H237" s="11">
        <v>44021</v>
      </c>
      <c r="I237">
        <v>1</v>
      </c>
      <c r="J237" s="5" t="s">
        <v>404</v>
      </c>
      <c r="K237" s="5" t="s">
        <v>71</v>
      </c>
      <c r="L237">
        <v>5.0191780821917806</v>
      </c>
      <c r="M237" t="s">
        <v>584</v>
      </c>
    </row>
    <row r="238" spans="1:13" x14ac:dyDescent="0.3">
      <c r="A238" s="5" t="s">
        <v>555</v>
      </c>
      <c r="B238" s="5" t="s">
        <v>1013</v>
      </c>
      <c r="C238" s="5" t="s">
        <v>1014</v>
      </c>
      <c r="D238" s="5" t="s">
        <v>30</v>
      </c>
      <c r="E238" s="5" t="s">
        <v>60</v>
      </c>
      <c r="F238">
        <v>65569.36</v>
      </c>
      <c r="G238" t="s">
        <v>587</v>
      </c>
      <c r="H238" s="11">
        <v>43293</v>
      </c>
      <c r="I238">
        <v>1</v>
      </c>
      <c r="J238" s="5" t="s">
        <v>396</v>
      </c>
      <c r="K238" s="5" t="s">
        <v>81</v>
      </c>
      <c r="L238">
        <v>7.0136986301369859</v>
      </c>
      <c r="M238" t="s">
        <v>584</v>
      </c>
    </row>
    <row r="239" spans="1:13" x14ac:dyDescent="0.3">
      <c r="A239" s="5" t="s">
        <v>489</v>
      </c>
      <c r="B239" s="5" t="s">
        <v>1015</v>
      </c>
      <c r="C239" s="5" t="s">
        <v>1016</v>
      </c>
      <c r="D239" s="5" t="s">
        <v>30</v>
      </c>
      <c r="E239" s="5" t="s">
        <v>97</v>
      </c>
      <c r="F239">
        <v>40445.29</v>
      </c>
      <c r="G239" t="s">
        <v>608</v>
      </c>
      <c r="H239" s="11">
        <v>44393</v>
      </c>
      <c r="I239">
        <v>1</v>
      </c>
      <c r="J239" s="5" t="s">
        <v>15</v>
      </c>
      <c r="K239" s="5" t="s">
        <v>71</v>
      </c>
      <c r="L239">
        <v>4</v>
      </c>
      <c r="M239" t="s">
        <v>584</v>
      </c>
    </row>
    <row r="240" spans="1:13" x14ac:dyDescent="0.3">
      <c r="A240" s="5" t="s">
        <v>556</v>
      </c>
      <c r="B240" s="5" t="s">
        <v>1017</v>
      </c>
      <c r="C240" s="5" t="s">
        <v>1018</v>
      </c>
      <c r="D240" s="5" t="s">
        <v>11</v>
      </c>
      <c r="E240" s="5" t="s">
        <v>84</v>
      </c>
      <c r="F240">
        <v>114772.32</v>
      </c>
      <c r="G240" t="s">
        <v>583</v>
      </c>
      <c r="H240" s="11">
        <v>44251</v>
      </c>
      <c r="I240">
        <v>1</v>
      </c>
      <c r="J240" s="5" t="s">
        <v>15</v>
      </c>
      <c r="K240" s="5" t="s">
        <v>27</v>
      </c>
      <c r="L240">
        <v>4.3890410958904109</v>
      </c>
      <c r="M240" t="s">
        <v>584</v>
      </c>
    </row>
    <row r="241" spans="1:13" x14ac:dyDescent="0.3">
      <c r="A241" s="5" t="s">
        <v>557</v>
      </c>
      <c r="B241" s="5" t="s">
        <v>1019</v>
      </c>
      <c r="C241" s="5" t="s">
        <v>1020</v>
      </c>
      <c r="D241" s="5" t="s">
        <v>11</v>
      </c>
      <c r="E241" s="5" t="s">
        <v>12</v>
      </c>
      <c r="F241">
        <v>56253.81</v>
      </c>
      <c r="G241" t="s">
        <v>587</v>
      </c>
      <c r="H241" s="11">
        <v>44421</v>
      </c>
      <c r="I241">
        <v>1</v>
      </c>
      <c r="J241" s="5" t="s">
        <v>15</v>
      </c>
      <c r="K241" s="5" t="s">
        <v>81</v>
      </c>
      <c r="L241">
        <v>3.9232876712328766</v>
      </c>
      <c r="M241" t="s">
        <v>584</v>
      </c>
    </row>
    <row r="242" spans="1:13" x14ac:dyDescent="0.3">
      <c r="A242" s="5" t="s">
        <v>558</v>
      </c>
      <c r="B242" s="5" t="s">
        <v>1021</v>
      </c>
      <c r="C242" s="5" t="s">
        <v>1022</v>
      </c>
      <c r="D242" s="5" t="s">
        <v>11</v>
      </c>
      <c r="E242" s="5" t="s">
        <v>97</v>
      </c>
      <c r="F242">
        <v>51798.25</v>
      </c>
      <c r="G242" t="s">
        <v>587</v>
      </c>
      <c r="H242" s="11">
        <v>43665</v>
      </c>
      <c r="I242">
        <v>1</v>
      </c>
      <c r="J242" s="5" t="s">
        <v>15</v>
      </c>
      <c r="K242" s="5" t="s">
        <v>22</v>
      </c>
      <c r="L242">
        <v>5.9945205479452053</v>
      </c>
      <c r="M242" t="s">
        <v>584</v>
      </c>
    </row>
    <row r="243" spans="1:13" x14ac:dyDescent="0.3">
      <c r="A243" s="5" t="s">
        <v>559</v>
      </c>
      <c r="B243" s="5" t="s">
        <v>1023</v>
      </c>
      <c r="C243" s="5" t="s">
        <v>1024</v>
      </c>
      <c r="D243" s="5" t="s">
        <v>30</v>
      </c>
      <c r="E243" s="5" t="s">
        <v>60</v>
      </c>
      <c r="F243">
        <v>28329.77</v>
      </c>
      <c r="G243" t="s">
        <v>608</v>
      </c>
      <c r="H243" s="11">
        <v>43402</v>
      </c>
      <c r="I243">
        <v>1</v>
      </c>
      <c r="J243" s="5" t="s">
        <v>15</v>
      </c>
      <c r="K243" s="5" t="s">
        <v>76</v>
      </c>
      <c r="L243">
        <v>6.7150684931506852</v>
      </c>
      <c r="M243" t="s">
        <v>584</v>
      </c>
    </row>
    <row r="244" spans="1:13" x14ac:dyDescent="0.3">
      <c r="A244" s="5" t="s">
        <v>560</v>
      </c>
      <c r="B244" s="5" t="s">
        <v>1025</v>
      </c>
      <c r="C244" s="5" t="s">
        <v>1026</v>
      </c>
      <c r="D244" s="5" t="s">
        <v>11</v>
      </c>
      <c r="E244" s="5" t="s">
        <v>12</v>
      </c>
      <c r="F244">
        <v>93964.3</v>
      </c>
      <c r="G244" t="s">
        <v>587</v>
      </c>
      <c r="H244" s="11">
        <v>44454</v>
      </c>
      <c r="I244">
        <v>0.4</v>
      </c>
      <c r="J244" s="5" t="s">
        <v>396</v>
      </c>
      <c r="K244" s="5" t="s">
        <v>22</v>
      </c>
      <c r="L244">
        <v>3.8328767123287673</v>
      </c>
      <c r="M244" t="s">
        <v>588</v>
      </c>
    </row>
    <row r="245" spans="1:13" x14ac:dyDescent="0.3">
      <c r="A245" s="5" t="s">
        <v>561</v>
      </c>
      <c r="B245" s="5" t="s">
        <v>647</v>
      </c>
      <c r="C245" s="5" t="s">
        <v>648</v>
      </c>
      <c r="D245" s="5" t="s">
        <v>30</v>
      </c>
      <c r="E245" s="5" t="s">
        <v>19</v>
      </c>
      <c r="F245">
        <v>90884.32</v>
      </c>
      <c r="G245" t="s">
        <v>587</v>
      </c>
      <c r="H245" s="11">
        <v>44039</v>
      </c>
      <c r="I245">
        <v>0.5</v>
      </c>
      <c r="J245" s="5" t="s">
        <v>15</v>
      </c>
      <c r="K245" s="5" t="s">
        <v>27</v>
      </c>
      <c r="L245">
        <v>4.9698630136986299</v>
      </c>
      <c r="M245" t="s">
        <v>588</v>
      </c>
    </row>
    <row r="246" spans="1:13" x14ac:dyDescent="0.3">
      <c r="A246" s="5" t="s">
        <v>87</v>
      </c>
      <c r="B246" s="5" t="s">
        <v>1027</v>
      </c>
      <c r="C246" s="5" t="s">
        <v>1028</v>
      </c>
      <c r="D246" s="5" t="s">
        <v>30</v>
      </c>
      <c r="E246" s="5" t="s">
        <v>89</v>
      </c>
      <c r="F246">
        <v>84742.86</v>
      </c>
      <c r="G246" t="s">
        <v>587</v>
      </c>
      <c r="H246" s="11">
        <v>44098</v>
      </c>
      <c r="I246">
        <v>1</v>
      </c>
      <c r="J246" s="5" t="s">
        <v>15</v>
      </c>
      <c r="K246" s="5" t="s">
        <v>81</v>
      </c>
      <c r="L246">
        <v>4.8082191780821919</v>
      </c>
      <c r="M246" t="s">
        <v>584</v>
      </c>
    </row>
    <row r="247" spans="1:13" x14ac:dyDescent="0.3">
      <c r="A247" s="5" t="s">
        <v>562</v>
      </c>
      <c r="B247" s="5" t="s">
        <v>1029</v>
      </c>
      <c r="C247" s="5" t="s">
        <v>1030</v>
      </c>
      <c r="D247" s="5" t="s">
        <v>30</v>
      </c>
      <c r="E247" s="5" t="s">
        <v>134</v>
      </c>
      <c r="F247">
        <v>80772.92</v>
      </c>
      <c r="G247" t="s">
        <v>587</v>
      </c>
      <c r="H247" s="11">
        <v>44137</v>
      </c>
      <c r="I247">
        <v>1</v>
      </c>
      <c r="J247" s="5" t="s">
        <v>404</v>
      </c>
      <c r="K247" s="5" t="s">
        <v>33</v>
      </c>
      <c r="L247">
        <v>4.7013698630136984</v>
      </c>
      <c r="M247" t="s">
        <v>584</v>
      </c>
    </row>
    <row r="248" spans="1:13" x14ac:dyDescent="0.3">
      <c r="A248" s="5" t="s">
        <v>563</v>
      </c>
      <c r="B248" s="5" t="s">
        <v>1031</v>
      </c>
      <c r="C248" s="5" t="s">
        <v>1032</v>
      </c>
      <c r="D248" s="5" t="s">
        <v>11</v>
      </c>
      <c r="E248" s="5" t="s">
        <v>60</v>
      </c>
      <c r="F248">
        <v>85264.38</v>
      </c>
      <c r="G248" t="s">
        <v>587</v>
      </c>
      <c r="H248" s="11">
        <v>43220</v>
      </c>
      <c r="I248">
        <v>1</v>
      </c>
      <c r="J248" s="5" t="s">
        <v>15</v>
      </c>
      <c r="K248" s="5" t="s">
        <v>71</v>
      </c>
      <c r="L248">
        <v>7.2136986301369861</v>
      </c>
      <c r="M248" t="s">
        <v>584</v>
      </c>
    </row>
    <row r="249" spans="1:13" x14ac:dyDescent="0.3">
      <c r="A249" s="5" t="s">
        <v>447</v>
      </c>
      <c r="B249" s="5" t="s">
        <v>721</v>
      </c>
      <c r="C249" s="5" t="s">
        <v>722</v>
      </c>
      <c r="D249" s="5" t="s">
        <v>30</v>
      </c>
      <c r="E249" s="5" t="s">
        <v>45</v>
      </c>
      <c r="F249">
        <v>113747.56</v>
      </c>
      <c r="G249" t="s">
        <v>583</v>
      </c>
      <c r="H249" s="11">
        <v>44270</v>
      </c>
      <c r="I249">
        <v>0.7</v>
      </c>
      <c r="J249" s="5" t="s">
        <v>404</v>
      </c>
      <c r="K249" s="5" t="s">
        <v>27</v>
      </c>
      <c r="L249">
        <v>4.3369863013698629</v>
      </c>
      <c r="M249" t="s">
        <v>588</v>
      </c>
    </row>
    <row r="250" spans="1:13" x14ac:dyDescent="0.3">
      <c r="A250" s="5" t="s">
        <v>144</v>
      </c>
      <c r="B250" s="5" t="s">
        <v>1033</v>
      </c>
      <c r="C250" s="5" t="s">
        <v>1034</v>
      </c>
      <c r="D250" s="5" t="s">
        <v>11</v>
      </c>
      <c r="E250" s="5" t="s">
        <v>84</v>
      </c>
      <c r="F250">
        <v>78378.2</v>
      </c>
      <c r="G250" t="s">
        <v>587</v>
      </c>
      <c r="H250" s="11">
        <v>43465</v>
      </c>
      <c r="I250">
        <v>0.4</v>
      </c>
      <c r="J250" s="5" t="s">
        <v>15</v>
      </c>
      <c r="K250" s="5" t="s">
        <v>33</v>
      </c>
      <c r="L250">
        <v>6.5424657534246577</v>
      </c>
      <c r="M250" t="s">
        <v>588</v>
      </c>
    </row>
    <row r="251" spans="1:13" x14ac:dyDescent="0.3">
      <c r="A251" s="5" t="s">
        <v>564</v>
      </c>
      <c r="B251" s="5" t="s">
        <v>1035</v>
      </c>
      <c r="C251" s="5" t="s">
        <v>1036</v>
      </c>
      <c r="D251" s="5" t="s">
        <v>30</v>
      </c>
      <c r="E251" s="5" t="s">
        <v>134</v>
      </c>
      <c r="F251">
        <v>91314.75</v>
      </c>
      <c r="G251" t="s">
        <v>587</v>
      </c>
      <c r="H251" s="11">
        <v>43931</v>
      </c>
      <c r="I251">
        <v>1</v>
      </c>
      <c r="J251" s="5" t="s">
        <v>396</v>
      </c>
      <c r="K251" s="5" t="s">
        <v>76</v>
      </c>
      <c r="L251">
        <v>5.2657534246575342</v>
      </c>
      <c r="M251" t="s">
        <v>584</v>
      </c>
    </row>
    <row r="252" spans="1:13" x14ac:dyDescent="0.3">
      <c r="A252" s="5" t="s">
        <v>181</v>
      </c>
      <c r="B252" s="5" t="s">
        <v>1037</v>
      </c>
      <c r="C252" s="5" t="s">
        <v>1038</v>
      </c>
      <c r="D252" s="5" t="s">
        <v>30</v>
      </c>
      <c r="E252" s="5" t="s">
        <v>45</v>
      </c>
      <c r="F252">
        <v>66572.58</v>
      </c>
      <c r="G252" t="s">
        <v>587</v>
      </c>
      <c r="H252" s="11">
        <v>44193</v>
      </c>
      <c r="I252">
        <v>1</v>
      </c>
      <c r="J252" s="5" t="s">
        <v>15</v>
      </c>
      <c r="K252" s="5" t="s">
        <v>71</v>
      </c>
      <c r="L252">
        <v>4.5479452054794525</v>
      </c>
      <c r="M252" t="s">
        <v>584</v>
      </c>
    </row>
    <row r="253" spans="1:13" x14ac:dyDescent="0.3">
      <c r="A253" s="5" t="s">
        <v>565</v>
      </c>
      <c r="B253" s="5" t="s">
        <v>1039</v>
      </c>
      <c r="C253" s="5" t="s">
        <v>1040</v>
      </c>
      <c r="D253" s="5" t="s">
        <v>30</v>
      </c>
      <c r="E253" s="5" t="s">
        <v>123</v>
      </c>
      <c r="F253">
        <v>30077.45</v>
      </c>
      <c r="G253" t="s">
        <v>608</v>
      </c>
      <c r="H253" s="11">
        <v>43474</v>
      </c>
      <c r="I253">
        <v>1</v>
      </c>
      <c r="J253" s="5" t="s">
        <v>15</v>
      </c>
      <c r="K253" s="5" t="s">
        <v>16</v>
      </c>
      <c r="L253">
        <v>6.5178082191780824</v>
      </c>
      <c r="M253" t="s">
        <v>584</v>
      </c>
    </row>
    <row r="254" spans="1:13" x14ac:dyDescent="0.3">
      <c r="A254" s="5" t="s">
        <v>566</v>
      </c>
      <c r="B254" s="5" t="s">
        <v>1041</v>
      </c>
      <c r="C254" s="5" t="s">
        <v>1042</v>
      </c>
      <c r="D254" s="5" t="s">
        <v>599</v>
      </c>
      <c r="E254" s="5" t="s">
        <v>49</v>
      </c>
      <c r="F254">
        <v>98012.63</v>
      </c>
      <c r="G254" t="s">
        <v>587</v>
      </c>
      <c r="H254" s="11">
        <v>43780</v>
      </c>
      <c r="I254">
        <v>1</v>
      </c>
      <c r="J254" s="5" t="s">
        <v>15</v>
      </c>
      <c r="K254" s="5" t="s">
        <v>33</v>
      </c>
      <c r="L254">
        <v>5.6794520547945204</v>
      </c>
      <c r="M254" t="s">
        <v>584</v>
      </c>
    </row>
    <row r="255" spans="1:13" x14ac:dyDescent="0.3">
      <c r="A255" s="5" t="s">
        <v>178</v>
      </c>
      <c r="B255" s="5" t="s">
        <v>705</v>
      </c>
      <c r="C255" s="5" t="s">
        <v>706</v>
      </c>
      <c r="D255" s="5" t="s">
        <v>30</v>
      </c>
      <c r="E255" s="5" t="s">
        <v>60</v>
      </c>
      <c r="F255">
        <v>72876.91</v>
      </c>
      <c r="G255" t="s">
        <v>587</v>
      </c>
      <c r="H255" s="11">
        <v>43837</v>
      </c>
      <c r="I255">
        <v>1</v>
      </c>
      <c r="J255" s="5" t="s">
        <v>15</v>
      </c>
      <c r="K255" s="5" t="s">
        <v>33</v>
      </c>
      <c r="L255">
        <v>5.5232876712328771</v>
      </c>
      <c r="M255" t="s">
        <v>584</v>
      </c>
    </row>
    <row r="256" spans="1:13" x14ac:dyDescent="0.3">
      <c r="A256" s="5" t="s">
        <v>567</v>
      </c>
      <c r="B256" s="5" t="s">
        <v>1043</v>
      </c>
      <c r="C256" s="5" t="s">
        <v>1044</v>
      </c>
      <c r="D256" s="5" t="s">
        <v>30</v>
      </c>
      <c r="E256" s="5" t="s">
        <v>84</v>
      </c>
      <c r="F256">
        <v>92943.89</v>
      </c>
      <c r="G256" t="s">
        <v>587</v>
      </c>
      <c r="H256" s="11">
        <v>44510</v>
      </c>
      <c r="I256">
        <v>1</v>
      </c>
      <c r="J256" s="5" t="s">
        <v>15</v>
      </c>
      <c r="K256" s="5" t="s">
        <v>22</v>
      </c>
      <c r="L256">
        <v>3.6794520547945204</v>
      </c>
      <c r="M256" t="s">
        <v>584</v>
      </c>
    </row>
    <row r="257" spans="1:13" x14ac:dyDescent="0.3">
      <c r="A257" s="5" t="s">
        <v>568</v>
      </c>
      <c r="B257" s="5" t="s">
        <v>1045</v>
      </c>
      <c r="C257" s="5" t="s">
        <v>1046</v>
      </c>
      <c r="D257" s="5" t="s">
        <v>11</v>
      </c>
      <c r="E257" s="5" t="s">
        <v>60</v>
      </c>
      <c r="F257">
        <v>29808.07</v>
      </c>
      <c r="G257" t="s">
        <v>608</v>
      </c>
      <c r="H257" s="11">
        <v>43291</v>
      </c>
      <c r="I257">
        <v>0.3</v>
      </c>
      <c r="J257" s="5" t="s">
        <v>404</v>
      </c>
      <c r="K257" s="5" t="s">
        <v>22</v>
      </c>
      <c r="L257">
        <v>7.0191780821917806</v>
      </c>
      <c r="M257" t="s">
        <v>588</v>
      </c>
    </row>
    <row r="258" spans="1:13" x14ac:dyDescent="0.3">
      <c r="A258" s="5" t="s">
        <v>197</v>
      </c>
      <c r="B258" s="5" t="s">
        <v>1047</v>
      </c>
      <c r="C258" s="5" t="s">
        <v>1048</v>
      </c>
      <c r="D258" s="5" t="s">
        <v>11</v>
      </c>
      <c r="E258" s="5" t="s">
        <v>134</v>
      </c>
      <c r="F258">
        <v>47551.89</v>
      </c>
      <c r="G258" t="s">
        <v>608</v>
      </c>
      <c r="H258" s="11">
        <v>43468</v>
      </c>
      <c r="I258">
        <v>1</v>
      </c>
      <c r="J258" s="5" t="s">
        <v>15</v>
      </c>
      <c r="K258" s="5" t="s">
        <v>81</v>
      </c>
      <c r="L258">
        <v>6.5342465753424657</v>
      </c>
      <c r="M258" t="s">
        <v>584</v>
      </c>
    </row>
    <row r="259" spans="1:13" x14ac:dyDescent="0.3">
      <c r="A259" s="5" t="s">
        <v>437</v>
      </c>
      <c r="B259" s="5" t="s">
        <v>955</v>
      </c>
      <c r="C259" s="5" t="s">
        <v>1049</v>
      </c>
      <c r="D259" s="5" t="s">
        <v>11</v>
      </c>
      <c r="E259" s="5" t="s">
        <v>65</v>
      </c>
      <c r="F259">
        <v>39700.82</v>
      </c>
      <c r="G259" t="s">
        <v>608</v>
      </c>
      <c r="H259" s="11">
        <v>44203</v>
      </c>
      <c r="I259">
        <v>0.8</v>
      </c>
      <c r="J259" s="5" t="s">
        <v>15</v>
      </c>
      <c r="K259" s="5" t="s">
        <v>71</v>
      </c>
      <c r="L259">
        <v>4.5205479452054798</v>
      </c>
      <c r="M259" t="s">
        <v>588</v>
      </c>
    </row>
    <row r="260" spans="1:13" x14ac:dyDescent="0.3">
      <c r="A260" s="5" t="s">
        <v>569</v>
      </c>
      <c r="B260" s="5" t="s">
        <v>1050</v>
      </c>
      <c r="C260" s="5" t="s">
        <v>1051</v>
      </c>
      <c r="D260" s="5" t="s">
        <v>11</v>
      </c>
      <c r="E260" s="5" t="s">
        <v>45</v>
      </c>
      <c r="F260">
        <v>31089.22</v>
      </c>
      <c r="G260" t="s">
        <v>608</v>
      </c>
      <c r="H260" s="11">
        <v>43776</v>
      </c>
      <c r="I260">
        <v>1</v>
      </c>
      <c r="J260" s="5" t="s">
        <v>396</v>
      </c>
      <c r="K260" s="5" t="s">
        <v>71</v>
      </c>
      <c r="L260">
        <v>5.6904109589041099</v>
      </c>
      <c r="M260" t="s">
        <v>584</v>
      </c>
    </row>
    <row r="261" spans="1:13" x14ac:dyDescent="0.3">
      <c r="A261" s="5" t="s">
        <v>570</v>
      </c>
      <c r="B261" s="5" t="s">
        <v>1052</v>
      </c>
      <c r="C261" s="5" t="s">
        <v>1053</v>
      </c>
      <c r="D261" s="5" t="s">
        <v>11</v>
      </c>
      <c r="E261" s="5" t="s">
        <v>134</v>
      </c>
      <c r="F261">
        <v>78020.39</v>
      </c>
      <c r="G261" t="s">
        <v>587</v>
      </c>
      <c r="H261" s="11">
        <v>43899</v>
      </c>
      <c r="I261">
        <v>1</v>
      </c>
      <c r="J261" s="5" t="s">
        <v>15</v>
      </c>
      <c r="K261" s="5" t="s">
        <v>33</v>
      </c>
      <c r="L261">
        <v>5.353424657534247</v>
      </c>
      <c r="M261" t="s">
        <v>584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67DB6-9DD3-48B0-8102-FFA690122963}">
  <dimension ref="A1:D5"/>
  <sheetViews>
    <sheetView workbookViewId="0">
      <selection activeCell="I17" sqref="I17"/>
    </sheetView>
  </sheetViews>
  <sheetFormatPr defaultRowHeight="14.4" x14ac:dyDescent="0.3"/>
  <cols>
    <col min="1" max="1" width="1.59765625" customWidth="1"/>
    <col min="2" max="2" width="3.59765625" customWidth="1"/>
  </cols>
  <sheetData>
    <row r="1" spans="1:4" s="8" customFormat="1" ht="52.5" customHeight="1" x14ac:dyDescent="0.3">
      <c r="A1" s="7"/>
      <c r="C1" s="9" t="s">
        <v>571</v>
      </c>
    </row>
    <row r="4" spans="1:4" x14ac:dyDescent="0.3">
      <c r="C4" t="s">
        <v>572</v>
      </c>
      <c r="D4" s="10" t="s">
        <v>573</v>
      </c>
    </row>
    <row r="5" spans="1:4" x14ac:dyDescent="0.3">
      <c r="C5" t="s">
        <v>574</v>
      </c>
      <c r="D5" t="s">
        <v>575</v>
      </c>
    </row>
  </sheetData>
  <hyperlinks>
    <hyperlink ref="D4" r:id="rId1" xr:uid="{DFCA255F-8F71-461B-92E9-E9C8F994E56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1CE3-A7F4-435B-8AD6-5D89EFECB122}">
  <dimension ref="B2:AI276"/>
  <sheetViews>
    <sheetView zoomScale="67" zoomScaleNormal="70" workbookViewId="0">
      <selection activeCell="G17" sqref="G17"/>
    </sheetView>
  </sheetViews>
  <sheetFormatPr defaultRowHeight="14.4" x14ac:dyDescent="0.3"/>
  <cols>
    <col min="2" max="2" width="23.3984375" customWidth="1"/>
    <col min="3" max="3" width="10.296875" customWidth="1"/>
    <col min="4" max="4" width="12.09765625" customWidth="1"/>
    <col min="5" max="5" width="11" customWidth="1"/>
    <col min="6" max="6" width="17.3984375" customWidth="1"/>
    <col min="8" max="8" width="11.59765625" customWidth="1"/>
    <col min="9" max="9" width="10.296875" customWidth="1"/>
    <col min="14" max="14" width="12.3984375" customWidth="1"/>
    <col min="18" max="18" width="10.09765625" customWidth="1"/>
    <col min="30" max="30" width="12.5" customWidth="1"/>
    <col min="31" max="31" width="12.59765625" customWidth="1"/>
    <col min="32" max="32" width="12" customWidth="1"/>
    <col min="33" max="33" width="13.09765625" customWidth="1"/>
    <col min="35" max="35" width="9.5" customWidth="1"/>
  </cols>
  <sheetData>
    <row r="2" spans="2:35" x14ac:dyDescent="0.3">
      <c r="B2" s="12" t="s">
        <v>3</v>
      </c>
      <c r="C2" s="12" t="s">
        <v>1054</v>
      </c>
      <c r="D2" s="12" t="s">
        <v>1055</v>
      </c>
      <c r="E2" s="12" t="s">
        <v>1056</v>
      </c>
    </row>
    <row r="3" spans="2:35" x14ac:dyDescent="0.3">
      <c r="B3" s="13" t="s">
        <v>84</v>
      </c>
      <c r="C3">
        <f>COUNTIFS(Staff[Department],B3)</f>
        <v>26</v>
      </c>
      <c r="D3" s="15" cm="1">
        <f t="array" ref="D3:D14">SUMIFS(Staff[Salary],Staff[Department],B3:B14)</f>
        <v>2131387.4899999998</v>
      </c>
      <c r="E3" s="16" cm="1">
        <f t="array" ref="E3:E14">AVERAGEIFS(Staff[Salary],Staff[Department],B3:B14)</f>
        <v>81976.441923076913</v>
      </c>
      <c r="AE3" t="s">
        <v>1061</v>
      </c>
    </row>
    <row r="4" spans="2:35" x14ac:dyDescent="0.3">
      <c r="B4" s="14" t="s">
        <v>19</v>
      </c>
      <c r="C4">
        <f>COUNTIFS(Staff[Department],B4)</f>
        <v>26</v>
      </c>
      <c r="D4" s="15">
        <v>2074326.9500000004</v>
      </c>
      <c r="E4" s="16">
        <v>79781.805769230792</v>
      </c>
    </row>
    <row r="5" spans="2:35" x14ac:dyDescent="0.3">
      <c r="B5" s="13" t="s">
        <v>89</v>
      </c>
      <c r="C5">
        <f>COUNTIFS(Staff[Department],B5)</f>
        <v>21</v>
      </c>
      <c r="D5" s="15">
        <v>1568153.4700000002</v>
      </c>
      <c r="E5" s="16">
        <v>74673.97476190477</v>
      </c>
      <c r="AD5" s="20"/>
      <c r="AE5" s="20" t="s">
        <v>1062</v>
      </c>
      <c r="AF5" s="20" t="s">
        <v>30</v>
      </c>
      <c r="AG5" s="20" t="s">
        <v>11</v>
      </c>
    </row>
    <row r="6" spans="2:35" x14ac:dyDescent="0.3">
      <c r="B6" s="14" t="s">
        <v>12</v>
      </c>
      <c r="C6">
        <f>COUNTIFS(Staff[Department],B6)</f>
        <v>24</v>
      </c>
      <c r="D6" s="15">
        <v>2013215.1600000001</v>
      </c>
      <c r="E6" s="16">
        <v>83883.965000000011</v>
      </c>
      <c r="AD6" s="20" t="s">
        <v>1063</v>
      </c>
      <c r="AE6" s="23">
        <f>MIN(Staff[Salary])</f>
        <v>28160.79</v>
      </c>
      <c r="AF6" s="20">
        <f>_xlfn.MINIFS(Staff[Salary],Staff[Gender],$AF$5)</f>
        <v>28160.79</v>
      </c>
      <c r="AG6" s="20">
        <f>_xlfn.MINIFS(Staff[Salary],Staff[Gender],$AG$5)</f>
        <v>28305.08</v>
      </c>
    </row>
    <row r="7" spans="2:35" x14ac:dyDescent="0.3">
      <c r="B7" s="13" t="s">
        <v>123</v>
      </c>
      <c r="C7">
        <f>COUNTIFS(Staff[Department],B7)</f>
        <v>17</v>
      </c>
      <c r="D7" s="15">
        <v>1129351.7499999998</v>
      </c>
      <c r="E7" s="16">
        <v>66432.455882352922</v>
      </c>
      <c r="AD7" s="20" t="s">
        <v>1064</v>
      </c>
      <c r="AE7" s="24">
        <f>MAX(Staff[Salary])</f>
        <v>120000</v>
      </c>
      <c r="AF7" s="20">
        <f>_xlfn.MAXIFS(Staff[Salary],Staff[Gender],AF5)</f>
        <v>120000</v>
      </c>
      <c r="AG7" s="20">
        <f>_xlfn.MAXIFS(Staff[Salary],Staff[Gender],AF5)</f>
        <v>120000</v>
      </c>
    </row>
    <row r="8" spans="2:35" x14ac:dyDescent="0.3">
      <c r="B8" s="14" t="s">
        <v>36</v>
      </c>
      <c r="C8">
        <f>COUNTIFS(Staff[Department],B8)</f>
        <v>12</v>
      </c>
      <c r="D8" s="15">
        <v>773295.6</v>
      </c>
      <c r="E8" s="16">
        <v>64441.299999999996</v>
      </c>
      <c r="AD8" s="20" t="s">
        <v>1065</v>
      </c>
      <c r="AE8" s="26">
        <f>LARGE(Staff[Salary],AI8)</f>
        <v>120000</v>
      </c>
      <c r="AF8" s="20"/>
      <c r="AG8" s="20"/>
      <c r="AI8">
        <v>1</v>
      </c>
    </row>
    <row r="9" spans="2:35" x14ac:dyDescent="0.3">
      <c r="B9" s="13" t="s">
        <v>65</v>
      </c>
      <c r="C9">
        <f>COUNTIFS(Staff[Department],B9)</f>
        <v>18</v>
      </c>
      <c r="D9" s="15">
        <v>1204393.78</v>
      </c>
      <c r="E9" s="16">
        <v>66910.765555555554</v>
      </c>
      <c r="AD9" s="25"/>
      <c r="AE9" s="27">
        <f>LARGE(Staff[Salary],2)</f>
        <v>120000</v>
      </c>
      <c r="AF9" s="20"/>
      <c r="AG9" s="20"/>
      <c r="AI9">
        <v>2</v>
      </c>
    </row>
    <row r="10" spans="2:35" x14ac:dyDescent="0.3">
      <c r="B10" s="14" t="s">
        <v>60</v>
      </c>
      <c r="C10">
        <f>COUNTIFS(Staff[Department],B10)</f>
        <v>22</v>
      </c>
      <c r="D10" s="15">
        <v>1608406.31</v>
      </c>
      <c r="E10" s="16">
        <v>73109.377727272731</v>
      </c>
      <c r="AD10" s="25"/>
      <c r="AE10" s="27">
        <v>119022</v>
      </c>
      <c r="AF10" s="20"/>
      <c r="AG10" s="20"/>
      <c r="AI10">
        <v>3</v>
      </c>
    </row>
    <row r="11" spans="2:35" x14ac:dyDescent="0.3">
      <c r="B11" s="13" t="s">
        <v>49</v>
      </c>
      <c r="C11">
        <f>COUNTIFS(Staff[Department],B11)</f>
        <v>26</v>
      </c>
      <c r="D11" s="15">
        <v>1814980.5899999999</v>
      </c>
      <c r="E11" s="16">
        <v>69806.945769230762</v>
      </c>
      <c r="AD11" s="25"/>
      <c r="AE11" s="27">
        <v>118976</v>
      </c>
      <c r="AF11" s="20"/>
      <c r="AG11" s="20"/>
      <c r="AI11">
        <v>4</v>
      </c>
    </row>
    <row r="12" spans="2:35" x14ac:dyDescent="0.3">
      <c r="B12" s="14" t="s">
        <v>134</v>
      </c>
      <c r="C12">
        <f>COUNTIFS(Staff[Department],B12)</f>
        <v>18</v>
      </c>
      <c r="D12" s="15">
        <v>1294147.72</v>
      </c>
      <c r="E12" s="16">
        <v>71897.095555555556</v>
      </c>
      <c r="U12" t="s">
        <v>1059</v>
      </c>
      <c r="X12" s="19">
        <v>3</v>
      </c>
      <c r="AD12" s="25"/>
      <c r="AE12" s="27">
        <v>118442</v>
      </c>
      <c r="AF12" s="20"/>
      <c r="AG12" s="20"/>
      <c r="AI12">
        <v>5</v>
      </c>
    </row>
    <row r="13" spans="2:35" x14ac:dyDescent="0.3">
      <c r="B13" s="14" t="s">
        <v>97</v>
      </c>
      <c r="C13">
        <f>COUNTIFS(Staff[Department],B13)</f>
        <v>29</v>
      </c>
      <c r="D13" s="15">
        <v>2180192.8699999996</v>
      </c>
      <c r="E13" s="16">
        <v>75179.064482758607</v>
      </c>
      <c r="O13" t="s">
        <v>1057</v>
      </c>
      <c r="S13" s="18">
        <v>108000</v>
      </c>
      <c r="U13" t="s">
        <v>1060</v>
      </c>
      <c r="AD13" s="21"/>
      <c r="AE13" s="21"/>
      <c r="AF13" s="21"/>
      <c r="AG13" s="21"/>
    </row>
    <row r="14" spans="2:35" x14ac:dyDescent="0.3">
      <c r="B14" s="14" t="s">
        <v>45</v>
      </c>
      <c r="C14">
        <f>COUNTIFS(Staff[Department],B14)</f>
        <v>21</v>
      </c>
      <c r="D14" s="15">
        <v>1412092.8699999999</v>
      </c>
      <c r="E14" s="16">
        <v>67242.51761904762</v>
      </c>
      <c r="O14" t="s">
        <v>1058</v>
      </c>
      <c r="AD14" s="21"/>
      <c r="AE14" s="21"/>
      <c r="AF14" s="21"/>
      <c r="AG14" s="21"/>
    </row>
    <row r="15" spans="2:35" x14ac:dyDescent="0.3">
      <c r="P15" s="18" t="str" cm="1">
        <f t="array" ref="P15:T15">_xlfn.CHOOSECOLS(Staff[#Headers],1,2,3,5,6)</f>
        <v>Emp ID</v>
      </c>
      <c r="Q15" s="18" t="str">
        <v>First Name</v>
      </c>
      <c r="R15" s="18" t="str">
        <v>Last Name</v>
      </c>
      <c r="S15" s="18" t="str">
        <v>Department</v>
      </c>
      <c r="T15" s="18" t="str">
        <v>Salary</v>
      </c>
      <c r="V15" t="str" cm="1">
        <f t="array" ref="V15:AA24">_xlfn._xlws.FILTER(Staff[[Emp ID]:[Salary]],(Staff[Salary]&gt;S13)*(Staff[Gender]="female"))</f>
        <v>SQ04612</v>
      </c>
      <c r="W15" t="str">
        <v>Mick</v>
      </c>
      <c r="X15" t="str">
        <v>Spraberry</v>
      </c>
      <c r="Y15" t="str">
        <v>Female</v>
      </c>
      <c r="Z15" t="str">
        <v>Services</v>
      </c>
      <c r="AA15">
        <v>120000</v>
      </c>
      <c r="AD15" s="21"/>
      <c r="AE15" s="21"/>
      <c r="AF15" s="21"/>
      <c r="AG15" s="21"/>
    </row>
    <row r="16" spans="2:35" x14ac:dyDescent="0.3">
      <c r="B16" s="17" t="str" cm="1">
        <f t="array" ref="B16:N16">Staff[#Headers]</f>
        <v>Emp ID</v>
      </c>
      <c r="C16" s="17" t="str">
        <v>First Name</v>
      </c>
      <c r="D16" s="17" t="str">
        <v>Last Name</v>
      </c>
      <c r="E16" s="17" t="str">
        <v>Gender</v>
      </c>
      <c r="F16" s="17" t="str">
        <v>Department</v>
      </c>
      <c r="G16" s="17" t="str">
        <v>Salary</v>
      </c>
      <c r="H16" s="17" t="str">
        <v>Salary Bucket</v>
      </c>
      <c r="I16" s="17" t="str">
        <v>Start Date</v>
      </c>
      <c r="J16" s="17" t="str">
        <v>FTE</v>
      </c>
      <c r="K16" s="17" t="str">
        <v>Employee type</v>
      </c>
      <c r="L16" s="17" t="str">
        <v>Work location</v>
      </c>
      <c r="M16" s="17" t="str">
        <v>Age</v>
      </c>
      <c r="N16" s="17" t="str">
        <v>Work Type</v>
      </c>
      <c r="P16" t="str" cm="1">
        <f t="array" ref="P16:T43">_xlfn.CHOOSECOLS(_xlfn._xlws.FILTER(Staff[],Staff[Salary]&gt;S13),1,2,3,5,6)</f>
        <v>PR00147</v>
      </c>
      <c r="Q16" t="str">
        <v>Minerva</v>
      </c>
      <c r="R16" t="str">
        <v>Ricardot</v>
      </c>
      <c r="S16" t="str">
        <v>Engineering</v>
      </c>
      <c r="T16">
        <v>120000</v>
      </c>
      <c r="V16" t="str">
        <v>TN01281</v>
      </c>
      <c r="W16" t="str">
        <v>Cletus</v>
      </c>
      <c r="X16" t="str">
        <v>McGarahan</v>
      </c>
      <c r="Y16" t="str">
        <v>Female</v>
      </c>
      <c r="Z16" t="str">
        <v>Engineering</v>
      </c>
      <c r="AA16">
        <v>114425.19</v>
      </c>
      <c r="AD16" s="21"/>
      <c r="AE16" s="21"/>
      <c r="AF16" s="21"/>
      <c r="AG16" s="21"/>
    </row>
    <row r="17" spans="2:34" x14ac:dyDescent="0.3">
      <c r="B17" cm="1">
        <f t="array" ref="B17:B63">_xlfn._xlws.FILTER(Staff[Salary], Staff[Salary] &gt; 100000)</f>
        <v>120000</v>
      </c>
      <c r="C17" t="str" cm="1">
        <f t="array" ref="C17:C63">_xlfn._xlws.FILTER(Staff[First Name], Staff[Salary] &gt; 100000)</f>
        <v>Minerva</v>
      </c>
      <c r="D17" t="str" cm="1">
        <f t="array" ref="D17:D63">_xlfn._xlws.FILTER(Staff[Last Name], Staff[Salary] &gt; 100000)</f>
        <v>Ricardot</v>
      </c>
      <c r="E17" t="str" cm="1">
        <f t="array" ref="E17:E63">_xlfn._xlws.FILTER(Staff[Gender], Staff[Salary] &gt; 100000)</f>
        <v>Male</v>
      </c>
      <c r="F17" t="str" cm="1">
        <f t="array" ref="F17:F63">_xlfn._xlws.FILTER(Staff[Department], Staff[Salary] &gt; 100000)</f>
        <v>Engineering</v>
      </c>
      <c r="G17" cm="1">
        <f t="array" ref="G17:G63">_xlfn._xlws.FILTER(Staff[Salary], Staff[Salary] &gt; 100000)</f>
        <v>120000</v>
      </c>
      <c r="H17" t="str" cm="1">
        <f t="array" ref="H17:H63">_xlfn._xlws.FILTER(Staff[Salary Bucket], Staff[Salary] &gt; 100000)</f>
        <v>Above 100k</v>
      </c>
      <c r="I17" s="11" cm="1">
        <f t="array" ref="I17:I63">_xlfn._xlws.FILTER(Staff[Start Date], Staff[Salary] &gt; 100000)</f>
        <v>43416</v>
      </c>
      <c r="J17" cm="1">
        <f t="array" ref="J17:J63">_xlfn._xlws.FILTER(Staff[FTE], Staff[Salary] &gt; 100000)</f>
        <v>1</v>
      </c>
      <c r="K17" t="str" cm="1">
        <f t="array" ref="K17:K63">_xlfn._xlws.FILTER(Staff[Employee type], Staff[Salary] &gt; 100000)</f>
        <v>Permanent</v>
      </c>
      <c r="L17" t="str" cm="1">
        <f t="array" ref="L17:L63">_xlfn._xlws.FILTER(Staff[Work location], Staff[Salary] &gt; 100000)</f>
        <v>Remote</v>
      </c>
      <c r="M17" cm="1">
        <f t="array" ref="M17:M63">_xlfn._xlws.FILTER(Staff[Age], Staff[Salary] &gt; 100000)</f>
        <v>6.6767123287671231</v>
      </c>
      <c r="N17" t="str" cm="1">
        <f t="array" ref="N17:N63">_xlfn._xlws.FILTER(Staff[Work Type], Staff[Salary] &gt; 100000)</f>
        <v>full time</v>
      </c>
      <c r="P17" t="str">
        <v>SQ04612</v>
      </c>
      <c r="Q17" t="str">
        <v>Mick</v>
      </c>
      <c r="R17" t="str">
        <v>Spraberry</v>
      </c>
      <c r="S17" t="str">
        <v>Services</v>
      </c>
      <c r="T17">
        <v>120000</v>
      </c>
      <c r="V17" t="str">
        <v>VT04681</v>
      </c>
      <c r="W17" t="str">
        <v>Nickolai</v>
      </c>
      <c r="X17" t="str">
        <v>Artin</v>
      </c>
      <c r="Y17" t="str">
        <v>Female</v>
      </c>
      <c r="Z17" t="str">
        <v>Product Management</v>
      </c>
      <c r="AA17">
        <v>110906.35</v>
      </c>
    </row>
    <row r="18" spans="2:34" x14ac:dyDescent="0.3">
      <c r="B18">
        <v>120000</v>
      </c>
      <c r="C18" t="str">
        <v>Mick</v>
      </c>
      <c r="D18" t="str">
        <v>Spraberry</v>
      </c>
      <c r="E18" t="str">
        <v>Female</v>
      </c>
      <c r="F18" t="str">
        <v>Services</v>
      </c>
      <c r="G18">
        <v>120000</v>
      </c>
      <c r="H18" t="str">
        <v>Above 100k</v>
      </c>
      <c r="I18" s="11">
        <v>43902</v>
      </c>
      <c r="J18">
        <v>0.9</v>
      </c>
      <c r="K18" t="str">
        <v>Permanent</v>
      </c>
      <c r="L18" t="str">
        <v>Remote</v>
      </c>
      <c r="M18">
        <v>5.3452054794520549</v>
      </c>
      <c r="N18" t="str">
        <v>Part time</v>
      </c>
      <c r="P18" t="str">
        <v>SQ00144</v>
      </c>
      <c r="Q18" t="str">
        <v>Collen</v>
      </c>
      <c r="R18" t="str">
        <v>Dunbleton</v>
      </c>
      <c r="S18" t="str">
        <v>Engineering</v>
      </c>
      <c r="T18">
        <v>118976.16</v>
      </c>
      <c r="V18" t="str">
        <v>VT04093</v>
      </c>
      <c r="W18" t="str">
        <v>Prasanna</v>
      </c>
      <c r="X18" t="str">
        <v>Lakshmi</v>
      </c>
      <c r="Y18" t="str">
        <v>Female</v>
      </c>
      <c r="Z18" t="str">
        <v>Training</v>
      </c>
      <c r="AA18">
        <v>116767.63</v>
      </c>
    </row>
    <row r="19" spans="2:34" x14ac:dyDescent="0.3">
      <c r="B19">
        <v>118976.16</v>
      </c>
      <c r="C19" t="str">
        <v>Collen</v>
      </c>
      <c r="D19" t="str">
        <v>Dunbleton</v>
      </c>
      <c r="E19" t="str">
        <v>Male</v>
      </c>
      <c r="F19" t="str">
        <v>Engineering</v>
      </c>
      <c r="G19">
        <v>118976.16</v>
      </c>
      <c r="H19" t="str">
        <v>Above 100k</v>
      </c>
      <c r="I19" s="11">
        <v>44120</v>
      </c>
      <c r="J19">
        <v>1</v>
      </c>
      <c r="K19" t="str">
        <v>Permanent</v>
      </c>
      <c r="L19" t="str">
        <v>Wellington, New Zealand</v>
      </c>
      <c r="M19">
        <v>4.7479452054794518</v>
      </c>
      <c r="N19" t="str">
        <v>full time</v>
      </c>
      <c r="P19" t="str">
        <v>TN01281</v>
      </c>
      <c r="Q19" t="str">
        <v>Cletus</v>
      </c>
      <c r="R19" t="str">
        <v>McGarahan</v>
      </c>
      <c r="S19" t="str">
        <v>Engineering</v>
      </c>
      <c r="T19">
        <v>114425.19</v>
      </c>
      <c r="V19" t="str">
        <v>SQ00498</v>
      </c>
      <c r="W19" t="str">
        <v>Amery</v>
      </c>
      <c r="X19" t="str">
        <v>Ofer</v>
      </c>
      <c r="Y19" t="str">
        <v>Female</v>
      </c>
      <c r="Z19" t="str">
        <v>Legal</v>
      </c>
      <c r="AA19">
        <v>111049.84</v>
      </c>
      <c r="AD19" s="20" t="s">
        <v>1065</v>
      </c>
      <c r="AE19" s="20" cm="1">
        <f t="array" ref="AE19:AE23">_xlfn.TAKE(_xlfn._xlws.SORT(Staff[Salary],,-1),5)</f>
        <v>120000</v>
      </c>
      <c r="AF19" s="20"/>
      <c r="AG19" s="20"/>
    </row>
    <row r="20" spans="2:34" x14ac:dyDescent="0.3">
      <c r="B20">
        <v>104802.63</v>
      </c>
      <c r="C20" t="str">
        <v>Yedukondalu</v>
      </c>
      <c r="D20" t="str">
        <v>Panditula</v>
      </c>
      <c r="E20" t="str">
        <v>Missing</v>
      </c>
      <c r="F20" t="str">
        <v>Support</v>
      </c>
      <c r="G20">
        <v>104802.63</v>
      </c>
      <c r="H20" t="str">
        <v>Above 100k</v>
      </c>
      <c r="I20" s="11">
        <v>44502</v>
      </c>
      <c r="J20">
        <v>1</v>
      </c>
      <c r="K20" t="str">
        <v>Permanent</v>
      </c>
      <c r="L20" t="str">
        <v>Hyderabad, India</v>
      </c>
      <c r="M20">
        <v>3.7013698630136984</v>
      </c>
      <c r="N20" t="str">
        <v>full time</v>
      </c>
      <c r="P20" t="str">
        <v>SQ01620</v>
      </c>
      <c r="Q20" t="str">
        <v>Westbrook</v>
      </c>
      <c r="R20" t="str">
        <v>Brandino</v>
      </c>
      <c r="S20" t="str">
        <v>Legal</v>
      </c>
      <c r="T20">
        <v>113616.23</v>
      </c>
      <c r="V20" t="str">
        <v>PR00746</v>
      </c>
      <c r="W20" t="str">
        <v>Hogan</v>
      </c>
      <c r="X20" t="str">
        <v>Iles</v>
      </c>
      <c r="Y20" t="str">
        <v>Female</v>
      </c>
      <c r="Z20" t="str">
        <v>Accounting</v>
      </c>
      <c r="AA20">
        <v>114177.23</v>
      </c>
      <c r="AD20" t="s">
        <v>1066</v>
      </c>
      <c r="AE20" s="20">
        <v>120000</v>
      </c>
      <c r="AF20" s="20"/>
      <c r="AG20" s="20"/>
    </row>
    <row r="21" spans="2:34" x14ac:dyDescent="0.3">
      <c r="B21">
        <v>114425.19</v>
      </c>
      <c r="C21" t="str">
        <v>Cletus</v>
      </c>
      <c r="D21" t="str">
        <v>McGarahan</v>
      </c>
      <c r="E21" t="str">
        <v>Female</v>
      </c>
      <c r="F21" t="str">
        <v>Engineering</v>
      </c>
      <c r="G21">
        <v>114425.19</v>
      </c>
      <c r="H21" t="str">
        <v>Above 100k</v>
      </c>
      <c r="I21" s="11">
        <v>43857</v>
      </c>
      <c r="J21">
        <v>1</v>
      </c>
      <c r="K21" t="str">
        <v>Permanent</v>
      </c>
      <c r="L21" t="str">
        <v>Wellington, New Zealand</v>
      </c>
      <c r="M21">
        <v>5.4684931506849317</v>
      </c>
      <c r="N21" t="str">
        <v>full time</v>
      </c>
      <c r="P21" t="str">
        <v>VT04681</v>
      </c>
      <c r="Q21" t="str">
        <v>Nickolai</v>
      </c>
      <c r="R21" t="str">
        <v>Artin</v>
      </c>
      <c r="S21" t="str">
        <v>Product Management</v>
      </c>
      <c r="T21">
        <v>110906.35</v>
      </c>
      <c r="V21" t="str">
        <v>TN00579</v>
      </c>
      <c r="W21" t="str">
        <v>Rafaelita</v>
      </c>
      <c r="X21" t="str">
        <v>Blaksland</v>
      </c>
      <c r="Y21" t="str">
        <v>Female</v>
      </c>
      <c r="Z21" t="str">
        <v>Services</v>
      </c>
      <c r="AA21">
        <v>109163.39</v>
      </c>
      <c r="AE21" s="20">
        <v>119022.49</v>
      </c>
      <c r="AF21" s="20"/>
      <c r="AG21" s="20"/>
    </row>
    <row r="22" spans="2:34" x14ac:dyDescent="0.3">
      <c r="B22">
        <v>104335.03999999999</v>
      </c>
      <c r="C22" t="str">
        <v>Althea</v>
      </c>
      <c r="D22" t="str">
        <v>Bronger</v>
      </c>
      <c r="E22" t="str">
        <v>Male</v>
      </c>
      <c r="F22" t="str">
        <v>Product Management</v>
      </c>
      <c r="G22">
        <v>104335.03999999999</v>
      </c>
      <c r="H22" t="str">
        <v>Above 100k</v>
      </c>
      <c r="I22" s="11">
        <v>43874</v>
      </c>
      <c r="J22">
        <v>1</v>
      </c>
      <c r="K22" t="str">
        <v>Permanent</v>
      </c>
      <c r="L22" t="str">
        <v>Columbus, USA</v>
      </c>
      <c r="M22">
        <v>5.4219178082191783</v>
      </c>
      <c r="N22" t="str">
        <v>full time</v>
      </c>
      <c r="P22" t="str">
        <v>VT02801</v>
      </c>
      <c r="Q22" t="str">
        <v>Shellysheldon</v>
      </c>
      <c r="R22" t="str">
        <v>Mahady</v>
      </c>
      <c r="S22" t="str">
        <v>Training</v>
      </c>
      <c r="T22">
        <v>114691.03</v>
      </c>
      <c r="V22" t="str">
        <v>SQ02174</v>
      </c>
      <c r="W22" t="str">
        <v>Sidoney</v>
      </c>
      <c r="X22" t="str">
        <v>Yitzhok</v>
      </c>
      <c r="Y22" t="str">
        <v>Female</v>
      </c>
      <c r="Z22" t="str">
        <v>Engineering</v>
      </c>
      <c r="AA22">
        <v>118442.54</v>
      </c>
      <c r="AE22" s="20">
        <v>118976.16</v>
      </c>
      <c r="AF22" s="20"/>
      <c r="AG22" s="20"/>
    </row>
    <row r="23" spans="2:34" x14ac:dyDescent="0.3">
      <c r="B23">
        <v>113616.23</v>
      </c>
      <c r="C23" t="str">
        <v>Westbrook</v>
      </c>
      <c r="D23" t="str">
        <v>Brandino</v>
      </c>
      <c r="E23" t="str">
        <v>Male</v>
      </c>
      <c r="F23" t="str">
        <v>Legal</v>
      </c>
      <c r="G23">
        <v>113616.23</v>
      </c>
      <c r="H23" t="str">
        <v>Above 100k</v>
      </c>
      <c r="I23" s="11">
        <v>43255</v>
      </c>
      <c r="J23">
        <v>1</v>
      </c>
      <c r="K23" t="str">
        <v>Permanent</v>
      </c>
      <c r="L23" t="str">
        <v>Remote</v>
      </c>
      <c r="M23">
        <v>7.117808219178082</v>
      </c>
      <c r="N23" t="str">
        <v>full time</v>
      </c>
      <c r="P23" t="str">
        <v>VT04093</v>
      </c>
      <c r="Q23" t="str">
        <v>Prasanna</v>
      </c>
      <c r="R23" t="str">
        <v>Lakshmi</v>
      </c>
      <c r="S23" t="str">
        <v>Training</v>
      </c>
      <c r="T23">
        <v>116767.63</v>
      </c>
      <c r="V23" t="str">
        <v>VT04093</v>
      </c>
      <c r="W23" t="str">
        <v>Baruna</v>
      </c>
      <c r="X23" t="str">
        <v>Ogale</v>
      </c>
      <c r="Y23" t="str">
        <v>Female</v>
      </c>
      <c r="Z23" t="str">
        <v>Training</v>
      </c>
      <c r="AA23">
        <v>116767.63</v>
      </c>
      <c r="AE23" s="20">
        <v>118442.54</v>
      </c>
      <c r="AF23" s="20"/>
      <c r="AG23" s="20"/>
    </row>
    <row r="24" spans="2:34" x14ac:dyDescent="0.3">
      <c r="B24">
        <v>110906.35</v>
      </c>
      <c r="C24" t="str">
        <v>Nickolai</v>
      </c>
      <c r="D24" t="str">
        <v>Artin</v>
      </c>
      <c r="E24" t="str">
        <v>Female</v>
      </c>
      <c r="F24" t="str">
        <v>Product Management</v>
      </c>
      <c r="G24">
        <v>110906.35</v>
      </c>
      <c r="H24" t="str">
        <v>Above 100k</v>
      </c>
      <c r="I24" s="11">
        <v>43434</v>
      </c>
      <c r="J24">
        <v>1</v>
      </c>
      <c r="K24" t="str">
        <v>Temporary</v>
      </c>
      <c r="L24" t="str">
        <v>Wellington, New Zealand</v>
      </c>
      <c r="M24">
        <v>6.6273972602739724</v>
      </c>
      <c r="N24" t="str">
        <v>full time</v>
      </c>
      <c r="P24" t="str">
        <v>VT03421</v>
      </c>
      <c r="Q24" t="str">
        <v>Alic</v>
      </c>
      <c r="R24" t="str">
        <v>Bagg</v>
      </c>
      <c r="S24" t="str">
        <v>Legal</v>
      </c>
      <c r="T24">
        <v>113747.56</v>
      </c>
      <c r="V24" t="str">
        <v>SQ02624</v>
      </c>
      <c r="W24" t="str">
        <v>Gwenneth</v>
      </c>
      <c r="X24" t="str">
        <v>Fealey</v>
      </c>
      <c r="Y24" t="str">
        <v>Female</v>
      </c>
      <c r="Z24" t="str">
        <v>Engineering</v>
      </c>
      <c r="AA24">
        <v>114772.32</v>
      </c>
      <c r="AH24" s="22"/>
    </row>
    <row r="25" spans="2:34" x14ac:dyDescent="0.3">
      <c r="B25">
        <v>100371.31</v>
      </c>
      <c r="C25" t="str">
        <v>Shaylyn</v>
      </c>
      <c r="D25" t="str">
        <v>Ransbury</v>
      </c>
      <c r="E25" t="str">
        <v>Female</v>
      </c>
      <c r="F25" t="str">
        <v>Support</v>
      </c>
      <c r="G25">
        <v>100371.31</v>
      </c>
      <c r="H25" t="str">
        <v>Above 100k</v>
      </c>
      <c r="I25" s="11">
        <v>44067</v>
      </c>
      <c r="J25">
        <v>0.8</v>
      </c>
      <c r="K25" t="str">
        <v>Fixed Term</v>
      </c>
      <c r="L25" t="str">
        <v>Auckland, New Zealand</v>
      </c>
      <c r="M25">
        <v>4.8931506849315065</v>
      </c>
      <c r="N25" t="str">
        <v>Part time</v>
      </c>
      <c r="P25" t="str">
        <v>VT02491</v>
      </c>
      <c r="Q25" t="str">
        <v>Alexis</v>
      </c>
      <c r="R25" t="str">
        <v>Gotfrey</v>
      </c>
      <c r="S25" t="str">
        <v>Engineering</v>
      </c>
      <c r="T25">
        <v>114465.93</v>
      </c>
    </row>
    <row r="26" spans="2:34" x14ac:dyDescent="0.3">
      <c r="B26">
        <v>114691.03</v>
      </c>
      <c r="C26" t="str">
        <v>Shellysheldon</v>
      </c>
      <c r="D26" t="str">
        <v>Mahady</v>
      </c>
      <c r="E26" t="str">
        <v>Male</v>
      </c>
      <c r="F26" t="str">
        <v>Training</v>
      </c>
      <c r="G26">
        <v>114691.03</v>
      </c>
      <c r="H26" t="str">
        <v>Above 100k</v>
      </c>
      <c r="I26" s="11">
        <v>44039</v>
      </c>
      <c r="J26">
        <v>1</v>
      </c>
      <c r="K26" t="str">
        <v>Temporary</v>
      </c>
      <c r="L26" t="str">
        <v>Wellington, New Zealand</v>
      </c>
      <c r="M26">
        <v>4.9698630136986299</v>
      </c>
      <c r="N26" t="str">
        <v>full time</v>
      </c>
      <c r="P26" t="str">
        <v>PR01159</v>
      </c>
      <c r="Q26" t="str">
        <v>Mollie</v>
      </c>
      <c r="R26" t="str">
        <v>Hanway</v>
      </c>
      <c r="S26" t="str">
        <v>Engineering</v>
      </c>
      <c r="T26">
        <v>112645.99</v>
      </c>
    </row>
    <row r="27" spans="2:34" x14ac:dyDescent="0.3">
      <c r="B27">
        <v>102934.09</v>
      </c>
      <c r="C27" t="str">
        <v>Gowri</v>
      </c>
      <c r="D27" t="str">
        <v>Sankar</v>
      </c>
      <c r="E27" t="str">
        <v>Female</v>
      </c>
      <c r="F27" t="str">
        <v>Training</v>
      </c>
      <c r="G27">
        <v>102934.09</v>
      </c>
      <c r="H27" t="str">
        <v>Above 100k</v>
      </c>
      <c r="I27" s="11">
        <v>44315</v>
      </c>
      <c r="J27">
        <v>1</v>
      </c>
      <c r="K27" t="str">
        <v>Permanent</v>
      </c>
      <c r="L27" t="str">
        <v>Hyderabad, India</v>
      </c>
      <c r="M27">
        <v>4.2136986301369861</v>
      </c>
      <c r="N27" t="str">
        <v>full time</v>
      </c>
      <c r="P27" t="str">
        <v>VT01893</v>
      </c>
      <c r="Q27" t="str">
        <v>Lindy</v>
      </c>
      <c r="R27" t="str">
        <v>Guillet</v>
      </c>
      <c r="S27" t="str">
        <v>Training</v>
      </c>
      <c r="T27">
        <v>112778.28</v>
      </c>
    </row>
    <row r="28" spans="2:34" x14ac:dyDescent="0.3">
      <c r="B28">
        <v>116767.63</v>
      </c>
      <c r="C28" t="str">
        <v>Prasanna</v>
      </c>
      <c r="D28" t="str">
        <v>Lakshmi</v>
      </c>
      <c r="E28" t="str">
        <v>Female</v>
      </c>
      <c r="F28" t="str">
        <v>Training</v>
      </c>
      <c r="G28">
        <v>116767.63</v>
      </c>
      <c r="H28" t="str">
        <v>Above 100k</v>
      </c>
      <c r="I28" s="11">
        <v>43949</v>
      </c>
      <c r="J28">
        <v>0.4</v>
      </c>
      <c r="K28" t="str">
        <v>Temporary</v>
      </c>
      <c r="L28" t="str">
        <v>Chennai, India</v>
      </c>
      <c r="M28">
        <v>5.2164383561643834</v>
      </c>
      <c r="N28" t="str">
        <v>Part time</v>
      </c>
      <c r="P28" t="str">
        <v>PR02010</v>
      </c>
      <c r="Q28" t="str">
        <v>Prerana</v>
      </c>
      <c r="R28" t="str">
        <v>Nishita</v>
      </c>
      <c r="S28" t="str">
        <v>Product Management</v>
      </c>
      <c r="T28">
        <v>115191.38</v>
      </c>
    </row>
    <row r="29" spans="2:34" x14ac:dyDescent="0.3">
      <c r="B29">
        <v>113747.56</v>
      </c>
      <c r="C29" t="str">
        <v>Alic</v>
      </c>
      <c r="D29" t="str">
        <v>Bagg</v>
      </c>
      <c r="E29" t="str">
        <v>Male</v>
      </c>
      <c r="F29" t="str">
        <v>Legal</v>
      </c>
      <c r="G29">
        <v>113747.56</v>
      </c>
      <c r="H29" t="str">
        <v>Above 100k</v>
      </c>
      <c r="I29" s="11">
        <v>44270</v>
      </c>
      <c r="J29">
        <v>0.7</v>
      </c>
      <c r="K29" t="str">
        <v>Temporary</v>
      </c>
      <c r="L29" t="str">
        <v>Columbus, USA</v>
      </c>
      <c r="M29">
        <v>4.3369863013698629</v>
      </c>
      <c r="N29" t="str">
        <v>Part time</v>
      </c>
      <c r="P29" t="str">
        <v>SQ00498</v>
      </c>
      <c r="Q29" t="str">
        <v>Amery</v>
      </c>
      <c r="R29" t="str">
        <v>Ofer</v>
      </c>
      <c r="S29" t="str">
        <v>Legal</v>
      </c>
      <c r="T29">
        <v>111049.84</v>
      </c>
    </row>
    <row r="30" spans="2:34" x14ac:dyDescent="0.3">
      <c r="B30">
        <v>114465.93</v>
      </c>
      <c r="C30" t="str">
        <v>Alexis</v>
      </c>
      <c r="D30" t="str">
        <v>Gotfrey</v>
      </c>
      <c r="E30" t="str">
        <v>Male</v>
      </c>
      <c r="F30" t="str">
        <v>Engineering</v>
      </c>
      <c r="G30">
        <v>114465.93</v>
      </c>
      <c r="H30" t="str">
        <v>Above 100k</v>
      </c>
      <c r="I30" s="11">
        <v>43291</v>
      </c>
      <c r="J30">
        <v>1</v>
      </c>
      <c r="K30" t="str">
        <v>Temporary</v>
      </c>
      <c r="L30" t="str">
        <v>Wellington, New Zealand</v>
      </c>
      <c r="M30">
        <v>7.0191780821917806</v>
      </c>
      <c r="N30" t="str">
        <v>full time</v>
      </c>
      <c r="P30" t="str">
        <v>SQ04603</v>
      </c>
      <c r="Q30" t="str">
        <v>Natalee</v>
      </c>
      <c r="R30" t="str">
        <v>Craiker</v>
      </c>
      <c r="S30" t="str">
        <v>Product Management</v>
      </c>
      <c r="T30">
        <v>111229.47</v>
      </c>
    </row>
    <row r="31" spans="2:34" x14ac:dyDescent="0.3">
      <c r="B31">
        <v>106775.14</v>
      </c>
      <c r="C31" t="str">
        <v>Subbarao</v>
      </c>
      <c r="D31" t="str">
        <v>Malladi</v>
      </c>
      <c r="E31" t="str">
        <v>Male</v>
      </c>
      <c r="F31" t="str">
        <v>Product Management</v>
      </c>
      <c r="G31">
        <v>106775.14</v>
      </c>
      <c r="H31" t="str">
        <v>Above 100k</v>
      </c>
      <c r="I31" s="11">
        <v>43563</v>
      </c>
      <c r="J31">
        <v>1</v>
      </c>
      <c r="K31" t="str">
        <v>Fixed Term</v>
      </c>
      <c r="L31" t="str">
        <v>Hyderabad, India</v>
      </c>
      <c r="M31">
        <v>6.2739726027397262</v>
      </c>
      <c r="N31" t="str">
        <v>full time</v>
      </c>
      <c r="P31" t="str">
        <v>VT04028</v>
      </c>
      <c r="Q31" t="str">
        <v>Michale</v>
      </c>
      <c r="R31" t="str">
        <v>Rolf</v>
      </c>
      <c r="S31" t="str">
        <v>Services</v>
      </c>
      <c r="T31">
        <v>111815.49</v>
      </c>
    </row>
    <row r="32" spans="2:34" x14ac:dyDescent="0.3">
      <c r="B32">
        <v>112645.99</v>
      </c>
      <c r="C32" t="str">
        <v>Mollie</v>
      </c>
      <c r="D32" t="str">
        <v>Hanway</v>
      </c>
      <c r="E32" t="str">
        <v>Male</v>
      </c>
      <c r="F32" t="str">
        <v>Engineering</v>
      </c>
      <c r="G32">
        <v>112645.99</v>
      </c>
      <c r="H32" t="str">
        <v>Above 100k</v>
      </c>
      <c r="I32" s="11">
        <v>43759</v>
      </c>
      <c r="J32">
        <v>0.6</v>
      </c>
      <c r="K32" t="str">
        <v>Permanent</v>
      </c>
      <c r="L32" t="str">
        <v>Seattle, USA</v>
      </c>
      <c r="M32">
        <v>5.7369863013698632</v>
      </c>
      <c r="N32" t="str">
        <v>Part time</v>
      </c>
      <c r="P32" t="str">
        <v>VT04028</v>
      </c>
      <c r="Q32" t="str">
        <v>Michale</v>
      </c>
      <c r="R32" t="str">
        <v>Rolf</v>
      </c>
      <c r="S32" t="str">
        <v>Services</v>
      </c>
      <c r="T32">
        <v>111815.49</v>
      </c>
    </row>
    <row r="33" spans="2:20" x14ac:dyDescent="0.3">
      <c r="B33">
        <v>107107.6</v>
      </c>
      <c r="C33" t="str">
        <v>Ramalingam</v>
      </c>
      <c r="D33" t="str">
        <v>Kothapeta</v>
      </c>
      <c r="E33" t="str">
        <v>Missing</v>
      </c>
      <c r="F33" t="str">
        <v>Accounting</v>
      </c>
      <c r="G33">
        <v>107107.6</v>
      </c>
      <c r="H33" t="str">
        <v>Above 100k</v>
      </c>
      <c r="I33" s="11">
        <v>43325</v>
      </c>
      <c r="J33">
        <v>0.9</v>
      </c>
      <c r="K33" t="str">
        <v>Permanent</v>
      </c>
      <c r="L33" t="str">
        <v>Chennai, India</v>
      </c>
      <c r="M33">
        <v>6.9260273972602739</v>
      </c>
      <c r="N33" t="str">
        <v>Part time</v>
      </c>
      <c r="P33" t="str">
        <v>SQ00022</v>
      </c>
      <c r="Q33" t="str">
        <v>Carlin</v>
      </c>
      <c r="R33" t="str">
        <v>Demke</v>
      </c>
      <c r="S33" t="str">
        <v>Business Development</v>
      </c>
      <c r="T33">
        <v>110042.37</v>
      </c>
    </row>
    <row r="34" spans="2:20" x14ac:dyDescent="0.3">
      <c r="B34">
        <v>101187.36</v>
      </c>
      <c r="C34" t="str">
        <v>Audry</v>
      </c>
      <c r="D34" t="str">
        <v>Yu</v>
      </c>
      <c r="E34" t="str">
        <v>Female</v>
      </c>
      <c r="F34" t="str">
        <v>Training</v>
      </c>
      <c r="G34">
        <v>101187.36</v>
      </c>
      <c r="H34" t="str">
        <v>Above 100k</v>
      </c>
      <c r="I34" s="11">
        <v>43258</v>
      </c>
      <c r="J34">
        <v>1</v>
      </c>
      <c r="K34" t="str">
        <v>Fixed Term</v>
      </c>
      <c r="L34" t="str">
        <v>Columbus, USA</v>
      </c>
      <c r="M34">
        <v>7.1095890410958908</v>
      </c>
      <c r="N34" t="str">
        <v>full time</v>
      </c>
      <c r="P34" t="str">
        <v>SQ03116</v>
      </c>
      <c r="Q34" t="str">
        <v>Syd</v>
      </c>
      <c r="R34" t="str">
        <v>Fearn</v>
      </c>
      <c r="S34" t="str">
        <v>Engineering</v>
      </c>
      <c r="T34">
        <v>108872.77</v>
      </c>
    </row>
    <row r="35" spans="2:20" x14ac:dyDescent="0.3">
      <c r="B35">
        <v>104038.9</v>
      </c>
      <c r="C35" t="str">
        <v>Tristam</v>
      </c>
      <c r="D35" t="str">
        <v>Cuming</v>
      </c>
      <c r="E35" t="str">
        <v>Female</v>
      </c>
      <c r="F35" t="str">
        <v>Support</v>
      </c>
      <c r="G35">
        <v>104038.9</v>
      </c>
      <c r="H35" t="str">
        <v>Above 100k</v>
      </c>
      <c r="I35" s="11">
        <v>43815</v>
      </c>
      <c r="J35">
        <v>1</v>
      </c>
      <c r="K35" t="str">
        <v>Fixed Term</v>
      </c>
      <c r="L35" t="str">
        <v>Remote</v>
      </c>
      <c r="M35">
        <v>5.5835616438356164</v>
      </c>
      <c r="N35" t="str">
        <v>full time</v>
      </c>
      <c r="P35" t="str">
        <v>VT01893</v>
      </c>
      <c r="Q35" t="str">
        <v>Lindy</v>
      </c>
      <c r="R35" t="str">
        <v>Guillet</v>
      </c>
      <c r="S35" t="str">
        <v>Training</v>
      </c>
      <c r="T35">
        <v>112778.28</v>
      </c>
    </row>
    <row r="36" spans="2:20" x14ac:dyDescent="0.3">
      <c r="B36">
        <v>112778.28</v>
      </c>
      <c r="C36" t="str">
        <v>Lindy</v>
      </c>
      <c r="D36" t="str">
        <v>Guillet</v>
      </c>
      <c r="E36" t="str">
        <v>Male</v>
      </c>
      <c r="F36" t="str">
        <v>Training</v>
      </c>
      <c r="G36">
        <v>112778.28</v>
      </c>
      <c r="H36" t="str">
        <v>Above 100k</v>
      </c>
      <c r="I36" s="11">
        <v>43250</v>
      </c>
      <c r="J36">
        <v>1</v>
      </c>
      <c r="K36" t="str">
        <v>Fixed Term</v>
      </c>
      <c r="L36" t="str">
        <v>Remote</v>
      </c>
      <c r="M36">
        <v>7.1315068493150688</v>
      </c>
      <c r="N36" t="str">
        <v>full time</v>
      </c>
      <c r="P36" t="str">
        <v>PR03886</v>
      </c>
      <c r="Q36" t="str">
        <v>Edd</v>
      </c>
      <c r="R36" t="str">
        <v>MacKnockiter</v>
      </c>
      <c r="S36" t="str">
        <v>Accounting</v>
      </c>
      <c r="T36">
        <v>119022.49</v>
      </c>
    </row>
    <row r="37" spans="2:20" x14ac:dyDescent="0.3">
      <c r="B37">
        <v>115191.38</v>
      </c>
      <c r="C37" t="str">
        <v>Prerana</v>
      </c>
      <c r="D37" t="str">
        <v>Nishita</v>
      </c>
      <c r="E37" t="str">
        <v>Male</v>
      </c>
      <c r="F37" t="str">
        <v>Product Management</v>
      </c>
      <c r="G37">
        <v>115191.38</v>
      </c>
      <c r="H37" t="str">
        <v>Above 100k</v>
      </c>
      <c r="I37" s="11">
        <v>44004</v>
      </c>
      <c r="J37">
        <v>1</v>
      </c>
      <c r="K37" t="str">
        <v>Permanent</v>
      </c>
      <c r="L37" t="str">
        <v>Hyderabad, India</v>
      </c>
      <c r="M37">
        <v>5.065753424657534</v>
      </c>
      <c r="N37" t="str">
        <v>full time</v>
      </c>
      <c r="P37" t="str">
        <v>PR00746</v>
      </c>
      <c r="Q37" t="str">
        <v>Hogan</v>
      </c>
      <c r="R37" t="str">
        <v>Iles</v>
      </c>
      <c r="S37" t="str">
        <v>Accounting</v>
      </c>
      <c r="T37">
        <v>114177.23</v>
      </c>
    </row>
    <row r="38" spans="2:20" x14ac:dyDescent="0.3">
      <c r="B38">
        <v>111049.84</v>
      </c>
      <c r="C38" t="str">
        <v>Amery</v>
      </c>
      <c r="D38" t="str">
        <v>Ofer</v>
      </c>
      <c r="E38" t="str">
        <v>Female</v>
      </c>
      <c r="F38" t="str">
        <v>Legal</v>
      </c>
      <c r="G38">
        <v>111049.84</v>
      </c>
      <c r="H38" t="str">
        <v>Above 100k</v>
      </c>
      <c r="I38" s="11">
        <v>44393</v>
      </c>
      <c r="J38">
        <v>1</v>
      </c>
      <c r="K38" t="str">
        <v>Permanent</v>
      </c>
      <c r="L38" t="str">
        <v>Wellington, New Zealand</v>
      </c>
      <c r="M38">
        <v>4</v>
      </c>
      <c r="N38" t="str">
        <v>full time</v>
      </c>
      <c r="P38" t="str">
        <v>SQ03733</v>
      </c>
      <c r="Q38" t="str">
        <v>Revkah</v>
      </c>
      <c r="R38" t="str">
        <v>Antonacci</v>
      </c>
      <c r="S38" t="str">
        <v>Engineering</v>
      </c>
      <c r="T38">
        <v>109143.17</v>
      </c>
    </row>
    <row r="39" spans="2:20" x14ac:dyDescent="0.3">
      <c r="B39">
        <v>106775.14</v>
      </c>
      <c r="C39" t="str">
        <v>Vasu</v>
      </c>
      <c r="D39" t="str">
        <v>Nandin</v>
      </c>
      <c r="E39" t="str">
        <v>Male</v>
      </c>
      <c r="F39" t="str">
        <v>Product Management</v>
      </c>
      <c r="G39">
        <v>106775.14</v>
      </c>
      <c r="H39" t="str">
        <v>Above 100k</v>
      </c>
      <c r="I39" s="11">
        <v>43563</v>
      </c>
      <c r="J39">
        <v>1</v>
      </c>
      <c r="K39" t="str">
        <v>Fixed Term</v>
      </c>
      <c r="L39" t="str">
        <v>Hyderabad, India</v>
      </c>
      <c r="M39">
        <v>6.2739726027397262</v>
      </c>
      <c r="N39" t="str">
        <v>full time</v>
      </c>
      <c r="P39" t="str">
        <v>TN00579</v>
      </c>
      <c r="Q39" t="str">
        <v>Rafaelita</v>
      </c>
      <c r="R39" t="str">
        <v>Blaksland</v>
      </c>
      <c r="S39" t="str">
        <v>Services</v>
      </c>
      <c r="T39">
        <v>109163.39</v>
      </c>
    </row>
    <row r="40" spans="2:20" x14ac:dyDescent="0.3">
      <c r="B40">
        <v>111229.47</v>
      </c>
      <c r="C40" t="str">
        <v>Natalee</v>
      </c>
      <c r="D40" t="str">
        <v>Craiker</v>
      </c>
      <c r="E40" t="str">
        <v>Male</v>
      </c>
      <c r="F40" t="str">
        <v>Product Management</v>
      </c>
      <c r="G40">
        <v>111229.47</v>
      </c>
      <c r="H40" t="str">
        <v>Above 100k</v>
      </c>
      <c r="I40" s="11">
        <v>43402</v>
      </c>
      <c r="J40">
        <v>1</v>
      </c>
      <c r="K40" t="str">
        <v>Permanent</v>
      </c>
      <c r="L40" t="str">
        <v>Remote</v>
      </c>
      <c r="M40">
        <v>6.7150684931506852</v>
      </c>
      <c r="N40" t="str">
        <v>full time</v>
      </c>
      <c r="P40" t="str">
        <v>SQ02174</v>
      </c>
      <c r="Q40" t="str">
        <v>Sidoney</v>
      </c>
      <c r="R40" t="str">
        <v>Yitzhok</v>
      </c>
      <c r="S40" t="str">
        <v>Engineering</v>
      </c>
      <c r="T40">
        <v>118442.54</v>
      </c>
    </row>
    <row r="41" spans="2:20" x14ac:dyDescent="0.3">
      <c r="B41">
        <v>111815.49</v>
      </c>
      <c r="C41" t="str">
        <v>Michale</v>
      </c>
      <c r="D41" t="str">
        <v>Rolf</v>
      </c>
      <c r="E41" t="str">
        <v>Male</v>
      </c>
      <c r="F41" t="str">
        <v>Services</v>
      </c>
      <c r="G41">
        <v>111815.49</v>
      </c>
      <c r="H41" t="str">
        <v>Above 100k</v>
      </c>
      <c r="I41" s="11">
        <v>43895</v>
      </c>
      <c r="J41">
        <v>0.7</v>
      </c>
      <c r="K41" t="str">
        <v>Temporary</v>
      </c>
      <c r="L41" t="str">
        <v>Remote</v>
      </c>
      <c r="M41">
        <v>5.3643835616438356</v>
      </c>
      <c r="N41" t="str">
        <v>Part time</v>
      </c>
      <c r="P41" t="str">
        <v>VT04093</v>
      </c>
      <c r="Q41" t="str">
        <v>Baruna</v>
      </c>
      <c r="R41" t="str">
        <v>Ogale</v>
      </c>
      <c r="S41" t="str">
        <v>Training</v>
      </c>
      <c r="T41">
        <v>116767.63</v>
      </c>
    </row>
    <row r="42" spans="2:20" x14ac:dyDescent="0.3">
      <c r="B42">
        <v>111815.49</v>
      </c>
      <c r="C42" t="str">
        <v>Michale</v>
      </c>
      <c r="D42" t="str">
        <v>Rolf</v>
      </c>
      <c r="E42" t="str">
        <v>Male</v>
      </c>
      <c r="F42" t="str">
        <v>Services</v>
      </c>
      <c r="G42">
        <v>111815.49</v>
      </c>
      <c r="H42" t="str">
        <v>Above 100k</v>
      </c>
      <c r="I42" s="11">
        <v>43895</v>
      </c>
      <c r="J42">
        <v>0.7</v>
      </c>
      <c r="K42" t="str">
        <v>Temporary</v>
      </c>
      <c r="L42" t="str">
        <v>Remote</v>
      </c>
      <c r="M42">
        <v>5.3643835616438356</v>
      </c>
      <c r="N42" t="str">
        <v>Part time</v>
      </c>
      <c r="P42" t="str">
        <v>SQ02624</v>
      </c>
      <c r="Q42" t="str">
        <v>Gwenneth</v>
      </c>
      <c r="R42" t="str">
        <v>Fealey</v>
      </c>
      <c r="S42" t="str">
        <v>Engineering</v>
      </c>
      <c r="T42">
        <v>114772.32</v>
      </c>
    </row>
    <row r="43" spans="2:20" x14ac:dyDescent="0.3">
      <c r="B43">
        <v>110042.37</v>
      </c>
      <c r="C43" t="str">
        <v>Carlin</v>
      </c>
      <c r="D43" t="str">
        <v>Demke</v>
      </c>
      <c r="E43" t="str">
        <v>Male</v>
      </c>
      <c r="F43" t="str">
        <v>Business Development</v>
      </c>
      <c r="G43">
        <v>110042.37</v>
      </c>
      <c r="H43" t="str">
        <v>Above 100k</v>
      </c>
      <c r="I43" s="11">
        <v>43914</v>
      </c>
      <c r="J43">
        <v>1</v>
      </c>
      <c r="K43" t="str">
        <v>Permanent</v>
      </c>
      <c r="L43" t="str">
        <v>Columbus, USA</v>
      </c>
      <c r="M43">
        <v>5.3123287671232875</v>
      </c>
      <c r="N43" t="str">
        <v>full time</v>
      </c>
      <c r="P43" t="str">
        <v>VT03421</v>
      </c>
      <c r="Q43" t="str">
        <v>Alic</v>
      </c>
      <c r="R43" t="str">
        <v>Bagg</v>
      </c>
      <c r="S43" t="str">
        <v>Legal</v>
      </c>
      <c r="T43">
        <v>113747.56</v>
      </c>
    </row>
    <row r="44" spans="2:20" x14ac:dyDescent="0.3">
      <c r="B44">
        <v>108872.77</v>
      </c>
      <c r="C44" t="str">
        <v>Syd</v>
      </c>
      <c r="D44" t="str">
        <v>Fearn</v>
      </c>
      <c r="E44" t="str">
        <v>Male</v>
      </c>
      <c r="F44" t="str">
        <v>Engineering</v>
      </c>
      <c r="G44">
        <v>108872.77</v>
      </c>
      <c r="H44" t="str">
        <v>Above 100k</v>
      </c>
      <c r="I44" s="11">
        <v>43521</v>
      </c>
      <c r="J44">
        <v>1</v>
      </c>
      <c r="K44" t="str">
        <v>Permanent</v>
      </c>
      <c r="L44" t="str">
        <v>Remote</v>
      </c>
      <c r="M44">
        <v>6.3890410958904109</v>
      </c>
      <c r="N44" t="str">
        <v>full time</v>
      </c>
    </row>
    <row r="45" spans="2:20" x14ac:dyDescent="0.3">
      <c r="B45">
        <v>106665.67</v>
      </c>
      <c r="C45" t="str">
        <v>Theresita</v>
      </c>
      <c r="D45" t="str">
        <v>Chasmer</v>
      </c>
      <c r="E45" t="str">
        <v>Female</v>
      </c>
      <c r="F45" t="str">
        <v>Product Management</v>
      </c>
      <c r="G45">
        <v>106665.67</v>
      </c>
      <c r="H45" t="str">
        <v>Above 100k</v>
      </c>
      <c r="I45" s="11">
        <v>43311</v>
      </c>
      <c r="J45">
        <v>1</v>
      </c>
      <c r="K45" t="str">
        <v>Temporary</v>
      </c>
      <c r="L45" t="str">
        <v>Columbus, USA</v>
      </c>
      <c r="M45">
        <v>6.9643835616438352</v>
      </c>
      <c r="N45" t="str">
        <v>full time</v>
      </c>
    </row>
    <row r="46" spans="2:20" x14ac:dyDescent="0.3">
      <c r="B46">
        <v>100424.23</v>
      </c>
      <c r="C46" t="str">
        <v>Collin</v>
      </c>
      <c r="D46" t="str">
        <v>Jagson</v>
      </c>
      <c r="E46" t="str">
        <v>Male</v>
      </c>
      <c r="F46" t="str">
        <v>Services</v>
      </c>
      <c r="G46">
        <v>100424.23</v>
      </c>
      <c r="H46" t="str">
        <v>Above 100k</v>
      </c>
      <c r="I46" s="11">
        <v>43801</v>
      </c>
      <c r="J46">
        <v>1</v>
      </c>
      <c r="K46" t="str">
        <v>Permanent</v>
      </c>
      <c r="L46" t="str">
        <v>Auckland, New Zealand</v>
      </c>
      <c r="M46">
        <v>5.6219178082191785</v>
      </c>
      <c r="N46" t="str">
        <v>full time</v>
      </c>
    </row>
    <row r="47" spans="2:20" x14ac:dyDescent="0.3">
      <c r="B47">
        <v>112778.28</v>
      </c>
      <c r="C47" t="str">
        <v>Lindy</v>
      </c>
      <c r="D47" t="str">
        <v>Guillet</v>
      </c>
      <c r="E47" t="str">
        <v>Male</v>
      </c>
      <c r="F47" t="str">
        <v>Training</v>
      </c>
      <c r="G47">
        <v>112778.28</v>
      </c>
      <c r="H47" t="str">
        <v>Above 100k</v>
      </c>
      <c r="I47" s="11">
        <v>43250</v>
      </c>
      <c r="J47">
        <v>1</v>
      </c>
      <c r="K47" t="str">
        <v>Fixed Term</v>
      </c>
      <c r="L47" t="str">
        <v>Remote</v>
      </c>
      <c r="M47">
        <v>7.1315068493150688</v>
      </c>
      <c r="N47" t="str">
        <v>full time</v>
      </c>
    </row>
    <row r="48" spans="2:20" x14ac:dyDescent="0.3">
      <c r="B48">
        <v>119022.49</v>
      </c>
      <c r="C48" t="str">
        <v>Edd</v>
      </c>
      <c r="D48" t="str">
        <v>MacKnockiter</v>
      </c>
      <c r="E48" t="str">
        <v>Male</v>
      </c>
      <c r="F48" t="str">
        <v>Accounting</v>
      </c>
      <c r="G48">
        <v>119022.49</v>
      </c>
      <c r="H48" t="str">
        <v>Above 100k</v>
      </c>
      <c r="I48" s="11">
        <v>44431</v>
      </c>
      <c r="J48">
        <v>1</v>
      </c>
      <c r="K48" t="str">
        <v>Permanent</v>
      </c>
      <c r="L48" t="str">
        <v>Auckland, New Zealand</v>
      </c>
      <c r="M48">
        <v>3.8958904109589043</v>
      </c>
      <c r="N48" t="str">
        <v>full time</v>
      </c>
    </row>
    <row r="49" spans="2:14" x14ac:dyDescent="0.3">
      <c r="B49">
        <v>114177.23</v>
      </c>
      <c r="C49" t="str">
        <v>Hogan</v>
      </c>
      <c r="D49" t="str">
        <v>Iles</v>
      </c>
      <c r="E49" t="str">
        <v>Female</v>
      </c>
      <c r="F49" t="str">
        <v>Accounting</v>
      </c>
      <c r="G49">
        <v>114177.23</v>
      </c>
      <c r="H49" t="str">
        <v>Above 100k</v>
      </c>
      <c r="I49" s="11">
        <v>43908</v>
      </c>
      <c r="J49">
        <v>1</v>
      </c>
      <c r="K49" t="str">
        <v>Permanent</v>
      </c>
      <c r="L49" t="str">
        <v>Wellington, New Zealand</v>
      </c>
      <c r="M49">
        <v>5.3287671232876717</v>
      </c>
      <c r="N49" t="str">
        <v>full time</v>
      </c>
    </row>
    <row r="50" spans="2:14" x14ac:dyDescent="0.3">
      <c r="B50">
        <v>100731.95</v>
      </c>
      <c r="C50" t="str">
        <v>Robinia</v>
      </c>
      <c r="D50" t="str">
        <v>Scholling</v>
      </c>
      <c r="E50" t="str">
        <v>Female</v>
      </c>
      <c r="F50" t="str">
        <v>Human Resources</v>
      </c>
      <c r="G50">
        <v>100731.95</v>
      </c>
      <c r="H50" t="str">
        <v>Above 100k</v>
      </c>
      <c r="I50" s="11">
        <v>43936</v>
      </c>
      <c r="J50">
        <v>1</v>
      </c>
      <c r="K50" t="str">
        <v>Permanent</v>
      </c>
      <c r="L50" t="str">
        <v>Auckland, New Zealand</v>
      </c>
      <c r="M50">
        <v>5.2520547945205482</v>
      </c>
      <c r="N50" t="str">
        <v>full time</v>
      </c>
    </row>
    <row r="51" spans="2:14" x14ac:dyDescent="0.3">
      <c r="B51">
        <v>104903.79</v>
      </c>
      <c r="C51" t="str">
        <v>Deepit</v>
      </c>
      <c r="D51" t="str">
        <v>Ranjana</v>
      </c>
      <c r="E51" t="str">
        <v>Female</v>
      </c>
      <c r="F51" t="str">
        <v>Marketing</v>
      </c>
      <c r="G51">
        <v>104903.79</v>
      </c>
      <c r="H51" t="str">
        <v>Above 100k</v>
      </c>
      <c r="I51" s="11">
        <v>43649</v>
      </c>
      <c r="J51">
        <v>1</v>
      </c>
      <c r="K51" t="str">
        <v>Permanent</v>
      </c>
      <c r="L51" t="str">
        <v>Chennai, India</v>
      </c>
      <c r="M51">
        <v>6.0383561643835613</v>
      </c>
      <c r="N51" t="str">
        <v>full time</v>
      </c>
    </row>
    <row r="52" spans="2:14" x14ac:dyDescent="0.3">
      <c r="B52">
        <v>109143.17</v>
      </c>
      <c r="C52" t="str">
        <v>Revkah</v>
      </c>
      <c r="D52" t="str">
        <v>Antonacci</v>
      </c>
      <c r="E52" t="str">
        <v>Male</v>
      </c>
      <c r="F52" t="str">
        <v>Engineering</v>
      </c>
      <c r="G52">
        <v>109143.17</v>
      </c>
      <c r="H52" t="str">
        <v>Above 100k</v>
      </c>
      <c r="I52" s="11">
        <v>43945</v>
      </c>
      <c r="J52">
        <v>1</v>
      </c>
      <c r="K52" t="str">
        <v>Permanent</v>
      </c>
      <c r="L52" t="str">
        <v>Wellington, New Zealand</v>
      </c>
      <c r="M52">
        <v>5.2273972602739729</v>
      </c>
      <c r="N52" t="str">
        <v>full time</v>
      </c>
    </row>
    <row r="53" spans="2:14" x14ac:dyDescent="0.3">
      <c r="B53">
        <v>109163.39</v>
      </c>
      <c r="C53" t="str">
        <v>Rafaelita</v>
      </c>
      <c r="D53" t="str">
        <v>Blaksland</v>
      </c>
      <c r="E53" t="str">
        <v>Female</v>
      </c>
      <c r="F53" t="str">
        <v>Services</v>
      </c>
      <c r="G53">
        <v>109163.39</v>
      </c>
      <c r="H53" t="str">
        <v>Above 100k</v>
      </c>
      <c r="I53" s="11">
        <v>44019</v>
      </c>
      <c r="J53">
        <v>0.8</v>
      </c>
      <c r="K53" t="str">
        <v>Permanent</v>
      </c>
      <c r="L53" t="str">
        <v>Seattle, USA</v>
      </c>
      <c r="M53">
        <v>5.0246575342465754</v>
      </c>
      <c r="N53" t="str">
        <v>Part time</v>
      </c>
    </row>
    <row r="54" spans="2:14" x14ac:dyDescent="0.3">
      <c r="B54">
        <v>118442.54</v>
      </c>
      <c r="C54" t="str">
        <v>Sidoney</v>
      </c>
      <c r="D54" t="str">
        <v>Yitzhok</v>
      </c>
      <c r="E54" t="str">
        <v>Female</v>
      </c>
      <c r="F54" t="str">
        <v>Engineering</v>
      </c>
      <c r="G54">
        <v>118442.54</v>
      </c>
      <c r="H54" t="str">
        <v>Above 100k</v>
      </c>
      <c r="I54" s="11">
        <v>44193</v>
      </c>
      <c r="J54">
        <v>1</v>
      </c>
      <c r="K54" t="str">
        <v>Permanent</v>
      </c>
      <c r="L54" t="str">
        <v>Auckland, New Zealand</v>
      </c>
      <c r="M54">
        <v>4.5479452054794525</v>
      </c>
      <c r="N54" t="str">
        <v>full time</v>
      </c>
    </row>
    <row r="55" spans="2:14" x14ac:dyDescent="0.3">
      <c r="B55">
        <v>102515.81</v>
      </c>
      <c r="C55" t="str">
        <v>Geena</v>
      </c>
      <c r="D55" t="str">
        <v>Raghavanpillai</v>
      </c>
      <c r="E55" t="str">
        <v>Male</v>
      </c>
      <c r="F55" t="str">
        <v>Accounting</v>
      </c>
      <c r="G55">
        <v>102515.81</v>
      </c>
      <c r="H55" t="str">
        <v>Above 100k</v>
      </c>
      <c r="I55" s="11">
        <v>43902</v>
      </c>
      <c r="J55">
        <v>1</v>
      </c>
      <c r="K55" t="str">
        <v>Fixed Term</v>
      </c>
      <c r="L55" t="str">
        <v>Chennai, India</v>
      </c>
      <c r="M55">
        <v>5.3452054794520549</v>
      </c>
      <c r="N55" t="str">
        <v>full time</v>
      </c>
    </row>
    <row r="56" spans="2:14" x14ac:dyDescent="0.3">
      <c r="B56">
        <v>116767.63</v>
      </c>
      <c r="C56" t="str">
        <v>Baruna</v>
      </c>
      <c r="D56" t="str">
        <v>Ogale</v>
      </c>
      <c r="E56" t="str">
        <v>Female</v>
      </c>
      <c r="F56" t="str">
        <v>Training</v>
      </c>
      <c r="G56">
        <v>116767.63</v>
      </c>
      <c r="H56" t="str">
        <v>Above 100k</v>
      </c>
      <c r="I56" s="11">
        <v>43949</v>
      </c>
      <c r="J56">
        <v>0.4</v>
      </c>
      <c r="K56" t="str">
        <v>Temporary</v>
      </c>
      <c r="L56" t="str">
        <v>Chennai, India</v>
      </c>
      <c r="M56">
        <v>5.2164383561643834</v>
      </c>
      <c r="N56" t="str">
        <v>Part time</v>
      </c>
    </row>
    <row r="57" spans="2:14" x14ac:dyDescent="0.3">
      <c r="B57">
        <v>102129.37</v>
      </c>
      <c r="C57" t="str">
        <v>Freda</v>
      </c>
      <c r="D57" t="str">
        <v>Legan</v>
      </c>
      <c r="E57" t="str">
        <v>Female</v>
      </c>
      <c r="F57" t="str">
        <v>Sales</v>
      </c>
      <c r="G57">
        <v>102129.37</v>
      </c>
      <c r="H57" t="str">
        <v>Above 100k</v>
      </c>
      <c r="I57" s="11">
        <v>44396</v>
      </c>
      <c r="J57">
        <v>1</v>
      </c>
      <c r="K57" t="str">
        <v>Permanent</v>
      </c>
      <c r="L57" t="str">
        <v>Columbus, USA</v>
      </c>
      <c r="M57">
        <v>3.9917808219178084</v>
      </c>
      <c r="N57" t="str">
        <v>full time</v>
      </c>
    </row>
    <row r="58" spans="2:14" x14ac:dyDescent="0.3">
      <c r="B58">
        <v>106400.02</v>
      </c>
      <c r="C58" t="str">
        <v>Kulbhushan</v>
      </c>
      <c r="D58" t="str">
        <v>Moorthy</v>
      </c>
      <c r="E58" t="str">
        <v>Male</v>
      </c>
      <c r="F58" t="str">
        <v>Business Development</v>
      </c>
      <c r="G58">
        <v>106400.02</v>
      </c>
      <c r="H58" t="str">
        <v>Above 100k</v>
      </c>
      <c r="I58" s="11">
        <v>44021</v>
      </c>
      <c r="J58">
        <v>1</v>
      </c>
      <c r="K58" t="str">
        <v>Temporary</v>
      </c>
      <c r="L58" t="str">
        <v>Chennai, India</v>
      </c>
      <c r="M58">
        <v>5.0191780821917806</v>
      </c>
      <c r="N58" t="str">
        <v>full time</v>
      </c>
    </row>
    <row r="59" spans="2:14" x14ac:dyDescent="0.3">
      <c r="B59">
        <v>103494.94</v>
      </c>
      <c r="C59" t="str">
        <v>Anni</v>
      </c>
      <c r="D59" t="str">
        <v>Izzard</v>
      </c>
      <c r="E59" t="str">
        <v>Male</v>
      </c>
      <c r="F59" t="str">
        <v>Human Resources</v>
      </c>
      <c r="G59">
        <v>103494.94</v>
      </c>
      <c r="H59" t="str">
        <v>Above 100k</v>
      </c>
      <c r="I59" s="11">
        <v>43256</v>
      </c>
      <c r="J59">
        <v>1</v>
      </c>
      <c r="K59" t="str">
        <v>Permanent</v>
      </c>
      <c r="L59" t="str">
        <v>Remote</v>
      </c>
      <c r="M59">
        <v>7.1150684931506847</v>
      </c>
      <c r="N59" t="str">
        <v>full time</v>
      </c>
    </row>
    <row r="60" spans="2:14" x14ac:dyDescent="0.3">
      <c r="B60">
        <v>103494.94</v>
      </c>
      <c r="C60" t="str">
        <v>Anni</v>
      </c>
      <c r="D60" t="str">
        <v>Izzard</v>
      </c>
      <c r="E60" t="str">
        <v>Male</v>
      </c>
      <c r="F60" t="str">
        <v>Human Resources</v>
      </c>
      <c r="G60">
        <v>103494.94</v>
      </c>
      <c r="H60" t="str">
        <v>Above 100k</v>
      </c>
      <c r="I60" s="11">
        <v>43256</v>
      </c>
      <c r="J60">
        <v>1</v>
      </c>
      <c r="K60" t="str">
        <v>Permanent</v>
      </c>
      <c r="L60" t="str">
        <v>Remote</v>
      </c>
      <c r="M60">
        <v>7.1150684931506847</v>
      </c>
      <c r="N60" t="str">
        <v>full time</v>
      </c>
    </row>
    <row r="61" spans="2:14" x14ac:dyDescent="0.3">
      <c r="B61">
        <v>106400.02</v>
      </c>
      <c r="C61" t="str">
        <v>Lalit</v>
      </c>
      <c r="D61" t="str">
        <v>Kothari</v>
      </c>
      <c r="E61" t="str">
        <v>Male</v>
      </c>
      <c r="F61" t="str">
        <v>Business Development</v>
      </c>
      <c r="G61">
        <v>106400.02</v>
      </c>
      <c r="H61" t="str">
        <v>Above 100k</v>
      </c>
      <c r="I61" s="11">
        <v>44021</v>
      </c>
      <c r="J61">
        <v>1</v>
      </c>
      <c r="K61" t="str">
        <v>Temporary</v>
      </c>
      <c r="L61" t="str">
        <v>Chennai, India</v>
      </c>
      <c r="M61">
        <v>5.0191780821917806</v>
      </c>
      <c r="N61" t="str">
        <v>full time</v>
      </c>
    </row>
    <row r="62" spans="2:14" x14ac:dyDescent="0.3">
      <c r="B62">
        <v>114772.32</v>
      </c>
      <c r="C62" t="str">
        <v>Gwenneth</v>
      </c>
      <c r="D62" t="str">
        <v>Fealey</v>
      </c>
      <c r="E62" t="str">
        <v>Female</v>
      </c>
      <c r="F62" t="str">
        <v>Engineering</v>
      </c>
      <c r="G62">
        <v>114772.32</v>
      </c>
      <c r="H62" t="str">
        <v>Above 100k</v>
      </c>
      <c r="I62" s="11">
        <v>44251</v>
      </c>
      <c r="J62">
        <v>1</v>
      </c>
      <c r="K62" t="str">
        <v>Permanent</v>
      </c>
      <c r="L62" t="str">
        <v>Columbus, USA</v>
      </c>
      <c r="M62">
        <v>4.3890410958904109</v>
      </c>
      <c r="N62" t="str">
        <v>full time</v>
      </c>
    </row>
    <row r="63" spans="2:14" x14ac:dyDescent="0.3">
      <c r="B63">
        <v>113747.56</v>
      </c>
      <c r="C63" t="str">
        <v>Alic</v>
      </c>
      <c r="D63" t="str">
        <v>Bagg</v>
      </c>
      <c r="E63" t="str">
        <v>Male</v>
      </c>
      <c r="F63" t="str">
        <v>Legal</v>
      </c>
      <c r="G63">
        <v>113747.56</v>
      </c>
      <c r="H63" t="str">
        <v>Above 100k</v>
      </c>
      <c r="I63" s="11">
        <v>44270</v>
      </c>
      <c r="J63">
        <v>0.7</v>
      </c>
      <c r="K63" t="str">
        <v>Temporary</v>
      </c>
      <c r="L63" t="str">
        <v>Columbus, USA</v>
      </c>
      <c r="M63">
        <v>4.3369863013698629</v>
      </c>
      <c r="N63" t="str">
        <v>Part time</v>
      </c>
    </row>
    <row r="64" spans="2:14" x14ac:dyDescent="0.3">
      <c r="I64" s="11"/>
    </row>
    <row r="65" spans="9:9" x14ac:dyDescent="0.3">
      <c r="I65" s="11"/>
    </row>
    <row r="66" spans="9:9" x14ac:dyDescent="0.3">
      <c r="I66" s="11"/>
    </row>
    <row r="67" spans="9:9" x14ac:dyDescent="0.3">
      <c r="I67" s="11"/>
    </row>
    <row r="68" spans="9:9" x14ac:dyDescent="0.3">
      <c r="I68" s="11"/>
    </row>
    <row r="69" spans="9:9" x14ac:dyDescent="0.3">
      <c r="I69" s="11"/>
    </row>
    <row r="70" spans="9:9" x14ac:dyDescent="0.3">
      <c r="I70" s="11"/>
    </row>
    <row r="71" spans="9:9" x14ac:dyDescent="0.3">
      <c r="I71" s="11"/>
    </row>
    <row r="72" spans="9:9" x14ac:dyDescent="0.3">
      <c r="I72" s="11"/>
    </row>
    <row r="73" spans="9:9" x14ac:dyDescent="0.3">
      <c r="I73" s="11"/>
    </row>
    <row r="74" spans="9:9" x14ac:dyDescent="0.3">
      <c r="I74" s="11"/>
    </row>
    <row r="75" spans="9:9" x14ac:dyDescent="0.3">
      <c r="I75" s="11"/>
    </row>
    <row r="76" spans="9:9" x14ac:dyDescent="0.3">
      <c r="I76" s="11"/>
    </row>
    <row r="77" spans="9:9" x14ac:dyDescent="0.3">
      <c r="I77" s="11"/>
    </row>
    <row r="78" spans="9:9" x14ac:dyDescent="0.3">
      <c r="I78" s="11"/>
    </row>
    <row r="79" spans="9:9" x14ac:dyDescent="0.3">
      <c r="I79" s="11"/>
    </row>
    <row r="80" spans="9:9" x14ac:dyDescent="0.3">
      <c r="I80" s="11"/>
    </row>
    <row r="81" spans="9:9" x14ac:dyDescent="0.3">
      <c r="I81" s="11"/>
    </row>
    <row r="82" spans="9:9" x14ac:dyDescent="0.3">
      <c r="I82" s="11"/>
    </row>
    <row r="83" spans="9:9" x14ac:dyDescent="0.3">
      <c r="I83" s="11"/>
    </row>
    <row r="84" spans="9:9" x14ac:dyDescent="0.3">
      <c r="I84" s="11"/>
    </row>
    <row r="85" spans="9:9" x14ac:dyDescent="0.3">
      <c r="I85" s="11"/>
    </row>
    <row r="86" spans="9:9" x14ac:dyDescent="0.3">
      <c r="I86" s="11"/>
    </row>
    <row r="87" spans="9:9" x14ac:dyDescent="0.3">
      <c r="I87" s="11"/>
    </row>
    <row r="88" spans="9:9" x14ac:dyDescent="0.3">
      <c r="I88" s="11"/>
    </row>
    <row r="89" spans="9:9" x14ac:dyDescent="0.3">
      <c r="I89" s="11"/>
    </row>
    <row r="90" spans="9:9" x14ac:dyDescent="0.3">
      <c r="I90" s="11"/>
    </row>
    <row r="91" spans="9:9" x14ac:dyDescent="0.3">
      <c r="I91" s="11"/>
    </row>
    <row r="92" spans="9:9" x14ac:dyDescent="0.3">
      <c r="I92" s="11"/>
    </row>
    <row r="93" spans="9:9" x14ac:dyDescent="0.3">
      <c r="I93" s="11"/>
    </row>
    <row r="94" spans="9:9" x14ac:dyDescent="0.3">
      <c r="I94" s="11"/>
    </row>
    <row r="95" spans="9:9" x14ac:dyDescent="0.3">
      <c r="I95" s="11"/>
    </row>
    <row r="96" spans="9:9" x14ac:dyDescent="0.3">
      <c r="I96" s="11"/>
    </row>
    <row r="97" spans="9:9" x14ac:dyDescent="0.3">
      <c r="I97" s="11"/>
    </row>
    <row r="98" spans="9:9" x14ac:dyDescent="0.3">
      <c r="I98" s="11"/>
    </row>
    <row r="99" spans="9:9" x14ac:dyDescent="0.3">
      <c r="I99" s="11"/>
    </row>
    <row r="100" spans="9:9" x14ac:dyDescent="0.3">
      <c r="I100" s="11"/>
    </row>
    <row r="101" spans="9:9" x14ac:dyDescent="0.3">
      <c r="I101" s="11"/>
    </row>
    <row r="102" spans="9:9" x14ac:dyDescent="0.3">
      <c r="I102" s="11"/>
    </row>
    <row r="103" spans="9:9" x14ac:dyDescent="0.3">
      <c r="I103" s="11"/>
    </row>
    <row r="104" spans="9:9" x14ac:dyDescent="0.3">
      <c r="I104" s="11"/>
    </row>
    <row r="105" spans="9:9" x14ac:dyDescent="0.3">
      <c r="I105" s="11"/>
    </row>
    <row r="106" spans="9:9" x14ac:dyDescent="0.3">
      <c r="I106" s="11"/>
    </row>
    <row r="107" spans="9:9" x14ac:dyDescent="0.3">
      <c r="I107" s="11"/>
    </row>
    <row r="108" spans="9:9" x14ac:dyDescent="0.3">
      <c r="I108" s="11"/>
    </row>
    <row r="109" spans="9:9" x14ac:dyDescent="0.3">
      <c r="I109" s="11"/>
    </row>
    <row r="110" spans="9:9" x14ac:dyDescent="0.3">
      <c r="I110" s="11"/>
    </row>
    <row r="111" spans="9:9" x14ac:dyDescent="0.3">
      <c r="I111" s="11"/>
    </row>
    <row r="112" spans="9:9" x14ac:dyDescent="0.3">
      <c r="I112" s="11"/>
    </row>
    <row r="113" spans="9:9" x14ac:dyDescent="0.3">
      <c r="I113" s="11"/>
    </row>
    <row r="114" spans="9:9" x14ac:dyDescent="0.3">
      <c r="I114" s="11"/>
    </row>
    <row r="115" spans="9:9" x14ac:dyDescent="0.3">
      <c r="I115" s="11"/>
    </row>
    <row r="116" spans="9:9" x14ac:dyDescent="0.3">
      <c r="I116" s="11"/>
    </row>
    <row r="117" spans="9:9" x14ac:dyDescent="0.3">
      <c r="I117" s="11"/>
    </row>
    <row r="118" spans="9:9" x14ac:dyDescent="0.3">
      <c r="I118" s="11"/>
    </row>
    <row r="119" spans="9:9" x14ac:dyDescent="0.3">
      <c r="I119" s="11"/>
    </row>
    <row r="120" spans="9:9" x14ac:dyDescent="0.3">
      <c r="I120" s="11"/>
    </row>
    <row r="121" spans="9:9" x14ac:dyDescent="0.3">
      <c r="I121" s="11"/>
    </row>
    <row r="122" spans="9:9" x14ac:dyDescent="0.3">
      <c r="I122" s="11"/>
    </row>
    <row r="123" spans="9:9" x14ac:dyDescent="0.3">
      <c r="I123" s="11"/>
    </row>
    <row r="124" spans="9:9" x14ac:dyDescent="0.3">
      <c r="I124" s="11"/>
    </row>
    <row r="125" spans="9:9" x14ac:dyDescent="0.3">
      <c r="I125" s="11"/>
    </row>
    <row r="126" spans="9:9" x14ac:dyDescent="0.3">
      <c r="I126" s="11"/>
    </row>
    <row r="127" spans="9:9" x14ac:dyDescent="0.3">
      <c r="I127" s="11"/>
    </row>
    <row r="128" spans="9:9" x14ac:dyDescent="0.3">
      <c r="I128" s="11"/>
    </row>
    <row r="129" spans="9:9" x14ac:dyDescent="0.3">
      <c r="I129" s="11"/>
    </row>
    <row r="130" spans="9:9" x14ac:dyDescent="0.3">
      <c r="I130" s="11"/>
    </row>
    <row r="131" spans="9:9" x14ac:dyDescent="0.3">
      <c r="I131" s="11"/>
    </row>
    <row r="132" spans="9:9" x14ac:dyDescent="0.3">
      <c r="I132" s="11"/>
    </row>
    <row r="133" spans="9:9" x14ac:dyDescent="0.3">
      <c r="I133" s="11"/>
    </row>
    <row r="134" spans="9:9" x14ac:dyDescent="0.3">
      <c r="I134" s="11"/>
    </row>
    <row r="135" spans="9:9" x14ac:dyDescent="0.3">
      <c r="I135" s="11"/>
    </row>
    <row r="136" spans="9:9" x14ac:dyDescent="0.3">
      <c r="I136" s="11"/>
    </row>
    <row r="137" spans="9:9" x14ac:dyDescent="0.3">
      <c r="I137" s="11"/>
    </row>
    <row r="138" spans="9:9" x14ac:dyDescent="0.3">
      <c r="I138" s="11"/>
    </row>
    <row r="139" spans="9:9" x14ac:dyDescent="0.3">
      <c r="I139" s="11"/>
    </row>
    <row r="140" spans="9:9" x14ac:dyDescent="0.3">
      <c r="I140" s="11"/>
    </row>
    <row r="141" spans="9:9" x14ac:dyDescent="0.3">
      <c r="I141" s="11"/>
    </row>
    <row r="142" spans="9:9" x14ac:dyDescent="0.3">
      <c r="I142" s="11"/>
    </row>
    <row r="143" spans="9:9" x14ac:dyDescent="0.3">
      <c r="I143" s="11"/>
    </row>
    <row r="144" spans="9:9" x14ac:dyDescent="0.3">
      <c r="I144" s="11"/>
    </row>
    <row r="145" spans="9:9" x14ac:dyDescent="0.3">
      <c r="I145" s="11"/>
    </row>
    <row r="146" spans="9:9" x14ac:dyDescent="0.3">
      <c r="I146" s="11"/>
    </row>
    <row r="147" spans="9:9" x14ac:dyDescent="0.3">
      <c r="I147" s="11"/>
    </row>
    <row r="148" spans="9:9" x14ac:dyDescent="0.3">
      <c r="I148" s="11"/>
    </row>
    <row r="149" spans="9:9" x14ac:dyDescent="0.3">
      <c r="I149" s="11"/>
    </row>
    <row r="150" spans="9:9" x14ac:dyDescent="0.3">
      <c r="I150" s="11"/>
    </row>
    <row r="151" spans="9:9" x14ac:dyDescent="0.3">
      <c r="I151" s="11"/>
    </row>
    <row r="152" spans="9:9" x14ac:dyDescent="0.3">
      <c r="I152" s="11"/>
    </row>
    <row r="153" spans="9:9" x14ac:dyDescent="0.3">
      <c r="I153" s="11"/>
    </row>
    <row r="154" spans="9:9" x14ac:dyDescent="0.3">
      <c r="I154" s="11"/>
    </row>
    <row r="155" spans="9:9" x14ac:dyDescent="0.3">
      <c r="I155" s="11"/>
    </row>
    <row r="156" spans="9:9" x14ac:dyDescent="0.3">
      <c r="I156" s="11"/>
    </row>
    <row r="157" spans="9:9" x14ac:dyDescent="0.3">
      <c r="I157" s="11"/>
    </row>
    <row r="158" spans="9:9" x14ac:dyDescent="0.3">
      <c r="I158" s="11"/>
    </row>
    <row r="159" spans="9:9" x14ac:dyDescent="0.3">
      <c r="I159" s="11"/>
    </row>
    <row r="160" spans="9:9" x14ac:dyDescent="0.3">
      <c r="I160" s="11"/>
    </row>
    <row r="161" spans="9:9" x14ac:dyDescent="0.3">
      <c r="I161" s="11"/>
    </row>
    <row r="162" spans="9:9" x14ac:dyDescent="0.3">
      <c r="I162" s="11"/>
    </row>
    <row r="163" spans="9:9" x14ac:dyDescent="0.3">
      <c r="I163" s="11"/>
    </row>
    <row r="164" spans="9:9" x14ac:dyDescent="0.3">
      <c r="I164" s="11"/>
    </row>
    <row r="165" spans="9:9" x14ac:dyDescent="0.3">
      <c r="I165" s="11"/>
    </row>
    <row r="166" spans="9:9" x14ac:dyDescent="0.3">
      <c r="I166" s="11"/>
    </row>
    <row r="167" spans="9:9" x14ac:dyDescent="0.3">
      <c r="I167" s="11"/>
    </row>
    <row r="168" spans="9:9" x14ac:dyDescent="0.3">
      <c r="I168" s="11"/>
    </row>
    <row r="169" spans="9:9" x14ac:dyDescent="0.3">
      <c r="I169" s="11"/>
    </row>
    <row r="170" spans="9:9" x14ac:dyDescent="0.3">
      <c r="I170" s="11"/>
    </row>
    <row r="171" spans="9:9" x14ac:dyDescent="0.3">
      <c r="I171" s="11"/>
    </row>
    <row r="172" spans="9:9" x14ac:dyDescent="0.3">
      <c r="I172" s="11"/>
    </row>
    <row r="173" spans="9:9" x14ac:dyDescent="0.3">
      <c r="I173" s="11"/>
    </row>
    <row r="174" spans="9:9" x14ac:dyDescent="0.3">
      <c r="I174" s="11"/>
    </row>
    <row r="175" spans="9:9" x14ac:dyDescent="0.3">
      <c r="I175" s="11"/>
    </row>
    <row r="176" spans="9:9" x14ac:dyDescent="0.3">
      <c r="I176" s="11"/>
    </row>
    <row r="177" spans="9:9" x14ac:dyDescent="0.3">
      <c r="I177" s="11"/>
    </row>
    <row r="178" spans="9:9" x14ac:dyDescent="0.3">
      <c r="I178" s="11"/>
    </row>
    <row r="179" spans="9:9" x14ac:dyDescent="0.3">
      <c r="I179" s="11"/>
    </row>
    <row r="180" spans="9:9" x14ac:dyDescent="0.3">
      <c r="I180" s="11"/>
    </row>
    <row r="181" spans="9:9" x14ac:dyDescent="0.3">
      <c r="I181" s="11"/>
    </row>
    <row r="182" spans="9:9" x14ac:dyDescent="0.3">
      <c r="I182" s="11"/>
    </row>
    <row r="183" spans="9:9" x14ac:dyDescent="0.3">
      <c r="I183" s="11"/>
    </row>
    <row r="184" spans="9:9" x14ac:dyDescent="0.3">
      <c r="I184" s="11"/>
    </row>
    <row r="185" spans="9:9" x14ac:dyDescent="0.3">
      <c r="I185" s="11"/>
    </row>
    <row r="186" spans="9:9" x14ac:dyDescent="0.3">
      <c r="I186" s="11"/>
    </row>
    <row r="187" spans="9:9" x14ac:dyDescent="0.3">
      <c r="I187" s="11"/>
    </row>
    <row r="188" spans="9:9" x14ac:dyDescent="0.3">
      <c r="I188" s="11"/>
    </row>
    <row r="189" spans="9:9" x14ac:dyDescent="0.3">
      <c r="I189" s="11"/>
    </row>
    <row r="190" spans="9:9" x14ac:dyDescent="0.3">
      <c r="I190" s="11"/>
    </row>
    <row r="191" spans="9:9" x14ac:dyDescent="0.3">
      <c r="I191" s="11"/>
    </row>
    <row r="192" spans="9:9" x14ac:dyDescent="0.3">
      <c r="I192" s="11"/>
    </row>
    <row r="193" spans="9:9" x14ac:dyDescent="0.3">
      <c r="I193" s="11"/>
    </row>
    <row r="194" spans="9:9" x14ac:dyDescent="0.3">
      <c r="I194" s="11"/>
    </row>
    <row r="195" spans="9:9" x14ac:dyDescent="0.3">
      <c r="I195" s="11"/>
    </row>
    <row r="196" spans="9:9" x14ac:dyDescent="0.3">
      <c r="I196" s="11"/>
    </row>
    <row r="197" spans="9:9" x14ac:dyDescent="0.3">
      <c r="I197" s="11"/>
    </row>
    <row r="198" spans="9:9" x14ac:dyDescent="0.3">
      <c r="I198" s="11"/>
    </row>
    <row r="199" spans="9:9" x14ac:dyDescent="0.3">
      <c r="I199" s="11"/>
    </row>
    <row r="200" spans="9:9" x14ac:dyDescent="0.3">
      <c r="I200" s="11"/>
    </row>
    <row r="201" spans="9:9" x14ac:dyDescent="0.3">
      <c r="I201" s="11"/>
    </row>
    <row r="202" spans="9:9" x14ac:dyDescent="0.3">
      <c r="I202" s="11"/>
    </row>
    <row r="203" spans="9:9" x14ac:dyDescent="0.3">
      <c r="I203" s="11"/>
    </row>
    <row r="204" spans="9:9" x14ac:dyDescent="0.3">
      <c r="I204" s="11"/>
    </row>
    <row r="205" spans="9:9" x14ac:dyDescent="0.3">
      <c r="I205" s="11"/>
    </row>
    <row r="206" spans="9:9" x14ac:dyDescent="0.3">
      <c r="I206" s="11"/>
    </row>
    <row r="207" spans="9:9" x14ac:dyDescent="0.3">
      <c r="I207" s="11"/>
    </row>
    <row r="208" spans="9:9" x14ac:dyDescent="0.3">
      <c r="I208" s="11"/>
    </row>
    <row r="209" spans="9:9" x14ac:dyDescent="0.3">
      <c r="I209" s="11"/>
    </row>
    <row r="210" spans="9:9" x14ac:dyDescent="0.3">
      <c r="I210" s="11"/>
    </row>
    <row r="211" spans="9:9" x14ac:dyDescent="0.3">
      <c r="I211" s="11"/>
    </row>
    <row r="212" spans="9:9" x14ac:dyDescent="0.3">
      <c r="I212" s="11"/>
    </row>
    <row r="213" spans="9:9" x14ac:dyDescent="0.3">
      <c r="I213" s="11"/>
    </row>
    <row r="214" spans="9:9" x14ac:dyDescent="0.3">
      <c r="I214" s="11"/>
    </row>
    <row r="215" spans="9:9" x14ac:dyDescent="0.3">
      <c r="I215" s="11"/>
    </row>
    <row r="216" spans="9:9" x14ac:dyDescent="0.3">
      <c r="I216" s="11"/>
    </row>
    <row r="217" spans="9:9" x14ac:dyDescent="0.3">
      <c r="I217" s="11"/>
    </row>
    <row r="218" spans="9:9" x14ac:dyDescent="0.3">
      <c r="I218" s="11"/>
    </row>
    <row r="219" spans="9:9" x14ac:dyDescent="0.3">
      <c r="I219" s="11"/>
    </row>
    <row r="220" spans="9:9" x14ac:dyDescent="0.3">
      <c r="I220" s="11"/>
    </row>
    <row r="221" spans="9:9" x14ac:dyDescent="0.3">
      <c r="I221" s="11"/>
    </row>
    <row r="222" spans="9:9" x14ac:dyDescent="0.3">
      <c r="I222" s="11"/>
    </row>
    <row r="223" spans="9:9" x14ac:dyDescent="0.3">
      <c r="I223" s="11"/>
    </row>
    <row r="224" spans="9:9" x14ac:dyDescent="0.3">
      <c r="I224" s="11"/>
    </row>
    <row r="225" spans="9:9" x14ac:dyDescent="0.3">
      <c r="I225" s="11"/>
    </row>
    <row r="226" spans="9:9" x14ac:dyDescent="0.3">
      <c r="I226" s="11"/>
    </row>
    <row r="227" spans="9:9" x14ac:dyDescent="0.3">
      <c r="I227" s="11"/>
    </row>
    <row r="228" spans="9:9" x14ac:dyDescent="0.3">
      <c r="I228" s="11"/>
    </row>
    <row r="229" spans="9:9" x14ac:dyDescent="0.3">
      <c r="I229" s="11"/>
    </row>
    <row r="230" spans="9:9" x14ac:dyDescent="0.3">
      <c r="I230" s="11"/>
    </row>
    <row r="231" spans="9:9" x14ac:dyDescent="0.3">
      <c r="I231" s="11"/>
    </row>
    <row r="232" spans="9:9" x14ac:dyDescent="0.3">
      <c r="I232" s="11"/>
    </row>
    <row r="233" spans="9:9" x14ac:dyDescent="0.3">
      <c r="I233" s="11"/>
    </row>
    <row r="234" spans="9:9" x14ac:dyDescent="0.3">
      <c r="I234" s="11"/>
    </row>
    <row r="235" spans="9:9" x14ac:dyDescent="0.3">
      <c r="I235" s="11"/>
    </row>
    <row r="236" spans="9:9" x14ac:dyDescent="0.3">
      <c r="I236" s="11"/>
    </row>
    <row r="237" spans="9:9" x14ac:dyDescent="0.3">
      <c r="I237" s="11"/>
    </row>
    <row r="238" spans="9:9" x14ac:dyDescent="0.3">
      <c r="I238" s="11"/>
    </row>
    <row r="239" spans="9:9" x14ac:dyDescent="0.3">
      <c r="I239" s="11"/>
    </row>
    <row r="240" spans="9:9" x14ac:dyDescent="0.3">
      <c r="I240" s="11"/>
    </row>
    <row r="241" spans="9:9" x14ac:dyDescent="0.3">
      <c r="I241" s="11"/>
    </row>
    <row r="242" spans="9:9" x14ac:dyDescent="0.3">
      <c r="I242" s="11"/>
    </row>
    <row r="243" spans="9:9" x14ac:dyDescent="0.3">
      <c r="I243" s="11"/>
    </row>
    <row r="244" spans="9:9" x14ac:dyDescent="0.3">
      <c r="I244" s="11"/>
    </row>
    <row r="245" spans="9:9" x14ac:dyDescent="0.3">
      <c r="I245" s="11"/>
    </row>
    <row r="246" spans="9:9" x14ac:dyDescent="0.3">
      <c r="I246" s="11"/>
    </row>
    <row r="247" spans="9:9" x14ac:dyDescent="0.3">
      <c r="I247" s="11"/>
    </row>
    <row r="248" spans="9:9" x14ac:dyDescent="0.3">
      <c r="I248" s="11"/>
    </row>
    <row r="249" spans="9:9" x14ac:dyDescent="0.3">
      <c r="I249" s="11"/>
    </row>
    <row r="250" spans="9:9" x14ac:dyDescent="0.3">
      <c r="I250" s="11"/>
    </row>
    <row r="251" spans="9:9" x14ac:dyDescent="0.3">
      <c r="I251" s="11"/>
    </row>
    <row r="252" spans="9:9" x14ac:dyDescent="0.3">
      <c r="I252" s="11"/>
    </row>
    <row r="253" spans="9:9" x14ac:dyDescent="0.3">
      <c r="I253" s="11"/>
    </row>
    <row r="254" spans="9:9" x14ac:dyDescent="0.3">
      <c r="I254" s="11"/>
    </row>
    <row r="255" spans="9:9" x14ac:dyDescent="0.3">
      <c r="I255" s="11"/>
    </row>
    <row r="256" spans="9:9" x14ac:dyDescent="0.3">
      <c r="I256" s="11"/>
    </row>
    <row r="257" spans="9:9" x14ac:dyDescent="0.3">
      <c r="I257" s="11"/>
    </row>
    <row r="258" spans="9:9" x14ac:dyDescent="0.3">
      <c r="I258" s="11"/>
    </row>
    <row r="259" spans="9:9" x14ac:dyDescent="0.3">
      <c r="I259" s="11"/>
    </row>
    <row r="260" spans="9:9" x14ac:dyDescent="0.3">
      <c r="I260" s="11"/>
    </row>
    <row r="261" spans="9:9" x14ac:dyDescent="0.3">
      <c r="I261" s="11"/>
    </row>
    <row r="262" spans="9:9" x14ac:dyDescent="0.3">
      <c r="I262" s="11"/>
    </row>
    <row r="263" spans="9:9" x14ac:dyDescent="0.3">
      <c r="I263" s="11"/>
    </row>
    <row r="264" spans="9:9" x14ac:dyDescent="0.3">
      <c r="I264" s="11"/>
    </row>
    <row r="265" spans="9:9" x14ac:dyDescent="0.3">
      <c r="I265" s="11"/>
    </row>
    <row r="266" spans="9:9" x14ac:dyDescent="0.3">
      <c r="I266" s="11"/>
    </row>
    <row r="267" spans="9:9" x14ac:dyDescent="0.3">
      <c r="I267" s="11"/>
    </row>
    <row r="268" spans="9:9" x14ac:dyDescent="0.3">
      <c r="I268" s="11"/>
    </row>
    <row r="269" spans="9:9" x14ac:dyDescent="0.3">
      <c r="I269" s="11"/>
    </row>
    <row r="270" spans="9:9" x14ac:dyDescent="0.3">
      <c r="I270" s="11"/>
    </row>
    <row r="271" spans="9:9" x14ac:dyDescent="0.3">
      <c r="I271" s="11"/>
    </row>
    <row r="272" spans="9:9" x14ac:dyDescent="0.3">
      <c r="I272" s="11"/>
    </row>
    <row r="273" spans="9:9" x14ac:dyDescent="0.3">
      <c r="I273" s="11"/>
    </row>
    <row r="274" spans="9:9" x14ac:dyDescent="0.3">
      <c r="I274" s="11"/>
    </row>
    <row r="275" spans="9:9" x14ac:dyDescent="0.3">
      <c r="I275" s="11"/>
    </row>
    <row r="276" spans="9:9" x14ac:dyDescent="0.3">
      <c r="I276" s="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75AE2-F68D-4AE1-B5B7-11010FADDFEC}">
  <dimension ref="A1:F16"/>
  <sheetViews>
    <sheetView workbookViewId="0">
      <selection activeCell="F4" sqref="F4"/>
    </sheetView>
  </sheetViews>
  <sheetFormatPr defaultRowHeight="14.4" x14ac:dyDescent="0.3"/>
  <sheetData>
    <row r="1" spans="1:6" x14ac:dyDescent="0.3">
      <c r="A1" s="47" t="s">
        <v>1096</v>
      </c>
    </row>
    <row r="3" spans="1:6" x14ac:dyDescent="0.3">
      <c r="B3" t="s">
        <v>1097</v>
      </c>
      <c r="E3" t="s">
        <v>1098</v>
      </c>
      <c r="F3">
        <f>COUNTA(_xlfn.ANCHORARRAY(B5))</f>
        <v>12</v>
      </c>
    </row>
    <row r="5" spans="1:6" x14ac:dyDescent="0.3">
      <c r="B5" t="str" cm="1">
        <f t="array" ref="B5:B16">_xlfn._xlws.SORT(_xlfn.UNIQUE(Staff[Department]))</f>
        <v>Accounting</v>
      </c>
    </row>
    <row r="6" spans="1:6" x14ac:dyDescent="0.3">
      <c r="B6" t="str">
        <v>Business Development</v>
      </c>
    </row>
    <row r="7" spans="1:6" x14ac:dyDescent="0.3">
      <c r="B7" t="str">
        <v>Engineering</v>
      </c>
    </row>
    <row r="8" spans="1:6" x14ac:dyDescent="0.3">
      <c r="B8" t="str">
        <v>Human Resources</v>
      </c>
    </row>
    <row r="9" spans="1:6" x14ac:dyDescent="0.3">
      <c r="B9" t="str">
        <v>Legal</v>
      </c>
    </row>
    <row r="10" spans="1:6" x14ac:dyDescent="0.3">
      <c r="B10" t="str">
        <v>Marketing</v>
      </c>
    </row>
    <row r="11" spans="1:6" x14ac:dyDescent="0.3">
      <c r="B11" t="str">
        <v>Product Management</v>
      </c>
    </row>
    <row r="12" spans="1:6" x14ac:dyDescent="0.3">
      <c r="B12" t="str">
        <v>Research and Development</v>
      </c>
    </row>
    <row r="13" spans="1:6" x14ac:dyDescent="0.3">
      <c r="B13" t="str">
        <v>Sales</v>
      </c>
    </row>
    <row r="14" spans="1:6" x14ac:dyDescent="0.3">
      <c r="B14" t="str">
        <v>Services</v>
      </c>
    </row>
    <row r="15" spans="1:6" x14ac:dyDescent="0.3">
      <c r="B15" t="str">
        <v>Support</v>
      </c>
    </row>
    <row r="16" spans="1:6" x14ac:dyDescent="0.3">
      <c r="B16" t="str">
        <v>Training</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571BC-8F37-42C8-8260-7EC360DBBC7F}">
  <dimension ref="A1:N265"/>
  <sheetViews>
    <sheetView topLeftCell="B1" zoomScale="70" workbookViewId="0">
      <selection activeCell="F17" sqref="F17"/>
    </sheetView>
  </sheetViews>
  <sheetFormatPr defaultRowHeight="14.4" x14ac:dyDescent="0.3"/>
  <cols>
    <col min="1" max="1" width="1.59765625" customWidth="1"/>
    <col min="2" max="2" width="3.59765625" customWidth="1"/>
    <col min="3" max="3" width="4.5" customWidth="1"/>
    <col min="4" max="4" width="48" customWidth="1"/>
    <col min="5" max="5" width="5.8984375" customWidth="1"/>
    <col min="6" max="6" width="37.3984375" customWidth="1"/>
    <col min="7" max="7" width="36" customWidth="1"/>
    <col min="8" max="8" width="11.796875" customWidth="1"/>
    <col min="9" max="9" width="14.796875" customWidth="1"/>
    <col min="10" max="10" width="11.796875" customWidth="1"/>
    <col min="12" max="12" width="16.3984375" customWidth="1"/>
    <col min="13" max="13" width="15.5" customWidth="1"/>
    <col min="14" max="14" width="13.3984375" customWidth="1"/>
    <col min="15" max="15" width="12.59765625" customWidth="1"/>
  </cols>
  <sheetData>
    <row r="1" spans="1:14" s="8" customFormat="1" ht="52.5" customHeight="1" x14ac:dyDescent="0.3">
      <c r="A1" s="7"/>
      <c r="C1" s="9" t="s">
        <v>1067</v>
      </c>
    </row>
    <row r="5" spans="1:14" ht="21" customHeight="1" x14ac:dyDescent="0.3">
      <c r="C5" s="28"/>
      <c r="D5" s="29" t="s">
        <v>1068</v>
      </c>
      <c r="E5" s="28"/>
      <c r="F5" s="29" t="s">
        <v>1069</v>
      </c>
      <c r="G5" s="29" t="s">
        <v>1070</v>
      </c>
    </row>
    <row r="6" spans="1:14" ht="21" customHeight="1" x14ac:dyDescent="0.3">
      <c r="C6" s="30">
        <v>1</v>
      </c>
      <c r="D6" s="31" t="s">
        <v>1071</v>
      </c>
      <c r="E6" s="31"/>
      <c r="F6" s="32" t="s">
        <v>1072</v>
      </c>
      <c r="G6" s="31" t="s">
        <v>1073</v>
      </c>
      <c r="H6" s="33"/>
      <c r="J6" s="34"/>
      <c r="N6" s="35"/>
    </row>
    <row r="7" spans="1:14" ht="21" customHeight="1" x14ac:dyDescent="0.3">
      <c r="C7" s="36">
        <v>2</v>
      </c>
      <c r="D7" s="37" t="s">
        <v>1074</v>
      </c>
      <c r="E7" s="37"/>
      <c r="F7" s="38" t="s">
        <v>1075</v>
      </c>
      <c r="G7" s="37"/>
      <c r="H7" s="33"/>
      <c r="J7" s="34"/>
      <c r="N7" s="35"/>
    </row>
    <row r="8" spans="1:14" ht="21" customHeight="1" x14ac:dyDescent="0.3">
      <c r="C8" s="36">
        <v>3</v>
      </c>
      <c r="D8" s="37" t="s">
        <v>1076</v>
      </c>
      <c r="E8" s="37"/>
      <c r="F8" s="38" t="s">
        <v>1077</v>
      </c>
      <c r="G8" s="37" t="s">
        <v>1078</v>
      </c>
      <c r="H8" s="33"/>
      <c r="J8" s="34"/>
      <c r="N8" s="35"/>
    </row>
    <row r="9" spans="1:14" ht="21" customHeight="1" x14ac:dyDescent="0.3">
      <c r="C9" s="36">
        <v>4</v>
      </c>
      <c r="D9" s="37" t="s">
        <v>1079</v>
      </c>
      <c r="E9" s="37"/>
      <c r="F9" s="38" t="s">
        <v>1080</v>
      </c>
      <c r="G9" s="37"/>
      <c r="H9" s="33"/>
      <c r="J9" s="34"/>
      <c r="N9" s="35"/>
    </row>
    <row r="10" spans="1:14" ht="21" customHeight="1" x14ac:dyDescent="0.3">
      <c r="C10" s="36">
        <v>5</v>
      </c>
      <c r="D10" s="37" t="s">
        <v>1081</v>
      </c>
      <c r="E10" s="37"/>
      <c r="F10" s="38" t="s">
        <v>1082</v>
      </c>
      <c r="G10" s="39" t="s">
        <v>1083</v>
      </c>
      <c r="H10" s="33"/>
      <c r="J10" s="34"/>
      <c r="N10" s="35"/>
    </row>
    <row r="11" spans="1:14" ht="21" customHeight="1" x14ac:dyDescent="0.3">
      <c r="C11" s="36">
        <v>6</v>
      </c>
      <c r="D11" s="37" t="s">
        <v>1084</v>
      </c>
      <c r="E11" s="37"/>
      <c r="F11" s="38" t="s">
        <v>1085</v>
      </c>
      <c r="G11" s="37"/>
      <c r="H11" s="33"/>
      <c r="J11" s="34"/>
      <c r="N11" s="35"/>
    </row>
    <row r="12" spans="1:14" ht="21" customHeight="1" x14ac:dyDescent="0.3">
      <c r="C12" s="36">
        <v>7</v>
      </c>
      <c r="D12" s="37" t="s">
        <v>1084</v>
      </c>
      <c r="E12" s="37"/>
      <c r="F12" s="38" t="s">
        <v>1086</v>
      </c>
      <c r="G12" s="39" t="s">
        <v>1087</v>
      </c>
      <c r="H12" s="33"/>
      <c r="J12" s="34"/>
      <c r="N12" s="35"/>
    </row>
    <row r="13" spans="1:14" ht="21" customHeight="1" x14ac:dyDescent="0.3">
      <c r="C13" s="40">
        <v>8</v>
      </c>
      <c r="D13" s="41" t="s">
        <v>1088</v>
      </c>
      <c r="E13" s="41"/>
      <c r="F13" s="42" t="s">
        <v>1089</v>
      </c>
      <c r="G13" s="41"/>
      <c r="H13" s="33"/>
      <c r="J13" s="34"/>
      <c r="N13" s="35"/>
    </row>
    <row r="14" spans="1:14" ht="21" customHeight="1" x14ac:dyDescent="0.3">
      <c r="C14" s="40">
        <v>9</v>
      </c>
      <c r="D14" s="41" t="s">
        <v>1090</v>
      </c>
      <c r="E14" s="41"/>
      <c r="F14" s="42" t="s">
        <v>1091</v>
      </c>
      <c r="G14" s="41" t="s">
        <v>1092</v>
      </c>
      <c r="H14" s="33"/>
      <c r="J14" s="34"/>
      <c r="N14" s="35"/>
    </row>
    <row r="15" spans="1:14" ht="28.8" x14ac:dyDescent="0.3">
      <c r="C15" s="43">
        <v>10</v>
      </c>
      <c r="D15" s="44" t="s">
        <v>1093</v>
      </c>
      <c r="E15" s="45"/>
      <c r="F15" s="46" t="s">
        <v>1094</v>
      </c>
      <c r="G15" s="44" t="s">
        <v>1095</v>
      </c>
      <c r="H15" s="33"/>
      <c r="J15" s="34"/>
      <c r="N15" s="35"/>
    </row>
    <row r="16" spans="1:14" x14ac:dyDescent="0.3">
      <c r="H16" s="33"/>
      <c r="J16" s="34"/>
      <c r="N16" s="35"/>
    </row>
    <row r="17" spans="8:14" x14ac:dyDescent="0.3">
      <c r="H17" s="33"/>
      <c r="J17" s="34"/>
      <c r="N17" s="35"/>
    </row>
    <row r="18" spans="8:14" x14ac:dyDescent="0.3">
      <c r="H18" s="33"/>
      <c r="J18" s="34"/>
      <c r="N18" s="35"/>
    </row>
    <row r="19" spans="8:14" x14ac:dyDescent="0.3">
      <c r="H19" s="33"/>
      <c r="J19" s="34"/>
      <c r="N19" s="35"/>
    </row>
    <row r="20" spans="8:14" x14ac:dyDescent="0.3">
      <c r="H20" s="33"/>
      <c r="J20" s="34"/>
      <c r="N20" s="35"/>
    </row>
    <row r="21" spans="8:14" x14ac:dyDescent="0.3">
      <c r="H21" s="33"/>
      <c r="J21" s="34"/>
      <c r="N21" s="35"/>
    </row>
    <row r="22" spans="8:14" x14ac:dyDescent="0.3">
      <c r="H22" s="33"/>
      <c r="J22" s="34"/>
      <c r="N22" s="35"/>
    </row>
    <row r="23" spans="8:14" x14ac:dyDescent="0.3">
      <c r="H23" s="33"/>
      <c r="J23" s="34"/>
      <c r="N23" s="35"/>
    </row>
    <row r="24" spans="8:14" x14ac:dyDescent="0.3">
      <c r="H24" s="33"/>
      <c r="J24" s="34"/>
      <c r="N24" s="35"/>
    </row>
    <row r="25" spans="8:14" x14ac:dyDescent="0.3">
      <c r="H25" s="33"/>
      <c r="J25" s="34"/>
      <c r="N25" s="35"/>
    </row>
    <row r="26" spans="8:14" x14ac:dyDescent="0.3">
      <c r="H26" s="33"/>
      <c r="J26" s="34"/>
      <c r="N26" s="35"/>
    </row>
    <row r="27" spans="8:14" x14ac:dyDescent="0.3">
      <c r="H27" s="33"/>
      <c r="J27" s="34"/>
      <c r="N27" s="35"/>
    </row>
    <row r="28" spans="8:14" x14ac:dyDescent="0.3">
      <c r="H28" s="33"/>
      <c r="J28" s="34"/>
      <c r="N28" s="35"/>
    </row>
    <row r="29" spans="8:14" x14ac:dyDescent="0.3">
      <c r="H29" s="33"/>
      <c r="J29" s="34"/>
      <c r="N29" s="35"/>
    </row>
    <row r="30" spans="8:14" x14ac:dyDescent="0.3">
      <c r="H30" s="33"/>
      <c r="J30" s="34"/>
      <c r="N30" s="35"/>
    </row>
    <row r="31" spans="8:14" x14ac:dyDescent="0.3">
      <c r="H31" s="33"/>
      <c r="J31" s="34"/>
      <c r="N31" s="35"/>
    </row>
    <row r="32" spans="8:14" x14ac:dyDescent="0.3">
      <c r="H32" s="33"/>
      <c r="J32" s="34"/>
      <c r="N32" s="35"/>
    </row>
    <row r="33" spans="8:14" x14ac:dyDescent="0.3">
      <c r="H33" s="33"/>
      <c r="J33" s="34"/>
      <c r="N33" s="35"/>
    </row>
    <row r="34" spans="8:14" x14ac:dyDescent="0.3">
      <c r="H34" s="33"/>
      <c r="J34" s="34"/>
      <c r="N34" s="35"/>
    </row>
    <row r="35" spans="8:14" x14ac:dyDescent="0.3">
      <c r="H35" s="33"/>
      <c r="J35" s="34"/>
      <c r="N35" s="35"/>
    </row>
    <row r="36" spans="8:14" x14ac:dyDescent="0.3">
      <c r="H36" s="33"/>
      <c r="J36" s="34"/>
      <c r="N36" s="35"/>
    </row>
    <row r="37" spans="8:14" x14ac:dyDescent="0.3">
      <c r="H37" s="33"/>
      <c r="J37" s="34"/>
      <c r="N37" s="35"/>
    </row>
    <row r="38" spans="8:14" x14ac:dyDescent="0.3">
      <c r="H38" s="33"/>
      <c r="J38" s="34"/>
      <c r="N38" s="35"/>
    </row>
    <row r="39" spans="8:14" x14ac:dyDescent="0.3">
      <c r="H39" s="33"/>
      <c r="J39" s="34"/>
      <c r="N39" s="35"/>
    </row>
    <row r="40" spans="8:14" x14ac:dyDescent="0.3">
      <c r="H40" s="33"/>
      <c r="J40" s="34"/>
      <c r="N40" s="35"/>
    </row>
    <row r="41" spans="8:14" x14ac:dyDescent="0.3">
      <c r="H41" s="33"/>
      <c r="J41" s="34"/>
      <c r="N41" s="35"/>
    </row>
    <row r="42" spans="8:14" x14ac:dyDescent="0.3">
      <c r="H42" s="33"/>
      <c r="J42" s="34"/>
      <c r="N42" s="35"/>
    </row>
    <row r="43" spans="8:14" x14ac:dyDescent="0.3">
      <c r="H43" s="33"/>
      <c r="J43" s="34"/>
      <c r="N43" s="35"/>
    </row>
    <row r="44" spans="8:14" x14ac:dyDescent="0.3">
      <c r="H44" s="33"/>
      <c r="J44" s="34"/>
      <c r="N44" s="35"/>
    </row>
    <row r="45" spans="8:14" x14ac:dyDescent="0.3">
      <c r="H45" s="33"/>
      <c r="J45" s="34"/>
      <c r="N45" s="35"/>
    </row>
    <row r="46" spans="8:14" x14ac:dyDescent="0.3">
      <c r="H46" s="33"/>
      <c r="J46" s="34"/>
      <c r="N46" s="35"/>
    </row>
    <row r="47" spans="8:14" x14ac:dyDescent="0.3">
      <c r="H47" s="33"/>
      <c r="J47" s="34"/>
      <c r="N47" s="35"/>
    </row>
    <row r="48" spans="8:14" x14ac:dyDescent="0.3">
      <c r="H48" s="33"/>
      <c r="J48" s="34"/>
      <c r="N48" s="35"/>
    </row>
    <row r="49" spans="8:14" x14ac:dyDescent="0.3">
      <c r="H49" s="33"/>
      <c r="J49" s="34"/>
      <c r="N49" s="35"/>
    </row>
    <row r="50" spans="8:14" x14ac:dyDescent="0.3">
      <c r="H50" s="33"/>
      <c r="J50" s="34"/>
      <c r="N50" s="35"/>
    </row>
    <row r="51" spans="8:14" x14ac:dyDescent="0.3">
      <c r="H51" s="33"/>
      <c r="J51" s="34"/>
      <c r="N51" s="35"/>
    </row>
    <row r="52" spans="8:14" x14ac:dyDescent="0.3">
      <c r="H52" s="33"/>
      <c r="J52" s="34"/>
      <c r="N52" s="35"/>
    </row>
    <row r="53" spans="8:14" x14ac:dyDescent="0.3">
      <c r="H53" s="33"/>
      <c r="J53" s="34"/>
      <c r="N53" s="35"/>
    </row>
    <row r="54" spans="8:14" x14ac:dyDescent="0.3">
      <c r="H54" s="33"/>
      <c r="J54" s="34"/>
      <c r="N54" s="35"/>
    </row>
    <row r="55" spans="8:14" x14ac:dyDescent="0.3">
      <c r="H55" s="33"/>
      <c r="J55" s="34"/>
      <c r="N55" s="35"/>
    </row>
    <row r="56" spans="8:14" x14ac:dyDescent="0.3">
      <c r="H56" s="33"/>
      <c r="J56" s="34"/>
      <c r="N56" s="35"/>
    </row>
    <row r="57" spans="8:14" x14ac:dyDescent="0.3">
      <c r="H57" s="33"/>
      <c r="J57" s="34"/>
      <c r="N57" s="35"/>
    </row>
    <row r="58" spans="8:14" x14ac:dyDescent="0.3">
      <c r="H58" s="33"/>
      <c r="J58" s="34"/>
      <c r="N58" s="35"/>
    </row>
    <row r="59" spans="8:14" x14ac:dyDescent="0.3">
      <c r="H59" s="33"/>
      <c r="J59" s="34"/>
      <c r="N59" s="35"/>
    </row>
    <row r="60" spans="8:14" x14ac:dyDescent="0.3">
      <c r="H60" s="33"/>
      <c r="J60" s="34"/>
      <c r="N60" s="35"/>
    </row>
    <row r="61" spans="8:14" x14ac:dyDescent="0.3">
      <c r="H61" s="33"/>
      <c r="J61" s="34"/>
      <c r="N61" s="35"/>
    </row>
    <row r="62" spans="8:14" x14ac:dyDescent="0.3">
      <c r="H62" s="33"/>
      <c r="J62" s="34"/>
      <c r="N62" s="35"/>
    </row>
    <row r="63" spans="8:14" x14ac:dyDescent="0.3">
      <c r="H63" s="33"/>
      <c r="J63" s="34"/>
      <c r="N63" s="35"/>
    </row>
    <row r="64" spans="8:14" x14ac:dyDescent="0.3">
      <c r="H64" s="33"/>
      <c r="J64" s="34"/>
      <c r="N64" s="35"/>
    </row>
    <row r="65" spans="8:14" x14ac:dyDescent="0.3">
      <c r="H65" s="33"/>
      <c r="J65" s="34"/>
      <c r="N65" s="35"/>
    </row>
    <row r="66" spans="8:14" x14ac:dyDescent="0.3">
      <c r="H66" s="33"/>
      <c r="J66" s="34"/>
      <c r="N66" s="35"/>
    </row>
    <row r="67" spans="8:14" x14ac:dyDescent="0.3">
      <c r="H67" s="33"/>
      <c r="J67" s="34"/>
      <c r="N67" s="35"/>
    </row>
    <row r="68" spans="8:14" x14ac:dyDescent="0.3">
      <c r="H68" s="33"/>
      <c r="J68" s="34"/>
      <c r="N68" s="35"/>
    </row>
    <row r="69" spans="8:14" x14ac:dyDescent="0.3">
      <c r="H69" s="33"/>
      <c r="J69" s="34"/>
      <c r="N69" s="35"/>
    </row>
    <row r="70" spans="8:14" x14ac:dyDescent="0.3">
      <c r="H70" s="33"/>
      <c r="J70" s="34"/>
      <c r="N70" s="35"/>
    </row>
    <row r="71" spans="8:14" x14ac:dyDescent="0.3">
      <c r="H71" s="33"/>
      <c r="J71" s="34"/>
      <c r="N71" s="35"/>
    </row>
    <row r="72" spans="8:14" x14ac:dyDescent="0.3">
      <c r="H72" s="33"/>
      <c r="J72" s="34"/>
      <c r="N72" s="35"/>
    </row>
    <row r="73" spans="8:14" x14ac:dyDescent="0.3">
      <c r="H73" s="33"/>
      <c r="J73" s="34"/>
      <c r="N73" s="35"/>
    </row>
    <row r="74" spans="8:14" x14ac:dyDescent="0.3">
      <c r="H74" s="33"/>
      <c r="J74" s="34"/>
      <c r="N74" s="35"/>
    </row>
    <row r="75" spans="8:14" x14ac:dyDescent="0.3">
      <c r="H75" s="33"/>
      <c r="J75" s="34"/>
      <c r="N75" s="35"/>
    </row>
    <row r="76" spans="8:14" x14ac:dyDescent="0.3">
      <c r="H76" s="33"/>
      <c r="J76" s="34"/>
      <c r="N76" s="35"/>
    </row>
    <row r="77" spans="8:14" x14ac:dyDescent="0.3">
      <c r="H77" s="33"/>
      <c r="J77" s="34"/>
      <c r="N77" s="35"/>
    </row>
    <row r="78" spans="8:14" x14ac:dyDescent="0.3">
      <c r="H78" s="33"/>
      <c r="J78" s="34"/>
      <c r="N78" s="35"/>
    </row>
    <row r="79" spans="8:14" x14ac:dyDescent="0.3">
      <c r="H79" s="33"/>
      <c r="J79" s="34"/>
      <c r="N79" s="35"/>
    </row>
    <row r="80" spans="8:14" x14ac:dyDescent="0.3">
      <c r="H80" s="33"/>
      <c r="J80" s="34"/>
      <c r="N80" s="35"/>
    </row>
    <row r="81" spans="8:14" x14ac:dyDescent="0.3">
      <c r="H81" s="33"/>
      <c r="J81" s="34"/>
      <c r="N81" s="35"/>
    </row>
    <row r="82" spans="8:14" x14ac:dyDescent="0.3">
      <c r="H82" s="33"/>
      <c r="J82" s="34"/>
      <c r="N82" s="35"/>
    </row>
    <row r="83" spans="8:14" x14ac:dyDescent="0.3">
      <c r="H83" s="33"/>
      <c r="J83" s="34"/>
      <c r="N83" s="35"/>
    </row>
    <row r="84" spans="8:14" x14ac:dyDescent="0.3">
      <c r="H84" s="33"/>
      <c r="J84" s="34"/>
      <c r="N84" s="35"/>
    </row>
    <row r="85" spans="8:14" x14ac:dyDescent="0.3">
      <c r="H85" s="33"/>
      <c r="J85" s="34"/>
      <c r="N85" s="35"/>
    </row>
    <row r="86" spans="8:14" x14ac:dyDescent="0.3">
      <c r="H86" s="33"/>
      <c r="J86" s="34"/>
      <c r="N86" s="35"/>
    </row>
    <row r="87" spans="8:14" x14ac:dyDescent="0.3">
      <c r="H87" s="33"/>
      <c r="J87" s="34"/>
      <c r="N87" s="35"/>
    </row>
    <row r="88" spans="8:14" x14ac:dyDescent="0.3">
      <c r="H88" s="33"/>
      <c r="J88" s="34"/>
      <c r="N88" s="35"/>
    </row>
    <row r="89" spans="8:14" x14ac:dyDescent="0.3">
      <c r="H89" s="33"/>
      <c r="J89" s="34"/>
      <c r="N89" s="35"/>
    </row>
    <row r="90" spans="8:14" x14ac:dyDescent="0.3">
      <c r="H90" s="33"/>
      <c r="J90" s="34"/>
      <c r="N90" s="35"/>
    </row>
    <row r="91" spans="8:14" x14ac:dyDescent="0.3">
      <c r="H91" s="33"/>
      <c r="J91" s="34"/>
      <c r="N91" s="35"/>
    </row>
    <row r="92" spans="8:14" x14ac:dyDescent="0.3">
      <c r="H92" s="33"/>
      <c r="J92" s="34"/>
      <c r="N92" s="35"/>
    </row>
    <row r="93" spans="8:14" x14ac:dyDescent="0.3">
      <c r="H93" s="33"/>
      <c r="J93" s="34"/>
      <c r="N93" s="35"/>
    </row>
    <row r="94" spans="8:14" x14ac:dyDescent="0.3">
      <c r="H94" s="33"/>
      <c r="J94" s="34"/>
      <c r="N94" s="35"/>
    </row>
    <row r="95" spans="8:14" x14ac:dyDescent="0.3">
      <c r="H95" s="33"/>
      <c r="J95" s="34"/>
      <c r="N95" s="35"/>
    </row>
    <row r="96" spans="8:14" x14ac:dyDescent="0.3">
      <c r="H96" s="33"/>
      <c r="J96" s="34"/>
      <c r="N96" s="35"/>
    </row>
    <row r="97" spans="8:14" x14ac:dyDescent="0.3">
      <c r="H97" s="33"/>
      <c r="J97" s="34"/>
      <c r="N97" s="35"/>
    </row>
    <row r="98" spans="8:14" x14ac:dyDescent="0.3">
      <c r="H98" s="33"/>
      <c r="J98" s="34"/>
      <c r="N98" s="35"/>
    </row>
    <row r="99" spans="8:14" x14ac:dyDescent="0.3">
      <c r="H99" s="33"/>
      <c r="J99" s="34"/>
      <c r="N99" s="35"/>
    </row>
    <row r="100" spans="8:14" x14ac:dyDescent="0.3">
      <c r="H100" s="33"/>
      <c r="J100" s="34"/>
      <c r="N100" s="35"/>
    </row>
    <row r="101" spans="8:14" x14ac:dyDescent="0.3">
      <c r="H101" s="33"/>
      <c r="J101" s="34"/>
      <c r="N101" s="35"/>
    </row>
    <row r="102" spans="8:14" x14ac:dyDescent="0.3">
      <c r="H102" s="33"/>
      <c r="J102" s="34"/>
      <c r="N102" s="35"/>
    </row>
    <row r="103" spans="8:14" x14ac:dyDescent="0.3">
      <c r="H103" s="33"/>
      <c r="J103" s="34"/>
      <c r="N103" s="35"/>
    </row>
    <row r="104" spans="8:14" x14ac:dyDescent="0.3">
      <c r="H104" s="33"/>
      <c r="J104" s="34"/>
      <c r="N104" s="35"/>
    </row>
    <row r="105" spans="8:14" x14ac:dyDescent="0.3">
      <c r="H105" s="33"/>
      <c r="J105" s="34"/>
      <c r="N105" s="35"/>
    </row>
    <row r="106" spans="8:14" x14ac:dyDescent="0.3">
      <c r="H106" s="33"/>
      <c r="J106" s="34"/>
      <c r="N106" s="35"/>
    </row>
    <row r="107" spans="8:14" x14ac:dyDescent="0.3">
      <c r="H107" s="33"/>
      <c r="J107" s="34"/>
      <c r="N107" s="35"/>
    </row>
    <row r="108" spans="8:14" x14ac:dyDescent="0.3">
      <c r="H108" s="33"/>
      <c r="J108" s="34"/>
      <c r="N108" s="35"/>
    </row>
    <row r="109" spans="8:14" x14ac:dyDescent="0.3">
      <c r="H109" s="33"/>
      <c r="J109" s="34"/>
      <c r="N109" s="35"/>
    </row>
    <row r="110" spans="8:14" x14ac:dyDescent="0.3">
      <c r="H110" s="33"/>
      <c r="J110" s="34"/>
      <c r="N110" s="35"/>
    </row>
    <row r="111" spans="8:14" x14ac:dyDescent="0.3">
      <c r="H111" s="33"/>
      <c r="J111" s="34"/>
      <c r="N111" s="35"/>
    </row>
    <row r="112" spans="8:14" x14ac:dyDescent="0.3">
      <c r="H112" s="33"/>
      <c r="J112" s="34"/>
      <c r="N112" s="35"/>
    </row>
    <row r="113" spans="8:14" x14ac:dyDescent="0.3">
      <c r="H113" s="33"/>
      <c r="J113" s="34"/>
      <c r="N113" s="35"/>
    </row>
    <row r="114" spans="8:14" x14ac:dyDescent="0.3">
      <c r="H114" s="33"/>
      <c r="J114" s="34"/>
      <c r="N114" s="35"/>
    </row>
    <row r="115" spans="8:14" x14ac:dyDescent="0.3">
      <c r="H115" s="33"/>
      <c r="J115" s="34"/>
      <c r="N115" s="35"/>
    </row>
    <row r="116" spans="8:14" x14ac:dyDescent="0.3">
      <c r="H116" s="33"/>
      <c r="J116" s="34"/>
      <c r="N116" s="35"/>
    </row>
    <row r="117" spans="8:14" x14ac:dyDescent="0.3">
      <c r="H117" s="33"/>
      <c r="J117" s="34"/>
      <c r="N117" s="35"/>
    </row>
    <row r="118" spans="8:14" x14ac:dyDescent="0.3">
      <c r="H118" s="33"/>
      <c r="J118" s="34"/>
      <c r="N118" s="35"/>
    </row>
    <row r="119" spans="8:14" x14ac:dyDescent="0.3">
      <c r="H119" s="33"/>
      <c r="J119" s="34"/>
      <c r="N119" s="35"/>
    </row>
    <row r="120" spans="8:14" x14ac:dyDescent="0.3">
      <c r="H120" s="33"/>
      <c r="J120" s="34"/>
      <c r="N120" s="35"/>
    </row>
    <row r="121" spans="8:14" x14ac:dyDescent="0.3">
      <c r="H121" s="33"/>
      <c r="J121" s="34"/>
      <c r="N121" s="35"/>
    </row>
    <row r="122" spans="8:14" x14ac:dyDescent="0.3">
      <c r="H122" s="33"/>
      <c r="J122" s="34"/>
      <c r="N122" s="35"/>
    </row>
    <row r="123" spans="8:14" x14ac:dyDescent="0.3">
      <c r="H123" s="33"/>
      <c r="J123" s="34"/>
      <c r="N123" s="35"/>
    </row>
    <row r="124" spans="8:14" x14ac:dyDescent="0.3">
      <c r="H124" s="33"/>
      <c r="J124" s="34"/>
      <c r="N124" s="35"/>
    </row>
    <row r="125" spans="8:14" x14ac:dyDescent="0.3">
      <c r="H125" s="33"/>
      <c r="J125" s="34"/>
      <c r="N125" s="35"/>
    </row>
    <row r="126" spans="8:14" x14ac:dyDescent="0.3">
      <c r="H126" s="33"/>
      <c r="J126" s="34"/>
      <c r="N126" s="35"/>
    </row>
    <row r="127" spans="8:14" x14ac:dyDescent="0.3">
      <c r="H127" s="33"/>
      <c r="J127" s="34"/>
      <c r="N127" s="35"/>
    </row>
    <row r="128" spans="8:14" x14ac:dyDescent="0.3">
      <c r="H128" s="33"/>
      <c r="J128" s="34"/>
      <c r="N128" s="35"/>
    </row>
    <row r="129" spans="8:14" x14ac:dyDescent="0.3">
      <c r="H129" s="33"/>
      <c r="J129" s="34"/>
      <c r="N129" s="35"/>
    </row>
    <row r="130" spans="8:14" x14ac:dyDescent="0.3">
      <c r="H130" s="33"/>
      <c r="J130" s="34"/>
      <c r="N130" s="35"/>
    </row>
    <row r="131" spans="8:14" x14ac:dyDescent="0.3">
      <c r="H131" s="33"/>
      <c r="J131" s="34"/>
      <c r="N131" s="35"/>
    </row>
    <row r="132" spans="8:14" x14ac:dyDescent="0.3">
      <c r="H132" s="33"/>
      <c r="J132" s="34"/>
      <c r="N132" s="35"/>
    </row>
    <row r="133" spans="8:14" x14ac:dyDescent="0.3">
      <c r="H133" s="33"/>
      <c r="J133" s="34"/>
      <c r="N133" s="35"/>
    </row>
    <row r="134" spans="8:14" x14ac:dyDescent="0.3">
      <c r="H134" s="33"/>
      <c r="J134" s="34"/>
      <c r="N134" s="35"/>
    </row>
    <row r="135" spans="8:14" x14ac:dyDescent="0.3">
      <c r="H135" s="33"/>
      <c r="J135" s="34"/>
      <c r="N135" s="35"/>
    </row>
    <row r="136" spans="8:14" x14ac:dyDescent="0.3">
      <c r="H136" s="33"/>
      <c r="J136" s="34"/>
      <c r="N136" s="35"/>
    </row>
    <row r="137" spans="8:14" x14ac:dyDescent="0.3">
      <c r="H137" s="33"/>
      <c r="J137" s="34"/>
      <c r="N137" s="35"/>
    </row>
    <row r="138" spans="8:14" x14ac:dyDescent="0.3">
      <c r="H138" s="33"/>
      <c r="J138" s="34"/>
      <c r="N138" s="35"/>
    </row>
    <row r="139" spans="8:14" x14ac:dyDescent="0.3">
      <c r="H139" s="33"/>
      <c r="J139" s="34"/>
      <c r="N139" s="35"/>
    </row>
    <row r="140" spans="8:14" x14ac:dyDescent="0.3">
      <c r="H140" s="33"/>
      <c r="J140" s="34"/>
      <c r="N140" s="35"/>
    </row>
    <row r="141" spans="8:14" x14ac:dyDescent="0.3">
      <c r="H141" s="33"/>
      <c r="J141" s="34"/>
      <c r="N141" s="35"/>
    </row>
    <row r="142" spans="8:14" x14ac:dyDescent="0.3">
      <c r="H142" s="33"/>
      <c r="J142" s="34"/>
      <c r="N142" s="35"/>
    </row>
    <row r="143" spans="8:14" x14ac:dyDescent="0.3">
      <c r="H143" s="33"/>
      <c r="J143" s="34"/>
      <c r="N143" s="35"/>
    </row>
    <row r="144" spans="8:14" x14ac:dyDescent="0.3">
      <c r="H144" s="33"/>
      <c r="J144" s="34"/>
      <c r="N144" s="35"/>
    </row>
    <row r="145" spans="8:14" x14ac:dyDescent="0.3">
      <c r="H145" s="33"/>
      <c r="J145" s="34"/>
      <c r="N145" s="35"/>
    </row>
    <row r="146" spans="8:14" x14ac:dyDescent="0.3">
      <c r="H146" s="33"/>
      <c r="J146" s="34"/>
      <c r="N146" s="35"/>
    </row>
    <row r="147" spans="8:14" x14ac:dyDescent="0.3">
      <c r="H147" s="33"/>
      <c r="J147" s="34"/>
      <c r="N147" s="35"/>
    </row>
    <row r="148" spans="8:14" x14ac:dyDescent="0.3">
      <c r="H148" s="33"/>
      <c r="J148" s="34"/>
      <c r="N148" s="35"/>
    </row>
    <row r="149" spans="8:14" x14ac:dyDescent="0.3">
      <c r="H149" s="33"/>
      <c r="J149" s="34"/>
      <c r="N149" s="35"/>
    </row>
    <row r="150" spans="8:14" x14ac:dyDescent="0.3">
      <c r="H150" s="33"/>
      <c r="J150" s="34"/>
      <c r="N150" s="35"/>
    </row>
    <row r="151" spans="8:14" x14ac:dyDescent="0.3">
      <c r="H151" s="33"/>
      <c r="J151" s="34"/>
      <c r="N151" s="35"/>
    </row>
    <row r="152" spans="8:14" x14ac:dyDescent="0.3">
      <c r="H152" s="33"/>
      <c r="J152" s="34"/>
      <c r="N152" s="35"/>
    </row>
    <row r="153" spans="8:14" x14ac:dyDescent="0.3">
      <c r="H153" s="33"/>
      <c r="J153" s="34"/>
      <c r="N153" s="35"/>
    </row>
    <row r="154" spans="8:14" x14ac:dyDescent="0.3">
      <c r="H154" s="33"/>
      <c r="J154" s="34"/>
      <c r="N154" s="35"/>
    </row>
    <row r="155" spans="8:14" x14ac:dyDescent="0.3">
      <c r="H155" s="33"/>
      <c r="J155" s="34"/>
      <c r="N155" s="35"/>
    </row>
    <row r="156" spans="8:14" x14ac:dyDescent="0.3">
      <c r="H156" s="33"/>
      <c r="J156" s="34"/>
      <c r="N156" s="35"/>
    </row>
    <row r="157" spans="8:14" x14ac:dyDescent="0.3">
      <c r="H157" s="33"/>
      <c r="J157" s="34"/>
      <c r="N157" s="35"/>
    </row>
    <row r="158" spans="8:14" x14ac:dyDescent="0.3">
      <c r="H158" s="33"/>
      <c r="J158" s="34"/>
      <c r="N158" s="35"/>
    </row>
    <row r="159" spans="8:14" x14ac:dyDescent="0.3">
      <c r="H159" s="33"/>
      <c r="J159" s="34"/>
      <c r="N159" s="35"/>
    </row>
    <row r="160" spans="8:14" x14ac:dyDescent="0.3">
      <c r="H160" s="33"/>
      <c r="J160" s="34"/>
      <c r="N160" s="35"/>
    </row>
    <row r="161" spans="8:14" x14ac:dyDescent="0.3">
      <c r="H161" s="33"/>
      <c r="J161" s="34"/>
      <c r="N161" s="35"/>
    </row>
    <row r="162" spans="8:14" x14ac:dyDescent="0.3">
      <c r="H162" s="33"/>
      <c r="J162" s="34"/>
      <c r="N162" s="35"/>
    </row>
    <row r="163" spans="8:14" x14ac:dyDescent="0.3">
      <c r="H163" s="33"/>
      <c r="J163" s="34"/>
      <c r="N163" s="35"/>
    </row>
    <row r="164" spans="8:14" x14ac:dyDescent="0.3">
      <c r="H164" s="33"/>
      <c r="J164" s="34"/>
      <c r="N164" s="35"/>
    </row>
    <row r="165" spans="8:14" x14ac:dyDescent="0.3">
      <c r="H165" s="33"/>
      <c r="J165" s="34"/>
      <c r="N165" s="35"/>
    </row>
    <row r="166" spans="8:14" x14ac:dyDescent="0.3">
      <c r="H166" s="33"/>
      <c r="J166" s="34"/>
      <c r="N166" s="35"/>
    </row>
    <row r="167" spans="8:14" x14ac:dyDescent="0.3">
      <c r="H167" s="33"/>
      <c r="J167" s="34"/>
      <c r="N167" s="35"/>
    </row>
    <row r="168" spans="8:14" x14ac:dyDescent="0.3">
      <c r="H168" s="33"/>
      <c r="J168" s="34"/>
      <c r="N168" s="35"/>
    </row>
    <row r="169" spans="8:14" x14ac:dyDescent="0.3">
      <c r="H169" s="33"/>
      <c r="J169" s="34"/>
      <c r="N169" s="35"/>
    </row>
    <row r="170" spans="8:14" x14ac:dyDescent="0.3">
      <c r="H170" s="33"/>
      <c r="J170" s="34"/>
      <c r="N170" s="35"/>
    </row>
    <row r="171" spans="8:14" x14ac:dyDescent="0.3">
      <c r="H171" s="33"/>
      <c r="J171" s="34"/>
      <c r="N171" s="35"/>
    </row>
    <row r="172" spans="8:14" x14ac:dyDescent="0.3">
      <c r="H172" s="33"/>
      <c r="J172" s="34"/>
      <c r="N172" s="35"/>
    </row>
    <row r="173" spans="8:14" x14ac:dyDescent="0.3">
      <c r="H173" s="33"/>
      <c r="J173" s="34"/>
      <c r="N173" s="35"/>
    </row>
    <row r="174" spans="8:14" x14ac:dyDescent="0.3">
      <c r="H174" s="33"/>
      <c r="J174" s="34"/>
      <c r="N174" s="35"/>
    </row>
    <row r="175" spans="8:14" x14ac:dyDescent="0.3">
      <c r="H175" s="33"/>
      <c r="J175" s="34"/>
      <c r="N175" s="35"/>
    </row>
    <row r="176" spans="8:14" x14ac:dyDescent="0.3">
      <c r="H176" s="33"/>
      <c r="J176" s="34"/>
      <c r="N176" s="35"/>
    </row>
    <row r="177" spans="8:14" x14ac:dyDescent="0.3">
      <c r="H177" s="33"/>
      <c r="J177" s="34"/>
      <c r="N177" s="35"/>
    </row>
    <row r="178" spans="8:14" x14ac:dyDescent="0.3">
      <c r="H178" s="33"/>
      <c r="J178" s="34"/>
      <c r="N178" s="35"/>
    </row>
    <row r="179" spans="8:14" x14ac:dyDescent="0.3">
      <c r="H179" s="33"/>
      <c r="J179" s="34"/>
      <c r="N179" s="35"/>
    </row>
    <row r="180" spans="8:14" x14ac:dyDescent="0.3">
      <c r="H180" s="33"/>
      <c r="J180" s="34"/>
      <c r="N180" s="35"/>
    </row>
    <row r="181" spans="8:14" x14ac:dyDescent="0.3">
      <c r="H181" s="33"/>
      <c r="J181" s="34"/>
      <c r="N181" s="35"/>
    </row>
    <row r="182" spans="8:14" x14ac:dyDescent="0.3">
      <c r="H182" s="33"/>
      <c r="J182" s="34"/>
      <c r="N182" s="35"/>
    </row>
    <row r="183" spans="8:14" x14ac:dyDescent="0.3">
      <c r="H183" s="33"/>
      <c r="J183" s="34"/>
      <c r="N183" s="35"/>
    </row>
    <row r="184" spans="8:14" x14ac:dyDescent="0.3">
      <c r="H184" s="33"/>
      <c r="J184" s="34"/>
      <c r="N184" s="35"/>
    </row>
    <row r="185" spans="8:14" x14ac:dyDescent="0.3">
      <c r="H185" s="33"/>
      <c r="J185" s="34"/>
      <c r="N185" s="35"/>
    </row>
    <row r="186" spans="8:14" x14ac:dyDescent="0.3">
      <c r="H186" s="33"/>
      <c r="J186" s="34"/>
      <c r="N186" s="35"/>
    </row>
    <row r="187" spans="8:14" x14ac:dyDescent="0.3">
      <c r="H187" s="33"/>
      <c r="J187" s="34"/>
      <c r="N187" s="35"/>
    </row>
    <row r="188" spans="8:14" x14ac:dyDescent="0.3">
      <c r="H188" s="33"/>
      <c r="J188" s="34"/>
      <c r="N188" s="35"/>
    </row>
    <row r="189" spans="8:14" x14ac:dyDescent="0.3">
      <c r="H189" s="33"/>
      <c r="J189" s="34"/>
      <c r="N189" s="35"/>
    </row>
    <row r="190" spans="8:14" x14ac:dyDescent="0.3">
      <c r="H190" s="33"/>
      <c r="J190" s="34"/>
      <c r="N190" s="35"/>
    </row>
    <row r="191" spans="8:14" x14ac:dyDescent="0.3">
      <c r="H191" s="33"/>
      <c r="J191" s="34"/>
      <c r="N191" s="35"/>
    </row>
    <row r="192" spans="8:14" x14ac:dyDescent="0.3">
      <c r="H192" s="33"/>
      <c r="J192" s="34"/>
      <c r="N192" s="35"/>
    </row>
    <row r="193" spans="8:14" x14ac:dyDescent="0.3">
      <c r="H193" s="33"/>
      <c r="J193" s="34"/>
      <c r="N193" s="35"/>
    </row>
    <row r="194" spans="8:14" x14ac:dyDescent="0.3">
      <c r="H194" s="33"/>
      <c r="J194" s="34"/>
      <c r="N194" s="35"/>
    </row>
    <row r="195" spans="8:14" x14ac:dyDescent="0.3">
      <c r="H195" s="33"/>
      <c r="J195" s="34"/>
      <c r="N195" s="35"/>
    </row>
    <row r="196" spans="8:14" x14ac:dyDescent="0.3">
      <c r="H196" s="33"/>
      <c r="J196" s="34"/>
      <c r="N196" s="35"/>
    </row>
    <row r="197" spans="8:14" x14ac:dyDescent="0.3">
      <c r="H197" s="33"/>
      <c r="J197" s="34"/>
      <c r="N197" s="35"/>
    </row>
    <row r="198" spans="8:14" x14ac:dyDescent="0.3">
      <c r="H198" s="33"/>
      <c r="J198" s="34"/>
      <c r="N198" s="35"/>
    </row>
    <row r="199" spans="8:14" x14ac:dyDescent="0.3">
      <c r="H199" s="33"/>
      <c r="J199" s="34"/>
      <c r="N199" s="35"/>
    </row>
    <row r="200" spans="8:14" x14ac:dyDescent="0.3">
      <c r="H200" s="33"/>
      <c r="J200" s="34"/>
      <c r="N200" s="35"/>
    </row>
    <row r="201" spans="8:14" x14ac:dyDescent="0.3">
      <c r="H201" s="33"/>
      <c r="J201" s="34"/>
      <c r="N201" s="35"/>
    </row>
    <row r="202" spans="8:14" x14ac:dyDescent="0.3">
      <c r="H202" s="33"/>
      <c r="J202" s="34"/>
      <c r="N202" s="35"/>
    </row>
    <row r="203" spans="8:14" x14ac:dyDescent="0.3">
      <c r="H203" s="33"/>
      <c r="J203" s="34"/>
      <c r="N203" s="35"/>
    </row>
    <row r="204" spans="8:14" x14ac:dyDescent="0.3">
      <c r="H204" s="33"/>
      <c r="J204" s="34"/>
      <c r="N204" s="35"/>
    </row>
    <row r="205" spans="8:14" x14ac:dyDescent="0.3">
      <c r="H205" s="33"/>
      <c r="J205" s="34"/>
      <c r="N205" s="35"/>
    </row>
    <row r="206" spans="8:14" x14ac:dyDescent="0.3">
      <c r="H206" s="33"/>
      <c r="J206" s="34"/>
      <c r="N206" s="35"/>
    </row>
    <row r="207" spans="8:14" x14ac:dyDescent="0.3">
      <c r="H207" s="33"/>
      <c r="J207" s="34"/>
      <c r="N207" s="35"/>
    </row>
    <row r="208" spans="8:14" x14ac:dyDescent="0.3">
      <c r="H208" s="33"/>
      <c r="J208" s="34"/>
      <c r="N208" s="35"/>
    </row>
    <row r="209" spans="8:14" x14ac:dyDescent="0.3">
      <c r="H209" s="33"/>
      <c r="J209" s="34"/>
      <c r="N209" s="35"/>
    </row>
    <row r="210" spans="8:14" x14ac:dyDescent="0.3">
      <c r="H210" s="33"/>
      <c r="J210" s="34"/>
      <c r="N210" s="35"/>
    </row>
    <row r="211" spans="8:14" x14ac:dyDescent="0.3">
      <c r="H211" s="33"/>
      <c r="J211" s="34"/>
      <c r="N211" s="35"/>
    </row>
    <row r="212" spans="8:14" x14ac:dyDescent="0.3">
      <c r="H212" s="33"/>
      <c r="J212" s="34"/>
      <c r="N212" s="35"/>
    </row>
    <row r="213" spans="8:14" x14ac:dyDescent="0.3">
      <c r="H213" s="33"/>
      <c r="J213" s="34"/>
      <c r="N213" s="35"/>
    </row>
    <row r="214" spans="8:14" x14ac:dyDescent="0.3">
      <c r="H214" s="33"/>
      <c r="J214" s="34"/>
      <c r="N214" s="35"/>
    </row>
    <row r="215" spans="8:14" x14ac:dyDescent="0.3">
      <c r="H215" s="33"/>
      <c r="J215" s="34"/>
      <c r="N215" s="35"/>
    </row>
    <row r="216" spans="8:14" x14ac:dyDescent="0.3">
      <c r="H216" s="33"/>
      <c r="J216" s="34"/>
      <c r="N216" s="35"/>
    </row>
    <row r="217" spans="8:14" x14ac:dyDescent="0.3">
      <c r="H217" s="33"/>
      <c r="J217" s="34"/>
      <c r="N217" s="35"/>
    </row>
    <row r="218" spans="8:14" x14ac:dyDescent="0.3">
      <c r="H218" s="33"/>
      <c r="J218" s="34"/>
      <c r="N218" s="35"/>
    </row>
    <row r="219" spans="8:14" x14ac:dyDescent="0.3">
      <c r="H219" s="33"/>
      <c r="J219" s="34"/>
      <c r="N219" s="35"/>
    </row>
    <row r="220" spans="8:14" x14ac:dyDescent="0.3">
      <c r="H220" s="33"/>
      <c r="J220" s="34"/>
      <c r="N220" s="35"/>
    </row>
    <row r="221" spans="8:14" x14ac:dyDescent="0.3">
      <c r="H221" s="33"/>
      <c r="J221" s="34"/>
      <c r="N221" s="35"/>
    </row>
    <row r="222" spans="8:14" x14ac:dyDescent="0.3">
      <c r="H222" s="33"/>
      <c r="J222" s="34"/>
      <c r="N222" s="35"/>
    </row>
    <row r="223" spans="8:14" x14ac:dyDescent="0.3">
      <c r="H223" s="33"/>
      <c r="J223" s="34"/>
      <c r="N223" s="35"/>
    </row>
    <row r="224" spans="8:14" x14ac:dyDescent="0.3">
      <c r="H224" s="33"/>
      <c r="J224" s="34"/>
      <c r="N224" s="35"/>
    </row>
    <row r="225" spans="8:14" x14ac:dyDescent="0.3">
      <c r="H225" s="33"/>
      <c r="J225" s="34"/>
      <c r="N225" s="35"/>
    </row>
    <row r="226" spans="8:14" x14ac:dyDescent="0.3">
      <c r="H226" s="33"/>
      <c r="J226" s="34"/>
      <c r="N226" s="35"/>
    </row>
    <row r="227" spans="8:14" x14ac:dyDescent="0.3">
      <c r="H227" s="33"/>
      <c r="J227" s="34"/>
      <c r="N227" s="35"/>
    </row>
    <row r="228" spans="8:14" x14ac:dyDescent="0.3">
      <c r="H228" s="33"/>
      <c r="J228" s="34"/>
      <c r="N228" s="35"/>
    </row>
    <row r="229" spans="8:14" x14ac:dyDescent="0.3">
      <c r="H229" s="33"/>
      <c r="J229" s="34"/>
      <c r="N229" s="35"/>
    </row>
    <row r="230" spans="8:14" x14ac:dyDescent="0.3">
      <c r="H230" s="33"/>
      <c r="J230" s="34"/>
      <c r="N230" s="35"/>
    </row>
    <row r="231" spans="8:14" x14ac:dyDescent="0.3">
      <c r="H231" s="33"/>
      <c r="J231" s="34"/>
      <c r="N231" s="35"/>
    </row>
    <row r="232" spans="8:14" x14ac:dyDescent="0.3">
      <c r="H232" s="33"/>
      <c r="J232" s="34"/>
      <c r="N232" s="35"/>
    </row>
    <row r="233" spans="8:14" x14ac:dyDescent="0.3">
      <c r="H233" s="33"/>
      <c r="J233" s="34"/>
      <c r="N233" s="35"/>
    </row>
    <row r="234" spans="8:14" x14ac:dyDescent="0.3">
      <c r="H234" s="33"/>
      <c r="J234" s="34"/>
      <c r="N234" s="35"/>
    </row>
    <row r="235" spans="8:14" x14ac:dyDescent="0.3">
      <c r="H235" s="33"/>
      <c r="J235" s="34"/>
      <c r="N235" s="35"/>
    </row>
    <row r="236" spans="8:14" x14ac:dyDescent="0.3">
      <c r="H236" s="33"/>
      <c r="J236" s="34"/>
      <c r="N236" s="35"/>
    </row>
    <row r="237" spans="8:14" x14ac:dyDescent="0.3">
      <c r="H237" s="33"/>
      <c r="J237" s="34"/>
      <c r="N237" s="35"/>
    </row>
    <row r="238" spans="8:14" x14ac:dyDescent="0.3">
      <c r="H238" s="33"/>
      <c r="J238" s="34"/>
      <c r="N238" s="35"/>
    </row>
    <row r="239" spans="8:14" x14ac:dyDescent="0.3">
      <c r="H239" s="33"/>
      <c r="J239" s="34"/>
      <c r="N239" s="35"/>
    </row>
    <row r="240" spans="8:14" x14ac:dyDescent="0.3">
      <c r="H240" s="33"/>
      <c r="J240" s="34"/>
      <c r="N240" s="35"/>
    </row>
    <row r="241" spans="8:14" x14ac:dyDescent="0.3">
      <c r="H241" s="33"/>
      <c r="J241" s="34"/>
      <c r="N241" s="35"/>
    </row>
    <row r="242" spans="8:14" x14ac:dyDescent="0.3">
      <c r="H242" s="33"/>
      <c r="J242" s="34"/>
      <c r="N242" s="35"/>
    </row>
    <row r="243" spans="8:14" x14ac:dyDescent="0.3">
      <c r="H243" s="33"/>
      <c r="J243" s="34"/>
      <c r="N243" s="35"/>
    </row>
    <row r="244" spans="8:14" x14ac:dyDescent="0.3">
      <c r="H244" s="33"/>
      <c r="J244" s="34"/>
      <c r="N244" s="35"/>
    </row>
    <row r="245" spans="8:14" x14ac:dyDescent="0.3">
      <c r="H245" s="33"/>
      <c r="J245" s="34"/>
      <c r="N245" s="35"/>
    </row>
    <row r="246" spans="8:14" x14ac:dyDescent="0.3">
      <c r="H246" s="33"/>
      <c r="J246" s="34"/>
      <c r="N246" s="35"/>
    </row>
    <row r="247" spans="8:14" x14ac:dyDescent="0.3">
      <c r="H247" s="33"/>
      <c r="J247" s="34"/>
      <c r="N247" s="35"/>
    </row>
    <row r="248" spans="8:14" x14ac:dyDescent="0.3">
      <c r="H248" s="33"/>
      <c r="J248" s="34"/>
      <c r="N248" s="35"/>
    </row>
    <row r="249" spans="8:14" x14ac:dyDescent="0.3">
      <c r="H249" s="33"/>
      <c r="J249" s="34"/>
      <c r="N249" s="35"/>
    </row>
    <row r="250" spans="8:14" x14ac:dyDescent="0.3">
      <c r="H250" s="33"/>
      <c r="J250" s="34"/>
      <c r="N250" s="35"/>
    </row>
    <row r="251" spans="8:14" x14ac:dyDescent="0.3">
      <c r="H251" s="33"/>
      <c r="J251" s="34"/>
      <c r="N251" s="35"/>
    </row>
    <row r="252" spans="8:14" x14ac:dyDescent="0.3">
      <c r="H252" s="33"/>
      <c r="J252" s="34"/>
      <c r="N252" s="35"/>
    </row>
    <row r="253" spans="8:14" x14ac:dyDescent="0.3">
      <c r="H253" s="33"/>
      <c r="J253" s="34"/>
      <c r="N253" s="35"/>
    </row>
    <row r="254" spans="8:14" x14ac:dyDescent="0.3">
      <c r="H254" s="33"/>
      <c r="J254" s="34"/>
      <c r="N254" s="35"/>
    </row>
    <row r="255" spans="8:14" x14ac:dyDescent="0.3">
      <c r="H255" s="33"/>
      <c r="J255" s="34"/>
      <c r="N255" s="35"/>
    </row>
    <row r="256" spans="8:14" x14ac:dyDescent="0.3">
      <c r="H256" s="33"/>
      <c r="J256" s="34"/>
      <c r="N256" s="35"/>
    </row>
    <row r="257" spans="8:14" x14ac:dyDescent="0.3">
      <c r="H257" s="33"/>
      <c r="J257" s="34"/>
      <c r="N257" s="35"/>
    </row>
    <row r="258" spans="8:14" x14ac:dyDescent="0.3">
      <c r="H258" s="33"/>
      <c r="J258" s="34"/>
      <c r="N258" s="35"/>
    </row>
    <row r="259" spans="8:14" x14ac:dyDescent="0.3">
      <c r="H259" s="33"/>
      <c r="J259" s="34"/>
      <c r="N259" s="35"/>
    </row>
    <row r="260" spans="8:14" x14ac:dyDescent="0.3">
      <c r="H260" s="33"/>
      <c r="J260" s="34"/>
      <c r="N260" s="35"/>
    </row>
    <row r="261" spans="8:14" x14ac:dyDescent="0.3">
      <c r="H261" s="33"/>
      <c r="J261" s="34"/>
      <c r="N261" s="35"/>
    </row>
    <row r="262" spans="8:14" x14ac:dyDescent="0.3">
      <c r="H262" s="33"/>
      <c r="J262" s="34"/>
      <c r="N262" s="35"/>
    </row>
    <row r="263" spans="8:14" x14ac:dyDescent="0.3">
      <c r="H263" s="33"/>
      <c r="J263" s="34"/>
      <c r="N263" s="35"/>
    </row>
    <row r="264" spans="8:14" x14ac:dyDescent="0.3">
      <c r="H264" s="33"/>
      <c r="J264" s="34"/>
      <c r="N264" s="35"/>
    </row>
    <row r="265" spans="8:14" x14ac:dyDescent="0.3">
      <c r="H265" s="33"/>
      <c r="J265" s="34"/>
      <c r="N265" s="35"/>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856B0-9C4A-462D-8994-05AB8B977380}">
  <dimension ref="B2:N52"/>
  <sheetViews>
    <sheetView topLeftCell="A11" zoomScale="57" zoomScaleNormal="70" workbookViewId="0">
      <selection activeCell="G32" sqref="G32"/>
    </sheetView>
  </sheetViews>
  <sheetFormatPr defaultRowHeight="14.4" x14ac:dyDescent="0.3"/>
  <cols>
    <col min="2" max="2" width="15.09765625" customWidth="1"/>
    <col min="3" max="3" width="13.8984375" customWidth="1"/>
    <col min="6" max="6" width="14.5" customWidth="1"/>
    <col min="7" max="7" width="10.3984375" customWidth="1"/>
    <col min="8" max="8" width="10.59765625" customWidth="1"/>
    <col min="9" max="9" width="13.3984375" customWidth="1"/>
    <col min="14" max="14" width="9.69921875" customWidth="1"/>
  </cols>
  <sheetData>
    <row r="2" spans="2:8" x14ac:dyDescent="0.3">
      <c r="B2" s="47" t="s">
        <v>1125</v>
      </c>
      <c r="C2" t="s">
        <v>1131</v>
      </c>
      <c r="F2" s="47" t="s">
        <v>1133</v>
      </c>
    </row>
    <row r="4" spans="2:8" x14ac:dyDescent="0.3">
      <c r="B4" t="s">
        <v>1126</v>
      </c>
      <c r="C4" s="18" t="s">
        <v>189</v>
      </c>
      <c r="F4" s="63" t="str">
        <f>_xlfn.XLOOKUP(C4,Staff[Emp ID],Staff[First Name],"Not Found")</f>
        <v>Edd</v>
      </c>
    </row>
    <row r="5" spans="2:8" x14ac:dyDescent="0.3">
      <c r="F5" s="63" t="str">
        <f>_xlfn.XLOOKUP(C4,Staff[Emp ID],Staff[Last Name])</f>
        <v>MacKnockiter</v>
      </c>
    </row>
    <row r="6" spans="2:8" x14ac:dyDescent="0.3">
      <c r="B6" t="s">
        <v>1127</v>
      </c>
      <c r="C6" s="63" t="str">
        <f>VLOOKUP(C4,Staff[],2,FALSE)</f>
        <v>Edd</v>
      </c>
      <c r="F6" s="63" t="str">
        <f>_xlfn.XLOOKUP(C4,Staff[Emp ID],Staff[Department])</f>
        <v>Accounting</v>
      </c>
    </row>
    <row r="7" spans="2:8" x14ac:dyDescent="0.3">
      <c r="B7" t="s">
        <v>1128</v>
      </c>
      <c r="C7" s="63" t="str">
        <f>VLOOKUP(C4,Staff[],3,FALSE)</f>
        <v>MacKnockiter</v>
      </c>
      <c r="F7" s="63">
        <f>_xlfn.XLOOKUP(C4,Staff[Emp ID],Staff[Salary])</f>
        <v>119022.49</v>
      </c>
    </row>
    <row r="8" spans="2:8" x14ac:dyDescent="0.3">
      <c r="B8" t="s">
        <v>3</v>
      </c>
      <c r="C8" s="63" t="str">
        <f>VLOOKUP(C4,Staff[],5,FALSE)</f>
        <v>Accounting</v>
      </c>
      <c r="F8" s="63" t="str">
        <f>_xlfn.XLOOKUP(C4,Staff[Emp ID],Staff[Gender])</f>
        <v>Male</v>
      </c>
    </row>
    <row r="9" spans="2:8" x14ac:dyDescent="0.3">
      <c r="B9" t="s">
        <v>1129</v>
      </c>
      <c r="C9" s="63">
        <f>VLOOKUP(C4,Staff[],6,FALSE)</f>
        <v>119022.49</v>
      </c>
    </row>
    <row r="10" spans="2:8" x14ac:dyDescent="0.3">
      <c r="H10" s="47" t="s">
        <v>1134</v>
      </c>
    </row>
    <row r="12" spans="2:8" x14ac:dyDescent="0.3">
      <c r="H12" t="str" cm="1">
        <f t="array" ref="H12:H24">TRANSPOSE(_xlfn.XLOOKUP(C15,Staff[Last Name],Staff[]))</f>
        <v>TN03331</v>
      </c>
    </row>
    <row r="13" spans="2:8" x14ac:dyDescent="0.3">
      <c r="H13" t="str">
        <v>Crawford</v>
      </c>
    </row>
    <row r="14" spans="2:8" x14ac:dyDescent="0.3">
      <c r="H14" t="str">
        <v>Scad</v>
      </c>
    </row>
    <row r="15" spans="2:8" x14ac:dyDescent="0.3">
      <c r="B15" t="s">
        <v>1130</v>
      </c>
      <c r="C15" s="18" t="s">
        <v>706</v>
      </c>
      <c r="H15" t="str">
        <v>Male</v>
      </c>
    </row>
    <row r="16" spans="2:8" x14ac:dyDescent="0.3">
      <c r="C16" t="s">
        <v>1132</v>
      </c>
      <c r="H16" t="str">
        <v>Human Resources</v>
      </c>
    </row>
    <row r="17" spans="2:14" x14ac:dyDescent="0.3">
      <c r="C17">
        <f>MATCH(C15,Staff[Last Name],0)</f>
        <v>61</v>
      </c>
      <c r="H17">
        <v>72876.91</v>
      </c>
    </row>
    <row r="18" spans="2:14" x14ac:dyDescent="0.3">
      <c r="H18" t="str">
        <v>50k to 100k</v>
      </c>
    </row>
    <row r="19" spans="2:14" x14ac:dyDescent="0.3">
      <c r="B19" t="s">
        <v>1126</v>
      </c>
      <c r="C19" t="str">
        <f>INDEX(Staff[Emp ID],MATCH(C15,Staff[Last Name],0))</f>
        <v>TN03331</v>
      </c>
      <c r="F19" t="str">
        <f>_xlfn.XLOOKUP(C15,Staff[Last Name],Staff[Emp ID],"Not Found")</f>
        <v>TN03331</v>
      </c>
      <c r="H19">
        <v>43612</v>
      </c>
    </row>
    <row r="20" spans="2:14" x14ac:dyDescent="0.3">
      <c r="B20" t="s">
        <v>3</v>
      </c>
      <c r="C20" t="str">
        <f>INDEX(Staff[Department],MATCH(C15,Staff[Last Name],0))</f>
        <v>Human Resources</v>
      </c>
      <c r="F20" t="str">
        <f>_xlfn.XLOOKUP(C15,Staff[Last Name],Staff[Department],"Not Found")</f>
        <v>Human Resources</v>
      </c>
      <c r="H20">
        <v>0.4</v>
      </c>
    </row>
    <row r="21" spans="2:14" x14ac:dyDescent="0.3">
      <c r="B21" t="s">
        <v>4</v>
      </c>
      <c r="C21">
        <f>INDEX(Staff[Salary],MATCH(C15,Staff[Last Name],0))</f>
        <v>72876.91</v>
      </c>
      <c r="F21">
        <f>_xlfn.XLOOKUP(C15,Staff[Last Name],Staff[Salary],"Not Found")</f>
        <v>72876.91</v>
      </c>
      <c r="H21" t="str">
        <v>Fixed Term</v>
      </c>
    </row>
    <row r="22" spans="2:14" x14ac:dyDescent="0.3">
      <c r="H22" t="str">
        <v>Auckland, New Zealand</v>
      </c>
    </row>
    <row r="23" spans="2:14" x14ac:dyDescent="0.3">
      <c r="H23">
        <v>6.13972602739726</v>
      </c>
    </row>
    <row r="24" spans="2:14" x14ac:dyDescent="0.3">
      <c r="H24" t="str">
        <v>Part time</v>
      </c>
    </row>
    <row r="28" spans="2:14" x14ac:dyDescent="0.3">
      <c r="B28" s="47" t="s">
        <v>1135</v>
      </c>
      <c r="G28" s="47" t="s">
        <v>1138</v>
      </c>
    </row>
    <row r="30" spans="2:14" x14ac:dyDescent="0.3">
      <c r="B30" t="s">
        <v>1137</v>
      </c>
      <c r="C30" t="str" cm="1">
        <f t="array" ref="C30">_xlfn.XLOOKUP(MAX(Staff[Salary]),Staff[Salary],Staff[First Name]&amp;" "&amp;Staff[Last Name])</f>
        <v>Minerva Ricardot</v>
      </c>
      <c r="G30" s="18" t="s">
        <v>0</v>
      </c>
      <c r="H30" s="18" t="s">
        <v>1139</v>
      </c>
      <c r="I30" s="18" t="s">
        <v>577</v>
      </c>
    </row>
    <row r="31" spans="2:14" x14ac:dyDescent="0.3">
      <c r="G31" t="str" cm="1">
        <f t="array" ref="G31:I52">_xlfn._xlws.FILTER(Staff[[Emp ID]:[Last Name]], MONTH(Staff[Start Date])=3)</f>
        <v>SQ04612</v>
      </c>
      <c r="H31" t="str">
        <v>Mick</v>
      </c>
      <c r="I31" t="str">
        <v>Spraberry</v>
      </c>
      <c r="N31" s="34"/>
    </row>
    <row r="32" spans="2:14" x14ac:dyDescent="0.3">
      <c r="B32" t="s">
        <v>1136</v>
      </c>
      <c r="C32" t="str" cm="1">
        <f t="array" ref="C32">_xlfn.TEXTJOIN(",",,_xlfn._xlws.FILTER(Staff[First Name]&amp;" "&amp;Staff[Last Name],Staff[Salary]=MAX(Staff[Salary])))</f>
        <v>Minerva Ricardot,Mick Spraberry</v>
      </c>
      <c r="G32" t="str">
        <v>VT01803</v>
      </c>
      <c r="H32" t="str">
        <v>Freddy</v>
      </c>
      <c r="I32" t="str">
        <v>Linford</v>
      </c>
      <c r="N32" s="34"/>
    </row>
    <row r="33" spans="7:14" x14ac:dyDescent="0.3">
      <c r="G33" t="str">
        <v>VT02417</v>
      </c>
      <c r="H33" t="str">
        <v>Evangelina</v>
      </c>
      <c r="I33" t="str">
        <v>Lergan</v>
      </c>
      <c r="N33" s="34"/>
    </row>
    <row r="34" spans="7:14" x14ac:dyDescent="0.3">
      <c r="G34" t="str">
        <v>PR00893</v>
      </c>
      <c r="H34" t="str">
        <v>Vasavi</v>
      </c>
      <c r="I34" t="str">
        <v>Veeravasarapu</v>
      </c>
      <c r="N34" s="34"/>
    </row>
    <row r="35" spans="7:14" x14ac:dyDescent="0.3">
      <c r="G35" t="str">
        <v>VT03421</v>
      </c>
      <c r="H35" t="str">
        <v>Alic</v>
      </c>
      <c r="I35" t="str">
        <v>Bagg</v>
      </c>
      <c r="N35" s="34"/>
    </row>
    <row r="36" spans="7:14" x14ac:dyDescent="0.3">
      <c r="G36" t="str">
        <v>VT03993</v>
      </c>
      <c r="H36" t="str">
        <v>Dulce</v>
      </c>
      <c r="I36" t="str">
        <v>Colbeck</v>
      </c>
      <c r="N36" s="34"/>
    </row>
    <row r="37" spans="7:14" x14ac:dyDescent="0.3">
      <c r="G37" t="str">
        <v>SQ01519</v>
      </c>
      <c r="H37" t="str">
        <v>Caron</v>
      </c>
      <c r="I37" t="str">
        <v>Kolakovic</v>
      </c>
      <c r="N37" s="34"/>
    </row>
    <row r="38" spans="7:14" x14ac:dyDescent="0.3">
      <c r="G38" t="str">
        <v>VT04028</v>
      </c>
      <c r="H38" t="str">
        <v>Michale</v>
      </c>
      <c r="I38" t="str">
        <v>Rolf</v>
      </c>
      <c r="N38" s="34"/>
    </row>
    <row r="39" spans="7:14" x14ac:dyDescent="0.3">
      <c r="G39" t="str">
        <v>VT04028</v>
      </c>
      <c r="H39" t="str">
        <v>Michale</v>
      </c>
      <c r="I39" t="str">
        <v>Rolf</v>
      </c>
      <c r="N39" s="34"/>
    </row>
    <row r="40" spans="7:14" x14ac:dyDescent="0.3">
      <c r="G40" t="str">
        <v>SQ00022</v>
      </c>
      <c r="H40" t="str">
        <v>Carlin</v>
      </c>
      <c r="I40" t="str">
        <v>Demke</v>
      </c>
      <c r="N40" s="34"/>
    </row>
    <row r="41" spans="7:14" x14ac:dyDescent="0.3">
      <c r="G41" t="str">
        <v>TN01256</v>
      </c>
      <c r="H41" t="str">
        <v>Shattesh</v>
      </c>
      <c r="I41" t="str">
        <v>Utpat</v>
      </c>
      <c r="N41" s="34"/>
    </row>
    <row r="42" spans="7:14" x14ac:dyDescent="0.3">
      <c r="G42" t="str">
        <v>PR00746</v>
      </c>
      <c r="H42" t="str">
        <v>Hogan</v>
      </c>
      <c r="I42" t="str">
        <v>Iles</v>
      </c>
      <c r="N42" s="34"/>
    </row>
    <row r="43" spans="7:14" x14ac:dyDescent="0.3">
      <c r="G43" t="str">
        <v>SQ00105</v>
      </c>
      <c r="H43" t="str">
        <v>Sarayu</v>
      </c>
      <c r="I43" t="str">
        <v>Ragunathan</v>
      </c>
      <c r="N43" s="34"/>
    </row>
    <row r="44" spans="7:14" x14ac:dyDescent="0.3">
      <c r="G44" t="str">
        <v>VT04415</v>
      </c>
      <c r="H44" t="str">
        <v>Malory</v>
      </c>
      <c r="I44" t="str">
        <v>Biles</v>
      </c>
      <c r="N44" s="34"/>
    </row>
    <row r="45" spans="7:14" x14ac:dyDescent="0.3">
      <c r="G45" t="str">
        <v>TN01601</v>
      </c>
      <c r="H45" t="str">
        <v>Melva</v>
      </c>
      <c r="I45" t="str">
        <v>Jickells</v>
      </c>
      <c r="N45" s="34"/>
    </row>
    <row r="46" spans="7:14" x14ac:dyDescent="0.3">
      <c r="G46" t="str">
        <v>TN04892</v>
      </c>
      <c r="H46" t="str">
        <v>Luca</v>
      </c>
      <c r="I46" t="str">
        <v>Wolstenholme</v>
      </c>
      <c r="N46" s="34"/>
    </row>
    <row r="47" spans="7:14" x14ac:dyDescent="0.3">
      <c r="G47" t="str">
        <v>VT01762</v>
      </c>
      <c r="H47" t="str">
        <v>Geena</v>
      </c>
      <c r="I47" t="str">
        <v>Raghavanpillai</v>
      </c>
      <c r="N47" s="34"/>
    </row>
    <row r="48" spans="7:14" x14ac:dyDescent="0.3">
      <c r="G48" t="str">
        <v>TN01601</v>
      </c>
      <c r="H48" t="str">
        <v>Melva</v>
      </c>
      <c r="I48" t="str">
        <v>Jickells</v>
      </c>
      <c r="N48" s="34"/>
    </row>
    <row r="49" spans="7:14" x14ac:dyDescent="0.3">
      <c r="G49" t="str">
        <v>TN01256</v>
      </c>
      <c r="H49" t="str">
        <v>Sawini</v>
      </c>
      <c r="I49" t="str">
        <v>Chandan</v>
      </c>
      <c r="N49" s="34"/>
    </row>
    <row r="50" spans="7:14" x14ac:dyDescent="0.3">
      <c r="G50" t="str">
        <v>SQ03112</v>
      </c>
      <c r="H50" t="str">
        <v>Kantimoy</v>
      </c>
      <c r="I50" t="str">
        <v>Pritish</v>
      </c>
      <c r="N50" s="34"/>
    </row>
    <row r="51" spans="7:14" x14ac:dyDescent="0.3">
      <c r="G51" t="str">
        <v>VT03421</v>
      </c>
      <c r="H51" t="str">
        <v>Alic</v>
      </c>
      <c r="I51" t="str">
        <v>Bagg</v>
      </c>
      <c r="N51" s="34"/>
    </row>
    <row r="52" spans="7:14" x14ac:dyDescent="0.3">
      <c r="G52" t="str">
        <v>SQ03625</v>
      </c>
      <c r="H52" t="str">
        <v>Fidela</v>
      </c>
      <c r="I52" t="str">
        <v>Artis</v>
      </c>
      <c r="N52" s="3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D6177-A4A1-4853-B729-2955402EDC92}">
  <dimension ref="B1:I18"/>
  <sheetViews>
    <sheetView zoomScale="73" workbookViewId="0">
      <selection activeCell="H7" sqref="H7"/>
    </sheetView>
  </sheetViews>
  <sheetFormatPr defaultRowHeight="14.4" x14ac:dyDescent="0.3"/>
  <cols>
    <col min="2" max="2" width="25.09765625" customWidth="1"/>
    <col min="3" max="3" width="13.296875" customWidth="1"/>
    <col min="4" max="4" width="13" customWidth="1"/>
    <col min="5" max="5" width="13.8984375" customWidth="1"/>
    <col min="6" max="6" width="8.296875" style="48" customWidth="1"/>
    <col min="7" max="7" width="13.09765625" customWidth="1"/>
    <col min="8" max="8" width="12.3984375" customWidth="1"/>
    <col min="9" max="9" width="12.796875" customWidth="1"/>
  </cols>
  <sheetData>
    <row r="1" spans="2:9" x14ac:dyDescent="0.3">
      <c r="B1" s="47" t="s">
        <v>1140</v>
      </c>
    </row>
    <row r="3" spans="2:9" ht="16.8" customHeight="1" x14ac:dyDescent="0.3">
      <c r="B3" s="17" t="s">
        <v>1142</v>
      </c>
      <c r="C3" s="17">
        <f>COUNTA(Staff[Emp ID])</f>
        <v>260</v>
      </c>
      <c r="D3" s="66">
        <f>AVERAGE(Staff[Salary])</f>
        <v>73861.325230769202</v>
      </c>
      <c r="E3" s="17"/>
      <c r="F3" s="17"/>
      <c r="G3" s="66">
        <f>MAX(Staff[Salary])</f>
        <v>120000</v>
      </c>
      <c r="H3" s="17"/>
      <c r="I3" s="17"/>
    </row>
    <row r="4" spans="2:9" ht="13.2" customHeight="1" x14ac:dyDescent="0.3">
      <c r="B4" s="65"/>
      <c r="C4" s="65"/>
      <c r="D4" s="65"/>
      <c r="E4" s="65"/>
      <c r="F4" s="65"/>
      <c r="G4" s="65"/>
      <c r="H4" s="65"/>
      <c r="I4" s="65"/>
    </row>
    <row r="5" spans="2:9" x14ac:dyDescent="0.3">
      <c r="B5" s="64" t="s">
        <v>3</v>
      </c>
      <c r="C5" s="64" t="s">
        <v>1054</v>
      </c>
      <c r="D5" s="64" t="s">
        <v>1056</v>
      </c>
      <c r="E5" s="99" t="s">
        <v>1141</v>
      </c>
      <c r="F5" s="99"/>
      <c r="G5" s="64" t="s">
        <v>1064</v>
      </c>
      <c r="H5" s="64" t="s">
        <v>1143</v>
      </c>
      <c r="I5" s="64" t="s">
        <v>1144</v>
      </c>
    </row>
    <row r="6" spans="2:9" x14ac:dyDescent="0.3">
      <c r="B6" t="str" cm="1">
        <f t="array" ref="B6:B17">_xlfn._xlws.SORT(_xlfn.UNIQUE(Staff[Department]))</f>
        <v>Accounting</v>
      </c>
      <c r="C6" cm="1">
        <f t="array" ref="C6:C17">COUNTIFS(Staff[Department],_xlfn.ANCHORARRAY(B6))</f>
        <v>26</v>
      </c>
      <c r="D6" s="15" cm="1">
        <f t="array" ref="D6:D17">AVERAGEIFS(Staff[Salary],Staff[Department],_xlfn.ANCHORARRAY(B6))</f>
        <v>69806.945769230762</v>
      </c>
      <c r="E6" s="15" cm="1">
        <f t="array" ref="E6:E17">_xlfn.ANCHORARRAY(D6)-D3</f>
        <v>-4054.3794615384395</v>
      </c>
      <c r="F6" s="67" cm="1">
        <f t="array" ref="F6:F17">_xlfn.ANCHORARRAY(E6)</f>
        <v>-4054.3794615384395</v>
      </c>
      <c r="G6" s="15" cm="1">
        <f t="array" ref="G6:G17">_xlfn.MAXIFS(Staff[Salary],Staff[Department],_xlfn.ANCHORARRAY(B6))</f>
        <v>119022.49</v>
      </c>
    </row>
    <row r="7" spans="2:9" x14ac:dyDescent="0.3">
      <c r="B7" t="str">
        <v>Business Development</v>
      </c>
      <c r="C7">
        <v>26</v>
      </c>
      <c r="D7" s="15">
        <v>79781.805769230792</v>
      </c>
      <c r="E7" s="15">
        <v>5920.4805384615902</v>
      </c>
      <c r="F7" s="67">
        <v>5920.4805384615902</v>
      </c>
      <c r="G7" s="15">
        <v>110042.37</v>
      </c>
    </row>
    <row r="8" spans="2:9" x14ac:dyDescent="0.3">
      <c r="B8" t="str">
        <v>Engineering</v>
      </c>
      <c r="C8">
        <v>26</v>
      </c>
      <c r="D8" s="15">
        <v>81976.441923076913</v>
      </c>
      <c r="E8" s="15">
        <v>8115.1166923077108</v>
      </c>
      <c r="F8" s="67">
        <v>8115.1166923077108</v>
      </c>
      <c r="G8" s="15">
        <v>120000</v>
      </c>
    </row>
    <row r="9" spans="2:9" x14ac:dyDescent="0.3">
      <c r="B9" t="str">
        <v>Human Resources</v>
      </c>
      <c r="C9">
        <v>22</v>
      </c>
      <c r="D9" s="15">
        <v>73109.377727272731</v>
      </c>
      <c r="E9" s="15">
        <v>-751.94750349647074</v>
      </c>
      <c r="F9" s="67">
        <v>-751.94750349647074</v>
      </c>
      <c r="G9" s="15">
        <v>103494.94</v>
      </c>
    </row>
    <row r="10" spans="2:9" x14ac:dyDescent="0.3">
      <c r="B10" t="str">
        <v>Legal</v>
      </c>
      <c r="C10">
        <v>21</v>
      </c>
      <c r="D10" s="15">
        <v>67242.51761904762</v>
      </c>
      <c r="E10" s="15">
        <v>-6618.8076117215824</v>
      </c>
      <c r="F10" s="67">
        <v>-6618.8076117215824</v>
      </c>
      <c r="G10" s="15">
        <v>113747.56</v>
      </c>
    </row>
    <row r="11" spans="2:9" x14ac:dyDescent="0.3">
      <c r="B11" t="str">
        <v>Marketing</v>
      </c>
      <c r="C11">
        <v>12</v>
      </c>
      <c r="D11" s="15">
        <v>64441.299999999996</v>
      </c>
      <c r="E11" s="15">
        <v>-9420.0252307692062</v>
      </c>
      <c r="F11" s="67">
        <v>-9420.0252307692062</v>
      </c>
      <c r="G11" s="15">
        <v>104903.79</v>
      </c>
    </row>
    <row r="12" spans="2:9" x14ac:dyDescent="0.3">
      <c r="B12" t="str">
        <v>Product Management</v>
      </c>
      <c r="C12">
        <v>29</v>
      </c>
      <c r="D12" s="15">
        <v>75179.064482758607</v>
      </c>
      <c r="E12" s="15">
        <v>1317.7392519894056</v>
      </c>
      <c r="F12" s="67">
        <v>1317.7392519894056</v>
      </c>
      <c r="G12" s="15">
        <v>115191.38</v>
      </c>
    </row>
    <row r="13" spans="2:9" x14ac:dyDescent="0.3">
      <c r="B13" t="str">
        <v>Research and Development</v>
      </c>
      <c r="C13">
        <v>18</v>
      </c>
      <c r="D13" s="15">
        <v>66910.765555555554</v>
      </c>
      <c r="E13" s="15">
        <v>-6950.559675213648</v>
      </c>
      <c r="F13" s="67">
        <v>-6950.559675213648</v>
      </c>
      <c r="G13" s="15">
        <v>99683.67</v>
      </c>
    </row>
    <row r="14" spans="2:9" x14ac:dyDescent="0.3">
      <c r="B14" t="str">
        <v>Sales</v>
      </c>
      <c r="C14">
        <v>18</v>
      </c>
      <c r="D14" s="15">
        <v>71897.095555555556</v>
      </c>
      <c r="E14" s="15">
        <v>-1964.2296752136463</v>
      </c>
      <c r="F14" s="67">
        <v>-1964.2296752136463</v>
      </c>
      <c r="G14" s="15">
        <v>102129.37</v>
      </c>
    </row>
    <row r="15" spans="2:9" x14ac:dyDescent="0.3">
      <c r="B15" t="str">
        <v>Services</v>
      </c>
      <c r="C15">
        <v>21</v>
      </c>
      <c r="D15" s="15">
        <v>74673.97476190477</v>
      </c>
      <c r="E15" s="15">
        <v>812.6495311355684</v>
      </c>
      <c r="F15" s="67">
        <v>812.6495311355684</v>
      </c>
      <c r="G15" s="15">
        <v>120000</v>
      </c>
    </row>
    <row r="16" spans="2:9" x14ac:dyDescent="0.3">
      <c r="B16" t="str">
        <v>Support</v>
      </c>
      <c r="C16">
        <v>17</v>
      </c>
      <c r="D16" s="15">
        <v>66432.455882352922</v>
      </c>
      <c r="E16" s="15">
        <v>-7428.8693484162795</v>
      </c>
      <c r="F16" s="67">
        <v>-7428.8693484162795</v>
      </c>
      <c r="G16" s="15">
        <v>104802.63</v>
      </c>
    </row>
    <row r="17" spans="2:7" x14ac:dyDescent="0.3">
      <c r="B17" t="str">
        <v>Training</v>
      </c>
      <c r="C17">
        <v>24</v>
      </c>
      <c r="D17" s="15">
        <v>83883.965000000011</v>
      </c>
      <c r="E17" s="15">
        <v>10022.639769230809</v>
      </c>
      <c r="F17" s="67">
        <v>10022.639769230809</v>
      </c>
      <c r="G17" s="15">
        <v>116767.63</v>
      </c>
    </row>
    <row r="18" spans="2:7" x14ac:dyDescent="0.3">
      <c r="D18" s="15"/>
      <c r="E18" s="15"/>
      <c r="F18" s="67"/>
      <c r="G18" s="15"/>
    </row>
  </sheetData>
  <mergeCells count="1">
    <mergeCell ref="E5:F5"/>
  </mergeCells>
  <conditionalFormatting sqref="E6:E18">
    <cfRule type="dataBar" priority="1">
      <dataBar showValue="0">
        <cfvo type="min"/>
        <cfvo type="max"/>
        <color rgb="FF63C384"/>
      </dataBar>
      <extLst>
        <ext xmlns:x14="http://schemas.microsoft.com/office/spreadsheetml/2009/9/main" uri="{B025F937-C7B1-47D3-B67F-A62EFF666E3E}">
          <x14:id>{DDBE57BD-57C8-4983-9EB3-FC81485E30DD}</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DBE57BD-57C8-4983-9EB3-FC81485E30DD}">
            <x14:dataBar minLength="0" maxLength="100" gradient="0">
              <x14:cfvo type="autoMin"/>
              <x14:cfvo type="autoMax"/>
              <x14:negativeFillColor rgb="FFFF0000"/>
              <x14:axisColor rgb="FF000000"/>
            </x14:dataBar>
          </x14:cfRule>
          <xm:sqref>E6:E18</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41115-1F8B-44D3-8A76-D5C0B026CC00}">
  <dimension ref="A1:E18"/>
  <sheetViews>
    <sheetView zoomScale="71" zoomScaleNormal="100" workbookViewId="0">
      <selection activeCell="H12" sqref="H12"/>
    </sheetView>
  </sheetViews>
  <sheetFormatPr defaultRowHeight="14.4" x14ac:dyDescent="0.3"/>
  <cols>
    <col min="1" max="1" width="1.69921875" style="48" customWidth="1"/>
    <col min="2" max="2" width="3.8984375" style="48" customWidth="1"/>
    <col min="3" max="3" width="5.09765625" style="48" customWidth="1"/>
    <col min="4" max="4" width="78.8984375" style="48" customWidth="1"/>
    <col min="5" max="5" width="36" style="48" customWidth="1"/>
    <col min="6" max="16384" width="8.796875" style="48"/>
  </cols>
  <sheetData>
    <row r="1" spans="1:5" s="50" customFormat="1" ht="36.6" x14ac:dyDescent="0.3">
      <c r="A1" s="49"/>
      <c r="C1" s="51" t="s">
        <v>1099</v>
      </c>
    </row>
    <row r="5" spans="1:5" ht="21" x14ac:dyDescent="0.4">
      <c r="C5" s="61" t="s">
        <v>1100</v>
      </c>
      <c r="E5" s="62" t="s">
        <v>1101</v>
      </c>
    </row>
    <row r="6" spans="1:5" ht="18" x14ac:dyDescent="0.3">
      <c r="C6" s="58">
        <v>1</v>
      </c>
      <c r="D6" s="52" t="s">
        <v>1102</v>
      </c>
      <c r="E6" s="53" t="s">
        <v>1103</v>
      </c>
    </row>
    <row r="7" spans="1:5" ht="18" x14ac:dyDescent="0.3">
      <c r="C7" s="59">
        <v>2</v>
      </c>
      <c r="D7" s="54" t="s">
        <v>1104</v>
      </c>
      <c r="E7" s="55" t="s">
        <v>1105</v>
      </c>
    </row>
    <row r="8" spans="1:5" ht="18" x14ac:dyDescent="0.3">
      <c r="C8" s="59">
        <v>3</v>
      </c>
      <c r="D8" s="54" t="s">
        <v>1106</v>
      </c>
      <c r="E8" s="55" t="s">
        <v>1107</v>
      </c>
    </row>
    <row r="9" spans="1:5" ht="18" x14ac:dyDescent="0.3">
      <c r="C9" s="59">
        <v>4</v>
      </c>
      <c r="D9" s="54" t="s">
        <v>1108</v>
      </c>
      <c r="E9" s="55" t="s">
        <v>1109</v>
      </c>
    </row>
    <row r="10" spans="1:5" ht="18" x14ac:dyDescent="0.3">
      <c r="C10" s="59">
        <v>5</v>
      </c>
      <c r="D10" s="54" t="s">
        <v>1110</v>
      </c>
      <c r="E10" s="55" t="s">
        <v>1111</v>
      </c>
    </row>
    <row r="11" spans="1:5" ht="18" x14ac:dyDescent="0.3">
      <c r="C11" s="59">
        <v>6</v>
      </c>
      <c r="D11" s="54" t="s">
        <v>1112</v>
      </c>
      <c r="E11" s="55" t="s">
        <v>1113</v>
      </c>
    </row>
    <row r="12" spans="1:5" ht="18" x14ac:dyDescent="0.3">
      <c r="C12" s="59">
        <v>7</v>
      </c>
      <c r="D12" s="54" t="s">
        <v>1114</v>
      </c>
      <c r="E12" s="55" t="s">
        <v>1115</v>
      </c>
    </row>
    <row r="13" spans="1:5" ht="18" x14ac:dyDescent="0.3">
      <c r="C13" s="59">
        <v>8</v>
      </c>
      <c r="D13" s="54" t="s">
        <v>1116</v>
      </c>
      <c r="E13" s="55" t="s">
        <v>1117</v>
      </c>
    </row>
    <row r="14" spans="1:5" ht="18" x14ac:dyDescent="0.3">
      <c r="C14" s="59">
        <v>9</v>
      </c>
      <c r="D14" s="54" t="s">
        <v>1118</v>
      </c>
      <c r="E14" s="55" t="s">
        <v>1119</v>
      </c>
    </row>
    <row r="15" spans="1:5" ht="18" x14ac:dyDescent="0.3">
      <c r="C15" s="60">
        <v>10</v>
      </c>
      <c r="D15" s="56" t="s">
        <v>1120</v>
      </c>
      <c r="E15" s="57" t="s">
        <v>1117</v>
      </c>
    </row>
    <row r="17" spans="3:4" ht="18" x14ac:dyDescent="0.3">
      <c r="C17" s="58" t="s">
        <v>1121</v>
      </c>
      <c r="D17" s="52" t="s">
        <v>1122</v>
      </c>
    </row>
    <row r="18" spans="3:4" ht="18" x14ac:dyDescent="0.3">
      <c r="C18" s="60" t="s">
        <v>1123</v>
      </c>
      <c r="D18" s="56" t="s">
        <v>1124</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2E8C4-D905-41EF-84B3-12E1B844CF17}">
  <dimension ref="B1:Q1003"/>
  <sheetViews>
    <sheetView zoomScale="67" zoomScaleNormal="100" workbookViewId="0">
      <selection activeCell="H25" sqref="H25"/>
    </sheetView>
  </sheetViews>
  <sheetFormatPr defaultRowHeight="14.4" x14ac:dyDescent="0.3"/>
  <cols>
    <col min="1" max="1" width="3.5" style="48" customWidth="1"/>
    <col min="2" max="2" width="16.09765625" style="48" customWidth="1"/>
    <col min="3" max="3" width="13.59765625" style="48" customWidth="1"/>
    <col min="4" max="4" width="18.3984375" style="48" customWidth="1"/>
    <col min="5" max="5" width="16.59765625" style="48" customWidth="1"/>
    <col min="6" max="6" width="17.796875" style="48" customWidth="1"/>
    <col min="7" max="7" width="18.5" style="48" customWidth="1"/>
    <col min="8" max="8" width="19.3984375" style="48" customWidth="1"/>
    <col min="9" max="9" width="14.296875" style="48" customWidth="1"/>
    <col min="10" max="10" width="17" style="48" customWidth="1"/>
    <col min="11" max="12" width="18.59765625" style="48" customWidth="1"/>
    <col min="13" max="13" width="16.8984375" style="48" customWidth="1"/>
    <col min="14" max="14" width="16.09765625" style="48" customWidth="1"/>
    <col min="15" max="15" width="8.8984375" style="48" customWidth="1"/>
    <col min="16" max="16" width="8.796875" style="48"/>
    <col min="17" max="17" width="11.69921875" style="48" customWidth="1"/>
    <col min="18" max="16384" width="8.796875" style="48"/>
  </cols>
  <sheetData>
    <row r="1" spans="2:17" s="92" customFormat="1" ht="48" customHeight="1" x14ac:dyDescent="0.3">
      <c r="B1" s="93" t="s">
        <v>1145</v>
      </c>
    </row>
    <row r="2" spans="2:17" x14ac:dyDescent="0.3">
      <c r="O2" s="68"/>
    </row>
    <row r="3" spans="2:17" x14ac:dyDescent="0.3">
      <c r="B3" s="74" t="s">
        <v>1146</v>
      </c>
      <c r="C3" s="75" t="s">
        <v>1147</v>
      </c>
      <c r="D3" s="76" t="s">
        <v>1148</v>
      </c>
      <c r="E3" s="77" t="s">
        <v>1149</v>
      </c>
      <c r="F3" s="77" t="s">
        <v>1150</v>
      </c>
      <c r="G3" s="75" t="s">
        <v>1151</v>
      </c>
      <c r="H3" s="78" t="s">
        <v>1152</v>
      </c>
      <c r="I3" s="89" t="s">
        <v>2200</v>
      </c>
      <c r="J3" s="89" t="s">
        <v>2201</v>
      </c>
      <c r="K3" s="89" t="s">
        <v>2209</v>
      </c>
      <c r="L3" s="89" t="s">
        <v>2210</v>
      </c>
      <c r="N3" s="74" t="s">
        <v>1147</v>
      </c>
      <c r="O3" s="75" t="s">
        <v>1153</v>
      </c>
      <c r="P3" s="75" t="s">
        <v>579</v>
      </c>
      <c r="Q3" s="78" t="s">
        <v>1154</v>
      </c>
    </row>
    <row r="4" spans="2:17" x14ac:dyDescent="0.3">
      <c r="B4" s="72" t="s">
        <v>1155</v>
      </c>
      <c r="C4" s="20" t="s">
        <v>1156</v>
      </c>
      <c r="D4" s="20">
        <v>116</v>
      </c>
      <c r="E4" s="69" t="s">
        <v>1157</v>
      </c>
      <c r="F4" s="70">
        <v>44927</v>
      </c>
      <c r="G4" s="20">
        <v>128</v>
      </c>
      <c r="H4" s="73">
        <v>4.9000000000000004</v>
      </c>
      <c r="I4" s="48">
        <f>IF(MONTH(Calls[[#This Row],[Date of Call]])&lt;=6, YEAR(Calls[[#This Row],[Date of Call]]),YEAR(Calls[[#This Row],[Date of Call]])+1)</f>
        <v>2023</v>
      </c>
      <c r="J4" s="48" t="str">
        <f>TEXT(Calls[[#This Row],[Date of Call]],"DDDD")</f>
        <v>Sunday</v>
      </c>
      <c r="K4" s="48" t="str" cm="1">
        <f t="array" ref="K4">_xlfn.IFS(Calls[[#This Row],[Duration]]&lt;=10,"Under 10 mins",Calls[[#This Row],[Duration]]&lt;=30,"10 to 30 mins", Calls[[#This Row],[Duration]]&lt;60,"30 to 60 mins", Calls[[#This Row],[Duration]]&lt;=120,"1 to 2 hours",TRUE, "More than 2 hours")</f>
        <v>1 to 2 hours</v>
      </c>
      <c r="L4" s="5">
        <f>ROUND(Calls[[#This Row],[Satisfaction Rating]],0)</f>
        <v>5</v>
      </c>
      <c r="N4" s="72" t="s">
        <v>1158</v>
      </c>
      <c r="O4" s="71" t="s">
        <v>30</v>
      </c>
      <c r="P4" s="20">
        <v>41</v>
      </c>
      <c r="Q4" s="73" t="s">
        <v>1159</v>
      </c>
    </row>
    <row r="5" spans="2:17" x14ac:dyDescent="0.3">
      <c r="B5" s="72" t="s">
        <v>1160</v>
      </c>
      <c r="C5" s="20" t="s">
        <v>1161</v>
      </c>
      <c r="D5" s="20">
        <v>119</v>
      </c>
      <c r="E5" s="69" t="s">
        <v>1157</v>
      </c>
      <c r="F5" s="70">
        <v>44927</v>
      </c>
      <c r="G5" s="20">
        <v>135</v>
      </c>
      <c r="H5" s="73">
        <v>2.9</v>
      </c>
      <c r="I5" s="48">
        <f>IF(MONTH(Calls[[#This Row],[Date of Call]])&lt;=6, YEAR(Calls[[#This Row],[Date of Call]]),YEAR(Calls[[#This Row],[Date of Call]])+1)</f>
        <v>2023</v>
      </c>
      <c r="J5" s="48" t="str">
        <f>TEXT(Calls[[#This Row],[Date of Call]],"DDDD")</f>
        <v>Sunday</v>
      </c>
      <c r="K5" s="48" t="str" cm="1">
        <f t="array" ref="K5">_xlfn.IFS(Calls[[#This Row],[Duration]]&lt;=10,"Under 10 mins",Calls[[#This Row],[Duration]]&lt;=30,"10 to 30 mins", Calls[[#This Row],[Duration]]&lt;60,"30 to 60 mins", Calls[[#This Row],[Duration]]&lt;=120,"1 to 2 hours",TRUE, "More than 2 hours")</f>
        <v>1 to 2 hours</v>
      </c>
      <c r="L5" s="5">
        <f>ROUND(Calls[[#This Row],[Satisfaction Rating]],0)</f>
        <v>3</v>
      </c>
      <c r="N5" s="72" t="s">
        <v>1162</v>
      </c>
      <c r="O5" s="71" t="s">
        <v>30</v>
      </c>
      <c r="P5" s="20">
        <v>31</v>
      </c>
      <c r="Q5" s="73" t="s">
        <v>1163</v>
      </c>
    </row>
    <row r="6" spans="2:17" x14ac:dyDescent="0.3">
      <c r="B6" s="72" t="s">
        <v>1164</v>
      </c>
      <c r="C6" s="20" t="s">
        <v>1165</v>
      </c>
      <c r="D6" s="20">
        <v>68</v>
      </c>
      <c r="E6" s="69" t="s">
        <v>1166</v>
      </c>
      <c r="F6" s="70">
        <v>44927</v>
      </c>
      <c r="G6" s="20">
        <v>66</v>
      </c>
      <c r="H6" s="73">
        <v>4.7</v>
      </c>
      <c r="I6" s="48">
        <f>IF(MONTH(Calls[[#This Row],[Date of Call]])&lt;=6, YEAR(Calls[[#This Row],[Date of Call]]),YEAR(Calls[[#This Row],[Date of Call]])+1)</f>
        <v>2023</v>
      </c>
      <c r="J6" s="48" t="str">
        <f>TEXT(Calls[[#This Row],[Date of Call]],"DDDD")</f>
        <v>Sunday</v>
      </c>
      <c r="K6" s="48" t="str" cm="1">
        <f t="array" ref="K6">_xlfn.IFS(Calls[[#This Row],[Duration]]&lt;=10,"Under 10 mins",Calls[[#This Row],[Duration]]&lt;=30,"10 to 30 mins", Calls[[#This Row],[Duration]]&lt;60,"30 to 60 mins", Calls[[#This Row],[Duration]]&lt;=120,"1 to 2 hours",TRUE, "More than 2 hours")</f>
        <v>1 to 2 hours</v>
      </c>
      <c r="L6" s="5">
        <f>ROUND(Calls[[#This Row],[Satisfaction Rating]],0)</f>
        <v>5</v>
      </c>
      <c r="N6" s="72" t="s">
        <v>1156</v>
      </c>
      <c r="O6" s="71" t="s">
        <v>30</v>
      </c>
      <c r="P6" s="20">
        <v>26</v>
      </c>
      <c r="Q6" s="73" t="s">
        <v>1167</v>
      </c>
    </row>
    <row r="7" spans="2:17" x14ac:dyDescent="0.3">
      <c r="B7" s="72" t="s">
        <v>1168</v>
      </c>
      <c r="C7" s="20" t="s">
        <v>1169</v>
      </c>
      <c r="D7" s="20">
        <v>119</v>
      </c>
      <c r="E7" s="69" t="s">
        <v>1166</v>
      </c>
      <c r="F7" s="70">
        <v>44927</v>
      </c>
      <c r="G7" s="20">
        <v>22</v>
      </c>
      <c r="H7" s="73">
        <v>2.9</v>
      </c>
      <c r="I7" s="48">
        <f>IF(MONTH(Calls[[#This Row],[Date of Call]])&lt;=6, YEAR(Calls[[#This Row],[Date of Call]]),YEAR(Calls[[#This Row],[Date of Call]])+1)</f>
        <v>2023</v>
      </c>
      <c r="J7" s="48" t="str">
        <f>TEXT(Calls[[#This Row],[Date of Call]],"DDDD")</f>
        <v>Sunday</v>
      </c>
      <c r="K7" s="48" t="str" cm="1">
        <f t="array" ref="K7">_xlfn.IFS(Calls[[#This Row],[Duration]]&lt;=10,"Under 10 mins",Calls[[#This Row],[Duration]]&lt;=30,"10 to 30 mins", Calls[[#This Row],[Duration]]&lt;60,"30 to 60 mins", Calls[[#This Row],[Duration]]&lt;=120,"1 to 2 hours",TRUE, "More than 2 hours")</f>
        <v>1 to 2 hours</v>
      </c>
      <c r="L7" s="5">
        <f>ROUND(Calls[[#This Row],[Satisfaction Rating]],0)</f>
        <v>3</v>
      </c>
      <c r="N7" s="72" t="s">
        <v>1161</v>
      </c>
      <c r="O7" s="71" t="s">
        <v>30</v>
      </c>
      <c r="P7" s="20">
        <v>36</v>
      </c>
      <c r="Q7" s="73" t="s">
        <v>1167</v>
      </c>
    </row>
    <row r="8" spans="2:17" x14ac:dyDescent="0.3">
      <c r="B8" s="72" t="s">
        <v>1170</v>
      </c>
      <c r="C8" s="20" t="s">
        <v>1171</v>
      </c>
      <c r="D8" s="20">
        <v>128</v>
      </c>
      <c r="E8" s="69" t="s">
        <v>1172</v>
      </c>
      <c r="F8" s="70">
        <v>44928</v>
      </c>
      <c r="G8" s="20">
        <v>31</v>
      </c>
      <c r="H8" s="73">
        <v>2.8</v>
      </c>
      <c r="I8" s="48">
        <f>IF(MONTH(Calls[[#This Row],[Date of Call]])&lt;=6, YEAR(Calls[[#This Row],[Date of Call]]),YEAR(Calls[[#This Row],[Date of Call]])+1)</f>
        <v>2023</v>
      </c>
      <c r="J8" s="48" t="str">
        <f>TEXT(Calls[[#This Row],[Date of Call]],"DDDD")</f>
        <v>Monday</v>
      </c>
      <c r="K8" s="48" t="str" cm="1">
        <f t="array" ref="K8">_xlfn.IFS(Calls[[#This Row],[Duration]]&lt;=10,"Under 10 mins",Calls[[#This Row],[Duration]]&lt;=30,"10 to 30 mins", Calls[[#This Row],[Duration]]&lt;60,"30 to 60 mins", Calls[[#This Row],[Duration]]&lt;=120,"1 to 2 hours",TRUE, "More than 2 hours")</f>
        <v>More than 2 hours</v>
      </c>
      <c r="L8" s="5">
        <f>ROUND(Calls[[#This Row],[Satisfaction Rating]],0)</f>
        <v>3</v>
      </c>
      <c r="N8" s="72" t="s">
        <v>1165</v>
      </c>
      <c r="O8" s="71" t="s">
        <v>30</v>
      </c>
      <c r="P8" s="20">
        <v>37</v>
      </c>
      <c r="Q8" s="73" t="s">
        <v>1159</v>
      </c>
    </row>
    <row r="9" spans="2:17" x14ac:dyDescent="0.3">
      <c r="B9" s="72" t="s">
        <v>1173</v>
      </c>
      <c r="C9" s="20" t="s">
        <v>1171</v>
      </c>
      <c r="D9" s="20">
        <v>49</v>
      </c>
      <c r="E9" s="69" t="s">
        <v>1166</v>
      </c>
      <c r="F9" s="70">
        <v>44929</v>
      </c>
      <c r="G9" s="20">
        <v>135</v>
      </c>
      <c r="H9" s="73">
        <v>4.8</v>
      </c>
      <c r="I9" s="48">
        <f>IF(MONTH(Calls[[#This Row],[Date of Call]])&lt;=6, YEAR(Calls[[#This Row],[Date of Call]]),YEAR(Calls[[#This Row],[Date of Call]])+1)</f>
        <v>2023</v>
      </c>
      <c r="J9" s="48" t="str">
        <f>TEXT(Calls[[#This Row],[Date of Call]],"DDDD")</f>
        <v>Tuesday</v>
      </c>
      <c r="K9" s="48" t="str" cm="1">
        <f t="array" ref="K9">_xlfn.IFS(Calls[[#This Row],[Duration]]&lt;=10,"Under 10 mins",Calls[[#This Row],[Duration]]&lt;=30,"10 to 30 mins", Calls[[#This Row],[Duration]]&lt;60,"30 to 60 mins", Calls[[#This Row],[Duration]]&lt;=120,"1 to 2 hours",TRUE, "More than 2 hours")</f>
        <v>30 to 60 mins</v>
      </c>
      <c r="L9" s="5">
        <f>ROUND(Calls[[#This Row],[Satisfaction Rating]],0)</f>
        <v>5</v>
      </c>
      <c r="N9" s="72" t="s">
        <v>1174</v>
      </c>
      <c r="O9" s="71" t="s">
        <v>30</v>
      </c>
      <c r="P9" s="20">
        <v>23</v>
      </c>
      <c r="Q9" s="73" t="s">
        <v>1159</v>
      </c>
    </row>
    <row r="10" spans="2:17" x14ac:dyDescent="0.3">
      <c r="B10" s="72" t="s">
        <v>1175</v>
      </c>
      <c r="C10" s="20" t="s">
        <v>1176</v>
      </c>
      <c r="D10" s="20">
        <v>84</v>
      </c>
      <c r="E10" s="69" t="s">
        <v>1157</v>
      </c>
      <c r="F10" s="70">
        <v>44929</v>
      </c>
      <c r="G10" s="20">
        <v>60</v>
      </c>
      <c r="H10" s="73">
        <v>4.7</v>
      </c>
      <c r="I10" s="48">
        <f>IF(MONTH(Calls[[#This Row],[Date of Call]])&lt;=6, YEAR(Calls[[#This Row],[Date of Call]]),YEAR(Calls[[#This Row],[Date of Call]])+1)</f>
        <v>2023</v>
      </c>
      <c r="J10" s="48" t="str">
        <f>TEXT(Calls[[#This Row],[Date of Call]],"DDDD")</f>
        <v>Tuesday</v>
      </c>
      <c r="K10" s="48" t="str" cm="1">
        <f t="array" ref="K10">_xlfn.IFS(Calls[[#This Row],[Duration]]&lt;=10,"Under 10 mins",Calls[[#This Row],[Duration]]&lt;=30,"10 to 30 mins", Calls[[#This Row],[Duration]]&lt;60,"30 to 60 mins", Calls[[#This Row],[Duration]]&lt;=120,"1 to 2 hours",TRUE, "More than 2 hours")</f>
        <v>1 to 2 hours</v>
      </c>
      <c r="L10" s="5">
        <f>ROUND(Calls[[#This Row],[Satisfaction Rating]],0)</f>
        <v>5</v>
      </c>
      <c r="N10" s="72" t="s">
        <v>1176</v>
      </c>
      <c r="O10" s="71" t="s">
        <v>11</v>
      </c>
      <c r="P10" s="20">
        <v>22</v>
      </c>
      <c r="Q10" s="73" t="s">
        <v>1163</v>
      </c>
    </row>
    <row r="11" spans="2:17" x14ac:dyDescent="0.3">
      <c r="B11" s="72" t="s">
        <v>1177</v>
      </c>
      <c r="C11" s="20" t="s">
        <v>1156</v>
      </c>
      <c r="D11" s="20">
        <v>103</v>
      </c>
      <c r="E11" s="69" t="s">
        <v>1178</v>
      </c>
      <c r="F11" s="70">
        <v>44929</v>
      </c>
      <c r="G11" s="20">
        <v>148</v>
      </c>
      <c r="H11" s="73">
        <v>4.4000000000000004</v>
      </c>
      <c r="I11" s="48">
        <f>IF(MONTH(Calls[[#This Row],[Date of Call]])&lt;=6, YEAR(Calls[[#This Row],[Date of Call]]),YEAR(Calls[[#This Row],[Date of Call]])+1)</f>
        <v>2023</v>
      </c>
      <c r="J11" s="48" t="str">
        <f>TEXT(Calls[[#This Row],[Date of Call]],"DDDD")</f>
        <v>Tuesday</v>
      </c>
      <c r="K11" s="48" t="str" cm="1">
        <f t="array" ref="K11">_xlfn.IFS(Calls[[#This Row],[Duration]]&lt;=10,"Under 10 mins",Calls[[#This Row],[Duration]]&lt;=30,"10 to 30 mins", Calls[[#This Row],[Duration]]&lt;60,"30 to 60 mins", Calls[[#This Row],[Duration]]&lt;=120,"1 to 2 hours",TRUE, "More than 2 hours")</f>
        <v>1 to 2 hours</v>
      </c>
      <c r="L11" s="5">
        <f>ROUND(Calls[[#This Row],[Satisfaction Rating]],0)</f>
        <v>4</v>
      </c>
      <c r="N11" s="72" t="s">
        <v>1179</v>
      </c>
      <c r="O11" s="71" t="s">
        <v>11</v>
      </c>
      <c r="P11" s="20">
        <v>42</v>
      </c>
      <c r="Q11" s="73" t="s">
        <v>1163</v>
      </c>
    </row>
    <row r="12" spans="2:17" x14ac:dyDescent="0.3">
      <c r="B12" s="72" t="s">
        <v>1180</v>
      </c>
      <c r="C12" s="20" t="s">
        <v>1165</v>
      </c>
      <c r="D12" s="20">
        <v>31</v>
      </c>
      <c r="E12" s="69" t="s">
        <v>1166</v>
      </c>
      <c r="F12" s="70">
        <v>44929</v>
      </c>
      <c r="G12" s="20">
        <v>135</v>
      </c>
      <c r="H12" s="73">
        <v>3.6</v>
      </c>
      <c r="I12" s="48">
        <f>IF(MONTH(Calls[[#This Row],[Date of Call]])&lt;=6, YEAR(Calls[[#This Row],[Date of Call]]),YEAR(Calls[[#This Row],[Date of Call]])+1)</f>
        <v>2023</v>
      </c>
      <c r="J12" s="48" t="str">
        <f>TEXT(Calls[[#This Row],[Date of Call]],"DDDD")</f>
        <v>Tuesday</v>
      </c>
      <c r="K12" s="48" t="str" cm="1">
        <f t="array" ref="K12">_xlfn.IFS(Calls[[#This Row],[Duration]]&lt;=10,"Under 10 mins",Calls[[#This Row],[Duration]]&lt;=30,"10 to 30 mins", Calls[[#This Row],[Duration]]&lt;60,"30 to 60 mins", Calls[[#This Row],[Duration]]&lt;=120,"1 to 2 hours",TRUE, "More than 2 hours")</f>
        <v>30 to 60 mins</v>
      </c>
      <c r="L12" s="5">
        <f>ROUND(Calls[[#This Row],[Satisfaction Rating]],0)</f>
        <v>4</v>
      </c>
      <c r="N12" s="72" t="s">
        <v>1181</v>
      </c>
      <c r="O12" s="71" t="s">
        <v>11</v>
      </c>
      <c r="P12" s="20">
        <v>25</v>
      </c>
      <c r="Q12" s="73" t="s">
        <v>1159</v>
      </c>
    </row>
    <row r="13" spans="2:17" x14ac:dyDescent="0.3">
      <c r="B13" s="72" t="s">
        <v>1182</v>
      </c>
      <c r="C13" s="20" t="s">
        <v>1183</v>
      </c>
      <c r="D13" s="20">
        <v>44</v>
      </c>
      <c r="E13" s="69" t="s">
        <v>1184</v>
      </c>
      <c r="F13" s="70">
        <v>44929</v>
      </c>
      <c r="G13" s="20">
        <v>105</v>
      </c>
      <c r="H13" s="73">
        <v>2.9</v>
      </c>
      <c r="I13" s="48">
        <f>IF(MONTH(Calls[[#This Row],[Date of Call]])&lt;=6, YEAR(Calls[[#This Row],[Date of Call]]),YEAR(Calls[[#This Row],[Date of Call]])+1)</f>
        <v>2023</v>
      </c>
      <c r="J13" s="48" t="str">
        <f>TEXT(Calls[[#This Row],[Date of Call]],"DDDD")</f>
        <v>Tuesday</v>
      </c>
      <c r="K13" s="48" t="str" cm="1">
        <f t="array" ref="K13">_xlfn.IFS(Calls[[#This Row],[Duration]]&lt;=10,"Under 10 mins",Calls[[#This Row],[Duration]]&lt;=30,"10 to 30 mins", Calls[[#This Row],[Duration]]&lt;60,"30 to 60 mins", Calls[[#This Row],[Duration]]&lt;=120,"1 to 2 hours",TRUE, "More than 2 hours")</f>
        <v>30 to 60 mins</v>
      </c>
      <c r="L13" s="5">
        <f>ROUND(Calls[[#This Row],[Satisfaction Rating]],0)</f>
        <v>3</v>
      </c>
      <c r="N13" s="72" t="s">
        <v>1183</v>
      </c>
      <c r="O13" s="71" t="s">
        <v>11</v>
      </c>
      <c r="P13" s="20">
        <v>30</v>
      </c>
      <c r="Q13" s="73" t="s">
        <v>1163</v>
      </c>
    </row>
    <row r="14" spans="2:17" x14ac:dyDescent="0.3">
      <c r="B14" s="72" t="s">
        <v>1185</v>
      </c>
      <c r="C14" s="20" t="s">
        <v>1171</v>
      </c>
      <c r="D14" s="20">
        <v>102</v>
      </c>
      <c r="E14" s="69" t="s">
        <v>1166</v>
      </c>
      <c r="F14" s="70">
        <v>44929</v>
      </c>
      <c r="G14" s="20">
        <v>69</v>
      </c>
      <c r="H14" s="73">
        <v>4.9000000000000004</v>
      </c>
      <c r="I14" s="48">
        <f>IF(MONTH(Calls[[#This Row],[Date of Call]])&lt;=6, YEAR(Calls[[#This Row],[Date of Call]]),YEAR(Calls[[#This Row],[Date of Call]])+1)</f>
        <v>2023</v>
      </c>
      <c r="J14" s="48" t="str">
        <f>TEXT(Calls[[#This Row],[Date of Call]],"DDDD")</f>
        <v>Tuesday</v>
      </c>
      <c r="K14" s="48" t="str" cm="1">
        <f t="array" ref="K14">_xlfn.IFS(Calls[[#This Row],[Duration]]&lt;=10,"Under 10 mins",Calls[[#This Row],[Duration]]&lt;=30,"10 to 30 mins", Calls[[#This Row],[Duration]]&lt;60,"30 to 60 mins", Calls[[#This Row],[Duration]]&lt;=120,"1 to 2 hours",TRUE, "More than 2 hours")</f>
        <v>1 to 2 hours</v>
      </c>
      <c r="L14" s="5">
        <f>ROUND(Calls[[#This Row],[Satisfaction Rating]],0)</f>
        <v>5</v>
      </c>
      <c r="N14" s="72" t="s">
        <v>1171</v>
      </c>
      <c r="O14" s="71" t="s">
        <v>11</v>
      </c>
      <c r="P14" s="20">
        <v>30</v>
      </c>
      <c r="Q14" s="73" t="s">
        <v>1167</v>
      </c>
    </row>
    <row r="15" spans="2:17" x14ac:dyDescent="0.3">
      <c r="B15" s="72" t="s">
        <v>1186</v>
      </c>
      <c r="C15" s="20" t="s">
        <v>1187</v>
      </c>
      <c r="D15" s="20">
        <v>135</v>
      </c>
      <c r="E15" s="69" t="s">
        <v>1157</v>
      </c>
      <c r="F15" s="70">
        <v>44929</v>
      </c>
      <c r="G15" s="20">
        <v>46</v>
      </c>
      <c r="H15" s="73">
        <v>3.4</v>
      </c>
      <c r="I15" s="48">
        <f>IF(MONTH(Calls[[#This Row],[Date of Call]])&lt;=6, YEAR(Calls[[#This Row],[Date of Call]]),YEAR(Calls[[#This Row],[Date of Call]])+1)</f>
        <v>2023</v>
      </c>
      <c r="J15" s="48" t="str">
        <f>TEXT(Calls[[#This Row],[Date of Call]],"DDDD")</f>
        <v>Tuesday</v>
      </c>
      <c r="K15" s="48" t="str" cm="1">
        <f t="array" ref="K15">_xlfn.IFS(Calls[[#This Row],[Duration]]&lt;=10,"Under 10 mins",Calls[[#This Row],[Duration]]&lt;=30,"10 to 30 mins", Calls[[#This Row],[Duration]]&lt;60,"30 to 60 mins", Calls[[#This Row],[Duration]]&lt;=120,"1 to 2 hours",TRUE, "More than 2 hours")</f>
        <v>More than 2 hours</v>
      </c>
      <c r="L15" s="5">
        <f>ROUND(Calls[[#This Row],[Satisfaction Rating]],0)</f>
        <v>3</v>
      </c>
      <c r="N15" s="72" t="s">
        <v>1188</v>
      </c>
      <c r="O15" s="71" t="s">
        <v>11</v>
      </c>
      <c r="P15" s="20">
        <v>28</v>
      </c>
      <c r="Q15" s="73" t="s">
        <v>1167</v>
      </c>
    </row>
    <row r="16" spans="2:17" x14ac:dyDescent="0.3">
      <c r="B16" s="72" t="s">
        <v>1189</v>
      </c>
      <c r="C16" s="20" t="s">
        <v>1162</v>
      </c>
      <c r="D16" s="20">
        <v>98</v>
      </c>
      <c r="E16" s="69" t="s">
        <v>1166</v>
      </c>
      <c r="F16" s="70">
        <v>44930</v>
      </c>
      <c r="G16" s="20">
        <v>108</v>
      </c>
      <c r="H16" s="73">
        <v>3.5</v>
      </c>
      <c r="I16" s="48">
        <f>IF(MONTH(Calls[[#This Row],[Date of Call]])&lt;=6, YEAR(Calls[[#This Row],[Date of Call]]),YEAR(Calls[[#This Row],[Date of Call]])+1)</f>
        <v>2023</v>
      </c>
      <c r="J16" s="48" t="str">
        <f>TEXT(Calls[[#This Row],[Date of Call]],"DDDD")</f>
        <v>Wednesday</v>
      </c>
      <c r="K16" s="48" t="str" cm="1">
        <f t="array" ref="K16">_xlfn.IFS(Calls[[#This Row],[Duration]]&lt;=10,"Under 10 mins",Calls[[#This Row],[Duration]]&lt;=30,"10 to 30 mins", Calls[[#This Row],[Duration]]&lt;60,"30 to 60 mins", Calls[[#This Row],[Duration]]&lt;=120,"1 to 2 hours",TRUE, "More than 2 hours")</f>
        <v>1 to 2 hours</v>
      </c>
      <c r="L16" s="5">
        <f>ROUND(Calls[[#This Row],[Satisfaction Rating]],0)</f>
        <v>4</v>
      </c>
      <c r="N16" s="72" t="s">
        <v>1187</v>
      </c>
      <c r="O16" s="71" t="s">
        <v>11</v>
      </c>
      <c r="P16" s="20">
        <v>37</v>
      </c>
      <c r="Q16" s="73" t="s">
        <v>1163</v>
      </c>
    </row>
    <row r="17" spans="2:17" x14ac:dyDescent="0.3">
      <c r="B17" s="72" t="s">
        <v>1190</v>
      </c>
      <c r="C17" s="20" t="s">
        <v>1183</v>
      </c>
      <c r="D17" s="20">
        <v>139</v>
      </c>
      <c r="E17" s="69" t="s">
        <v>1166</v>
      </c>
      <c r="F17" s="70">
        <v>44930</v>
      </c>
      <c r="G17" s="20">
        <v>96</v>
      </c>
      <c r="H17" s="73">
        <v>4</v>
      </c>
      <c r="I17" s="48">
        <f>IF(MONTH(Calls[[#This Row],[Date of Call]])&lt;=6, YEAR(Calls[[#This Row],[Date of Call]]),YEAR(Calls[[#This Row],[Date of Call]])+1)</f>
        <v>2023</v>
      </c>
      <c r="J17" s="48" t="str">
        <f>TEXT(Calls[[#This Row],[Date of Call]],"DDDD")</f>
        <v>Wednesday</v>
      </c>
      <c r="K17" s="48" t="str" cm="1">
        <f t="array" ref="K17">_xlfn.IFS(Calls[[#This Row],[Duration]]&lt;=10,"Under 10 mins",Calls[[#This Row],[Duration]]&lt;=30,"10 to 30 mins", Calls[[#This Row],[Duration]]&lt;60,"30 to 60 mins", Calls[[#This Row],[Duration]]&lt;=120,"1 to 2 hours",TRUE, "More than 2 hours")</f>
        <v>More than 2 hours</v>
      </c>
      <c r="L17" s="5">
        <f>ROUND(Calls[[#This Row],[Satisfaction Rating]],0)</f>
        <v>4</v>
      </c>
      <c r="N17" s="72" t="s">
        <v>1169</v>
      </c>
      <c r="O17" s="71" t="s">
        <v>11</v>
      </c>
      <c r="P17" s="20">
        <v>38</v>
      </c>
      <c r="Q17" s="73" t="s">
        <v>1159</v>
      </c>
    </row>
    <row r="18" spans="2:17" x14ac:dyDescent="0.3">
      <c r="B18" s="72" t="s">
        <v>1191</v>
      </c>
      <c r="C18" s="20" t="s">
        <v>1187</v>
      </c>
      <c r="D18" s="20">
        <v>48</v>
      </c>
      <c r="E18" s="69" t="s">
        <v>1172</v>
      </c>
      <c r="F18" s="70">
        <v>44930</v>
      </c>
      <c r="G18" s="20">
        <v>68</v>
      </c>
      <c r="H18" s="73">
        <v>4.9000000000000004</v>
      </c>
      <c r="I18" s="48">
        <f>IF(MONTH(Calls[[#This Row],[Date of Call]])&lt;=6, YEAR(Calls[[#This Row],[Date of Call]]),YEAR(Calls[[#This Row],[Date of Call]])+1)</f>
        <v>2023</v>
      </c>
      <c r="J18" s="48" t="str">
        <f>TEXT(Calls[[#This Row],[Date of Call]],"DDDD")</f>
        <v>Wednesday</v>
      </c>
      <c r="K18" s="48" t="str" cm="1">
        <f t="array" ref="K18">_xlfn.IFS(Calls[[#This Row],[Duration]]&lt;=10,"Under 10 mins",Calls[[#This Row],[Duration]]&lt;=30,"10 to 30 mins", Calls[[#This Row],[Duration]]&lt;60,"30 to 60 mins", Calls[[#This Row],[Duration]]&lt;=120,"1 to 2 hours",TRUE, "More than 2 hours")</f>
        <v>30 to 60 mins</v>
      </c>
      <c r="L18" s="5">
        <f>ROUND(Calls[[#This Row],[Satisfaction Rating]],0)</f>
        <v>5</v>
      </c>
      <c r="N18" s="79" t="s">
        <v>1192</v>
      </c>
      <c r="O18" s="91" t="s">
        <v>11</v>
      </c>
      <c r="P18" s="80">
        <v>43</v>
      </c>
      <c r="Q18" s="83" t="s">
        <v>1163</v>
      </c>
    </row>
    <row r="19" spans="2:17" x14ac:dyDescent="0.3">
      <c r="B19" s="72" t="s">
        <v>1193</v>
      </c>
      <c r="C19" s="20" t="s">
        <v>1183</v>
      </c>
      <c r="D19" s="20">
        <v>176</v>
      </c>
      <c r="E19" s="69" t="s">
        <v>1157</v>
      </c>
      <c r="F19" s="70">
        <v>44931</v>
      </c>
      <c r="G19" s="20">
        <v>24</v>
      </c>
      <c r="H19" s="73">
        <v>4.8</v>
      </c>
      <c r="I19" s="48">
        <f>IF(MONTH(Calls[[#This Row],[Date of Call]])&lt;=6, YEAR(Calls[[#This Row],[Date of Call]]),YEAR(Calls[[#This Row],[Date of Call]])+1)</f>
        <v>2023</v>
      </c>
      <c r="J19" s="48" t="str">
        <f>TEXT(Calls[[#This Row],[Date of Call]],"DDDD")</f>
        <v>Thursday</v>
      </c>
      <c r="K19" s="48" t="str" cm="1">
        <f t="array" ref="K19">_xlfn.IFS(Calls[[#This Row],[Duration]]&lt;=10,"Under 10 mins",Calls[[#This Row],[Duration]]&lt;=30,"10 to 30 mins", Calls[[#This Row],[Duration]]&lt;60,"30 to 60 mins", Calls[[#This Row],[Duration]]&lt;=120,"1 to 2 hours",TRUE, "More than 2 hours")</f>
        <v>More than 2 hours</v>
      </c>
      <c r="L19" s="5">
        <f>ROUND(Calls[[#This Row],[Satisfaction Rating]],0)</f>
        <v>5</v>
      </c>
    </row>
    <row r="20" spans="2:17" x14ac:dyDescent="0.3">
      <c r="B20" s="72" t="s">
        <v>1194</v>
      </c>
      <c r="C20" s="20" t="s">
        <v>1183</v>
      </c>
      <c r="D20" s="20">
        <v>99</v>
      </c>
      <c r="E20" s="69" t="s">
        <v>1172</v>
      </c>
      <c r="F20" s="70">
        <v>44931</v>
      </c>
      <c r="G20" s="20">
        <v>195</v>
      </c>
      <c r="H20" s="73">
        <v>3.9</v>
      </c>
      <c r="I20" s="48">
        <f>IF(MONTH(Calls[[#This Row],[Date of Call]])&lt;=6, YEAR(Calls[[#This Row],[Date of Call]]),YEAR(Calls[[#This Row],[Date of Call]])+1)</f>
        <v>2023</v>
      </c>
      <c r="J20" s="48" t="str">
        <f>TEXT(Calls[[#This Row],[Date of Call]],"DDDD")</f>
        <v>Thursday</v>
      </c>
      <c r="K20" s="48" t="str" cm="1">
        <f t="array" ref="K20">_xlfn.IFS(Calls[[#This Row],[Duration]]&lt;=10,"Under 10 mins",Calls[[#This Row],[Duration]]&lt;=30,"10 to 30 mins", Calls[[#This Row],[Duration]]&lt;60,"30 to 60 mins", Calls[[#This Row],[Duration]]&lt;=120,"1 to 2 hours",TRUE, "More than 2 hours")</f>
        <v>1 to 2 hours</v>
      </c>
      <c r="L20" s="5">
        <f>ROUND(Calls[[#This Row],[Satisfaction Rating]],0)</f>
        <v>4</v>
      </c>
    </row>
    <row r="21" spans="2:17" x14ac:dyDescent="0.3">
      <c r="B21" s="72" t="s">
        <v>1195</v>
      </c>
      <c r="C21" s="20" t="s">
        <v>1181</v>
      </c>
      <c r="D21" s="20">
        <v>28</v>
      </c>
      <c r="E21" s="69" t="s">
        <v>1184</v>
      </c>
      <c r="F21" s="70">
        <v>44931</v>
      </c>
      <c r="G21" s="20">
        <v>28</v>
      </c>
      <c r="H21" s="73">
        <v>3.8</v>
      </c>
      <c r="I21" s="48">
        <f>IF(MONTH(Calls[[#This Row],[Date of Call]])&lt;=6, YEAR(Calls[[#This Row],[Date of Call]]),YEAR(Calls[[#This Row],[Date of Call]])+1)</f>
        <v>2023</v>
      </c>
      <c r="J21" s="48" t="str">
        <f>TEXT(Calls[[#This Row],[Date of Call]],"DDDD")</f>
        <v>Thursday</v>
      </c>
      <c r="K21" s="48" t="str" cm="1">
        <f t="array" ref="K21">_xlfn.IFS(Calls[[#This Row],[Duration]]&lt;=10,"Under 10 mins",Calls[[#This Row],[Duration]]&lt;=30,"10 to 30 mins", Calls[[#This Row],[Duration]]&lt;60,"30 to 60 mins", Calls[[#This Row],[Duration]]&lt;=120,"1 to 2 hours",TRUE, "More than 2 hours")</f>
        <v>10 to 30 mins</v>
      </c>
      <c r="L21" s="5">
        <f>ROUND(Calls[[#This Row],[Satisfaction Rating]],0)</f>
        <v>4</v>
      </c>
    </row>
    <row r="22" spans="2:17" x14ac:dyDescent="0.3">
      <c r="B22" s="72" t="s">
        <v>1196</v>
      </c>
      <c r="C22" s="20" t="s">
        <v>1176</v>
      </c>
      <c r="D22" s="20">
        <v>54</v>
      </c>
      <c r="E22" s="69" t="s">
        <v>1166</v>
      </c>
      <c r="F22" s="70">
        <v>44931</v>
      </c>
      <c r="G22" s="20">
        <v>170</v>
      </c>
      <c r="H22" s="73">
        <v>4.3</v>
      </c>
      <c r="I22" s="48">
        <f>IF(MONTH(Calls[[#This Row],[Date of Call]])&lt;=6, YEAR(Calls[[#This Row],[Date of Call]]),YEAR(Calls[[#This Row],[Date of Call]])+1)</f>
        <v>2023</v>
      </c>
      <c r="J22" s="48" t="str">
        <f>TEXT(Calls[[#This Row],[Date of Call]],"DDDD")</f>
        <v>Thursday</v>
      </c>
      <c r="K22" s="48" t="str" cm="1">
        <f t="array" ref="K22">_xlfn.IFS(Calls[[#This Row],[Duration]]&lt;=10,"Under 10 mins",Calls[[#This Row],[Duration]]&lt;=30,"10 to 30 mins", Calls[[#This Row],[Duration]]&lt;60,"30 to 60 mins", Calls[[#This Row],[Duration]]&lt;=120,"1 to 2 hours",TRUE, "More than 2 hours")</f>
        <v>30 to 60 mins</v>
      </c>
      <c r="L22" s="5">
        <f>ROUND(Calls[[#This Row],[Satisfaction Rating]],0)</f>
        <v>4</v>
      </c>
    </row>
    <row r="23" spans="2:17" x14ac:dyDescent="0.3">
      <c r="B23" s="72" t="s">
        <v>1197</v>
      </c>
      <c r="C23" s="20" t="s">
        <v>1174</v>
      </c>
      <c r="D23" s="20">
        <v>48</v>
      </c>
      <c r="E23" s="69" t="s">
        <v>1157</v>
      </c>
      <c r="F23" s="70">
        <v>44932</v>
      </c>
      <c r="G23" s="20">
        <v>30</v>
      </c>
      <c r="H23" s="73">
        <v>4.4000000000000004</v>
      </c>
      <c r="I23" s="48">
        <f>IF(MONTH(Calls[[#This Row],[Date of Call]])&lt;=6, YEAR(Calls[[#This Row],[Date of Call]]),YEAR(Calls[[#This Row],[Date of Call]])+1)</f>
        <v>2023</v>
      </c>
      <c r="J23" s="48" t="str">
        <f>TEXT(Calls[[#This Row],[Date of Call]],"DDDD")</f>
        <v>Friday</v>
      </c>
      <c r="K23" s="48" t="str" cm="1">
        <f t="array" ref="K23">_xlfn.IFS(Calls[[#This Row],[Duration]]&lt;=10,"Under 10 mins",Calls[[#This Row],[Duration]]&lt;=30,"10 to 30 mins", Calls[[#This Row],[Duration]]&lt;60,"30 to 60 mins", Calls[[#This Row],[Duration]]&lt;=120,"1 to 2 hours",TRUE, "More than 2 hours")</f>
        <v>30 to 60 mins</v>
      </c>
      <c r="L23" s="5">
        <f>ROUND(Calls[[#This Row],[Satisfaction Rating]],0)</f>
        <v>4</v>
      </c>
      <c r="N23" s="48" t="s">
        <v>2218</v>
      </c>
    </row>
    <row r="24" spans="2:17" x14ac:dyDescent="0.3">
      <c r="B24" s="72" t="s">
        <v>1198</v>
      </c>
      <c r="C24" s="20" t="s">
        <v>1161</v>
      </c>
      <c r="D24" s="20">
        <v>128</v>
      </c>
      <c r="E24" s="69" t="s">
        <v>1157</v>
      </c>
      <c r="F24" s="70">
        <v>44932</v>
      </c>
      <c r="G24" s="20">
        <v>72</v>
      </c>
      <c r="H24" s="73">
        <v>5</v>
      </c>
      <c r="I24" s="48">
        <f>IF(MONTH(Calls[[#This Row],[Date of Call]])&lt;=6, YEAR(Calls[[#This Row],[Date of Call]]),YEAR(Calls[[#This Row],[Date of Call]])+1)</f>
        <v>2023</v>
      </c>
      <c r="J24" s="48" t="str">
        <f>TEXT(Calls[[#This Row],[Date of Call]],"DDDD")</f>
        <v>Friday</v>
      </c>
      <c r="K24" s="48" t="str" cm="1">
        <f t="array" ref="K24">_xlfn.IFS(Calls[[#This Row],[Duration]]&lt;=10,"Under 10 mins",Calls[[#This Row],[Duration]]&lt;=30,"10 to 30 mins", Calls[[#This Row],[Duration]]&lt;60,"30 to 60 mins", Calls[[#This Row],[Duration]]&lt;=120,"1 to 2 hours",TRUE, "More than 2 hours")</f>
        <v>More than 2 hours</v>
      </c>
      <c r="L24" s="5">
        <f>ROUND(Calls[[#This Row],[Satisfaction Rating]],0)</f>
        <v>5</v>
      </c>
    </row>
    <row r="25" spans="2:17" x14ac:dyDescent="0.3">
      <c r="B25" s="72" t="s">
        <v>1199</v>
      </c>
      <c r="C25" s="20" t="s">
        <v>1161</v>
      </c>
      <c r="D25" s="20">
        <v>38</v>
      </c>
      <c r="E25" s="69" t="s">
        <v>1178</v>
      </c>
      <c r="F25" s="70">
        <v>44933</v>
      </c>
      <c r="G25" s="20">
        <v>92</v>
      </c>
      <c r="H25" s="73">
        <v>4.9000000000000004</v>
      </c>
      <c r="I25" s="48">
        <f>IF(MONTH(Calls[[#This Row],[Date of Call]])&lt;=6, YEAR(Calls[[#This Row],[Date of Call]]),YEAR(Calls[[#This Row],[Date of Call]])+1)</f>
        <v>2023</v>
      </c>
      <c r="J25" s="48" t="str">
        <f>TEXT(Calls[[#This Row],[Date of Call]],"DDDD")</f>
        <v>Saturday</v>
      </c>
      <c r="K25" s="48" t="str" cm="1">
        <f t="array" ref="K25">_xlfn.IFS(Calls[[#This Row],[Duration]]&lt;=10,"Under 10 mins",Calls[[#This Row],[Duration]]&lt;=30,"10 to 30 mins", Calls[[#This Row],[Duration]]&lt;60,"30 to 60 mins", Calls[[#This Row],[Duration]]&lt;=120,"1 to 2 hours",TRUE, "More than 2 hours")</f>
        <v>30 to 60 mins</v>
      </c>
      <c r="L25" s="5">
        <f>ROUND(Calls[[#This Row],[Satisfaction Rating]],0)</f>
        <v>5</v>
      </c>
    </row>
    <row r="26" spans="2:17" x14ac:dyDescent="0.3">
      <c r="B26" s="72" t="s">
        <v>1200</v>
      </c>
      <c r="C26" s="20" t="s">
        <v>1156</v>
      </c>
      <c r="D26" s="20">
        <v>67</v>
      </c>
      <c r="E26" s="69" t="s">
        <v>1178</v>
      </c>
      <c r="F26" s="70">
        <v>44934</v>
      </c>
      <c r="G26" s="20">
        <v>165</v>
      </c>
      <c r="H26" s="73">
        <v>4.5</v>
      </c>
      <c r="I26" s="48">
        <f>IF(MONTH(Calls[[#This Row],[Date of Call]])&lt;=6, YEAR(Calls[[#This Row],[Date of Call]]),YEAR(Calls[[#This Row],[Date of Call]])+1)</f>
        <v>2023</v>
      </c>
      <c r="J26" s="48" t="str">
        <f>TEXT(Calls[[#This Row],[Date of Call]],"DDDD")</f>
        <v>Sunday</v>
      </c>
      <c r="K26" s="48" t="str" cm="1">
        <f t="array" ref="K26">_xlfn.IFS(Calls[[#This Row],[Duration]]&lt;=10,"Under 10 mins",Calls[[#This Row],[Duration]]&lt;=30,"10 to 30 mins", Calls[[#This Row],[Duration]]&lt;60,"30 to 60 mins", Calls[[#This Row],[Duration]]&lt;=120,"1 to 2 hours",TRUE, "More than 2 hours")</f>
        <v>1 to 2 hours</v>
      </c>
      <c r="L26" s="5">
        <f>ROUND(Calls[[#This Row],[Satisfaction Rating]],0)</f>
        <v>5</v>
      </c>
    </row>
    <row r="27" spans="2:17" x14ac:dyDescent="0.3">
      <c r="B27" s="72" t="s">
        <v>1201</v>
      </c>
      <c r="C27" s="20" t="s">
        <v>1192</v>
      </c>
      <c r="D27" s="20">
        <v>58</v>
      </c>
      <c r="E27" s="69" t="s">
        <v>1166</v>
      </c>
      <c r="F27" s="70">
        <v>44934</v>
      </c>
      <c r="G27" s="20">
        <v>140</v>
      </c>
      <c r="H27" s="73">
        <v>2.1</v>
      </c>
      <c r="I27" s="48">
        <f>IF(MONTH(Calls[[#This Row],[Date of Call]])&lt;=6, YEAR(Calls[[#This Row],[Date of Call]]),YEAR(Calls[[#This Row],[Date of Call]])+1)</f>
        <v>2023</v>
      </c>
      <c r="J27" s="48" t="str">
        <f>TEXT(Calls[[#This Row],[Date of Call]],"DDDD")</f>
        <v>Sunday</v>
      </c>
      <c r="K27" s="48" t="str" cm="1">
        <f t="array" ref="K27">_xlfn.IFS(Calls[[#This Row],[Duration]]&lt;=10,"Under 10 mins",Calls[[#This Row],[Duration]]&lt;=30,"10 to 30 mins", Calls[[#This Row],[Duration]]&lt;60,"30 to 60 mins", Calls[[#This Row],[Duration]]&lt;=120,"1 to 2 hours",TRUE, "More than 2 hours")</f>
        <v>30 to 60 mins</v>
      </c>
      <c r="L27" s="5">
        <f>ROUND(Calls[[#This Row],[Satisfaction Rating]],0)</f>
        <v>2</v>
      </c>
    </row>
    <row r="28" spans="2:17" x14ac:dyDescent="0.3">
      <c r="B28" s="72" t="s">
        <v>1202</v>
      </c>
      <c r="C28" s="20" t="s">
        <v>1183</v>
      </c>
      <c r="D28" s="20">
        <v>54</v>
      </c>
      <c r="E28" s="69" t="s">
        <v>1172</v>
      </c>
      <c r="F28" s="70">
        <v>44934</v>
      </c>
      <c r="G28" s="20">
        <v>111</v>
      </c>
      <c r="H28" s="73">
        <v>3.3</v>
      </c>
      <c r="I28" s="48">
        <f>IF(MONTH(Calls[[#This Row],[Date of Call]])&lt;=6, YEAR(Calls[[#This Row],[Date of Call]]),YEAR(Calls[[#This Row],[Date of Call]])+1)</f>
        <v>2023</v>
      </c>
      <c r="J28" s="48" t="str">
        <f>TEXT(Calls[[#This Row],[Date of Call]],"DDDD")</f>
        <v>Sunday</v>
      </c>
      <c r="K28" s="48" t="str" cm="1">
        <f t="array" ref="K28">_xlfn.IFS(Calls[[#This Row],[Duration]]&lt;=10,"Under 10 mins",Calls[[#This Row],[Duration]]&lt;=30,"10 to 30 mins", Calls[[#This Row],[Duration]]&lt;60,"30 to 60 mins", Calls[[#This Row],[Duration]]&lt;=120,"1 to 2 hours",TRUE, "More than 2 hours")</f>
        <v>30 to 60 mins</v>
      </c>
      <c r="L28" s="5">
        <f>ROUND(Calls[[#This Row],[Satisfaction Rating]],0)</f>
        <v>3</v>
      </c>
    </row>
    <row r="29" spans="2:17" x14ac:dyDescent="0.3">
      <c r="B29" s="72" t="s">
        <v>1203</v>
      </c>
      <c r="C29" s="20" t="s">
        <v>1188</v>
      </c>
      <c r="D29" s="20">
        <v>28</v>
      </c>
      <c r="E29" s="69" t="s">
        <v>1157</v>
      </c>
      <c r="F29" s="70">
        <v>44935</v>
      </c>
      <c r="G29" s="20">
        <v>63</v>
      </c>
      <c r="H29" s="73">
        <v>4.0999999999999996</v>
      </c>
      <c r="I29" s="48">
        <f>IF(MONTH(Calls[[#This Row],[Date of Call]])&lt;=6, YEAR(Calls[[#This Row],[Date of Call]]),YEAR(Calls[[#This Row],[Date of Call]])+1)</f>
        <v>2023</v>
      </c>
      <c r="J29" s="48" t="str">
        <f>TEXT(Calls[[#This Row],[Date of Call]],"DDDD")</f>
        <v>Monday</v>
      </c>
      <c r="K29" s="48" t="str" cm="1">
        <f t="array" ref="K29">_xlfn.IFS(Calls[[#This Row],[Duration]]&lt;=10,"Under 10 mins",Calls[[#This Row],[Duration]]&lt;=30,"10 to 30 mins", Calls[[#This Row],[Duration]]&lt;60,"30 to 60 mins", Calls[[#This Row],[Duration]]&lt;=120,"1 to 2 hours",TRUE, "More than 2 hours")</f>
        <v>10 to 30 mins</v>
      </c>
      <c r="L29" s="5">
        <f>ROUND(Calls[[#This Row],[Satisfaction Rating]],0)</f>
        <v>4</v>
      </c>
    </row>
    <row r="30" spans="2:17" x14ac:dyDescent="0.3">
      <c r="B30" s="72" t="s">
        <v>1204</v>
      </c>
      <c r="C30" s="20" t="s">
        <v>1162</v>
      </c>
      <c r="D30" s="20">
        <v>73</v>
      </c>
      <c r="E30" s="69" t="s">
        <v>1157</v>
      </c>
      <c r="F30" s="70">
        <v>44935</v>
      </c>
      <c r="G30" s="20">
        <v>80</v>
      </c>
      <c r="H30" s="73">
        <v>4.2</v>
      </c>
      <c r="I30" s="48">
        <f>IF(MONTH(Calls[[#This Row],[Date of Call]])&lt;=6, YEAR(Calls[[#This Row],[Date of Call]]),YEAR(Calls[[#This Row],[Date of Call]])+1)</f>
        <v>2023</v>
      </c>
      <c r="J30" s="48" t="str">
        <f>TEXT(Calls[[#This Row],[Date of Call]],"DDDD")</f>
        <v>Monday</v>
      </c>
      <c r="K30" s="48" t="str" cm="1">
        <f t="array" ref="K30">_xlfn.IFS(Calls[[#This Row],[Duration]]&lt;=10,"Under 10 mins",Calls[[#This Row],[Duration]]&lt;=30,"10 to 30 mins", Calls[[#This Row],[Duration]]&lt;60,"30 to 60 mins", Calls[[#This Row],[Duration]]&lt;=120,"1 to 2 hours",TRUE, "More than 2 hours")</f>
        <v>1 to 2 hours</v>
      </c>
      <c r="L30" s="5">
        <f>ROUND(Calls[[#This Row],[Satisfaction Rating]],0)</f>
        <v>4</v>
      </c>
    </row>
    <row r="31" spans="2:17" x14ac:dyDescent="0.3">
      <c r="B31" s="72" t="s">
        <v>1205</v>
      </c>
      <c r="C31" s="20" t="s">
        <v>1171</v>
      </c>
      <c r="D31" s="20">
        <v>81</v>
      </c>
      <c r="E31" s="69" t="s">
        <v>1157</v>
      </c>
      <c r="F31" s="70">
        <v>44936</v>
      </c>
      <c r="G31" s="20">
        <v>50</v>
      </c>
      <c r="H31" s="73">
        <v>4.5999999999999996</v>
      </c>
      <c r="I31" s="48">
        <f>IF(MONTH(Calls[[#This Row],[Date of Call]])&lt;=6, YEAR(Calls[[#This Row],[Date of Call]]),YEAR(Calls[[#This Row],[Date of Call]])+1)</f>
        <v>2023</v>
      </c>
      <c r="J31" s="48" t="str">
        <f>TEXT(Calls[[#This Row],[Date of Call]],"DDDD")</f>
        <v>Tuesday</v>
      </c>
      <c r="K31" s="48" t="str" cm="1">
        <f t="array" ref="K31">_xlfn.IFS(Calls[[#This Row],[Duration]]&lt;=10,"Under 10 mins",Calls[[#This Row],[Duration]]&lt;=30,"10 to 30 mins", Calls[[#This Row],[Duration]]&lt;60,"30 to 60 mins", Calls[[#This Row],[Duration]]&lt;=120,"1 to 2 hours",TRUE, "More than 2 hours")</f>
        <v>1 to 2 hours</v>
      </c>
      <c r="L31" s="5">
        <f>ROUND(Calls[[#This Row],[Satisfaction Rating]],0)</f>
        <v>5</v>
      </c>
    </row>
    <row r="32" spans="2:17" x14ac:dyDescent="0.3">
      <c r="B32" s="72" t="s">
        <v>1206</v>
      </c>
      <c r="C32" s="20" t="s">
        <v>1181</v>
      </c>
      <c r="D32" s="20">
        <v>31</v>
      </c>
      <c r="E32" s="69" t="s">
        <v>1178</v>
      </c>
      <c r="F32" s="70">
        <v>44936</v>
      </c>
      <c r="G32" s="20">
        <v>123</v>
      </c>
      <c r="H32" s="73">
        <v>2.9</v>
      </c>
      <c r="I32" s="48">
        <f>IF(MONTH(Calls[[#This Row],[Date of Call]])&lt;=6, YEAR(Calls[[#This Row],[Date of Call]]),YEAR(Calls[[#This Row],[Date of Call]])+1)</f>
        <v>2023</v>
      </c>
      <c r="J32" s="48" t="str">
        <f>TEXT(Calls[[#This Row],[Date of Call]],"DDDD")</f>
        <v>Tuesday</v>
      </c>
      <c r="K32" s="48" t="str" cm="1">
        <f t="array" ref="K32">_xlfn.IFS(Calls[[#This Row],[Duration]]&lt;=10,"Under 10 mins",Calls[[#This Row],[Duration]]&lt;=30,"10 to 30 mins", Calls[[#This Row],[Duration]]&lt;60,"30 to 60 mins", Calls[[#This Row],[Duration]]&lt;=120,"1 to 2 hours",TRUE, "More than 2 hours")</f>
        <v>30 to 60 mins</v>
      </c>
      <c r="L32" s="5">
        <f>ROUND(Calls[[#This Row],[Satisfaction Rating]],0)</f>
        <v>3</v>
      </c>
    </row>
    <row r="33" spans="2:12" x14ac:dyDescent="0.3">
      <c r="B33" s="72" t="s">
        <v>1207</v>
      </c>
      <c r="C33" s="20" t="s">
        <v>1192</v>
      </c>
      <c r="D33" s="20">
        <v>155</v>
      </c>
      <c r="E33" s="69" t="s">
        <v>1172</v>
      </c>
      <c r="F33" s="70">
        <v>44936</v>
      </c>
      <c r="G33" s="20">
        <v>110</v>
      </c>
      <c r="H33" s="73">
        <v>4.8</v>
      </c>
      <c r="I33" s="48">
        <f>IF(MONTH(Calls[[#This Row],[Date of Call]])&lt;=6, YEAR(Calls[[#This Row],[Date of Call]]),YEAR(Calls[[#This Row],[Date of Call]])+1)</f>
        <v>2023</v>
      </c>
      <c r="J33" s="48" t="str">
        <f>TEXT(Calls[[#This Row],[Date of Call]],"DDDD")</f>
        <v>Tuesday</v>
      </c>
      <c r="K33" s="48" t="str" cm="1">
        <f t="array" ref="K33">_xlfn.IFS(Calls[[#This Row],[Duration]]&lt;=10,"Under 10 mins",Calls[[#This Row],[Duration]]&lt;=30,"10 to 30 mins", Calls[[#This Row],[Duration]]&lt;60,"30 to 60 mins", Calls[[#This Row],[Duration]]&lt;=120,"1 to 2 hours",TRUE, "More than 2 hours")</f>
        <v>More than 2 hours</v>
      </c>
      <c r="L33" s="5">
        <f>ROUND(Calls[[#This Row],[Satisfaction Rating]],0)</f>
        <v>5</v>
      </c>
    </row>
    <row r="34" spans="2:12" x14ac:dyDescent="0.3">
      <c r="B34" s="72" t="s">
        <v>1208</v>
      </c>
      <c r="C34" s="20" t="s">
        <v>1181</v>
      </c>
      <c r="D34" s="20">
        <v>80</v>
      </c>
      <c r="E34" s="69" t="s">
        <v>1157</v>
      </c>
      <c r="F34" s="70">
        <v>44936</v>
      </c>
      <c r="G34" s="20">
        <v>140</v>
      </c>
      <c r="H34" s="73">
        <v>4.2</v>
      </c>
      <c r="I34" s="48">
        <f>IF(MONTH(Calls[[#This Row],[Date of Call]])&lt;=6, YEAR(Calls[[#This Row],[Date of Call]]),YEAR(Calls[[#This Row],[Date of Call]])+1)</f>
        <v>2023</v>
      </c>
      <c r="J34" s="48" t="str">
        <f>TEXT(Calls[[#This Row],[Date of Call]],"DDDD")</f>
        <v>Tuesday</v>
      </c>
      <c r="K34" s="48" t="str" cm="1">
        <f t="array" ref="K34">_xlfn.IFS(Calls[[#This Row],[Duration]]&lt;=10,"Under 10 mins",Calls[[#This Row],[Duration]]&lt;=30,"10 to 30 mins", Calls[[#This Row],[Duration]]&lt;60,"30 to 60 mins", Calls[[#This Row],[Duration]]&lt;=120,"1 to 2 hours",TRUE, "More than 2 hours")</f>
        <v>1 to 2 hours</v>
      </c>
      <c r="L34" s="5">
        <f>ROUND(Calls[[#This Row],[Satisfaction Rating]],0)</f>
        <v>4</v>
      </c>
    </row>
    <row r="35" spans="2:12" x14ac:dyDescent="0.3">
      <c r="B35" s="72" t="s">
        <v>1209</v>
      </c>
      <c r="C35" s="20" t="s">
        <v>1171</v>
      </c>
      <c r="D35" s="20">
        <v>82</v>
      </c>
      <c r="E35" s="69" t="s">
        <v>1157</v>
      </c>
      <c r="F35" s="70">
        <v>44938</v>
      </c>
      <c r="G35" s="20">
        <v>42</v>
      </c>
      <c r="H35" s="73">
        <v>3.7</v>
      </c>
      <c r="I35" s="48">
        <f>IF(MONTH(Calls[[#This Row],[Date of Call]])&lt;=6, YEAR(Calls[[#This Row],[Date of Call]]),YEAR(Calls[[#This Row],[Date of Call]])+1)</f>
        <v>2023</v>
      </c>
      <c r="J35" s="48" t="str">
        <f>TEXT(Calls[[#This Row],[Date of Call]],"DDDD")</f>
        <v>Thursday</v>
      </c>
      <c r="K35" s="48" t="str" cm="1">
        <f t="array" ref="K35">_xlfn.IFS(Calls[[#This Row],[Duration]]&lt;=10,"Under 10 mins",Calls[[#This Row],[Duration]]&lt;=30,"10 to 30 mins", Calls[[#This Row],[Duration]]&lt;60,"30 to 60 mins", Calls[[#This Row],[Duration]]&lt;=120,"1 to 2 hours",TRUE, "More than 2 hours")</f>
        <v>1 to 2 hours</v>
      </c>
      <c r="L35" s="5">
        <f>ROUND(Calls[[#This Row],[Satisfaction Rating]],0)</f>
        <v>4</v>
      </c>
    </row>
    <row r="36" spans="2:12" x14ac:dyDescent="0.3">
      <c r="B36" s="72" t="s">
        <v>1210</v>
      </c>
      <c r="C36" s="20" t="s">
        <v>1171</v>
      </c>
      <c r="D36" s="20">
        <v>29</v>
      </c>
      <c r="E36" s="69" t="s">
        <v>1172</v>
      </c>
      <c r="F36" s="70">
        <v>44938</v>
      </c>
      <c r="G36" s="20">
        <v>170</v>
      </c>
      <c r="H36" s="73">
        <v>5</v>
      </c>
      <c r="I36" s="48">
        <f>IF(MONTH(Calls[[#This Row],[Date of Call]])&lt;=6, YEAR(Calls[[#This Row],[Date of Call]]),YEAR(Calls[[#This Row],[Date of Call]])+1)</f>
        <v>2023</v>
      </c>
      <c r="J36" s="48" t="str">
        <f>TEXT(Calls[[#This Row],[Date of Call]],"DDDD")</f>
        <v>Thursday</v>
      </c>
      <c r="K36" s="48" t="str" cm="1">
        <f t="array" ref="K36">_xlfn.IFS(Calls[[#This Row],[Duration]]&lt;=10,"Under 10 mins",Calls[[#This Row],[Duration]]&lt;=30,"10 to 30 mins", Calls[[#This Row],[Duration]]&lt;60,"30 to 60 mins", Calls[[#This Row],[Duration]]&lt;=120,"1 to 2 hours",TRUE, "More than 2 hours")</f>
        <v>10 to 30 mins</v>
      </c>
      <c r="L36" s="5">
        <f>ROUND(Calls[[#This Row],[Satisfaction Rating]],0)</f>
        <v>5</v>
      </c>
    </row>
    <row r="37" spans="2:12" x14ac:dyDescent="0.3">
      <c r="B37" s="72" t="s">
        <v>1211</v>
      </c>
      <c r="C37" s="20" t="s">
        <v>1174</v>
      </c>
      <c r="D37" s="20">
        <v>160</v>
      </c>
      <c r="E37" s="69" t="s">
        <v>1166</v>
      </c>
      <c r="F37" s="70">
        <v>44940</v>
      </c>
      <c r="G37" s="20">
        <v>105</v>
      </c>
      <c r="H37" s="73">
        <v>5</v>
      </c>
      <c r="I37" s="48">
        <f>IF(MONTH(Calls[[#This Row],[Date of Call]])&lt;=6, YEAR(Calls[[#This Row],[Date of Call]]),YEAR(Calls[[#This Row],[Date of Call]])+1)</f>
        <v>2023</v>
      </c>
      <c r="J37" s="48" t="str">
        <f>TEXT(Calls[[#This Row],[Date of Call]],"DDDD")</f>
        <v>Saturday</v>
      </c>
      <c r="K37" s="48" t="str" cm="1">
        <f t="array" ref="K37">_xlfn.IFS(Calls[[#This Row],[Duration]]&lt;=10,"Under 10 mins",Calls[[#This Row],[Duration]]&lt;=30,"10 to 30 mins", Calls[[#This Row],[Duration]]&lt;60,"30 to 60 mins", Calls[[#This Row],[Duration]]&lt;=120,"1 to 2 hours",TRUE, "More than 2 hours")</f>
        <v>More than 2 hours</v>
      </c>
      <c r="L37" s="5">
        <f>ROUND(Calls[[#This Row],[Satisfaction Rating]],0)</f>
        <v>5</v>
      </c>
    </row>
    <row r="38" spans="2:12" x14ac:dyDescent="0.3">
      <c r="B38" s="72" t="s">
        <v>1212</v>
      </c>
      <c r="C38" s="20" t="s">
        <v>1158</v>
      </c>
      <c r="D38" s="20">
        <v>105</v>
      </c>
      <c r="E38" s="69" t="s">
        <v>1157</v>
      </c>
      <c r="F38" s="70">
        <v>44941</v>
      </c>
      <c r="G38" s="20">
        <v>125</v>
      </c>
      <c r="H38" s="73">
        <v>4.8</v>
      </c>
      <c r="I38" s="48">
        <f>IF(MONTH(Calls[[#This Row],[Date of Call]])&lt;=6, YEAR(Calls[[#This Row],[Date of Call]]),YEAR(Calls[[#This Row],[Date of Call]])+1)</f>
        <v>2023</v>
      </c>
      <c r="J38" s="48" t="str">
        <f>TEXT(Calls[[#This Row],[Date of Call]],"DDDD")</f>
        <v>Sunday</v>
      </c>
      <c r="K38" s="48" t="str" cm="1">
        <f t="array" ref="K38">_xlfn.IFS(Calls[[#This Row],[Duration]]&lt;=10,"Under 10 mins",Calls[[#This Row],[Duration]]&lt;=30,"10 to 30 mins", Calls[[#This Row],[Duration]]&lt;60,"30 to 60 mins", Calls[[#This Row],[Duration]]&lt;=120,"1 to 2 hours",TRUE, "More than 2 hours")</f>
        <v>1 to 2 hours</v>
      </c>
      <c r="L38" s="5">
        <f>ROUND(Calls[[#This Row],[Satisfaction Rating]],0)</f>
        <v>5</v>
      </c>
    </row>
    <row r="39" spans="2:12" x14ac:dyDescent="0.3">
      <c r="B39" s="72" t="s">
        <v>1213</v>
      </c>
      <c r="C39" s="20" t="s">
        <v>1181</v>
      </c>
      <c r="D39" s="20">
        <v>75</v>
      </c>
      <c r="E39" s="69" t="s">
        <v>1184</v>
      </c>
      <c r="F39" s="70">
        <v>44941</v>
      </c>
      <c r="G39" s="20">
        <v>26</v>
      </c>
      <c r="H39" s="73">
        <v>2.4</v>
      </c>
      <c r="I39" s="48">
        <f>IF(MONTH(Calls[[#This Row],[Date of Call]])&lt;=6, YEAR(Calls[[#This Row],[Date of Call]]),YEAR(Calls[[#This Row],[Date of Call]])+1)</f>
        <v>2023</v>
      </c>
      <c r="J39" s="48" t="str">
        <f>TEXT(Calls[[#This Row],[Date of Call]],"DDDD")</f>
        <v>Sunday</v>
      </c>
      <c r="K39" s="48" t="str" cm="1">
        <f t="array" ref="K39">_xlfn.IFS(Calls[[#This Row],[Duration]]&lt;=10,"Under 10 mins",Calls[[#This Row],[Duration]]&lt;=30,"10 to 30 mins", Calls[[#This Row],[Duration]]&lt;60,"30 to 60 mins", Calls[[#This Row],[Duration]]&lt;=120,"1 to 2 hours",TRUE, "More than 2 hours")</f>
        <v>1 to 2 hours</v>
      </c>
      <c r="L39" s="5">
        <f>ROUND(Calls[[#This Row],[Satisfaction Rating]],0)</f>
        <v>2</v>
      </c>
    </row>
    <row r="40" spans="2:12" x14ac:dyDescent="0.3">
      <c r="B40" s="72" t="s">
        <v>1214</v>
      </c>
      <c r="C40" s="20" t="s">
        <v>1192</v>
      </c>
      <c r="D40" s="20">
        <v>94</v>
      </c>
      <c r="E40" s="69" t="s">
        <v>1184</v>
      </c>
      <c r="F40" s="70">
        <v>44942</v>
      </c>
      <c r="G40" s="20">
        <v>120</v>
      </c>
      <c r="H40" s="73">
        <v>3.1</v>
      </c>
      <c r="I40" s="48">
        <f>IF(MONTH(Calls[[#This Row],[Date of Call]])&lt;=6, YEAR(Calls[[#This Row],[Date of Call]]),YEAR(Calls[[#This Row],[Date of Call]])+1)</f>
        <v>2023</v>
      </c>
      <c r="J40" s="48" t="str">
        <f>TEXT(Calls[[#This Row],[Date of Call]],"DDDD")</f>
        <v>Monday</v>
      </c>
      <c r="K40" s="48" t="str" cm="1">
        <f t="array" ref="K40">_xlfn.IFS(Calls[[#This Row],[Duration]]&lt;=10,"Under 10 mins",Calls[[#This Row],[Duration]]&lt;=30,"10 to 30 mins", Calls[[#This Row],[Duration]]&lt;60,"30 to 60 mins", Calls[[#This Row],[Duration]]&lt;=120,"1 to 2 hours",TRUE, "More than 2 hours")</f>
        <v>1 to 2 hours</v>
      </c>
      <c r="L40" s="5">
        <f>ROUND(Calls[[#This Row],[Satisfaction Rating]],0)</f>
        <v>3</v>
      </c>
    </row>
    <row r="41" spans="2:12" x14ac:dyDescent="0.3">
      <c r="B41" s="72" t="s">
        <v>1215</v>
      </c>
      <c r="C41" s="20" t="s">
        <v>1161</v>
      </c>
      <c r="D41" s="20">
        <v>90</v>
      </c>
      <c r="E41" s="69" t="s">
        <v>1166</v>
      </c>
      <c r="F41" s="70">
        <v>44942</v>
      </c>
      <c r="G41" s="20">
        <v>132</v>
      </c>
      <c r="H41" s="73">
        <v>3.2</v>
      </c>
      <c r="I41" s="48">
        <f>IF(MONTH(Calls[[#This Row],[Date of Call]])&lt;=6, YEAR(Calls[[#This Row],[Date of Call]]),YEAR(Calls[[#This Row],[Date of Call]])+1)</f>
        <v>2023</v>
      </c>
      <c r="J41" s="48" t="str">
        <f>TEXT(Calls[[#This Row],[Date of Call]],"DDDD")</f>
        <v>Monday</v>
      </c>
      <c r="K41" s="48" t="str" cm="1">
        <f t="array" ref="K41">_xlfn.IFS(Calls[[#This Row],[Duration]]&lt;=10,"Under 10 mins",Calls[[#This Row],[Duration]]&lt;=30,"10 to 30 mins", Calls[[#This Row],[Duration]]&lt;60,"30 to 60 mins", Calls[[#This Row],[Duration]]&lt;=120,"1 to 2 hours",TRUE, "More than 2 hours")</f>
        <v>1 to 2 hours</v>
      </c>
      <c r="L41" s="5">
        <f>ROUND(Calls[[#This Row],[Satisfaction Rating]],0)</f>
        <v>3</v>
      </c>
    </row>
    <row r="42" spans="2:12" x14ac:dyDescent="0.3">
      <c r="B42" s="72" t="s">
        <v>1216</v>
      </c>
      <c r="C42" s="20" t="s">
        <v>1192</v>
      </c>
      <c r="D42" s="20">
        <v>81</v>
      </c>
      <c r="E42" s="69" t="s">
        <v>1178</v>
      </c>
      <c r="F42" s="70">
        <v>44943</v>
      </c>
      <c r="G42" s="20">
        <v>86</v>
      </c>
      <c r="H42" s="73">
        <v>2.4</v>
      </c>
      <c r="I42" s="48">
        <f>IF(MONTH(Calls[[#This Row],[Date of Call]])&lt;=6, YEAR(Calls[[#This Row],[Date of Call]]),YEAR(Calls[[#This Row],[Date of Call]])+1)</f>
        <v>2023</v>
      </c>
      <c r="J42" s="48" t="str">
        <f>TEXT(Calls[[#This Row],[Date of Call]],"DDDD")</f>
        <v>Tuesday</v>
      </c>
      <c r="K42" s="48" t="str" cm="1">
        <f t="array" ref="K42">_xlfn.IFS(Calls[[#This Row],[Duration]]&lt;=10,"Under 10 mins",Calls[[#This Row],[Duration]]&lt;=30,"10 to 30 mins", Calls[[#This Row],[Duration]]&lt;60,"30 to 60 mins", Calls[[#This Row],[Duration]]&lt;=120,"1 to 2 hours",TRUE, "More than 2 hours")</f>
        <v>1 to 2 hours</v>
      </c>
      <c r="L42" s="5">
        <f>ROUND(Calls[[#This Row],[Satisfaction Rating]],0)</f>
        <v>2</v>
      </c>
    </row>
    <row r="43" spans="2:12" x14ac:dyDescent="0.3">
      <c r="B43" s="72" t="s">
        <v>1217</v>
      </c>
      <c r="C43" s="20" t="s">
        <v>1181</v>
      </c>
      <c r="D43" s="20">
        <v>106</v>
      </c>
      <c r="E43" s="69" t="s">
        <v>1157</v>
      </c>
      <c r="F43" s="70">
        <v>44943</v>
      </c>
      <c r="G43" s="20">
        <v>108</v>
      </c>
      <c r="H43" s="73">
        <v>5</v>
      </c>
      <c r="I43" s="48">
        <f>IF(MONTH(Calls[[#This Row],[Date of Call]])&lt;=6, YEAR(Calls[[#This Row],[Date of Call]]),YEAR(Calls[[#This Row],[Date of Call]])+1)</f>
        <v>2023</v>
      </c>
      <c r="J43" s="48" t="str">
        <f>TEXT(Calls[[#This Row],[Date of Call]],"DDDD")</f>
        <v>Tuesday</v>
      </c>
      <c r="K43" s="48" t="str" cm="1">
        <f t="array" ref="K43">_xlfn.IFS(Calls[[#This Row],[Duration]]&lt;=10,"Under 10 mins",Calls[[#This Row],[Duration]]&lt;=30,"10 to 30 mins", Calls[[#This Row],[Duration]]&lt;60,"30 to 60 mins", Calls[[#This Row],[Duration]]&lt;=120,"1 to 2 hours",TRUE, "More than 2 hours")</f>
        <v>1 to 2 hours</v>
      </c>
      <c r="L43" s="5">
        <f>ROUND(Calls[[#This Row],[Satisfaction Rating]],0)</f>
        <v>5</v>
      </c>
    </row>
    <row r="44" spans="2:12" x14ac:dyDescent="0.3">
      <c r="B44" s="72" t="s">
        <v>1218</v>
      </c>
      <c r="C44" s="20" t="s">
        <v>1161</v>
      </c>
      <c r="D44" s="20">
        <v>74</v>
      </c>
      <c r="E44" s="69" t="s">
        <v>1178</v>
      </c>
      <c r="F44" s="70">
        <v>44943</v>
      </c>
      <c r="G44" s="20">
        <v>96</v>
      </c>
      <c r="H44" s="73">
        <v>4.7</v>
      </c>
      <c r="I44" s="48">
        <f>IF(MONTH(Calls[[#This Row],[Date of Call]])&lt;=6, YEAR(Calls[[#This Row],[Date of Call]]),YEAR(Calls[[#This Row],[Date of Call]])+1)</f>
        <v>2023</v>
      </c>
      <c r="J44" s="48" t="str">
        <f>TEXT(Calls[[#This Row],[Date of Call]],"DDDD")</f>
        <v>Tuesday</v>
      </c>
      <c r="K44" s="48" t="str" cm="1">
        <f t="array" ref="K44">_xlfn.IFS(Calls[[#This Row],[Duration]]&lt;=10,"Under 10 mins",Calls[[#This Row],[Duration]]&lt;=30,"10 to 30 mins", Calls[[#This Row],[Duration]]&lt;60,"30 to 60 mins", Calls[[#This Row],[Duration]]&lt;=120,"1 to 2 hours",TRUE, "More than 2 hours")</f>
        <v>1 to 2 hours</v>
      </c>
      <c r="L44" s="5">
        <f>ROUND(Calls[[#This Row],[Satisfaction Rating]],0)</f>
        <v>5</v>
      </c>
    </row>
    <row r="45" spans="2:12" x14ac:dyDescent="0.3">
      <c r="B45" s="72" t="s">
        <v>1219</v>
      </c>
      <c r="C45" s="20" t="s">
        <v>1183</v>
      </c>
      <c r="D45" s="20">
        <v>105</v>
      </c>
      <c r="E45" s="69" t="s">
        <v>1166</v>
      </c>
      <c r="F45" s="70">
        <v>44944</v>
      </c>
      <c r="G45" s="20">
        <v>80</v>
      </c>
      <c r="H45" s="73">
        <v>4.7</v>
      </c>
      <c r="I45" s="48">
        <f>IF(MONTH(Calls[[#This Row],[Date of Call]])&lt;=6, YEAR(Calls[[#This Row],[Date of Call]]),YEAR(Calls[[#This Row],[Date of Call]])+1)</f>
        <v>2023</v>
      </c>
      <c r="J45" s="48" t="str">
        <f>TEXT(Calls[[#This Row],[Date of Call]],"DDDD")</f>
        <v>Wednesday</v>
      </c>
      <c r="K45" s="48" t="str" cm="1">
        <f t="array" ref="K45">_xlfn.IFS(Calls[[#This Row],[Duration]]&lt;=10,"Under 10 mins",Calls[[#This Row],[Duration]]&lt;=30,"10 to 30 mins", Calls[[#This Row],[Duration]]&lt;60,"30 to 60 mins", Calls[[#This Row],[Duration]]&lt;=120,"1 to 2 hours",TRUE, "More than 2 hours")</f>
        <v>1 to 2 hours</v>
      </c>
      <c r="L45" s="5">
        <f>ROUND(Calls[[#This Row],[Satisfaction Rating]],0)</f>
        <v>5</v>
      </c>
    </row>
    <row r="46" spans="2:12" x14ac:dyDescent="0.3">
      <c r="B46" s="72" t="s">
        <v>1220</v>
      </c>
      <c r="C46" s="20" t="s">
        <v>1181</v>
      </c>
      <c r="D46" s="20">
        <v>89</v>
      </c>
      <c r="E46" s="69" t="s">
        <v>1157</v>
      </c>
      <c r="F46" s="70">
        <v>44944</v>
      </c>
      <c r="G46" s="20">
        <v>155</v>
      </c>
      <c r="H46" s="73">
        <v>4.0999999999999996</v>
      </c>
      <c r="I46" s="48">
        <f>IF(MONTH(Calls[[#This Row],[Date of Call]])&lt;=6, YEAR(Calls[[#This Row],[Date of Call]]),YEAR(Calls[[#This Row],[Date of Call]])+1)</f>
        <v>2023</v>
      </c>
      <c r="J46" s="48" t="str">
        <f>TEXT(Calls[[#This Row],[Date of Call]],"DDDD")</f>
        <v>Wednesday</v>
      </c>
      <c r="K46" s="48" t="str" cm="1">
        <f t="array" ref="K46">_xlfn.IFS(Calls[[#This Row],[Duration]]&lt;=10,"Under 10 mins",Calls[[#This Row],[Duration]]&lt;=30,"10 to 30 mins", Calls[[#This Row],[Duration]]&lt;60,"30 to 60 mins", Calls[[#This Row],[Duration]]&lt;=120,"1 to 2 hours",TRUE, "More than 2 hours")</f>
        <v>1 to 2 hours</v>
      </c>
      <c r="L46" s="5">
        <f>ROUND(Calls[[#This Row],[Satisfaction Rating]],0)</f>
        <v>4</v>
      </c>
    </row>
    <row r="47" spans="2:12" x14ac:dyDescent="0.3">
      <c r="B47" s="72" t="s">
        <v>1221</v>
      </c>
      <c r="C47" s="20" t="s">
        <v>1187</v>
      </c>
      <c r="D47" s="20">
        <v>132</v>
      </c>
      <c r="E47" s="69" t="s">
        <v>1184</v>
      </c>
      <c r="F47" s="70">
        <v>44944</v>
      </c>
      <c r="G47" s="20">
        <v>168</v>
      </c>
      <c r="H47" s="73">
        <v>4.0999999999999996</v>
      </c>
      <c r="I47" s="48">
        <f>IF(MONTH(Calls[[#This Row],[Date of Call]])&lt;=6, YEAR(Calls[[#This Row],[Date of Call]]),YEAR(Calls[[#This Row],[Date of Call]])+1)</f>
        <v>2023</v>
      </c>
      <c r="J47" s="48" t="str">
        <f>TEXT(Calls[[#This Row],[Date of Call]],"DDDD")</f>
        <v>Wednesday</v>
      </c>
      <c r="K47" s="48" t="str" cm="1">
        <f t="array" ref="K47">_xlfn.IFS(Calls[[#This Row],[Duration]]&lt;=10,"Under 10 mins",Calls[[#This Row],[Duration]]&lt;=30,"10 to 30 mins", Calls[[#This Row],[Duration]]&lt;60,"30 to 60 mins", Calls[[#This Row],[Duration]]&lt;=120,"1 to 2 hours",TRUE, "More than 2 hours")</f>
        <v>More than 2 hours</v>
      </c>
      <c r="L47" s="5">
        <f>ROUND(Calls[[#This Row],[Satisfaction Rating]],0)</f>
        <v>4</v>
      </c>
    </row>
    <row r="48" spans="2:12" x14ac:dyDescent="0.3">
      <c r="B48" s="72" t="s">
        <v>1222</v>
      </c>
      <c r="C48" s="20" t="s">
        <v>1158</v>
      </c>
      <c r="D48" s="20">
        <v>105</v>
      </c>
      <c r="E48" s="69" t="s">
        <v>1172</v>
      </c>
      <c r="F48" s="70">
        <v>44944</v>
      </c>
      <c r="G48" s="20">
        <v>56</v>
      </c>
      <c r="H48" s="73">
        <v>3.6</v>
      </c>
      <c r="I48" s="48">
        <f>IF(MONTH(Calls[[#This Row],[Date of Call]])&lt;=6, YEAR(Calls[[#This Row],[Date of Call]]),YEAR(Calls[[#This Row],[Date of Call]])+1)</f>
        <v>2023</v>
      </c>
      <c r="J48" s="48" t="str">
        <f>TEXT(Calls[[#This Row],[Date of Call]],"DDDD")</f>
        <v>Wednesday</v>
      </c>
      <c r="K48" s="48" t="str" cm="1">
        <f t="array" ref="K48">_xlfn.IFS(Calls[[#This Row],[Duration]]&lt;=10,"Under 10 mins",Calls[[#This Row],[Duration]]&lt;=30,"10 to 30 mins", Calls[[#This Row],[Duration]]&lt;60,"30 to 60 mins", Calls[[#This Row],[Duration]]&lt;=120,"1 to 2 hours",TRUE, "More than 2 hours")</f>
        <v>1 to 2 hours</v>
      </c>
      <c r="L48" s="5">
        <f>ROUND(Calls[[#This Row],[Satisfaction Rating]],0)</f>
        <v>4</v>
      </c>
    </row>
    <row r="49" spans="2:12" x14ac:dyDescent="0.3">
      <c r="B49" s="72" t="s">
        <v>1223</v>
      </c>
      <c r="C49" s="20" t="s">
        <v>1171</v>
      </c>
      <c r="D49" s="20">
        <v>13</v>
      </c>
      <c r="E49" s="69" t="s">
        <v>1184</v>
      </c>
      <c r="F49" s="70">
        <v>44945</v>
      </c>
      <c r="G49" s="20">
        <v>32</v>
      </c>
      <c r="H49" s="73">
        <v>4.4000000000000004</v>
      </c>
      <c r="I49" s="48">
        <f>IF(MONTH(Calls[[#This Row],[Date of Call]])&lt;=6, YEAR(Calls[[#This Row],[Date of Call]]),YEAR(Calls[[#This Row],[Date of Call]])+1)</f>
        <v>2023</v>
      </c>
      <c r="J49" s="48" t="str">
        <f>TEXT(Calls[[#This Row],[Date of Call]],"DDDD")</f>
        <v>Thursday</v>
      </c>
      <c r="K49" s="48" t="str" cm="1">
        <f t="array" ref="K49">_xlfn.IFS(Calls[[#This Row],[Duration]]&lt;=10,"Under 10 mins",Calls[[#This Row],[Duration]]&lt;=30,"10 to 30 mins", Calls[[#This Row],[Duration]]&lt;60,"30 to 60 mins", Calls[[#This Row],[Duration]]&lt;=120,"1 to 2 hours",TRUE, "More than 2 hours")</f>
        <v>10 to 30 mins</v>
      </c>
      <c r="L49" s="5">
        <f>ROUND(Calls[[#This Row],[Satisfaction Rating]],0)</f>
        <v>4</v>
      </c>
    </row>
    <row r="50" spans="2:12" x14ac:dyDescent="0.3">
      <c r="B50" s="72" t="s">
        <v>1224</v>
      </c>
      <c r="C50" s="20" t="s">
        <v>1169</v>
      </c>
      <c r="D50" s="20">
        <v>131</v>
      </c>
      <c r="E50" s="69" t="s">
        <v>1172</v>
      </c>
      <c r="F50" s="70">
        <v>44945</v>
      </c>
      <c r="G50" s="20">
        <v>78</v>
      </c>
      <c r="H50" s="73">
        <v>4.4000000000000004</v>
      </c>
      <c r="I50" s="48">
        <f>IF(MONTH(Calls[[#This Row],[Date of Call]])&lt;=6, YEAR(Calls[[#This Row],[Date of Call]]),YEAR(Calls[[#This Row],[Date of Call]])+1)</f>
        <v>2023</v>
      </c>
      <c r="J50" s="48" t="str">
        <f>TEXT(Calls[[#This Row],[Date of Call]],"DDDD")</f>
        <v>Thursday</v>
      </c>
      <c r="K50" s="48" t="str" cm="1">
        <f t="array" ref="K50">_xlfn.IFS(Calls[[#This Row],[Duration]]&lt;=10,"Under 10 mins",Calls[[#This Row],[Duration]]&lt;=30,"10 to 30 mins", Calls[[#This Row],[Duration]]&lt;60,"30 to 60 mins", Calls[[#This Row],[Duration]]&lt;=120,"1 to 2 hours",TRUE, "More than 2 hours")</f>
        <v>More than 2 hours</v>
      </c>
      <c r="L50" s="5">
        <f>ROUND(Calls[[#This Row],[Satisfaction Rating]],0)</f>
        <v>4</v>
      </c>
    </row>
    <row r="51" spans="2:12" x14ac:dyDescent="0.3">
      <c r="B51" s="72" t="s">
        <v>1225</v>
      </c>
      <c r="C51" s="20" t="s">
        <v>1161</v>
      </c>
      <c r="D51" s="20">
        <v>104</v>
      </c>
      <c r="E51" s="69" t="s">
        <v>1157</v>
      </c>
      <c r="F51" s="70">
        <v>44945</v>
      </c>
      <c r="G51" s="20">
        <v>86</v>
      </c>
      <c r="H51" s="73">
        <v>4</v>
      </c>
      <c r="I51" s="48">
        <f>IF(MONTH(Calls[[#This Row],[Date of Call]])&lt;=6, YEAR(Calls[[#This Row],[Date of Call]]),YEAR(Calls[[#This Row],[Date of Call]])+1)</f>
        <v>2023</v>
      </c>
      <c r="J51" s="48" t="str">
        <f>TEXT(Calls[[#This Row],[Date of Call]],"DDDD")</f>
        <v>Thursday</v>
      </c>
      <c r="K51" s="48" t="str" cm="1">
        <f t="array" ref="K51">_xlfn.IFS(Calls[[#This Row],[Duration]]&lt;=10,"Under 10 mins",Calls[[#This Row],[Duration]]&lt;=30,"10 to 30 mins", Calls[[#This Row],[Duration]]&lt;60,"30 to 60 mins", Calls[[#This Row],[Duration]]&lt;=120,"1 to 2 hours",TRUE, "More than 2 hours")</f>
        <v>1 to 2 hours</v>
      </c>
      <c r="L51" s="5">
        <f>ROUND(Calls[[#This Row],[Satisfaction Rating]],0)</f>
        <v>4</v>
      </c>
    </row>
    <row r="52" spans="2:12" x14ac:dyDescent="0.3">
      <c r="B52" s="72" t="s">
        <v>1226</v>
      </c>
      <c r="C52" s="20" t="s">
        <v>1156</v>
      </c>
      <c r="D52" s="20">
        <v>90</v>
      </c>
      <c r="E52" s="69" t="s">
        <v>1166</v>
      </c>
      <c r="F52" s="70">
        <v>44946</v>
      </c>
      <c r="G52" s="20">
        <v>64</v>
      </c>
      <c r="H52" s="73">
        <v>3.8</v>
      </c>
      <c r="I52" s="48">
        <f>IF(MONTH(Calls[[#This Row],[Date of Call]])&lt;=6, YEAR(Calls[[#This Row],[Date of Call]]),YEAR(Calls[[#This Row],[Date of Call]])+1)</f>
        <v>2023</v>
      </c>
      <c r="J52" s="48" t="str">
        <f>TEXT(Calls[[#This Row],[Date of Call]],"DDDD")</f>
        <v>Friday</v>
      </c>
      <c r="K52" s="48" t="str" cm="1">
        <f t="array" ref="K52">_xlfn.IFS(Calls[[#This Row],[Duration]]&lt;=10,"Under 10 mins",Calls[[#This Row],[Duration]]&lt;=30,"10 to 30 mins", Calls[[#This Row],[Duration]]&lt;60,"30 to 60 mins", Calls[[#This Row],[Duration]]&lt;=120,"1 to 2 hours",TRUE, "More than 2 hours")</f>
        <v>1 to 2 hours</v>
      </c>
      <c r="L52" s="5">
        <f>ROUND(Calls[[#This Row],[Satisfaction Rating]],0)</f>
        <v>4</v>
      </c>
    </row>
    <row r="53" spans="2:12" x14ac:dyDescent="0.3">
      <c r="B53" s="72" t="s">
        <v>1227</v>
      </c>
      <c r="C53" s="20" t="s">
        <v>1188</v>
      </c>
      <c r="D53" s="20">
        <v>37</v>
      </c>
      <c r="E53" s="69" t="s">
        <v>1166</v>
      </c>
      <c r="F53" s="70">
        <v>44946</v>
      </c>
      <c r="G53" s="20">
        <v>96</v>
      </c>
      <c r="H53" s="73">
        <v>3.6</v>
      </c>
      <c r="I53" s="48">
        <f>IF(MONTH(Calls[[#This Row],[Date of Call]])&lt;=6, YEAR(Calls[[#This Row],[Date of Call]]),YEAR(Calls[[#This Row],[Date of Call]])+1)</f>
        <v>2023</v>
      </c>
      <c r="J53" s="48" t="str">
        <f>TEXT(Calls[[#This Row],[Date of Call]],"DDDD")</f>
        <v>Friday</v>
      </c>
      <c r="K53" s="48" t="str" cm="1">
        <f t="array" ref="K53">_xlfn.IFS(Calls[[#This Row],[Duration]]&lt;=10,"Under 10 mins",Calls[[#This Row],[Duration]]&lt;=30,"10 to 30 mins", Calls[[#This Row],[Duration]]&lt;60,"30 to 60 mins", Calls[[#This Row],[Duration]]&lt;=120,"1 to 2 hours",TRUE, "More than 2 hours")</f>
        <v>30 to 60 mins</v>
      </c>
      <c r="L53" s="5">
        <f>ROUND(Calls[[#This Row],[Satisfaction Rating]],0)</f>
        <v>4</v>
      </c>
    </row>
    <row r="54" spans="2:12" x14ac:dyDescent="0.3">
      <c r="B54" s="72" t="s">
        <v>1228</v>
      </c>
      <c r="C54" s="20" t="s">
        <v>1162</v>
      </c>
      <c r="D54" s="20">
        <v>149</v>
      </c>
      <c r="E54" s="69" t="s">
        <v>1172</v>
      </c>
      <c r="F54" s="70">
        <v>44946</v>
      </c>
      <c r="G54" s="20">
        <v>72</v>
      </c>
      <c r="H54" s="73">
        <v>4.3</v>
      </c>
      <c r="I54" s="48">
        <f>IF(MONTH(Calls[[#This Row],[Date of Call]])&lt;=6, YEAR(Calls[[#This Row],[Date of Call]]),YEAR(Calls[[#This Row],[Date of Call]])+1)</f>
        <v>2023</v>
      </c>
      <c r="J54" s="48" t="str">
        <f>TEXT(Calls[[#This Row],[Date of Call]],"DDDD")</f>
        <v>Friday</v>
      </c>
      <c r="K54" s="48" t="str" cm="1">
        <f t="array" ref="K54">_xlfn.IFS(Calls[[#This Row],[Duration]]&lt;=10,"Under 10 mins",Calls[[#This Row],[Duration]]&lt;=30,"10 to 30 mins", Calls[[#This Row],[Duration]]&lt;60,"30 to 60 mins", Calls[[#This Row],[Duration]]&lt;=120,"1 to 2 hours",TRUE, "More than 2 hours")</f>
        <v>More than 2 hours</v>
      </c>
      <c r="L54" s="5">
        <f>ROUND(Calls[[#This Row],[Satisfaction Rating]],0)</f>
        <v>4</v>
      </c>
    </row>
    <row r="55" spans="2:12" x14ac:dyDescent="0.3">
      <c r="B55" s="72" t="s">
        <v>1229</v>
      </c>
      <c r="C55" s="20" t="s">
        <v>1187</v>
      </c>
      <c r="D55" s="20">
        <v>100</v>
      </c>
      <c r="E55" s="69" t="s">
        <v>1178</v>
      </c>
      <c r="F55" s="70">
        <v>44947</v>
      </c>
      <c r="G55" s="20">
        <v>135</v>
      </c>
      <c r="H55" s="73">
        <v>3.8</v>
      </c>
      <c r="I55" s="48">
        <f>IF(MONTH(Calls[[#This Row],[Date of Call]])&lt;=6, YEAR(Calls[[#This Row],[Date of Call]]),YEAR(Calls[[#This Row],[Date of Call]])+1)</f>
        <v>2023</v>
      </c>
      <c r="J55" s="48" t="str">
        <f>TEXT(Calls[[#This Row],[Date of Call]],"DDDD")</f>
        <v>Saturday</v>
      </c>
      <c r="K55" s="48" t="str" cm="1">
        <f t="array" ref="K55">_xlfn.IFS(Calls[[#This Row],[Duration]]&lt;=10,"Under 10 mins",Calls[[#This Row],[Duration]]&lt;=30,"10 to 30 mins", Calls[[#This Row],[Duration]]&lt;60,"30 to 60 mins", Calls[[#This Row],[Duration]]&lt;=120,"1 to 2 hours",TRUE, "More than 2 hours")</f>
        <v>1 to 2 hours</v>
      </c>
      <c r="L55" s="5">
        <f>ROUND(Calls[[#This Row],[Satisfaction Rating]],0)</f>
        <v>4</v>
      </c>
    </row>
    <row r="56" spans="2:12" x14ac:dyDescent="0.3">
      <c r="B56" s="72" t="s">
        <v>1230</v>
      </c>
      <c r="C56" s="20" t="s">
        <v>1187</v>
      </c>
      <c r="D56" s="20">
        <v>79</v>
      </c>
      <c r="E56" s="69" t="s">
        <v>1184</v>
      </c>
      <c r="F56" s="70">
        <v>44947</v>
      </c>
      <c r="G56" s="20">
        <v>140</v>
      </c>
      <c r="H56" s="73">
        <v>4.5</v>
      </c>
      <c r="I56" s="48">
        <f>IF(MONTH(Calls[[#This Row],[Date of Call]])&lt;=6, YEAR(Calls[[#This Row],[Date of Call]]),YEAR(Calls[[#This Row],[Date of Call]])+1)</f>
        <v>2023</v>
      </c>
      <c r="J56" s="48" t="str">
        <f>TEXT(Calls[[#This Row],[Date of Call]],"DDDD")</f>
        <v>Saturday</v>
      </c>
      <c r="K56" s="48" t="str" cm="1">
        <f t="array" ref="K56">_xlfn.IFS(Calls[[#This Row],[Duration]]&lt;=10,"Under 10 mins",Calls[[#This Row],[Duration]]&lt;=30,"10 to 30 mins", Calls[[#This Row],[Duration]]&lt;60,"30 to 60 mins", Calls[[#This Row],[Duration]]&lt;=120,"1 to 2 hours",TRUE, "More than 2 hours")</f>
        <v>1 to 2 hours</v>
      </c>
      <c r="L56" s="5">
        <f>ROUND(Calls[[#This Row],[Satisfaction Rating]],0)</f>
        <v>5</v>
      </c>
    </row>
    <row r="57" spans="2:12" x14ac:dyDescent="0.3">
      <c r="B57" s="72" t="s">
        <v>1231</v>
      </c>
      <c r="C57" s="20" t="s">
        <v>1179</v>
      </c>
      <c r="D57" s="20">
        <v>157</v>
      </c>
      <c r="E57" s="69" t="s">
        <v>1172</v>
      </c>
      <c r="F57" s="70">
        <v>44947</v>
      </c>
      <c r="G57" s="20">
        <v>69</v>
      </c>
      <c r="H57" s="73">
        <v>4.5</v>
      </c>
      <c r="I57" s="48">
        <f>IF(MONTH(Calls[[#This Row],[Date of Call]])&lt;=6, YEAR(Calls[[#This Row],[Date of Call]]),YEAR(Calls[[#This Row],[Date of Call]])+1)</f>
        <v>2023</v>
      </c>
      <c r="J57" s="48" t="str">
        <f>TEXT(Calls[[#This Row],[Date of Call]],"DDDD")</f>
        <v>Saturday</v>
      </c>
      <c r="K57" s="48" t="str" cm="1">
        <f t="array" ref="K57">_xlfn.IFS(Calls[[#This Row],[Duration]]&lt;=10,"Under 10 mins",Calls[[#This Row],[Duration]]&lt;=30,"10 to 30 mins", Calls[[#This Row],[Duration]]&lt;60,"30 to 60 mins", Calls[[#This Row],[Duration]]&lt;=120,"1 to 2 hours",TRUE, "More than 2 hours")</f>
        <v>More than 2 hours</v>
      </c>
      <c r="L57" s="5">
        <f>ROUND(Calls[[#This Row],[Satisfaction Rating]],0)</f>
        <v>5</v>
      </c>
    </row>
    <row r="58" spans="2:12" x14ac:dyDescent="0.3">
      <c r="B58" s="72" t="s">
        <v>1232</v>
      </c>
      <c r="C58" s="20" t="s">
        <v>1187</v>
      </c>
      <c r="D58" s="20">
        <v>59</v>
      </c>
      <c r="E58" s="69" t="s">
        <v>1157</v>
      </c>
      <c r="F58" s="70">
        <v>44948</v>
      </c>
      <c r="G58" s="20">
        <v>136</v>
      </c>
      <c r="H58" s="73">
        <v>4.5999999999999996</v>
      </c>
      <c r="I58" s="48">
        <f>IF(MONTH(Calls[[#This Row],[Date of Call]])&lt;=6, YEAR(Calls[[#This Row],[Date of Call]]),YEAR(Calls[[#This Row],[Date of Call]])+1)</f>
        <v>2023</v>
      </c>
      <c r="J58" s="48" t="str">
        <f>TEXT(Calls[[#This Row],[Date of Call]],"DDDD")</f>
        <v>Sunday</v>
      </c>
      <c r="K58" s="48" t="str" cm="1">
        <f t="array" ref="K58">_xlfn.IFS(Calls[[#This Row],[Duration]]&lt;=10,"Under 10 mins",Calls[[#This Row],[Duration]]&lt;=30,"10 to 30 mins", Calls[[#This Row],[Duration]]&lt;60,"30 to 60 mins", Calls[[#This Row],[Duration]]&lt;=120,"1 to 2 hours",TRUE, "More than 2 hours")</f>
        <v>30 to 60 mins</v>
      </c>
      <c r="L58" s="5">
        <f>ROUND(Calls[[#This Row],[Satisfaction Rating]],0)</f>
        <v>5</v>
      </c>
    </row>
    <row r="59" spans="2:12" x14ac:dyDescent="0.3">
      <c r="B59" s="72" t="s">
        <v>1233</v>
      </c>
      <c r="C59" s="20" t="s">
        <v>1188</v>
      </c>
      <c r="D59" s="20">
        <v>83</v>
      </c>
      <c r="E59" s="69" t="s">
        <v>1172</v>
      </c>
      <c r="F59" s="70">
        <v>44948</v>
      </c>
      <c r="G59" s="20">
        <v>28</v>
      </c>
      <c r="H59" s="73">
        <v>4.5</v>
      </c>
      <c r="I59" s="48">
        <f>IF(MONTH(Calls[[#This Row],[Date of Call]])&lt;=6, YEAR(Calls[[#This Row],[Date of Call]]),YEAR(Calls[[#This Row],[Date of Call]])+1)</f>
        <v>2023</v>
      </c>
      <c r="J59" s="48" t="str">
        <f>TEXT(Calls[[#This Row],[Date of Call]],"DDDD")</f>
        <v>Sunday</v>
      </c>
      <c r="K59" s="48" t="str" cm="1">
        <f t="array" ref="K59">_xlfn.IFS(Calls[[#This Row],[Duration]]&lt;=10,"Under 10 mins",Calls[[#This Row],[Duration]]&lt;=30,"10 to 30 mins", Calls[[#This Row],[Duration]]&lt;60,"30 to 60 mins", Calls[[#This Row],[Duration]]&lt;=120,"1 to 2 hours",TRUE, "More than 2 hours")</f>
        <v>1 to 2 hours</v>
      </c>
      <c r="L59" s="5">
        <f>ROUND(Calls[[#This Row],[Satisfaction Rating]],0)</f>
        <v>5</v>
      </c>
    </row>
    <row r="60" spans="2:12" x14ac:dyDescent="0.3">
      <c r="B60" s="72" t="s">
        <v>1234</v>
      </c>
      <c r="C60" s="20" t="s">
        <v>1179</v>
      </c>
      <c r="D60" s="20">
        <v>58</v>
      </c>
      <c r="E60" s="69" t="s">
        <v>1166</v>
      </c>
      <c r="F60" s="70">
        <v>44949</v>
      </c>
      <c r="G60" s="20">
        <v>135</v>
      </c>
      <c r="H60" s="73">
        <v>3.3</v>
      </c>
      <c r="I60" s="48">
        <f>IF(MONTH(Calls[[#This Row],[Date of Call]])&lt;=6, YEAR(Calls[[#This Row],[Date of Call]]),YEAR(Calls[[#This Row],[Date of Call]])+1)</f>
        <v>2023</v>
      </c>
      <c r="J60" s="48" t="str">
        <f>TEXT(Calls[[#This Row],[Date of Call]],"DDDD")</f>
        <v>Monday</v>
      </c>
      <c r="K60" s="48" t="str" cm="1">
        <f t="array" ref="K60">_xlfn.IFS(Calls[[#This Row],[Duration]]&lt;=10,"Under 10 mins",Calls[[#This Row],[Duration]]&lt;=30,"10 to 30 mins", Calls[[#This Row],[Duration]]&lt;60,"30 to 60 mins", Calls[[#This Row],[Duration]]&lt;=120,"1 to 2 hours",TRUE, "More than 2 hours")</f>
        <v>30 to 60 mins</v>
      </c>
      <c r="L60" s="5">
        <f>ROUND(Calls[[#This Row],[Satisfaction Rating]],0)</f>
        <v>3</v>
      </c>
    </row>
    <row r="61" spans="2:12" x14ac:dyDescent="0.3">
      <c r="B61" s="72" t="s">
        <v>1235</v>
      </c>
      <c r="C61" s="20" t="s">
        <v>1192</v>
      </c>
      <c r="D61" s="20">
        <v>118</v>
      </c>
      <c r="E61" s="69" t="s">
        <v>1166</v>
      </c>
      <c r="F61" s="70">
        <v>44949</v>
      </c>
      <c r="G61" s="20">
        <v>126</v>
      </c>
      <c r="H61" s="73">
        <v>2.2999999999999998</v>
      </c>
      <c r="I61" s="48">
        <f>IF(MONTH(Calls[[#This Row],[Date of Call]])&lt;=6, YEAR(Calls[[#This Row],[Date of Call]]),YEAR(Calls[[#This Row],[Date of Call]])+1)</f>
        <v>2023</v>
      </c>
      <c r="J61" s="48" t="str">
        <f>TEXT(Calls[[#This Row],[Date of Call]],"DDDD")</f>
        <v>Monday</v>
      </c>
      <c r="K61" s="48" t="str" cm="1">
        <f t="array" ref="K61">_xlfn.IFS(Calls[[#This Row],[Duration]]&lt;=10,"Under 10 mins",Calls[[#This Row],[Duration]]&lt;=30,"10 to 30 mins", Calls[[#This Row],[Duration]]&lt;60,"30 to 60 mins", Calls[[#This Row],[Duration]]&lt;=120,"1 to 2 hours",TRUE, "More than 2 hours")</f>
        <v>1 to 2 hours</v>
      </c>
      <c r="L61" s="5">
        <f>ROUND(Calls[[#This Row],[Satisfaction Rating]],0)</f>
        <v>2</v>
      </c>
    </row>
    <row r="62" spans="2:12" x14ac:dyDescent="0.3">
      <c r="B62" s="72" t="s">
        <v>1236</v>
      </c>
      <c r="C62" s="20" t="s">
        <v>1171</v>
      </c>
      <c r="D62" s="20">
        <v>63</v>
      </c>
      <c r="E62" s="69" t="s">
        <v>1157</v>
      </c>
      <c r="F62" s="70">
        <v>44949</v>
      </c>
      <c r="G62" s="20">
        <v>160</v>
      </c>
      <c r="H62" s="73">
        <v>4.3</v>
      </c>
      <c r="I62" s="48">
        <f>IF(MONTH(Calls[[#This Row],[Date of Call]])&lt;=6, YEAR(Calls[[#This Row],[Date of Call]]),YEAR(Calls[[#This Row],[Date of Call]])+1)</f>
        <v>2023</v>
      </c>
      <c r="J62" s="48" t="str">
        <f>TEXT(Calls[[#This Row],[Date of Call]],"DDDD")</f>
        <v>Monday</v>
      </c>
      <c r="K62" s="48" t="str" cm="1">
        <f t="array" ref="K62">_xlfn.IFS(Calls[[#This Row],[Duration]]&lt;=10,"Under 10 mins",Calls[[#This Row],[Duration]]&lt;=30,"10 to 30 mins", Calls[[#This Row],[Duration]]&lt;60,"30 to 60 mins", Calls[[#This Row],[Duration]]&lt;=120,"1 to 2 hours",TRUE, "More than 2 hours")</f>
        <v>1 to 2 hours</v>
      </c>
      <c r="L62" s="5">
        <f>ROUND(Calls[[#This Row],[Satisfaction Rating]],0)</f>
        <v>4</v>
      </c>
    </row>
    <row r="63" spans="2:12" x14ac:dyDescent="0.3">
      <c r="B63" s="72" t="s">
        <v>1237</v>
      </c>
      <c r="C63" s="20" t="s">
        <v>1179</v>
      </c>
      <c r="D63" s="20">
        <v>95</v>
      </c>
      <c r="E63" s="69" t="s">
        <v>1166</v>
      </c>
      <c r="F63" s="70">
        <v>44950</v>
      </c>
      <c r="G63" s="20">
        <v>48</v>
      </c>
      <c r="H63" s="73">
        <v>4.5999999999999996</v>
      </c>
      <c r="I63" s="48">
        <f>IF(MONTH(Calls[[#This Row],[Date of Call]])&lt;=6, YEAR(Calls[[#This Row],[Date of Call]]),YEAR(Calls[[#This Row],[Date of Call]])+1)</f>
        <v>2023</v>
      </c>
      <c r="J63" s="48" t="str">
        <f>TEXT(Calls[[#This Row],[Date of Call]],"DDDD")</f>
        <v>Tuesday</v>
      </c>
      <c r="K63" s="48" t="str" cm="1">
        <f t="array" ref="K63">_xlfn.IFS(Calls[[#This Row],[Duration]]&lt;=10,"Under 10 mins",Calls[[#This Row],[Duration]]&lt;=30,"10 to 30 mins", Calls[[#This Row],[Duration]]&lt;60,"30 to 60 mins", Calls[[#This Row],[Duration]]&lt;=120,"1 to 2 hours",TRUE, "More than 2 hours")</f>
        <v>1 to 2 hours</v>
      </c>
      <c r="L63" s="5">
        <f>ROUND(Calls[[#This Row],[Satisfaction Rating]],0)</f>
        <v>5</v>
      </c>
    </row>
    <row r="64" spans="2:12" x14ac:dyDescent="0.3">
      <c r="B64" s="72" t="s">
        <v>1238</v>
      </c>
      <c r="C64" s="20" t="s">
        <v>1187</v>
      </c>
      <c r="D64" s="20">
        <v>74</v>
      </c>
      <c r="E64" s="69" t="s">
        <v>1172</v>
      </c>
      <c r="F64" s="70">
        <v>44950</v>
      </c>
      <c r="G64" s="20">
        <v>66</v>
      </c>
      <c r="H64" s="73">
        <v>4</v>
      </c>
      <c r="I64" s="48">
        <f>IF(MONTH(Calls[[#This Row],[Date of Call]])&lt;=6, YEAR(Calls[[#This Row],[Date of Call]]),YEAR(Calls[[#This Row],[Date of Call]])+1)</f>
        <v>2023</v>
      </c>
      <c r="J64" s="48" t="str">
        <f>TEXT(Calls[[#This Row],[Date of Call]],"DDDD")</f>
        <v>Tuesday</v>
      </c>
      <c r="K64" s="48" t="str" cm="1">
        <f t="array" ref="K64">_xlfn.IFS(Calls[[#This Row],[Duration]]&lt;=10,"Under 10 mins",Calls[[#This Row],[Duration]]&lt;=30,"10 to 30 mins", Calls[[#This Row],[Duration]]&lt;60,"30 to 60 mins", Calls[[#This Row],[Duration]]&lt;=120,"1 to 2 hours",TRUE, "More than 2 hours")</f>
        <v>1 to 2 hours</v>
      </c>
      <c r="L64" s="5">
        <f>ROUND(Calls[[#This Row],[Satisfaction Rating]],0)</f>
        <v>4</v>
      </c>
    </row>
    <row r="65" spans="2:12" x14ac:dyDescent="0.3">
      <c r="B65" s="72" t="s">
        <v>1239</v>
      </c>
      <c r="C65" s="20" t="s">
        <v>1183</v>
      </c>
      <c r="D65" s="20">
        <v>130</v>
      </c>
      <c r="E65" s="69" t="s">
        <v>1178</v>
      </c>
      <c r="F65" s="70">
        <v>44950</v>
      </c>
      <c r="G65" s="20">
        <v>126</v>
      </c>
      <c r="H65" s="73">
        <v>2.5</v>
      </c>
      <c r="I65" s="48">
        <f>IF(MONTH(Calls[[#This Row],[Date of Call]])&lt;=6, YEAR(Calls[[#This Row],[Date of Call]]),YEAR(Calls[[#This Row],[Date of Call]])+1)</f>
        <v>2023</v>
      </c>
      <c r="J65" s="48" t="str">
        <f>TEXT(Calls[[#This Row],[Date of Call]],"DDDD")</f>
        <v>Tuesday</v>
      </c>
      <c r="K65" s="48" t="str" cm="1">
        <f t="array" ref="K65">_xlfn.IFS(Calls[[#This Row],[Duration]]&lt;=10,"Under 10 mins",Calls[[#This Row],[Duration]]&lt;=30,"10 to 30 mins", Calls[[#This Row],[Duration]]&lt;60,"30 to 60 mins", Calls[[#This Row],[Duration]]&lt;=120,"1 to 2 hours",TRUE, "More than 2 hours")</f>
        <v>More than 2 hours</v>
      </c>
      <c r="L65" s="5">
        <f>ROUND(Calls[[#This Row],[Satisfaction Rating]],0)</f>
        <v>3</v>
      </c>
    </row>
    <row r="66" spans="2:12" x14ac:dyDescent="0.3">
      <c r="B66" s="72" t="s">
        <v>1240</v>
      </c>
      <c r="C66" s="20" t="s">
        <v>1192</v>
      </c>
      <c r="D66" s="20">
        <v>110</v>
      </c>
      <c r="E66" s="69" t="s">
        <v>1184</v>
      </c>
      <c r="F66" s="70">
        <v>44950</v>
      </c>
      <c r="G66" s="20">
        <v>96</v>
      </c>
      <c r="H66" s="73">
        <v>5</v>
      </c>
      <c r="I66" s="48">
        <f>IF(MONTH(Calls[[#This Row],[Date of Call]])&lt;=6, YEAR(Calls[[#This Row],[Date of Call]]),YEAR(Calls[[#This Row],[Date of Call]])+1)</f>
        <v>2023</v>
      </c>
      <c r="J66" s="48" t="str">
        <f>TEXT(Calls[[#This Row],[Date of Call]],"DDDD")</f>
        <v>Tuesday</v>
      </c>
      <c r="K66" s="48" t="str" cm="1">
        <f t="array" ref="K66">_xlfn.IFS(Calls[[#This Row],[Duration]]&lt;=10,"Under 10 mins",Calls[[#This Row],[Duration]]&lt;=30,"10 to 30 mins", Calls[[#This Row],[Duration]]&lt;60,"30 to 60 mins", Calls[[#This Row],[Duration]]&lt;=120,"1 to 2 hours",TRUE, "More than 2 hours")</f>
        <v>1 to 2 hours</v>
      </c>
      <c r="L66" s="5">
        <f>ROUND(Calls[[#This Row],[Satisfaction Rating]],0)</f>
        <v>5</v>
      </c>
    </row>
    <row r="67" spans="2:12" x14ac:dyDescent="0.3">
      <c r="B67" s="72" t="s">
        <v>1241</v>
      </c>
      <c r="C67" s="20" t="s">
        <v>1187</v>
      </c>
      <c r="D67" s="20">
        <v>71</v>
      </c>
      <c r="E67" s="69" t="s">
        <v>1157</v>
      </c>
      <c r="F67" s="70">
        <v>44951</v>
      </c>
      <c r="G67" s="20">
        <v>90</v>
      </c>
      <c r="H67" s="73">
        <v>3.8</v>
      </c>
      <c r="I67" s="48">
        <f>IF(MONTH(Calls[[#This Row],[Date of Call]])&lt;=6, YEAR(Calls[[#This Row],[Date of Call]]),YEAR(Calls[[#This Row],[Date of Call]])+1)</f>
        <v>2023</v>
      </c>
      <c r="J67" s="48" t="str">
        <f>TEXT(Calls[[#This Row],[Date of Call]],"DDDD")</f>
        <v>Wednesday</v>
      </c>
      <c r="K67" s="48" t="str" cm="1">
        <f t="array" ref="K67">_xlfn.IFS(Calls[[#This Row],[Duration]]&lt;=10,"Under 10 mins",Calls[[#This Row],[Duration]]&lt;=30,"10 to 30 mins", Calls[[#This Row],[Duration]]&lt;60,"30 to 60 mins", Calls[[#This Row],[Duration]]&lt;=120,"1 to 2 hours",TRUE, "More than 2 hours")</f>
        <v>1 to 2 hours</v>
      </c>
      <c r="L67" s="5">
        <f>ROUND(Calls[[#This Row],[Satisfaction Rating]],0)</f>
        <v>4</v>
      </c>
    </row>
    <row r="68" spans="2:12" x14ac:dyDescent="0.3">
      <c r="B68" s="72" t="s">
        <v>1242</v>
      </c>
      <c r="C68" s="20" t="s">
        <v>1158</v>
      </c>
      <c r="D68" s="20">
        <v>147</v>
      </c>
      <c r="E68" s="69" t="s">
        <v>1178</v>
      </c>
      <c r="F68" s="70">
        <v>44951</v>
      </c>
      <c r="G68" s="20">
        <v>105</v>
      </c>
      <c r="H68" s="73">
        <v>4.4000000000000004</v>
      </c>
      <c r="I68" s="48">
        <f>IF(MONTH(Calls[[#This Row],[Date of Call]])&lt;=6, YEAR(Calls[[#This Row],[Date of Call]]),YEAR(Calls[[#This Row],[Date of Call]])+1)</f>
        <v>2023</v>
      </c>
      <c r="J68" s="48" t="str">
        <f>TEXT(Calls[[#This Row],[Date of Call]],"DDDD")</f>
        <v>Wednesday</v>
      </c>
      <c r="K68" s="48" t="str" cm="1">
        <f t="array" ref="K68">_xlfn.IFS(Calls[[#This Row],[Duration]]&lt;=10,"Under 10 mins",Calls[[#This Row],[Duration]]&lt;=30,"10 to 30 mins", Calls[[#This Row],[Duration]]&lt;60,"30 to 60 mins", Calls[[#This Row],[Duration]]&lt;=120,"1 to 2 hours",TRUE, "More than 2 hours")</f>
        <v>More than 2 hours</v>
      </c>
      <c r="L68" s="5">
        <f>ROUND(Calls[[#This Row],[Satisfaction Rating]],0)</f>
        <v>4</v>
      </c>
    </row>
    <row r="69" spans="2:12" x14ac:dyDescent="0.3">
      <c r="B69" s="72" t="s">
        <v>1243</v>
      </c>
      <c r="C69" s="20" t="s">
        <v>1161</v>
      </c>
      <c r="D69" s="20">
        <v>69</v>
      </c>
      <c r="E69" s="69" t="s">
        <v>1166</v>
      </c>
      <c r="F69" s="70">
        <v>44952</v>
      </c>
      <c r="G69" s="20">
        <v>40</v>
      </c>
      <c r="H69" s="73">
        <v>3.8</v>
      </c>
      <c r="I69" s="48">
        <f>IF(MONTH(Calls[[#This Row],[Date of Call]])&lt;=6, YEAR(Calls[[#This Row],[Date of Call]]),YEAR(Calls[[#This Row],[Date of Call]])+1)</f>
        <v>2023</v>
      </c>
      <c r="J69" s="48" t="str">
        <f>TEXT(Calls[[#This Row],[Date of Call]],"DDDD")</f>
        <v>Thursday</v>
      </c>
      <c r="K69" s="48" t="str" cm="1">
        <f t="array" ref="K69">_xlfn.IFS(Calls[[#This Row],[Duration]]&lt;=10,"Under 10 mins",Calls[[#This Row],[Duration]]&lt;=30,"10 to 30 mins", Calls[[#This Row],[Duration]]&lt;60,"30 to 60 mins", Calls[[#This Row],[Duration]]&lt;=120,"1 to 2 hours",TRUE, "More than 2 hours")</f>
        <v>1 to 2 hours</v>
      </c>
      <c r="L69" s="5">
        <f>ROUND(Calls[[#This Row],[Satisfaction Rating]],0)</f>
        <v>4</v>
      </c>
    </row>
    <row r="70" spans="2:12" x14ac:dyDescent="0.3">
      <c r="B70" s="72" t="s">
        <v>1244</v>
      </c>
      <c r="C70" s="20" t="s">
        <v>1192</v>
      </c>
      <c r="D70" s="20">
        <v>50</v>
      </c>
      <c r="E70" s="69" t="s">
        <v>1157</v>
      </c>
      <c r="F70" s="70">
        <v>44952</v>
      </c>
      <c r="G70" s="20">
        <v>60</v>
      </c>
      <c r="H70" s="73">
        <v>2</v>
      </c>
      <c r="I70" s="48">
        <f>IF(MONTH(Calls[[#This Row],[Date of Call]])&lt;=6, YEAR(Calls[[#This Row],[Date of Call]]),YEAR(Calls[[#This Row],[Date of Call]])+1)</f>
        <v>2023</v>
      </c>
      <c r="J70" s="48" t="str">
        <f>TEXT(Calls[[#This Row],[Date of Call]],"DDDD")</f>
        <v>Thursday</v>
      </c>
      <c r="K70" s="48" t="str" cm="1">
        <f t="array" ref="K70">_xlfn.IFS(Calls[[#This Row],[Duration]]&lt;=10,"Under 10 mins",Calls[[#This Row],[Duration]]&lt;=30,"10 to 30 mins", Calls[[#This Row],[Duration]]&lt;60,"30 to 60 mins", Calls[[#This Row],[Duration]]&lt;=120,"1 to 2 hours",TRUE, "More than 2 hours")</f>
        <v>30 to 60 mins</v>
      </c>
      <c r="L70" s="5">
        <f>ROUND(Calls[[#This Row],[Satisfaction Rating]],0)</f>
        <v>2</v>
      </c>
    </row>
    <row r="71" spans="2:12" x14ac:dyDescent="0.3">
      <c r="B71" s="72" t="s">
        <v>1245</v>
      </c>
      <c r="C71" s="20" t="s">
        <v>1183</v>
      </c>
      <c r="D71" s="20">
        <v>124</v>
      </c>
      <c r="E71" s="69" t="s">
        <v>1178</v>
      </c>
      <c r="F71" s="70">
        <v>44953</v>
      </c>
      <c r="G71" s="20">
        <v>215</v>
      </c>
      <c r="H71" s="73">
        <v>4.0999999999999996</v>
      </c>
      <c r="I71" s="48">
        <f>IF(MONTH(Calls[[#This Row],[Date of Call]])&lt;=6, YEAR(Calls[[#This Row],[Date of Call]]),YEAR(Calls[[#This Row],[Date of Call]])+1)</f>
        <v>2023</v>
      </c>
      <c r="J71" s="48" t="str">
        <f>TEXT(Calls[[#This Row],[Date of Call]],"DDDD")</f>
        <v>Friday</v>
      </c>
      <c r="K71" s="48" t="str" cm="1">
        <f t="array" ref="K71">_xlfn.IFS(Calls[[#This Row],[Duration]]&lt;=10,"Under 10 mins",Calls[[#This Row],[Duration]]&lt;=30,"10 to 30 mins", Calls[[#This Row],[Duration]]&lt;60,"30 to 60 mins", Calls[[#This Row],[Duration]]&lt;=120,"1 to 2 hours",TRUE, "More than 2 hours")</f>
        <v>More than 2 hours</v>
      </c>
      <c r="L71" s="5">
        <f>ROUND(Calls[[#This Row],[Satisfaction Rating]],0)</f>
        <v>4</v>
      </c>
    </row>
    <row r="72" spans="2:12" x14ac:dyDescent="0.3">
      <c r="B72" s="72" t="s">
        <v>1246</v>
      </c>
      <c r="C72" s="20" t="s">
        <v>1165</v>
      </c>
      <c r="D72" s="20">
        <v>81</v>
      </c>
      <c r="E72" s="69" t="s">
        <v>1172</v>
      </c>
      <c r="F72" s="70">
        <v>44953</v>
      </c>
      <c r="G72" s="20">
        <v>156</v>
      </c>
      <c r="H72" s="73">
        <v>2.6</v>
      </c>
      <c r="I72" s="48">
        <f>IF(MONTH(Calls[[#This Row],[Date of Call]])&lt;=6, YEAR(Calls[[#This Row],[Date of Call]]),YEAR(Calls[[#This Row],[Date of Call]])+1)</f>
        <v>2023</v>
      </c>
      <c r="J72" s="48" t="str">
        <f>TEXT(Calls[[#This Row],[Date of Call]],"DDDD")</f>
        <v>Friday</v>
      </c>
      <c r="K72" s="48" t="str" cm="1">
        <f t="array" ref="K72">_xlfn.IFS(Calls[[#This Row],[Duration]]&lt;=10,"Under 10 mins",Calls[[#This Row],[Duration]]&lt;=30,"10 to 30 mins", Calls[[#This Row],[Duration]]&lt;60,"30 to 60 mins", Calls[[#This Row],[Duration]]&lt;=120,"1 to 2 hours",TRUE, "More than 2 hours")</f>
        <v>1 to 2 hours</v>
      </c>
      <c r="L72" s="5">
        <f>ROUND(Calls[[#This Row],[Satisfaction Rating]],0)</f>
        <v>3</v>
      </c>
    </row>
    <row r="73" spans="2:12" x14ac:dyDescent="0.3">
      <c r="B73" s="72" t="s">
        <v>1247</v>
      </c>
      <c r="C73" s="20" t="s">
        <v>1174</v>
      </c>
      <c r="D73" s="20">
        <v>141</v>
      </c>
      <c r="E73" s="69" t="s">
        <v>1184</v>
      </c>
      <c r="F73" s="70">
        <v>44953</v>
      </c>
      <c r="G73" s="20">
        <v>54</v>
      </c>
      <c r="H73" s="73">
        <v>0</v>
      </c>
      <c r="I73" s="48">
        <f>IF(MONTH(Calls[[#This Row],[Date of Call]])&lt;=6, YEAR(Calls[[#This Row],[Date of Call]]),YEAR(Calls[[#This Row],[Date of Call]])+1)</f>
        <v>2023</v>
      </c>
      <c r="J73" s="48" t="str">
        <f>TEXT(Calls[[#This Row],[Date of Call]],"DDDD")</f>
        <v>Friday</v>
      </c>
      <c r="K73" s="48" t="str" cm="1">
        <f t="array" ref="K73">_xlfn.IFS(Calls[[#This Row],[Duration]]&lt;=10,"Under 10 mins",Calls[[#This Row],[Duration]]&lt;=30,"10 to 30 mins", Calls[[#This Row],[Duration]]&lt;60,"30 to 60 mins", Calls[[#This Row],[Duration]]&lt;=120,"1 to 2 hours",TRUE, "More than 2 hours")</f>
        <v>More than 2 hours</v>
      </c>
      <c r="L73" s="5">
        <f>ROUND(Calls[[#This Row],[Satisfaction Rating]],0)</f>
        <v>0</v>
      </c>
    </row>
    <row r="74" spans="2:12" x14ac:dyDescent="0.3">
      <c r="B74" s="72" t="s">
        <v>1248</v>
      </c>
      <c r="C74" s="20" t="s">
        <v>1174</v>
      </c>
      <c r="D74" s="20">
        <v>168</v>
      </c>
      <c r="E74" s="69" t="s">
        <v>1184</v>
      </c>
      <c r="F74" s="70">
        <v>44954</v>
      </c>
      <c r="G74" s="20">
        <v>160</v>
      </c>
      <c r="H74" s="73">
        <v>3.9</v>
      </c>
      <c r="I74" s="48">
        <f>IF(MONTH(Calls[[#This Row],[Date of Call]])&lt;=6, YEAR(Calls[[#This Row],[Date of Call]]),YEAR(Calls[[#This Row],[Date of Call]])+1)</f>
        <v>2023</v>
      </c>
      <c r="J74" s="48" t="str">
        <f>TEXT(Calls[[#This Row],[Date of Call]],"DDDD")</f>
        <v>Saturday</v>
      </c>
      <c r="K74" s="48" t="str" cm="1">
        <f t="array" ref="K74">_xlfn.IFS(Calls[[#This Row],[Duration]]&lt;=10,"Under 10 mins",Calls[[#This Row],[Duration]]&lt;=30,"10 to 30 mins", Calls[[#This Row],[Duration]]&lt;60,"30 to 60 mins", Calls[[#This Row],[Duration]]&lt;=120,"1 to 2 hours",TRUE, "More than 2 hours")</f>
        <v>More than 2 hours</v>
      </c>
      <c r="L74" s="5">
        <f>ROUND(Calls[[#This Row],[Satisfaction Rating]],0)</f>
        <v>4</v>
      </c>
    </row>
    <row r="75" spans="2:12" x14ac:dyDescent="0.3">
      <c r="B75" s="72" t="s">
        <v>1249</v>
      </c>
      <c r="C75" s="20" t="s">
        <v>1158</v>
      </c>
      <c r="D75" s="20">
        <v>101</v>
      </c>
      <c r="E75" s="69" t="s">
        <v>1172</v>
      </c>
      <c r="F75" s="70">
        <v>44954</v>
      </c>
      <c r="G75" s="20">
        <v>80</v>
      </c>
      <c r="H75" s="73">
        <v>4.8</v>
      </c>
      <c r="I75" s="48">
        <f>IF(MONTH(Calls[[#This Row],[Date of Call]])&lt;=6, YEAR(Calls[[#This Row],[Date of Call]]),YEAR(Calls[[#This Row],[Date of Call]])+1)</f>
        <v>2023</v>
      </c>
      <c r="J75" s="48" t="str">
        <f>TEXT(Calls[[#This Row],[Date of Call]],"DDDD")</f>
        <v>Saturday</v>
      </c>
      <c r="K75" s="48" t="str" cm="1">
        <f t="array" ref="K75">_xlfn.IFS(Calls[[#This Row],[Duration]]&lt;=10,"Under 10 mins",Calls[[#This Row],[Duration]]&lt;=30,"10 to 30 mins", Calls[[#This Row],[Duration]]&lt;60,"30 to 60 mins", Calls[[#This Row],[Duration]]&lt;=120,"1 to 2 hours",TRUE, "More than 2 hours")</f>
        <v>1 to 2 hours</v>
      </c>
      <c r="L75" s="5">
        <f>ROUND(Calls[[#This Row],[Satisfaction Rating]],0)</f>
        <v>5</v>
      </c>
    </row>
    <row r="76" spans="2:12" x14ac:dyDescent="0.3">
      <c r="B76" s="72" t="s">
        <v>1250</v>
      </c>
      <c r="C76" s="20" t="s">
        <v>1187</v>
      </c>
      <c r="D76" s="20">
        <v>67</v>
      </c>
      <c r="E76" s="69" t="s">
        <v>1172</v>
      </c>
      <c r="F76" s="70">
        <v>44954</v>
      </c>
      <c r="G76" s="20">
        <v>168</v>
      </c>
      <c r="H76" s="73">
        <v>2.6</v>
      </c>
      <c r="I76" s="48">
        <f>IF(MONTH(Calls[[#This Row],[Date of Call]])&lt;=6, YEAR(Calls[[#This Row],[Date of Call]]),YEAR(Calls[[#This Row],[Date of Call]])+1)</f>
        <v>2023</v>
      </c>
      <c r="J76" s="48" t="str">
        <f>TEXT(Calls[[#This Row],[Date of Call]],"DDDD")</f>
        <v>Saturday</v>
      </c>
      <c r="K76" s="48" t="str" cm="1">
        <f t="array" ref="K76">_xlfn.IFS(Calls[[#This Row],[Duration]]&lt;=10,"Under 10 mins",Calls[[#This Row],[Duration]]&lt;=30,"10 to 30 mins", Calls[[#This Row],[Duration]]&lt;60,"30 to 60 mins", Calls[[#This Row],[Duration]]&lt;=120,"1 to 2 hours",TRUE, "More than 2 hours")</f>
        <v>1 to 2 hours</v>
      </c>
      <c r="L76" s="5">
        <f>ROUND(Calls[[#This Row],[Satisfaction Rating]],0)</f>
        <v>3</v>
      </c>
    </row>
    <row r="77" spans="2:12" x14ac:dyDescent="0.3">
      <c r="B77" s="72" t="s">
        <v>1251</v>
      </c>
      <c r="C77" s="20" t="s">
        <v>1179</v>
      </c>
      <c r="D77" s="20">
        <v>114</v>
      </c>
      <c r="E77" s="69" t="s">
        <v>1184</v>
      </c>
      <c r="F77" s="70">
        <v>44956</v>
      </c>
      <c r="G77" s="20">
        <v>42</v>
      </c>
      <c r="H77" s="73">
        <v>2.6</v>
      </c>
      <c r="I77" s="48">
        <f>IF(MONTH(Calls[[#This Row],[Date of Call]])&lt;=6, YEAR(Calls[[#This Row],[Date of Call]]),YEAR(Calls[[#This Row],[Date of Call]])+1)</f>
        <v>2023</v>
      </c>
      <c r="J77" s="48" t="str">
        <f>TEXT(Calls[[#This Row],[Date of Call]],"DDDD")</f>
        <v>Monday</v>
      </c>
      <c r="K77" s="48" t="str" cm="1">
        <f t="array" ref="K77">_xlfn.IFS(Calls[[#This Row],[Duration]]&lt;=10,"Under 10 mins",Calls[[#This Row],[Duration]]&lt;=30,"10 to 30 mins", Calls[[#This Row],[Duration]]&lt;60,"30 to 60 mins", Calls[[#This Row],[Duration]]&lt;=120,"1 to 2 hours",TRUE, "More than 2 hours")</f>
        <v>1 to 2 hours</v>
      </c>
      <c r="L77" s="5">
        <f>ROUND(Calls[[#This Row],[Satisfaction Rating]],0)</f>
        <v>3</v>
      </c>
    </row>
    <row r="78" spans="2:12" x14ac:dyDescent="0.3">
      <c r="B78" s="72" t="s">
        <v>1252</v>
      </c>
      <c r="C78" s="20" t="s">
        <v>1165</v>
      </c>
      <c r="D78" s="20">
        <v>42</v>
      </c>
      <c r="E78" s="69" t="s">
        <v>1172</v>
      </c>
      <c r="F78" s="70">
        <v>44956</v>
      </c>
      <c r="G78" s="20">
        <v>205</v>
      </c>
      <c r="H78" s="73">
        <v>3.6</v>
      </c>
      <c r="I78" s="48">
        <f>IF(MONTH(Calls[[#This Row],[Date of Call]])&lt;=6, YEAR(Calls[[#This Row],[Date of Call]]),YEAR(Calls[[#This Row],[Date of Call]])+1)</f>
        <v>2023</v>
      </c>
      <c r="J78" s="48" t="str">
        <f>TEXT(Calls[[#This Row],[Date of Call]],"DDDD")</f>
        <v>Monday</v>
      </c>
      <c r="K78" s="48" t="str" cm="1">
        <f t="array" ref="K78">_xlfn.IFS(Calls[[#This Row],[Duration]]&lt;=10,"Under 10 mins",Calls[[#This Row],[Duration]]&lt;=30,"10 to 30 mins", Calls[[#This Row],[Duration]]&lt;60,"30 to 60 mins", Calls[[#This Row],[Duration]]&lt;=120,"1 to 2 hours",TRUE, "More than 2 hours")</f>
        <v>30 to 60 mins</v>
      </c>
      <c r="L78" s="5">
        <f>ROUND(Calls[[#This Row],[Satisfaction Rating]],0)</f>
        <v>4</v>
      </c>
    </row>
    <row r="79" spans="2:12" x14ac:dyDescent="0.3">
      <c r="B79" s="72" t="s">
        <v>1253</v>
      </c>
      <c r="C79" s="20" t="s">
        <v>1171</v>
      </c>
      <c r="D79" s="20">
        <v>69</v>
      </c>
      <c r="E79" s="69" t="s">
        <v>1184</v>
      </c>
      <c r="F79" s="70">
        <v>44956</v>
      </c>
      <c r="G79" s="20">
        <v>108</v>
      </c>
      <c r="H79" s="73">
        <v>3.3</v>
      </c>
      <c r="I79" s="48">
        <f>IF(MONTH(Calls[[#This Row],[Date of Call]])&lt;=6, YEAR(Calls[[#This Row],[Date of Call]]),YEAR(Calls[[#This Row],[Date of Call]])+1)</f>
        <v>2023</v>
      </c>
      <c r="J79" s="48" t="str">
        <f>TEXT(Calls[[#This Row],[Date of Call]],"DDDD")</f>
        <v>Monday</v>
      </c>
      <c r="K79" s="48" t="str" cm="1">
        <f t="array" ref="K79">_xlfn.IFS(Calls[[#This Row],[Duration]]&lt;=10,"Under 10 mins",Calls[[#This Row],[Duration]]&lt;=30,"10 to 30 mins", Calls[[#This Row],[Duration]]&lt;60,"30 to 60 mins", Calls[[#This Row],[Duration]]&lt;=120,"1 to 2 hours",TRUE, "More than 2 hours")</f>
        <v>1 to 2 hours</v>
      </c>
      <c r="L79" s="5">
        <f>ROUND(Calls[[#This Row],[Satisfaction Rating]],0)</f>
        <v>3</v>
      </c>
    </row>
    <row r="80" spans="2:12" x14ac:dyDescent="0.3">
      <c r="B80" s="72" t="s">
        <v>1254</v>
      </c>
      <c r="C80" s="20" t="s">
        <v>1183</v>
      </c>
      <c r="D80" s="20">
        <v>145</v>
      </c>
      <c r="E80" s="69" t="s">
        <v>1166</v>
      </c>
      <c r="F80" s="70">
        <v>44956</v>
      </c>
      <c r="G80" s="20">
        <v>78</v>
      </c>
      <c r="H80" s="73">
        <v>1.9</v>
      </c>
      <c r="I80" s="48">
        <f>IF(MONTH(Calls[[#This Row],[Date of Call]])&lt;=6, YEAR(Calls[[#This Row],[Date of Call]]),YEAR(Calls[[#This Row],[Date of Call]])+1)</f>
        <v>2023</v>
      </c>
      <c r="J80" s="48" t="str">
        <f>TEXT(Calls[[#This Row],[Date of Call]],"DDDD")</f>
        <v>Monday</v>
      </c>
      <c r="K80" s="48" t="str" cm="1">
        <f t="array" ref="K80">_xlfn.IFS(Calls[[#This Row],[Duration]]&lt;=10,"Under 10 mins",Calls[[#This Row],[Duration]]&lt;=30,"10 to 30 mins", Calls[[#This Row],[Duration]]&lt;60,"30 to 60 mins", Calls[[#This Row],[Duration]]&lt;=120,"1 to 2 hours",TRUE, "More than 2 hours")</f>
        <v>More than 2 hours</v>
      </c>
      <c r="L80" s="5">
        <f>ROUND(Calls[[#This Row],[Satisfaction Rating]],0)</f>
        <v>2</v>
      </c>
    </row>
    <row r="81" spans="2:12" x14ac:dyDescent="0.3">
      <c r="B81" s="72" t="s">
        <v>1255</v>
      </c>
      <c r="C81" s="20" t="s">
        <v>1161</v>
      </c>
      <c r="D81" s="20">
        <v>43</v>
      </c>
      <c r="E81" s="69" t="s">
        <v>1184</v>
      </c>
      <c r="F81" s="70">
        <v>44956</v>
      </c>
      <c r="G81" s="20">
        <v>23</v>
      </c>
      <c r="H81" s="73">
        <v>4.9000000000000004</v>
      </c>
      <c r="I81" s="48">
        <f>IF(MONTH(Calls[[#This Row],[Date of Call]])&lt;=6, YEAR(Calls[[#This Row],[Date of Call]]),YEAR(Calls[[#This Row],[Date of Call]])+1)</f>
        <v>2023</v>
      </c>
      <c r="J81" s="48" t="str">
        <f>TEXT(Calls[[#This Row],[Date of Call]],"DDDD")</f>
        <v>Monday</v>
      </c>
      <c r="K81" s="48" t="str" cm="1">
        <f t="array" ref="K81">_xlfn.IFS(Calls[[#This Row],[Duration]]&lt;=10,"Under 10 mins",Calls[[#This Row],[Duration]]&lt;=30,"10 to 30 mins", Calls[[#This Row],[Duration]]&lt;60,"30 to 60 mins", Calls[[#This Row],[Duration]]&lt;=120,"1 to 2 hours",TRUE, "More than 2 hours")</f>
        <v>30 to 60 mins</v>
      </c>
      <c r="L81" s="5">
        <f>ROUND(Calls[[#This Row],[Satisfaction Rating]],0)</f>
        <v>5</v>
      </c>
    </row>
    <row r="82" spans="2:12" x14ac:dyDescent="0.3">
      <c r="B82" s="72" t="s">
        <v>1256</v>
      </c>
      <c r="C82" s="20" t="s">
        <v>1171</v>
      </c>
      <c r="D82" s="20">
        <v>62</v>
      </c>
      <c r="E82" s="69" t="s">
        <v>1157</v>
      </c>
      <c r="F82" s="70">
        <v>44957</v>
      </c>
      <c r="G82" s="20">
        <v>99</v>
      </c>
      <c r="H82" s="73">
        <v>3.6</v>
      </c>
      <c r="I82" s="48">
        <f>IF(MONTH(Calls[[#This Row],[Date of Call]])&lt;=6, YEAR(Calls[[#This Row],[Date of Call]]),YEAR(Calls[[#This Row],[Date of Call]])+1)</f>
        <v>2023</v>
      </c>
      <c r="J82" s="48" t="str">
        <f>TEXT(Calls[[#This Row],[Date of Call]],"DDDD")</f>
        <v>Tuesday</v>
      </c>
      <c r="K82" s="48" t="str" cm="1">
        <f t="array" ref="K82">_xlfn.IFS(Calls[[#This Row],[Duration]]&lt;=10,"Under 10 mins",Calls[[#This Row],[Duration]]&lt;=30,"10 to 30 mins", Calls[[#This Row],[Duration]]&lt;60,"30 to 60 mins", Calls[[#This Row],[Duration]]&lt;=120,"1 to 2 hours",TRUE, "More than 2 hours")</f>
        <v>1 to 2 hours</v>
      </c>
      <c r="L82" s="5">
        <f>ROUND(Calls[[#This Row],[Satisfaction Rating]],0)</f>
        <v>4</v>
      </c>
    </row>
    <row r="83" spans="2:12" x14ac:dyDescent="0.3">
      <c r="B83" s="72" t="s">
        <v>1257</v>
      </c>
      <c r="C83" s="20" t="s">
        <v>1181</v>
      </c>
      <c r="D83" s="20">
        <v>79</v>
      </c>
      <c r="E83" s="69" t="s">
        <v>1184</v>
      </c>
      <c r="F83" s="70">
        <v>44958</v>
      </c>
      <c r="G83" s="20">
        <v>148</v>
      </c>
      <c r="H83" s="73">
        <v>4.5</v>
      </c>
      <c r="I83" s="48">
        <f>IF(MONTH(Calls[[#This Row],[Date of Call]])&lt;=6, YEAR(Calls[[#This Row],[Date of Call]]),YEAR(Calls[[#This Row],[Date of Call]])+1)</f>
        <v>2023</v>
      </c>
      <c r="J83" s="48" t="str">
        <f>TEXT(Calls[[#This Row],[Date of Call]],"DDDD")</f>
        <v>Wednesday</v>
      </c>
      <c r="K83" s="48" t="str" cm="1">
        <f t="array" ref="K83">_xlfn.IFS(Calls[[#This Row],[Duration]]&lt;=10,"Under 10 mins",Calls[[#This Row],[Duration]]&lt;=30,"10 to 30 mins", Calls[[#This Row],[Duration]]&lt;60,"30 to 60 mins", Calls[[#This Row],[Duration]]&lt;=120,"1 to 2 hours",TRUE, "More than 2 hours")</f>
        <v>1 to 2 hours</v>
      </c>
      <c r="L83" s="5">
        <f>ROUND(Calls[[#This Row],[Satisfaction Rating]],0)</f>
        <v>5</v>
      </c>
    </row>
    <row r="84" spans="2:12" x14ac:dyDescent="0.3">
      <c r="B84" s="72" t="s">
        <v>1258</v>
      </c>
      <c r="C84" s="20" t="s">
        <v>1183</v>
      </c>
      <c r="D84" s="20">
        <v>45</v>
      </c>
      <c r="E84" s="69" t="s">
        <v>1178</v>
      </c>
      <c r="F84" s="70">
        <v>44958</v>
      </c>
      <c r="G84" s="20">
        <v>34</v>
      </c>
      <c r="H84" s="73">
        <v>3.7</v>
      </c>
      <c r="I84" s="48">
        <f>IF(MONTH(Calls[[#This Row],[Date of Call]])&lt;=6, YEAR(Calls[[#This Row],[Date of Call]]),YEAR(Calls[[#This Row],[Date of Call]])+1)</f>
        <v>2023</v>
      </c>
      <c r="J84" s="48" t="str">
        <f>TEXT(Calls[[#This Row],[Date of Call]],"DDDD")</f>
        <v>Wednesday</v>
      </c>
      <c r="K84" s="48" t="str" cm="1">
        <f t="array" ref="K84">_xlfn.IFS(Calls[[#This Row],[Duration]]&lt;=10,"Under 10 mins",Calls[[#This Row],[Duration]]&lt;=30,"10 to 30 mins", Calls[[#This Row],[Duration]]&lt;60,"30 to 60 mins", Calls[[#This Row],[Duration]]&lt;=120,"1 to 2 hours",TRUE, "More than 2 hours")</f>
        <v>30 to 60 mins</v>
      </c>
      <c r="L84" s="5">
        <f>ROUND(Calls[[#This Row],[Satisfaction Rating]],0)</f>
        <v>4</v>
      </c>
    </row>
    <row r="85" spans="2:12" x14ac:dyDescent="0.3">
      <c r="B85" s="72" t="s">
        <v>1259</v>
      </c>
      <c r="C85" s="20" t="s">
        <v>1171</v>
      </c>
      <c r="D85" s="20">
        <v>137</v>
      </c>
      <c r="E85" s="69" t="s">
        <v>1184</v>
      </c>
      <c r="F85" s="70">
        <v>44958</v>
      </c>
      <c r="G85" s="20">
        <v>86</v>
      </c>
      <c r="H85" s="73">
        <v>4.8</v>
      </c>
      <c r="I85" s="48">
        <f>IF(MONTH(Calls[[#This Row],[Date of Call]])&lt;=6, YEAR(Calls[[#This Row],[Date of Call]]),YEAR(Calls[[#This Row],[Date of Call]])+1)</f>
        <v>2023</v>
      </c>
      <c r="J85" s="48" t="str">
        <f>TEXT(Calls[[#This Row],[Date of Call]],"DDDD")</f>
        <v>Wednesday</v>
      </c>
      <c r="K85" s="48" t="str" cm="1">
        <f t="array" ref="K85">_xlfn.IFS(Calls[[#This Row],[Duration]]&lt;=10,"Under 10 mins",Calls[[#This Row],[Duration]]&lt;=30,"10 to 30 mins", Calls[[#This Row],[Duration]]&lt;60,"30 to 60 mins", Calls[[#This Row],[Duration]]&lt;=120,"1 to 2 hours",TRUE, "More than 2 hours")</f>
        <v>More than 2 hours</v>
      </c>
      <c r="L85" s="5">
        <f>ROUND(Calls[[#This Row],[Satisfaction Rating]],0)</f>
        <v>5</v>
      </c>
    </row>
    <row r="86" spans="2:12" x14ac:dyDescent="0.3">
      <c r="B86" s="72" t="s">
        <v>1260</v>
      </c>
      <c r="C86" s="20" t="s">
        <v>1179</v>
      </c>
      <c r="D86" s="20">
        <v>109</v>
      </c>
      <c r="E86" s="69" t="s">
        <v>1157</v>
      </c>
      <c r="F86" s="70">
        <v>44958</v>
      </c>
      <c r="G86" s="20">
        <v>105</v>
      </c>
      <c r="H86" s="73">
        <v>3.3</v>
      </c>
      <c r="I86" s="48">
        <f>IF(MONTH(Calls[[#This Row],[Date of Call]])&lt;=6, YEAR(Calls[[#This Row],[Date of Call]]),YEAR(Calls[[#This Row],[Date of Call]])+1)</f>
        <v>2023</v>
      </c>
      <c r="J86" s="48" t="str">
        <f>TEXT(Calls[[#This Row],[Date of Call]],"DDDD")</f>
        <v>Wednesday</v>
      </c>
      <c r="K86" s="48" t="str" cm="1">
        <f t="array" ref="K86">_xlfn.IFS(Calls[[#This Row],[Duration]]&lt;=10,"Under 10 mins",Calls[[#This Row],[Duration]]&lt;=30,"10 to 30 mins", Calls[[#This Row],[Duration]]&lt;60,"30 to 60 mins", Calls[[#This Row],[Duration]]&lt;=120,"1 to 2 hours",TRUE, "More than 2 hours")</f>
        <v>1 to 2 hours</v>
      </c>
      <c r="L86" s="5">
        <f>ROUND(Calls[[#This Row],[Satisfaction Rating]],0)</f>
        <v>3</v>
      </c>
    </row>
    <row r="87" spans="2:12" x14ac:dyDescent="0.3">
      <c r="B87" s="72" t="s">
        <v>1261</v>
      </c>
      <c r="C87" s="20" t="s">
        <v>1161</v>
      </c>
      <c r="D87" s="20">
        <v>78</v>
      </c>
      <c r="E87" s="69" t="s">
        <v>1157</v>
      </c>
      <c r="F87" s="70">
        <v>44958</v>
      </c>
      <c r="G87" s="20">
        <v>62</v>
      </c>
      <c r="H87" s="73">
        <v>3.1</v>
      </c>
      <c r="I87" s="48">
        <f>IF(MONTH(Calls[[#This Row],[Date of Call]])&lt;=6, YEAR(Calls[[#This Row],[Date of Call]]),YEAR(Calls[[#This Row],[Date of Call]])+1)</f>
        <v>2023</v>
      </c>
      <c r="J87" s="48" t="str">
        <f>TEXT(Calls[[#This Row],[Date of Call]],"DDDD")</f>
        <v>Wednesday</v>
      </c>
      <c r="K87" s="48" t="str" cm="1">
        <f t="array" ref="K87">_xlfn.IFS(Calls[[#This Row],[Duration]]&lt;=10,"Under 10 mins",Calls[[#This Row],[Duration]]&lt;=30,"10 to 30 mins", Calls[[#This Row],[Duration]]&lt;60,"30 to 60 mins", Calls[[#This Row],[Duration]]&lt;=120,"1 to 2 hours",TRUE, "More than 2 hours")</f>
        <v>1 to 2 hours</v>
      </c>
      <c r="L87" s="5">
        <f>ROUND(Calls[[#This Row],[Satisfaction Rating]],0)</f>
        <v>3</v>
      </c>
    </row>
    <row r="88" spans="2:12" x14ac:dyDescent="0.3">
      <c r="B88" s="72" t="s">
        <v>1262</v>
      </c>
      <c r="C88" s="20" t="s">
        <v>1171</v>
      </c>
      <c r="D88" s="20">
        <v>137</v>
      </c>
      <c r="E88" s="69" t="s">
        <v>1178</v>
      </c>
      <c r="F88" s="70">
        <v>44958</v>
      </c>
      <c r="G88" s="20">
        <v>90</v>
      </c>
      <c r="H88" s="73">
        <v>4.0999999999999996</v>
      </c>
      <c r="I88" s="48">
        <f>IF(MONTH(Calls[[#This Row],[Date of Call]])&lt;=6, YEAR(Calls[[#This Row],[Date of Call]]),YEAR(Calls[[#This Row],[Date of Call]])+1)</f>
        <v>2023</v>
      </c>
      <c r="J88" s="48" t="str">
        <f>TEXT(Calls[[#This Row],[Date of Call]],"DDDD")</f>
        <v>Wednesday</v>
      </c>
      <c r="K88" s="48" t="str" cm="1">
        <f t="array" ref="K88">_xlfn.IFS(Calls[[#This Row],[Duration]]&lt;=10,"Under 10 mins",Calls[[#This Row],[Duration]]&lt;=30,"10 to 30 mins", Calls[[#This Row],[Duration]]&lt;60,"30 to 60 mins", Calls[[#This Row],[Duration]]&lt;=120,"1 to 2 hours",TRUE, "More than 2 hours")</f>
        <v>More than 2 hours</v>
      </c>
      <c r="L88" s="5">
        <f>ROUND(Calls[[#This Row],[Satisfaction Rating]],0)</f>
        <v>4</v>
      </c>
    </row>
    <row r="89" spans="2:12" x14ac:dyDescent="0.3">
      <c r="B89" s="72" t="s">
        <v>1263</v>
      </c>
      <c r="C89" s="20" t="s">
        <v>1169</v>
      </c>
      <c r="D89" s="20">
        <v>99</v>
      </c>
      <c r="E89" s="69" t="s">
        <v>1157</v>
      </c>
      <c r="F89" s="70">
        <v>44959</v>
      </c>
      <c r="G89" s="20">
        <v>112</v>
      </c>
      <c r="H89" s="73">
        <v>4.9000000000000004</v>
      </c>
      <c r="I89" s="48">
        <f>IF(MONTH(Calls[[#This Row],[Date of Call]])&lt;=6, YEAR(Calls[[#This Row],[Date of Call]]),YEAR(Calls[[#This Row],[Date of Call]])+1)</f>
        <v>2023</v>
      </c>
      <c r="J89" s="48" t="str">
        <f>TEXT(Calls[[#This Row],[Date of Call]],"DDDD")</f>
        <v>Thursday</v>
      </c>
      <c r="K89" s="48" t="str" cm="1">
        <f t="array" ref="K89">_xlfn.IFS(Calls[[#This Row],[Duration]]&lt;=10,"Under 10 mins",Calls[[#This Row],[Duration]]&lt;=30,"10 to 30 mins", Calls[[#This Row],[Duration]]&lt;60,"30 to 60 mins", Calls[[#This Row],[Duration]]&lt;=120,"1 to 2 hours",TRUE, "More than 2 hours")</f>
        <v>1 to 2 hours</v>
      </c>
      <c r="L89" s="5">
        <f>ROUND(Calls[[#This Row],[Satisfaction Rating]],0)</f>
        <v>5</v>
      </c>
    </row>
    <row r="90" spans="2:12" x14ac:dyDescent="0.3">
      <c r="B90" s="72" t="s">
        <v>1264</v>
      </c>
      <c r="C90" s="20" t="s">
        <v>1192</v>
      </c>
      <c r="D90" s="20">
        <v>100</v>
      </c>
      <c r="E90" s="69" t="s">
        <v>1157</v>
      </c>
      <c r="F90" s="70">
        <v>44959</v>
      </c>
      <c r="G90" s="20">
        <v>135</v>
      </c>
      <c r="H90" s="73">
        <v>4</v>
      </c>
      <c r="I90" s="48">
        <f>IF(MONTH(Calls[[#This Row],[Date of Call]])&lt;=6, YEAR(Calls[[#This Row],[Date of Call]]),YEAR(Calls[[#This Row],[Date of Call]])+1)</f>
        <v>2023</v>
      </c>
      <c r="J90" s="48" t="str">
        <f>TEXT(Calls[[#This Row],[Date of Call]],"DDDD")</f>
        <v>Thursday</v>
      </c>
      <c r="K90" s="48" t="str" cm="1">
        <f t="array" ref="K90">_xlfn.IFS(Calls[[#This Row],[Duration]]&lt;=10,"Under 10 mins",Calls[[#This Row],[Duration]]&lt;=30,"10 to 30 mins", Calls[[#This Row],[Duration]]&lt;60,"30 to 60 mins", Calls[[#This Row],[Duration]]&lt;=120,"1 to 2 hours",TRUE, "More than 2 hours")</f>
        <v>1 to 2 hours</v>
      </c>
      <c r="L90" s="5">
        <f>ROUND(Calls[[#This Row],[Satisfaction Rating]],0)</f>
        <v>4</v>
      </c>
    </row>
    <row r="91" spans="2:12" x14ac:dyDescent="0.3">
      <c r="B91" s="72" t="s">
        <v>1265</v>
      </c>
      <c r="C91" s="20" t="s">
        <v>1161</v>
      </c>
      <c r="D91" s="20">
        <v>47</v>
      </c>
      <c r="E91" s="69" t="s">
        <v>1166</v>
      </c>
      <c r="F91" s="70">
        <v>44959</v>
      </c>
      <c r="G91" s="20">
        <v>34</v>
      </c>
      <c r="H91" s="73">
        <v>2.1</v>
      </c>
      <c r="I91" s="48">
        <f>IF(MONTH(Calls[[#This Row],[Date of Call]])&lt;=6, YEAR(Calls[[#This Row],[Date of Call]]),YEAR(Calls[[#This Row],[Date of Call]])+1)</f>
        <v>2023</v>
      </c>
      <c r="J91" s="48" t="str">
        <f>TEXT(Calls[[#This Row],[Date of Call]],"DDDD")</f>
        <v>Thursday</v>
      </c>
      <c r="K91" s="48" t="str" cm="1">
        <f t="array" ref="K91">_xlfn.IFS(Calls[[#This Row],[Duration]]&lt;=10,"Under 10 mins",Calls[[#This Row],[Duration]]&lt;=30,"10 to 30 mins", Calls[[#This Row],[Duration]]&lt;60,"30 to 60 mins", Calls[[#This Row],[Duration]]&lt;=120,"1 to 2 hours",TRUE, "More than 2 hours")</f>
        <v>30 to 60 mins</v>
      </c>
      <c r="L91" s="5">
        <f>ROUND(Calls[[#This Row],[Satisfaction Rating]],0)</f>
        <v>2</v>
      </c>
    </row>
    <row r="92" spans="2:12" x14ac:dyDescent="0.3">
      <c r="B92" s="72" t="s">
        <v>1266</v>
      </c>
      <c r="C92" s="20" t="s">
        <v>1179</v>
      </c>
      <c r="D92" s="20">
        <v>87</v>
      </c>
      <c r="E92" s="69" t="s">
        <v>1172</v>
      </c>
      <c r="F92" s="70">
        <v>44959</v>
      </c>
      <c r="G92" s="20">
        <v>155</v>
      </c>
      <c r="H92" s="73">
        <v>4.5</v>
      </c>
      <c r="I92" s="48">
        <f>IF(MONTH(Calls[[#This Row],[Date of Call]])&lt;=6, YEAR(Calls[[#This Row],[Date of Call]]),YEAR(Calls[[#This Row],[Date of Call]])+1)</f>
        <v>2023</v>
      </c>
      <c r="J92" s="48" t="str">
        <f>TEXT(Calls[[#This Row],[Date of Call]],"DDDD")</f>
        <v>Thursday</v>
      </c>
      <c r="K92" s="48" t="str" cm="1">
        <f t="array" ref="K92">_xlfn.IFS(Calls[[#This Row],[Duration]]&lt;=10,"Under 10 mins",Calls[[#This Row],[Duration]]&lt;=30,"10 to 30 mins", Calls[[#This Row],[Duration]]&lt;60,"30 to 60 mins", Calls[[#This Row],[Duration]]&lt;=120,"1 to 2 hours",TRUE, "More than 2 hours")</f>
        <v>1 to 2 hours</v>
      </c>
      <c r="L92" s="5">
        <f>ROUND(Calls[[#This Row],[Satisfaction Rating]],0)</f>
        <v>5</v>
      </c>
    </row>
    <row r="93" spans="2:12" x14ac:dyDescent="0.3">
      <c r="B93" s="72" t="s">
        <v>1267</v>
      </c>
      <c r="C93" s="20" t="s">
        <v>1169</v>
      </c>
      <c r="D93" s="20">
        <v>143</v>
      </c>
      <c r="E93" s="69" t="s">
        <v>1172</v>
      </c>
      <c r="F93" s="70">
        <v>44961</v>
      </c>
      <c r="G93" s="20">
        <v>124</v>
      </c>
      <c r="H93" s="73">
        <v>4.9000000000000004</v>
      </c>
      <c r="I93" s="48">
        <f>IF(MONTH(Calls[[#This Row],[Date of Call]])&lt;=6, YEAR(Calls[[#This Row],[Date of Call]]),YEAR(Calls[[#This Row],[Date of Call]])+1)</f>
        <v>2023</v>
      </c>
      <c r="J93" s="48" t="str">
        <f>TEXT(Calls[[#This Row],[Date of Call]],"DDDD")</f>
        <v>Saturday</v>
      </c>
      <c r="K93" s="48" t="str" cm="1">
        <f t="array" ref="K93">_xlfn.IFS(Calls[[#This Row],[Duration]]&lt;=10,"Under 10 mins",Calls[[#This Row],[Duration]]&lt;=30,"10 to 30 mins", Calls[[#This Row],[Duration]]&lt;60,"30 to 60 mins", Calls[[#This Row],[Duration]]&lt;=120,"1 to 2 hours",TRUE, "More than 2 hours")</f>
        <v>More than 2 hours</v>
      </c>
      <c r="L93" s="5">
        <f>ROUND(Calls[[#This Row],[Satisfaction Rating]],0)</f>
        <v>5</v>
      </c>
    </row>
    <row r="94" spans="2:12" x14ac:dyDescent="0.3">
      <c r="B94" s="72" t="s">
        <v>1268</v>
      </c>
      <c r="C94" s="20" t="s">
        <v>1192</v>
      </c>
      <c r="D94" s="20">
        <v>84</v>
      </c>
      <c r="E94" s="69" t="s">
        <v>1157</v>
      </c>
      <c r="F94" s="70">
        <v>44961</v>
      </c>
      <c r="G94" s="20">
        <v>195</v>
      </c>
      <c r="H94" s="73">
        <v>4.0999999999999996</v>
      </c>
      <c r="I94" s="48">
        <f>IF(MONTH(Calls[[#This Row],[Date of Call]])&lt;=6, YEAR(Calls[[#This Row],[Date of Call]]),YEAR(Calls[[#This Row],[Date of Call]])+1)</f>
        <v>2023</v>
      </c>
      <c r="J94" s="48" t="str">
        <f>TEXT(Calls[[#This Row],[Date of Call]],"DDDD")</f>
        <v>Saturday</v>
      </c>
      <c r="K94" s="48" t="str" cm="1">
        <f t="array" ref="K94">_xlfn.IFS(Calls[[#This Row],[Duration]]&lt;=10,"Under 10 mins",Calls[[#This Row],[Duration]]&lt;=30,"10 to 30 mins", Calls[[#This Row],[Duration]]&lt;60,"30 to 60 mins", Calls[[#This Row],[Duration]]&lt;=120,"1 to 2 hours",TRUE, "More than 2 hours")</f>
        <v>1 to 2 hours</v>
      </c>
      <c r="L94" s="5">
        <f>ROUND(Calls[[#This Row],[Satisfaction Rating]],0)</f>
        <v>4</v>
      </c>
    </row>
    <row r="95" spans="2:12" x14ac:dyDescent="0.3">
      <c r="B95" s="72" t="s">
        <v>1269</v>
      </c>
      <c r="C95" s="20" t="s">
        <v>1158</v>
      </c>
      <c r="D95" s="20">
        <v>55</v>
      </c>
      <c r="E95" s="69" t="s">
        <v>1172</v>
      </c>
      <c r="F95" s="70">
        <v>44962</v>
      </c>
      <c r="G95" s="20">
        <v>78</v>
      </c>
      <c r="H95" s="73">
        <v>4.5</v>
      </c>
      <c r="I95" s="48">
        <f>IF(MONTH(Calls[[#This Row],[Date of Call]])&lt;=6, YEAR(Calls[[#This Row],[Date of Call]]),YEAR(Calls[[#This Row],[Date of Call]])+1)</f>
        <v>2023</v>
      </c>
      <c r="J95" s="48" t="str">
        <f>TEXT(Calls[[#This Row],[Date of Call]],"DDDD")</f>
        <v>Sunday</v>
      </c>
      <c r="K95" s="48" t="str" cm="1">
        <f t="array" ref="K95">_xlfn.IFS(Calls[[#This Row],[Duration]]&lt;=10,"Under 10 mins",Calls[[#This Row],[Duration]]&lt;=30,"10 to 30 mins", Calls[[#This Row],[Duration]]&lt;60,"30 to 60 mins", Calls[[#This Row],[Duration]]&lt;=120,"1 to 2 hours",TRUE, "More than 2 hours")</f>
        <v>30 to 60 mins</v>
      </c>
      <c r="L95" s="5">
        <f>ROUND(Calls[[#This Row],[Satisfaction Rating]],0)</f>
        <v>5</v>
      </c>
    </row>
    <row r="96" spans="2:12" x14ac:dyDescent="0.3">
      <c r="B96" s="72" t="s">
        <v>1270</v>
      </c>
      <c r="C96" s="20" t="s">
        <v>1176</v>
      </c>
      <c r="D96" s="20">
        <v>135</v>
      </c>
      <c r="E96" s="69" t="s">
        <v>1178</v>
      </c>
      <c r="F96" s="70">
        <v>44964</v>
      </c>
      <c r="G96" s="20">
        <v>35</v>
      </c>
      <c r="H96" s="73">
        <v>4.8</v>
      </c>
      <c r="I96" s="48">
        <f>IF(MONTH(Calls[[#This Row],[Date of Call]])&lt;=6, YEAR(Calls[[#This Row],[Date of Call]]),YEAR(Calls[[#This Row],[Date of Call]])+1)</f>
        <v>2023</v>
      </c>
      <c r="J96" s="48" t="str">
        <f>TEXT(Calls[[#This Row],[Date of Call]],"DDDD")</f>
        <v>Tuesday</v>
      </c>
      <c r="K96" s="48" t="str" cm="1">
        <f t="array" ref="K96">_xlfn.IFS(Calls[[#This Row],[Duration]]&lt;=10,"Under 10 mins",Calls[[#This Row],[Duration]]&lt;=30,"10 to 30 mins", Calls[[#This Row],[Duration]]&lt;60,"30 to 60 mins", Calls[[#This Row],[Duration]]&lt;=120,"1 to 2 hours",TRUE, "More than 2 hours")</f>
        <v>More than 2 hours</v>
      </c>
      <c r="L96" s="5">
        <f>ROUND(Calls[[#This Row],[Satisfaction Rating]],0)</f>
        <v>5</v>
      </c>
    </row>
    <row r="97" spans="2:12" x14ac:dyDescent="0.3">
      <c r="B97" s="72" t="s">
        <v>1271</v>
      </c>
      <c r="C97" s="20" t="s">
        <v>1188</v>
      </c>
      <c r="D97" s="20">
        <v>152</v>
      </c>
      <c r="E97" s="69" t="s">
        <v>1166</v>
      </c>
      <c r="F97" s="70">
        <v>44964</v>
      </c>
      <c r="G97" s="20">
        <v>123</v>
      </c>
      <c r="H97" s="73">
        <v>4.5999999999999996</v>
      </c>
      <c r="I97" s="48">
        <f>IF(MONTH(Calls[[#This Row],[Date of Call]])&lt;=6, YEAR(Calls[[#This Row],[Date of Call]]),YEAR(Calls[[#This Row],[Date of Call]])+1)</f>
        <v>2023</v>
      </c>
      <c r="J97" s="48" t="str">
        <f>TEXT(Calls[[#This Row],[Date of Call]],"DDDD")</f>
        <v>Tuesday</v>
      </c>
      <c r="K97" s="48" t="str" cm="1">
        <f t="array" ref="K97">_xlfn.IFS(Calls[[#This Row],[Duration]]&lt;=10,"Under 10 mins",Calls[[#This Row],[Duration]]&lt;=30,"10 to 30 mins", Calls[[#This Row],[Duration]]&lt;60,"30 to 60 mins", Calls[[#This Row],[Duration]]&lt;=120,"1 to 2 hours",TRUE, "More than 2 hours")</f>
        <v>More than 2 hours</v>
      </c>
      <c r="L97" s="5">
        <f>ROUND(Calls[[#This Row],[Satisfaction Rating]],0)</f>
        <v>5</v>
      </c>
    </row>
    <row r="98" spans="2:12" x14ac:dyDescent="0.3">
      <c r="B98" s="72" t="s">
        <v>1272</v>
      </c>
      <c r="C98" s="20" t="s">
        <v>1165</v>
      </c>
      <c r="D98" s="20">
        <v>132</v>
      </c>
      <c r="E98" s="69" t="s">
        <v>1166</v>
      </c>
      <c r="F98" s="70">
        <v>44964</v>
      </c>
      <c r="G98" s="20">
        <v>43</v>
      </c>
      <c r="H98" s="73">
        <v>4.5999999999999996</v>
      </c>
      <c r="I98" s="48">
        <f>IF(MONTH(Calls[[#This Row],[Date of Call]])&lt;=6, YEAR(Calls[[#This Row],[Date of Call]]),YEAR(Calls[[#This Row],[Date of Call]])+1)</f>
        <v>2023</v>
      </c>
      <c r="J98" s="48" t="str">
        <f>TEXT(Calls[[#This Row],[Date of Call]],"DDDD")</f>
        <v>Tuesday</v>
      </c>
      <c r="K98" s="48" t="str" cm="1">
        <f t="array" ref="K98">_xlfn.IFS(Calls[[#This Row],[Duration]]&lt;=10,"Under 10 mins",Calls[[#This Row],[Duration]]&lt;=30,"10 to 30 mins", Calls[[#This Row],[Duration]]&lt;60,"30 to 60 mins", Calls[[#This Row],[Duration]]&lt;=120,"1 to 2 hours",TRUE, "More than 2 hours")</f>
        <v>More than 2 hours</v>
      </c>
      <c r="L98" s="5">
        <f>ROUND(Calls[[#This Row],[Satisfaction Rating]],0)</f>
        <v>5</v>
      </c>
    </row>
    <row r="99" spans="2:12" x14ac:dyDescent="0.3">
      <c r="B99" s="72" t="s">
        <v>1273</v>
      </c>
      <c r="C99" s="20" t="s">
        <v>1174</v>
      </c>
      <c r="D99" s="20">
        <v>60</v>
      </c>
      <c r="E99" s="69" t="s">
        <v>1157</v>
      </c>
      <c r="F99" s="70">
        <v>44965</v>
      </c>
      <c r="G99" s="20">
        <v>69</v>
      </c>
      <c r="H99" s="73">
        <v>4.3</v>
      </c>
      <c r="I99" s="48">
        <f>IF(MONTH(Calls[[#This Row],[Date of Call]])&lt;=6, YEAR(Calls[[#This Row],[Date of Call]]),YEAR(Calls[[#This Row],[Date of Call]])+1)</f>
        <v>2023</v>
      </c>
      <c r="J99" s="48" t="str">
        <f>TEXT(Calls[[#This Row],[Date of Call]],"DDDD")</f>
        <v>Wednesday</v>
      </c>
      <c r="K99" s="48" t="str" cm="1">
        <f t="array" ref="K99">_xlfn.IFS(Calls[[#This Row],[Duration]]&lt;=10,"Under 10 mins",Calls[[#This Row],[Duration]]&lt;=30,"10 to 30 mins", Calls[[#This Row],[Duration]]&lt;60,"30 to 60 mins", Calls[[#This Row],[Duration]]&lt;=120,"1 to 2 hours",TRUE, "More than 2 hours")</f>
        <v>1 to 2 hours</v>
      </c>
      <c r="L99" s="5">
        <f>ROUND(Calls[[#This Row],[Satisfaction Rating]],0)</f>
        <v>4</v>
      </c>
    </row>
    <row r="100" spans="2:12" x14ac:dyDescent="0.3">
      <c r="B100" s="72" t="s">
        <v>1274</v>
      </c>
      <c r="C100" s="20" t="s">
        <v>1188</v>
      </c>
      <c r="D100" s="20">
        <v>95</v>
      </c>
      <c r="E100" s="69" t="s">
        <v>1166</v>
      </c>
      <c r="F100" s="70">
        <v>44965</v>
      </c>
      <c r="G100" s="20">
        <v>130</v>
      </c>
      <c r="H100" s="73">
        <v>5</v>
      </c>
      <c r="I100" s="48">
        <f>IF(MONTH(Calls[[#This Row],[Date of Call]])&lt;=6, YEAR(Calls[[#This Row],[Date of Call]]),YEAR(Calls[[#This Row],[Date of Call]])+1)</f>
        <v>2023</v>
      </c>
      <c r="J100" s="48" t="str">
        <f>TEXT(Calls[[#This Row],[Date of Call]],"DDDD")</f>
        <v>Wednesday</v>
      </c>
      <c r="K100" s="48" t="str" cm="1">
        <f t="array" ref="K100">_xlfn.IFS(Calls[[#This Row],[Duration]]&lt;=10,"Under 10 mins",Calls[[#This Row],[Duration]]&lt;=30,"10 to 30 mins", Calls[[#This Row],[Duration]]&lt;60,"30 to 60 mins", Calls[[#This Row],[Duration]]&lt;=120,"1 to 2 hours",TRUE, "More than 2 hours")</f>
        <v>1 to 2 hours</v>
      </c>
      <c r="L100" s="5">
        <f>ROUND(Calls[[#This Row],[Satisfaction Rating]],0)</f>
        <v>5</v>
      </c>
    </row>
    <row r="101" spans="2:12" x14ac:dyDescent="0.3">
      <c r="B101" s="72" t="s">
        <v>1275</v>
      </c>
      <c r="C101" s="20" t="s">
        <v>1156</v>
      </c>
      <c r="D101" s="20">
        <v>96</v>
      </c>
      <c r="E101" s="69" t="s">
        <v>1184</v>
      </c>
      <c r="F101" s="70">
        <v>44965</v>
      </c>
      <c r="G101" s="20">
        <v>120</v>
      </c>
      <c r="H101" s="73">
        <v>4</v>
      </c>
      <c r="I101" s="48">
        <f>IF(MONTH(Calls[[#This Row],[Date of Call]])&lt;=6, YEAR(Calls[[#This Row],[Date of Call]]),YEAR(Calls[[#This Row],[Date of Call]])+1)</f>
        <v>2023</v>
      </c>
      <c r="J101" s="48" t="str">
        <f>TEXT(Calls[[#This Row],[Date of Call]],"DDDD")</f>
        <v>Wednesday</v>
      </c>
      <c r="K101" s="48" t="str" cm="1">
        <f t="array" ref="K101">_xlfn.IFS(Calls[[#This Row],[Duration]]&lt;=10,"Under 10 mins",Calls[[#This Row],[Duration]]&lt;=30,"10 to 30 mins", Calls[[#This Row],[Duration]]&lt;60,"30 to 60 mins", Calls[[#This Row],[Duration]]&lt;=120,"1 to 2 hours",TRUE, "More than 2 hours")</f>
        <v>1 to 2 hours</v>
      </c>
      <c r="L101" s="5">
        <f>ROUND(Calls[[#This Row],[Satisfaction Rating]],0)</f>
        <v>4</v>
      </c>
    </row>
    <row r="102" spans="2:12" x14ac:dyDescent="0.3">
      <c r="B102" s="72" t="s">
        <v>1276</v>
      </c>
      <c r="C102" s="20" t="s">
        <v>1158</v>
      </c>
      <c r="D102" s="20">
        <v>45</v>
      </c>
      <c r="E102" s="69" t="s">
        <v>1157</v>
      </c>
      <c r="F102" s="70">
        <v>44966</v>
      </c>
      <c r="G102" s="20">
        <v>84</v>
      </c>
      <c r="H102" s="73">
        <v>4.5999999999999996</v>
      </c>
      <c r="I102" s="48">
        <f>IF(MONTH(Calls[[#This Row],[Date of Call]])&lt;=6, YEAR(Calls[[#This Row],[Date of Call]]),YEAR(Calls[[#This Row],[Date of Call]])+1)</f>
        <v>2023</v>
      </c>
      <c r="J102" s="48" t="str">
        <f>TEXT(Calls[[#This Row],[Date of Call]],"DDDD")</f>
        <v>Thursday</v>
      </c>
      <c r="K102" s="48" t="str" cm="1">
        <f t="array" ref="K102">_xlfn.IFS(Calls[[#This Row],[Duration]]&lt;=10,"Under 10 mins",Calls[[#This Row],[Duration]]&lt;=30,"10 to 30 mins", Calls[[#This Row],[Duration]]&lt;60,"30 to 60 mins", Calls[[#This Row],[Duration]]&lt;=120,"1 to 2 hours",TRUE, "More than 2 hours")</f>
        <v>30 to 60 mins</v>
      </c>
      <c r="L102" s="5">
        <f>ROUND(Calls[[#This Row],[Satisfaction Rating]],0)</f>
        <v>5</v>
      </c>
    </row>
    <row r="103" spans="2:12" x14ac:dyDescent="0.3">
      <c r="B103" s="72" t="s">
        <v>1277</v>
      </c>
      <c r="C103" s="20" t="s">
        <v>1156</v>
      </c>
      <c r="D103" s="20">
        <v>132</v>
      </c>
      <c r="E103" s="69" t="s">
        <v>1184</v>
      </c>
      <c r="F103" s="70">
        <v>44967</v>
      </c>
      <c r="G103" s="20">
        <v>112</v>
      </c>
      <c r="H103" s="73">
        <v>4.5</v>
      </c>
      <c r="I103" s="48">
        <f>IF(MONTH(Calls[[#This Row],[Date of Call]])&lt;=6, YEAR(Calls[[#This Row],[Date of Call]]),YEAR(Calls[[#This Row],[Date of Call]])+1)</f>
        <v>2023</v>
      </c>
      <c r="J103" s="48" t="str">
        <f>TEXT(Calls[[#This Row],[Date of Call]],"DDDD")</f>
        <v>Friday</v>
      </c>
      <c r="K103" s="48" t="str" cm="1">
        <f t="array" ref="K103">_xlfn.IFS(Calls[[#This Row],[Duration]]&lt;=10,"Under 10 mins",Calls[[#This Row],[Duration]]&lt;=30,"10 to 30 mins", Calls[[#This Row],[Duration]]&lt;60,"30 to 60 mins", Calls[[#This Row],[Duration]]&lt;=120,"1 to 2 hours",TRUE, "More than 2 hours")</f>
        <v>More than 2 hours</v>
      </c>
      <c r="L103" s="5">
        <f>ROUND(Calls[[#This Row],[Satisfaction Rating]],0)</f>
        <v>5</v>
      </c>
    </row>
    <row r="104" spans="2:12" x14ac:dyDescent="0.3">
      <c r="B104" s="72" t="s">
        <v>1278</v>
      </c>
      <c r="C104" s="20" t="s">
        <v>1187</v>
      </c>
      <c r="D104" s="20">
        <v>95</v>
      </c>
      <c r="E104" s="69" t="s">
        <v>1157</v>
      </c>
      <c r="F104" s="70">
        <v>44967</v>
      </c>
      <c r="G104" s="20">
        <v>66</v>
      </c>
      <c r="H104" s="73">
        <v>4.5999999999999996</v>
      </c>
      <c r="I104" s="48">
        <f>IF(MONTH(Calls[[#This Row],[Date of Call]])&lt;=6, YEAR(Calls[[#This Row],[Date of Call]]),YEAR(Calls[[#This Row],[Date of Call]])+1)</f>
        <v>2023</v>
      </c>
      <c r="J104" s="48" t="str">
        <f>TEXT(Calls[[#This Row],[Date of Call]],"DDDD")</f>
        <v>Friday</v>
      </c>
      <c r="K104" s="48" t="str" cm="1">
        <f t="array" ref="K104">_xlfn.IFS(Calls[[#This Row],[Duration]]&lt;=10,"Under 10 mins",Calls[[#This Row],[Duration]]&lt;=30,"10 to 30 mins", Calls[[#This Row],[Duration]]&lt;60,"30 to 60 mins", Calls[[#This Row],[Duration]]&lt;=120,"1 to 2 hours",TRUE, "More than 2 hours")</f>
        <v>1 to 2 hours</v>
      </c>
      <c r="L104" s="5">
        <f>ROUND(Calls[[#This Row],[Satisfaction Rating]],0)</f>
        <v>5</v>
      </c>
    </row>
    <row r="105" spans="2:12" x14ac:dyDescent="0.3">
      <c r="B105" s="72" t="s">
        <v>1279</v>
      </c>
      <c r="C105" s="20" t="s">
        <v>1188</v>
      </c>
      <c r="D105" s="20">
        <v>131</v>
      </c>
      <c r="E105" s="69" t="s">
        <v>1172</v>
      </c>
      <c r="F105" s="70">
        <v>44967</v>
      </c>
      <c r="G105" s="20">
        <v>172</v>
      </c>
      <c r="H105" s="73">
        <v>2.6</v>
      </c>
      <c r="I105" s="48">
        <f>IF(MONTH(Calls[[#This Row],[Date of Call]])&lt;=6, YEAR(Calls[[#This Row],[Date of Call]]),YEAR(Calls[[#This Row],[Date of Call]])+1)</f>
        <v>2023</v>
      </c>
      <c r="J105" s="48" t="str">
        <f>TEXT(Calls[[#This Row],[Date of Call]],"DDDD")</f>
        <v>Friday</v>
      </c>
      <c r="K105" s="48" t="str" cm="1">
        <f t="array" ref="K105">_xlfn.IFS(Calls[[#This Row],[Duration]]&lt;=10,"Under 10 mins",Calls[[#This Row],[Duration]]&lt;=30,"10 to 30 mins", Calls[[#This Row],[Duration]]&lt;60,"30 to 60 mins", Calls[[#This Row],[Duration]]&lt;=120,"1 to 2 hours",TRUE, "More than 2 hours")</f>
        <v>More than 2 hours</v>
      </c>
      <c r="L105" s="5">
        <f>ROUND(Calls[[#This Row],[Satisfaction Rating]],0)</f>
        <v>3</v>
      </c>
    </row>
    <row r="106" spans="2:12" x14ac:dyDescent="0.3">
      <c r="B106" s="72" t="s">
        <v>1280</v>
      </c>
      <c r="C106" s="20" t="s">
        <v>1181</v>
      </c>
      <c r="D106" s="20">
        <v>67</v>
      </c>
      <c r="E106" s="69" t="s">
        <v>1178</v>
      </c>
      <c r="F106" s="70">
        <v>44968</v>
      </c>
      <c r="G106" s="20">
        <v>24</v>
      </c>
      <c r="H106" s="73">
        <v>4.3</v>
      </c>
      <c r="I106" s="48">
        <f>IF(MONTH(Calls[[#This Row],[Date of Call]])&lt;=6, YEAR(Calls[[#This Row],[Date of Call]]),YEAR(Calls[[#This Row],[Date of Call]])+1)</f>
        <v>2023</v>
      </c>
      <c r="J106" s="48" t="str">
        <f>TEXT(Calls[[#This Row],[Date of Call]],"DDDD")</f>
        <v>Saturday</v>
      </c>
      <c r="K106" s="48" t="str" cm="1">
        <f t="array" ref="K106">_xlfn.IFS(Calls[[#This Row],[Duration]]&lt;=10,"Under 10 mins",Calls[[#This Row],[Duration]]&lt;=30,"10 to 30 mins", Calls[[#This Row],[Duration]]&lt;60,"30 to 60 mins", Calls[[#This Row],[Duration]]&lt;=120,"1 to 2 hours",TRUE, "More than 2 hours")</f>
        <v>1 to 2 hours</v>
      </c>
      <c r="L106" s="5">
        <f>ROUND(Calls[[#This Row],[Satisfaction Rating]],0)</f>
        <v>4</v>
      </c>
    </row>
    <row r="107" spans="2:12" x14ac:dyDescent="0.3">
      <c r="B107" s="72" t="s">
        <v>1281</v>
      </c>
      <c r="C107" s="20" t="s">
        <v>1169</v>
      </c>
      <c r="D107" s="20">
        <v>111</v>
      </c>
      <c r="E107" s="69" t="s">
        <v>1172</v>
      </c>
      <c r="F107" s="70">
        <v>44969</v>
      </c>
      <c r="G107" s="20">
        <v>43</v>
      </c>
      <c r="H107" s="73">
        <v>3.9</v>
      </c>
      <c r="I107" s="48">
        <f>IF(MONTH(Calls[[#This Row],[Date of Call]])&lt;=6, YEAR(Calls[[#This Row],[Date of Call]]),YEAR(Calls[[#This Row],[Date of Call]])+1)</f>
        <v>2023</v>
      </c>
      <c r="J107" s="48" t="str">
        <f>TEXT(Calls[[#This Row],[Date of Call]],"DDDD")</f>
        <v>Sunday</v>
      </c>
      <c r="K107" s="48" t="str" cm="1">
        <f t="array" ref="K107">_xlfn.IFS(Calls[[#This Row],[Duration]]&lt;=10,"Under 10 mins",Calls[[#This Row],[Duration]]&lt;=30,"10 to 30 mins", Calls[[#This Row],[Duration]]&lt;60,"30 to 60 mins", Calls[[#This Row],[Duration]]&lt;=120,"1 to 2 hours",TRUE, "More than 2 hours")</f>
        <v>1 to 2 hours</v>
      </c>
      <c r="L107" s="5">
        <f>ROUND(Calls[[#This Row],[Satisfaction Rating]],0)</f>
        <v>4</v>
      </c>
    </row>
    <row r="108" spans="2:12" x14ac:dyDescent="0.3">
      <c r="B108" s="72" t="s">
        <v>1282</v>
      </c>
      <c r="C108" s="20" t="s">
        <v>1165</v>
      </c>
      <c r="D108" s="20">
        <v>78</v>
      </c>
      <c r="E108" s="69" t="s">
        <v>1166</v>
      </c>
      <c r="F108" s="70">
        <v>44969</v>
      </c>
      <c r="G108" s="20">
        <v>23</v>
      </c>
      <c r="H108" s="73">
        <v>5</v>
      </c>
      <c r="I108" s="48">
        <f>IF(MONTH(Calls[[#This Row],[Date of Call]])&lt;=6, YEAR(Calls[[#This Row],[Date of Call]]),YEAR(Calls[[#This Row],[Date of Call]])+1)</f>
        <v>2023</v>
      </c>
      <c r="J108" s="48" t="str">
        <f>TEXT(Calls[[#This Row],[Date of Call]],"DDDD")</f>
        <v>Sunday</v>
      </c>
      <c r="K108" s="48" t="str" cm="1">
        <f t="array" ref="K108">_xlfn.IFS(Calls[[#This Row],[Duration]]&lt;=10,"Under 10 mins",Calls[[#This Row],[Duration]]&lt;=30,"10 to 30 mins", Calls[[#This Row],[Duration]]&lt;60,"30 to 60 mins", Calls[[#This Row],[Duration]]&lt;=120,"1 to 2 hours",TRUE, "More than 2 hours")</f>
        <v>1 to 2 hours</v>
      </c>
      <c r="L108" s="5">
        <f>ROUND(Calls[[#This Row],[Satisfaction Rating]],0)</f>
        <v>5</v>
      </c>
    </row>
    <row r="109" spans="2:12" x14ac:dyDescent="0.3">
      <c r="B109" s="72" t="s">
        <v>1283</v>
      </c>
      <c r="C109" s="20" t="s">
        <v>1162</v>
      </c>
      <c r="D109" s="20">
        <v>28</v>
      </c>
      <c r="E109" s="69" t="s">
        <v>1184</v>
      </c>
      <c r="F109" s="70">
        <v>44969</v>
      </c>
      <c r="G109" s="20">
        <v>74</v>
      </c>
      <c r="H109" s="73">
        <v>3.5</v>
      </c>
      <c r="I109" s="48">
        <f>IF(MONTH(Calls[[#This Row],[Date of Call]])&lt;=6, YEAR(Calls[[#This Row],[Date of Call]]),YEAR(Calls[[#This Row],[Date of Call]])+1)</f>
        <v>2023</v>
      </c>
      <c r="J109" s="48" t="str">
        <f>TEXT(Calls[[#This Row],[Date of Call]],"DDDD")</f>
        <v>Sunday</v>
      </c>
      <c r="K109" s="48" t="str" cm="1">
        <f t="array" ref="K109">_xlfn.IFS(Calls[[#This Row],[Duration]]&lt;=10,"Under 10 mins",Calls[[#This Row],[Duration]]&lt;=30,"10 to 30 mins", Calls[[#This Row],[Duration]]&lt;60,"30 to 60 mins", Calls[[#This Row],[Duration]]&lt;=120,"1 to 2 hours",TRUE, "More than 2 hours")</f>
        <v>10 to 30 mins</v>
      </c>
      <c r="L109" s="5">
        <f>ROUND(Calls[[#This Row],[Satisfaction Rating]],0)</f>
        <v>4</v>
      </c>
    </row>
    <row r="110" spans="2:12" x14ac:dyDescent="0.3">
      <c r="B110" s="72" t="s">
        <v>1284</v>
      </c>
      <c r="C110" s="20" t="s">
        <v>1161</v>
      </c>
      <c r="D110" s="20">
        <v>127</v>
      </c>
      <c r="E110" s="69" t="s">
        <v>1178</v>
      </c>
      <c r="F110" s="70">
        <v>44970</v>
      </c>
      <c r="G110" s="20">
        <v>165</v>
      </c>
      <c r="H110" s="73">
        <v>4.7</v>
      </c>
      <c r="I110" s="48">
        <f>IF(MONTH(Calls[[#This Row],[Date of Call]])&lt;=6, YEAR(Calls[[#This Row],[Date of Call]]),YEAR(Calls[[#This Row],[Date of Call]])+1)</f>
        <v>2023</v>
      </c>
      <c r="J110" s="48" t="str">
        <f>TEXT(Calls[[#This Row],[Date of Call]],"DDDD")</f>
        <v>Monday</v>
      </c>
      <c r="K110" s="48" t="str" cm="1">
        <f t="array" ref="K110">_xlfn.IFS(Calls[[#This Row],[Duration]]&lt;=10,"Under 10 mins",Calls[[#This Row],[Duration]]&lt;=30,"10 to 30 mins", Calls[[#This Row],[Duration]]&lt;60,"30 to 60 mins", Calls[[#This Row],[Duration]]&lt;=120,"1 to 2 hours",TRUE, "More than 2 hours")</f>
        <v>More than 2 hours</v>
      </c>
      <c r="L110" s="5">
        <f>ROUND(Calls[[#This Row],[Satisfaction Rating]],0)</f>
        <v>5</v>
      </c>
    </row>
    <row r="111" spans="2:12" x14ac:dyDescent="0.3">
      <c r="B111" s="72" t="s">
        <v>1285</v>
      </c>
      <c r="C111" s="20" t="s">
        <v>1192</v>
      </c>
      <c r="D111" s="20">
        <v>137</v>
      </c>
      <c r="E111" s="69" t="s">
        <v>1172</v>
      </c>
      <c r="F111" s="70">
        <v>44970</v>
      </c>
      <c r="G111" s="20">
        <v>34</v>
      </c>
      <c r="H111" s="73">
        <v>2.9</v>
      </c>
      <c r="I111" s="48">
        <f>IF(MONTH(Calls[[#This Row],[Date of Call]])&lt;=6, YEAR(Calls[[#This Row],[Date of Call]]),YEAR(Calls[[#This Row],[Date of Call]])+1)</f>
        <v>2023</v>
      </c>
      <c r="J111" s="48" t="str">
        <f>TEXT(Calls[[#This Row],[Date of Call]],"DDDD")</f>
        <v>Monday</v>
      </c>
      <c r="K111" s="48" t="str" cm="1">
        <f t="array" ref="K111">_xlfn.IFS(Calls[[#This Row],[Duration]]&lt;=10,"Under 10 mins",Calls[[#This Row],[Duration]]&lt;=30,"10 to 30 mins", Calls[[#This Row],[Duration]]&lt;60,"30 to 60 mins", Calls[[#This Row],[Duration]]&lt;=120,"1 to 2 hours",TRUE, "More than 2 hours")</f>
        <v>More than 2 hours</v>
      </c>
      <c r="L111" s="5">
        <f>ROUND(Calls[[#This Row],[Satisfaction Rating]],0)</f>
        <v>3</v>
      </c>
    </row>
    <row r="112" spans="2:12" x14ac:dyDescent="0.3">
      <c r="B112" s="72" t="s">
        <v>1286</v>
      </c>
      <c r="C112" s="20" t="s">
        <v>1161</v>
      </c>
      <c r="D112" s="20">
        <v>76</v>
      </c>
      <c r="E112" s="69" t="s">
        <v>1184</v>
      </c>
      <c r="F112" s="70">
        <v>44970</v>
      </c>
      <c r="G112" s="20">
        <v>64</v>
      </c>
      <c r="H112" s="73">
        <v>3.4</v>
      </c>
      <c r="I112" s="48">
        <f>IF(MONTH(Calls[[#This Row],[Date of Call]])&lt;=6, YEAR(Calls[[#This Row],[Date of Call]]),YEAR(Calls[[#This Row],[Date of Call]])+1)</f>
        <v>2023</v>
      </c>
      <c r="J112" s="48" t="str">
        <f>TEXT(Calls[[#This Row],[Date of Call]],"DDDD")</f>
        <v>Monday</v>
      </c>
      <c r="K112" s="48" t="str" cm="1">
        <f t="array" ref="K112">_xlfn.IFS(Calls[[#This Row],[Duration]]&lt;=10,"Under 10 mins",Calls[[#This Row],[Duration]]&lt;=30,"10 to 30 mins", Calls[[#This Row],[Duration]]&lt;60,"30 to 60 mins", Calls[[#This Row],[Duration]]&lt;=120,"1 to 2 hours",TRUE, "More than 2 hours")</f>
        <v>1 to 2 hours</v>
      </c>
      <c r="L112" s="5">
        <f>ROUND(Calls[[#This Row],[Satisfaction Rating]],0)</f>
        <v>3</v>
      </c>
    </row>
    <row r="113" spans="2:12" x14ac:dyDescent="0.3">
      <c r="B113" s="72" t="s">
        <v>1287</v>
      </c>
      <c r="C113" s="20" t="s">
        <v>1165</v>
      </c>
      <c r="D113" s="20">
        <v>80</v>
      </c>
      <c r="E113" s="69" t="s">
        <v>1178</v>
      </c>
      <c r="F113" s="70">
        <v>44971</v>
      </c>
      <c r="G113" s="20">
        <v>155</v>
      </c>
      <c r="H113" s="73">
        <v>3.2</v>
      </c>
      <c r="I113" s="48">
        <f>IF(MONTH(Calls[[#This Row],[Date of Call]])&lt;=6, YEAR(Calls[[#This Row],[Date of Call]]),YEAR(Calls[[#This Row],[Date of Call]])+1)</f>
        <v>2023</v>
      </c>
      <c r="J113" s="48" t="str">
        <f>TEXT(Calls[[#This Row],[Date of Call]],"DDDD")</f>
        <v>Tuesday</v>
      </c>
      <c r="K113" s="48" t="str" cm="1">
        <f t="array" ref="K113">_xlfn.IFS(Calls[[#This Row],[Duration]]&lt;=10,"Under 10 mins",Calls[[#This Row],[Duration]]&lt;=30,"10 to 30 mins", Calls[[#This Row],[Duration]]&lt;60,"30 to 60 mins", Calls[[#This Row],[Duration]]&lt;=120,"1 to 2 hours",TRUE, "More than 2 hours")</f>
        <v>1 to 2 hours</v>
      </c>
      <c r="L113" s="5">
        <f>ROUND(Calls[[#This Row],[Satisfaction Rating]],0)</f>
        <v>3</v>
      </c>
    </row>
    <row r="114" spans="2:12" x14ac:dyDescent="0.3">
      <c r="B114" s="72" t="s">
        <v>1288</v>
      </c>
      <c r="C114" s="20" t="s">
        <v>1161</v>
      </c>
      <c r="D114" s="20">
        <v>95</v>
      </c>
      <c r="E114" s="69" t="s">
        <v>1166</v>
      </c>
      <c r="F114" s="70">
        <v>44972</v>
      </c>
      <c r="G114" s="20">
        <v>120</v>
      </c>
      <c r="H114" s="73">
        <v>4.8</v>
      </c>
      <c r="I114" s="48">
        <f>IF(MONTH(Calls[[#This Row],[Date of Call]])&lt;=6, YEAR(Calls[[#This Row],[Date of Call]]),YEAR(Calls[[#This Row],[Date of Call]])+1)</f>
        <v>2023</v>
      </c>
      <c r="J114" s="48" t="str">
        <f>TEXT(Calls[[#This Row],[Date of Call]],"DDDD")</f>
        <v>Wednesday</v>
      </c>
      <c r="K114" s="48" t="str" cm="1">
        <f t="array" ref="K114">_xlfn.IFS(Calls[[#This Row],[Duration]]&lt;=10,"Under 10 mins",Calls[[#This Row],[Duration]]&lt;=30,"10 to 30 mins", Calls[[#This Row],[Duration]]&lt;60,"30 to 60 mins", Calls[[#This Row],[Duration]]&lt;=120,"1 to 2 hours",TRUE, "More than 2 hours")</f>
        <v>1 to 2 hours</v>
      </c>
      <c r="L114" s="5">
        <f>ROUND(Calls[[#This Row],[Satisfaction Rating]],0)</f>
        <v>5</v>
      </c>
    </row>
    <row r="115" spans="2:12" x14ac:dyDescent="0.3">
      <c r="B115" s="72" t="s">
        <v>1289</v>
      </c>
      <c r="C115" s="20" t="s">
        <v>1174</v>
      </c>
      <c r="D115" s="20">
        <v>30</v>
      </c>
      <c r="E115" s="69" t="s">
        <v>1184</v>
      </c>
      <c r="F115" s="70">
        <v>44972</v>
      </c>
      <c r="G115" s="20">
        <v>105</v>
      </c>
      <c r="H115" s="73">
        <v>3.6</v>
      </c>
      <c r="I115" s="48">
        <f>IF(MONTH(Calls[[#This Row],[Date of Call]])&lt;=6, YEAR(Calls[[#This Row],[Date of Call]]),YEAR(Calls[[#This Row],[Date of Call]])+1)</f>
        <v>2023</v>
      </c>
      <c r="J115" s="48" t="str">
        <f>TEXT(Calls[[#This Row],[Date of Call]],"DDDD")</f>
        <v>Wednesday</v>
      </c>
      <c r="K115" s="48" t="str" cm="1">
        <f t="array" ref="K115">_xlfn.IFS(Calls[[#This Row],[Duration]]&lt;=10,"Under 10 mins",Calls[[#This Row],[Duration]]&lt;=30,"10 to 30 mins", Calls[[#This Row],[Duration]]&lt;60,"30 to 60 mins", Calls[[#This Row],[Duration]]&lt;=120,"1 to 2 hours",TRUE, "More than 2 hours")</f>
        <v>10 to 30 mins</v>
      </c>
      <c r="L115" s="5">
        <f>ROUND(Calls[[#This Row],[Satisfaction Rating]],0)</f>
        <v>4</v>
      </c>
    </row>
    <row r="116" spans="2:12" x14ac:dyDescent="0.3">
      <c r="B116" s="72" t="s">
        <v>1290</v>
      </c>
      <c r="C116" s="20" t="s">
        <v>1171</v>
      </c>
      <c r="D116" s="20">
        <v>19</v>
      </c>
      <c r="E116" s="69" t="s">
        <v>1172</v>
      </c>
      <c r="F116" s="70">
        <v>44972</v>
      </c>
      <c r="G116" s="20">
        <v>28</v>
      </c>
      <c r="H116" s="73">
        <v>4.9000000000000004</v>
      </c>
      <c r="I116" s="48">
        <f>IF(MONTH(Calls[[#This Row],[Date of Call]])&lt;=6, YEAR(Calls[[#This Row],[Date of Call]]),YEAR(Calls[[#This Row],[Date of Call]])+1)</f>
        <v>2023</v>
      </c>
      <c r="J116" s="48" t="str">
        <f>TEXT(Calls[[#This Row],[Date of Call]],"DDDD")</f>
        <v>Wednesday</v>
      </c>
      <c r="K116" s="48" t="str" cm="1">
        <f t="array" ref="K116">_xlfn.IFS(Calls[[#This Row],[Duration]]&lt;=10,"Under 10 mins",Calls[[#This Row],[Duration]]&lt;=30,"10 to 30 mins", Calls[[#This Row],[Duration]]&lt;60,"30 to 60 mins", Calls[[#This Row],[Duration]]&lt;=120,"1 to 2 hours",TRUE, "More than 2 hours")</f>
        <v>10 to 30 mins</v>
      </c>
      <c r="L116" s="5">
        <f>ROUND(Calls[[#This Row],[Satisfaction Rating]],0)</f>
        <v>5</v>
      </c>
    </row>
    <row r="117" spans="2:12" x14ac:dyDescent="0.3">
      <c r="B117" s="72" t="s">
        <v>1291</v>
      </c>
      <c r="C117" s="20" t="s">
        <v>1183</v>
      </c>
      <c r="D117" s="20">
        <v>38</v>
      </c>
      <c r="E117" s="69" t="s">
        <v>1178</v>
      </c>
      <c r="F117" s="70">
        <v>44972</v>
      </c>
      <c r="G117" s="20">
        <v>100</v>
      </c>
      <c r="H117" s="73">
        <v>4.8</v>
      </c>
      <c r="I117" s="48">
        <f>IF(MONTH(Calls[[#This Row],[Date of Call]])&lt;=6, YEAR(Calls[[#This Row],[Date of Call]]),YEAR(Calls[[#This Row],[Date of Call]])+1)</f>
        <v>2023</v>
      </c>
      <c r="J117" s="48" t="str">
        <f>TEXT(Calls[[#This Row],[Date of Call]],"DDDD")</f>
        <v>Wednesday</v>
      </c>
      <c r="K117" s="48" t="str" cm="1">
        <f t="array" ref="K117">_xlfn.IFS(Calls[[#This Row],[Duration]]&lt;=10,"Under 10 mins",Calls[[#This Row],[Duration]]&lt;=30,"10 to 30 mins", Calls[[#This Row],[Duration]]&lt;60,"30 to 60 mins", Calls[[#This Row],[Duration]]&lt;=120,"1 to 2 hours",TRUE, "More than 2 hours")</f>
        <v>30 to 60 mins</v>
      </c>
      <c r="L117" s="5">
        <f>ROUND(Calls[[#This Row],[Satisfaction Rating]],0)</f>
        <v>5</v>
      </c>
    </row>
    <row r="118" spans="2:12" x14ac:dyDescent="0.3">
      <c r="B118" s="72" t="s">
        <v>1292</v>
      </c>
      <c r="C118" s="20" t="s">
        <v>1187</v>
      </c>
      <c r="D118" s="20">
        <v>55</v>
      </c>
      <c r="E118" s="69" t="s">
        <v>1172</v>
      </c>
      <c r="F118" s="70">
        <v>44972</v>
      </c>
      <c r="G118" s="20">
        <v>23</v>
      </c>
      <c r="H118" s="73">
        <v>3.6</v>
      </c>
      <c r="I118" s="48">
        <f>IF(MONTH(Calls[[#This Row],[Date of Call]])&lt;=6, YEAR(Calls[[#This Row],[Date of Call]]),YEAR(Calls[[#This Row],[Date of Call]])+1)</f>
        <v>2023</v>
      </c>
      <c r="J118" s="48" t="str">
        <f>TEXT(Calls[[#This Row],[Date of Call]],"DDDD")</f>
        <v>Wednesday</v>
      </c>
      <c r="K118" s="48" t="str" cm="1">
        <f t="array" ref="K118">_xlfn.IFS(Calls[[#This Row],[Duration]]&lt;=10,"Under 10 mins",Calls[[#This Row],[Duration]]&lt;=30,"10 to 30 mins", Calls[[#This Row],[Duration]]&lt;60,"30 to 60 mins", Calls[[#This Row],[Duration]]&lt;=120,"1 to 2 hours",TRUE, "More than 2 hours")</f>
        <v>30 to 60 mins</v>
      </c>
      <c r="L118" s="5">
        <f>ROUND(Calls[[#This Row],[Satisfaction Rating]],0)</f>
        <v>4</v>
      </c>
    </row>
    <row r="119" spans="2:12" x14ac:dyDescent="0.3">
      <c r="B119" s="72" t="s">
        <v>1293</v>
      </c>
      <c r="C119" s="20" t="s">
        <v>1181</v>
      </c>
      <c r="D119" s="20">
        <v>27</v>
      </c>
      <c r="E119" s="69" t="s">
        <v>1184</v>
      </c>
      <c r="F119" s="70">
        <v>44973</v>
      </c>
      <c r="G119" s="20">
        <v>70</v>
      </c>
      <c r="H119" s="73">
        <v>3.9</v>
      </c>
      <c r="I119" s="48">
        <f>IF(MONTH(Calls[[#This Row],[Date of Call]])&lt;=6, YEAR(Calls[[#This Row],[Date of Call]]),YEAR(Calls[[#This Row],[Date of Call]])+1)</f>
        <v>2023</v>
      </c>
      <c r="J119" s="48" t="str">
        <f>TEXT(Calls[[#This Row],[Date of Call]],"DDDD")</f>
        <v>Thursday</v>
      </c>
      <c r="K119" s="48" t="str" cm="1">
        <f t="array" ref="K119">_xlfn.IFS(Calls[[#This Row],[Duration]]&lt;=10,"Under 10 mins",Calls[[#This Row],[Duration]]&lt;=30,"10 to 30 mins", Calls[[#This Row],[Duration]]&lt;60,"30 to 60 mins", Calls[[#This Row],[Duration]]&lt;=120,"1 to 2 hours",TRUE, "More than 2 hours")</f>
        <v>10 to 30 mins</v>
      </c>
      <c r="L119" s="5">
        <f>ROUND(Calls[[#This Row],[Satisfaction Rating]],0)</f>
        <v>4</v>
      </c>
    </row>
    <row r="120" spans="2:12" x14ac:dyDescent="0.3">
      <c r="B120" s="72" t="s">
        <v>1294</v>
      </c>
      <c r="C120" s="20" t="s">
        <v>1181</v>
      </c>
      <c r="D120" s="20">
        <v>32</v>
      </c>
      <c r="E120" s="69" t="s">
        <v>1184</v>
      </c>
      <c r="F120" s="70">
        <v>44973</v>
      </c>
      <c r="G120" s="20">
        <v>37</v>
      </c>
      <c r="H120" s="73">
        <v>1.9</v>
      </c>
      <c r="I120" s="48">
        <f>IF(MONTH(Calls[[#This Row],[Date of Call]])&lt;=6, YEAR(Calls[[#This Row],[Date of Call]]),YEAR(Calls[[#This Row],[Date of Call]])+1)</f>
        <v>2023</v>
      </c>
      <c r="J120" s="48" t="str">
        <f>TEXT(Calls[[#This Row],[Date of Call]],"DDDD")</f>
        <v>Thursday</v>
      </c>
      <c r="K120" s="48" t="str" cm="1">
        <f t="array" ref="K120">_xlfn.IFS(Calls[[#This Row],[Duration]]&lt;=10,"Under 10 mins",Calls[[#This Row],[Duration]]&lt;=30,"10 to 30 mins", Calls[[#This Row],[Duration]]&lt;60,"30 to 60 mins", Calls[[#This Row],[Duration]]&lt;=120,"1 to 2 hours",TRUE, "More than 2 hours")</f>
        <v>30 to 60 mins</v>
      </c>
      <c r="L120" s="5">
        <f>ROUND(Calls[[#This Row],[Satisfaction Rating]],0)</f>
        <v>2</v>
      </c>
    </row>
    <row r="121" spans="2:12" x14ac:dyDescent="0.3">
      <c r="B121" s="72" t="s">
        <v>1295</v>
      </c>
      <c r="C121" s="20" t="s">
        <v>1162</v>
      </c>
      <c r="D121" s="20">
        <v>116</v>
      </c>
      <c r="E121" s="69" t="s">
        <v>1157</v>
      </c>
      <c r="F121" s="70">
        <v>44973</v>
      </c>
      <c r="G121" s="20">
        <v>140</v>
      </c>
      <c r="H121" s="73">
        <v>3.6</v>
      </c>
      <c r="I121" s="48">
        <f>IF(MONTH(Calls[[#This Row],[Date of Call]])&lt;=6, YEAR(Calls[[#This Row],[Date of Call]]),YEAR(Calls[[#This Row],[Date of Call]])+1)</f>
        <v>2023</v>
      </c>
      <c r="J121" s="48" t="str">
        <f>TEXT(Calls[[#This Row],[Date of Call]],"DDDD")</f>
        <v>Thursday</v>
      </c>
      <c r="K121" s="48" t="str" cm="1">
        <f t="array" ref="K121">_xlfn.IFS(Calls[[#This Row],[Duration]]&lt;=10,"Under 10 mins",Calls[[#This Row],[Duration]]&lt;=30,"10 to 30 mins", Calls[[#This Row],[Duration]]&lt;60,"30 to 60 mins", Calls[[#This Row],[Duration]]&lt;=120,"1 to 2 hours",TRUE, "More than 2 hours")</f>
        <v>1 to 2 hours</v>
      </c>
      <c r="L121" s="5">
        <f>ROUND(Calls[[#This Row],[Satisfaction Rating]],0)</f>
        <v>4</v>
      </c>
    </row>
    <row r="122" spans="2:12" x14ac:dyDescent="0.3">
      <c r="B122" s="72" t="s">
        <v>1296</v>
      </c>
      <c r="C122" s="20" t="s">
        <v>1156</v>
      </c>
      <c r="D122" s="20">
        <v>99</v>
      </c>
      <c r="E122" s="69" t="s">
        <v>1166</v>
      </c>
      <c r="F122" s="70">
        <v>44973</v>
      </c>
      <c r="G122" s="20">
        <v>78</v>
      </c>
      <c r="H122" s="73">
        <v>4.0999999999999996</v>
      </c>
      <c r="I122" s="48">
        <f>IF(MONTH(Calls[[#This Row],[Date of Call]])&lt;=6, YEAR(Calls[[#This Row],[Date of Call]]),YEAR(Calls[[#This Row],[Date of Call]])+1)</f>
        <v>2023</v>
      </c>
      <c r="J122" s="48" t="str">
        <f>TEXT(Calls[[#This Row],[Date of Call]],"DDDD")</f>
        <v>Thursday</v>
      </c>
      <c r="K122" s="48" t="str" cm="1">
        <f t="array" ref="K122">_xlfn.IFS(Calls[[#This Row],[Duration]]&lt;=10,"Under 10 mins",Calls[[#This Row],[Duration]]&lt;=30,"10 to 30 mins", Calls[[#This Row],[Duration]]&lt;60,"30 to 60 mins", Calls[[#This Row],[Duration]]&lt;=120,"1 to 2 hours",TRUE, "More than 2 hours")</f>
        <v>1 to 2 hours</v>
      </c>
      <c r="L122" s="5">
        <f>ROUND(Calls[[#This Row],[Satisfaction Rating]],0)</f>
        <v>4</v>
      </c>
    </row>
    <row r="123" spans="2:12" x14ac:dyDescent="0.3">
      <c r="B123" s="72" t="s">
        <v>1297</v>
      </c>
      <c r="C123" s="20" t="s">
        <v>1161</v>
      </c>
      <c r="D123" s="20">
        <v>75</v>
      </c>
      <c r="E123" s="69" t="s">
        <v>1184</v>
      </c>
      <c r="F123" s="70">
        <v>44974</v>
      </c>
      <c r="G123" s="20">
        <v>21</v>
      </c>
      <c r="H123" s="73">
        <v>4.2</v>
      </c>
      <c r="I123" s="48">
        <f>IF(MONTH(Calls[[#This Row],[Date of Call]])&lt;=6, YEAR(Calls[[#This Row],[Date of Call]]),YEAR(Calls[[#This Row],[Date of Call]])+1)</f>
        <v>2023</v>
      </c>
      <c r="J123" s="48" t="str">
        <f>TEXT(Calls[[#This Row],[Date of Call]],"DDDD")</f>
        <v>Friday</v>
      </c>
      <c r="K123" s="48" t="str" cm="1">
        <f t="array" ref="K123">_xlfn.IFS(Calls[[#This Row],[Duration]]&lt;=10,"Under 10 mins",Calls[[#This Row],[Duration]]&lt;=30,"10 to 30 mins", Calls[[#This Row],[Duration]]&lt;60,"30 to 60 mins", Calls[[#This Row],[Duration]]&lt;=120,"1 to 2 hours",TRUE, "More than 2 hours")</f>
        <v>1 to 2 hours</v>
      </c>
      <c r="L123" s="5">
        <f>ROUND(Calls[[#This Row],[Satisfaction Rating]],0)</f>
        <v>4</v>
      </c>
    </row>
    <row r="124" spans="2:12" x14ac:dyDescent="0.3">
      <c r="B124" s="72" t="s">
        <v>1298</v>
      </c>
      <c r="C124" s="20" t="s">
        <v>1165</v>
      </c>
      <c r="D124" s="20">
        <v>57</v>
      </c>
      <c r="E124" s="69" t="s">
        <v>1157</v>
      </c>
      <c r="F124" s="70">
        <v>44974</v>
      </c>
      <c r="G124" s="20">
        <v>88</v>
      </c>
      <c r="H124" s="73">
        <v>4.3</v>
      </c>
      <c r="I124" s="48">
        <f>IF(MONTH(Calls[[#This Row],[Date of Call]])&lt;=6, YEAR(Calls[[#This Row],[Date of Call]]),YEAR(Calls[[#This Row],[Date of Call]])+1)</f>
        <v>2023</v>
      </c>
      <c r="J124" s="48" t="str">
        <f>TEXT(Calls[[#This Row],[Date of Call]],"DDDD")</f>
        <v>Friday</v>
      </c>
      <c r="K124" s="48" t="str" cm="1">
        <f t="array" ref="K124">_xlfn.IFS(Calls[[#This Row],[Duration]]&lt;=10,"Under 10 mins",Calls[[#This Row],[Duration]]&lt;=30,"10 to 30 mins", Calls[[#This Row],[Duration]]&lt;60,"30 to 60 mins", Calls[[#This Row],[Duration]]&lt;=120,"1 to 2 hours",TRUE, "More than 2 hours")</f>
        <v>30 to 60 mins</v>
      </c>
      <c r="L124" s="5">
        <f>ROUND(Calls[[#This Row],[Satisfaction Rating]],0)</f>
        <v>4</v>
      </c>
    </row>
    <row r="125" spans="2:12" x14ac:dyDescent="0.3">
      <c r="B125" s="72" t="s">
        <v>1299</v>
      </c>
      <c r="C125" s="20" t="s">
        <v>1176</v>
      </c>
      <c r="D125" s="20">
        <v>155</v>
      </c>
      <c r="E125" s="69" t="s">
        <v>1157</v>
      </c>
      <c r="F125" s="70">
        <v>44975</v>
      </c>
      <c r="G125" s="20">
        <v>180</v>
      </c>
      <c r="H125" s="73">
        <v>2.2000000000000002</v>
      </c>
      <c r="I125" s="48">
        <f>IF(MONTH(Calls[[#This Row],[Date of Call]])&lt;=6, YEAR(Calls[[#This Row],[Date of Call]]),YEAR(Calls[[#This Row],[Date of Call]])+1)</f>
        <v>2023</v>
      </c>
      <c r="J125" s="48" t="str">
        <f>TEXT(Calls[[#This Row],[Date of Call]],"DDDD")</f>
        <v>Saturday</v>
      </c>
      <c r="K125" s="48" t="str" cm="1">
        <f t="array" ref="K125">_xlfn.IFS(Calls[[#This Row],[Duration]]&lt;=10,"Under 10 mins",Calls[[#This Row],[Duration]]&lt;=30,"10 to 30 mins", Calls[[#This Row],[Duration]]&lt;60,"30 to 60 mins", Calls[[#This Row],[Duration]]&lt;=120,"1 to 2 hours",TRUE, "More than 2 hours")</f>
        <v>More than 2 hours</v>
      </c>
      <c r="L125" s="5">
        <f>ROUND(Calls[[#This Row],[Satisfaction Rating]],0)</f>
        <v>2</v>
      </c>
    </row>
    <row r="126" spans="2:12" x14ac:dyDescent="0.3">
      <c r="B126" s="72" t="s">
        <v>1300</v>
      </c>
      <c r="C126" s="20" t="s">
        <v>1156</v>
      </c>
      <c r="D126" s="20">
        <v>68</v>
      </c>
      <c r="E126" s="69" t="s">
        <v>1166</v>
      </c>
      <c r="F126" s="70">
        <v>44975</v>
      </c>
      <c r="G126" s="20">
        <v>22</v>
      </c>
      <c r="H126" s="73">
        <v>3.3</v>
      </c>
      <c r="I126" s="48">
        <f>IF(MONTH(Calls[[#This Row],[Date of Call]])&lt;=6, YEAR(Calls[[#This Row],[Date of Call]]),YEAR(Calls[[#This Row],[Date of Call]])+1)</f>
        <v>2023</v>
      </c>
      <c r="J126" s="48" t="str">
        <f>TEXT(Calls[[#This Row],[Date of Call]],"DDDD")</f>
        <v>Saturday</v>
      </c>
      <c r="K126" s="48" t="str" cm="1">
        <f t="array" ref="K126">_xlfn.IFS(Calls[[#This Row],[Duration]]&lt;=10,"Under 10 mins",Calls[[#This Row],[Duration]]&lt;=30,"10 to 30 mins", Calls[[#This Row],[Duration]]&lt;60,"30 to 60 mins", Calls[[#This Row],[Duration]]&lt;=120,"1 to 2 hours",TRUE, "More than 2 hours")</f>
        <v>1 to 2 hours</v>
      </c>
      <c r="L126" s="5">
        <f>ROUND(Calls[[#This Row],[Satisfaction Rating]],0)</f>
        <v>3</v>
      </c>
    </row>
    <row r="127" spans="2:12" x14ac:dyDescent="0.3">
      <c r="B127" s="72" t="s">
        <v>1301</v>
      </c>
      <c r="C127" s="20" t="s">
        <v>1183</v>
      </c>
      <c r="D127" s="20">
        <v>95</v>
      </c>
      <c r="E127" s="69" t="s">
        <v>1166</v>
      </c>
      <c r="F127" s="70">
        <v>44975</v>
      </c>
      <c r="G127" s="20">
        <v>52</v>
      </c>
      <c r="H127" s="73">
        <v>4.8</v>
      </c>
      <c r="I127" s="48">
        <f>IF(MONTH(Calls[[#This Row],[Date of Call]])&lt;=6, YEAR(Calls[[#This Row],[Date of Call]]),YEAR(Calls[[#This Row],[Date of Call]])+1)</f>
        <v>2023</v>
      </c>
      <c r="J127" s="48" t="str">
        <f>TEXT(Calls[[#This Row],[Date of Call]],"DDDD")</f>
        <v>Saturday</v>
      </c>
      <c r="K127" s="48" t="str" cm="1">
        <f t="array" ref="K127">_xlfn.IFS(Calls[[#This Row],[Duration]]&lt;=10,"Under 10 mins",Calls[[#This Row],[Duration]]&lt;=30,"10 to 30 mins", Calls[[#This Row],[Duration]]&lt;60,"30 to 60 mins", Calls[[#This Row],[Duration]]&lt;=120,"1 to 2 hours",TRUE, "More than 2 hours")</f>
        <v>1 to 2 hours</v>
      </c>
      <c r="L127" s="5">
        <f>ROUND(Calls[[#This Row],[Satisfaction Rating]],0)</f>
        <v>5</v>
      </c>
    </row>
    <row r="128" spans="2:12" x14ac:dyDescent="0.3">
      <c r="B128" s="72" t="s">
        <v>1302</v>
      </c>
      <c r="C128" s="20" t="s">
        <v>1192</v>
      </c>
      <c r="D128" s="20">
        <v>65</v>
      </c>
      <c r="E128" s="69" t="s">
        <v>1157</v>
      </c>
      <c r="F128" s="70">
        <v>44976</v>
      </c>
      <c r="G128" s="20">
        <v>80</v>
      </c>
      <c r="H128" s="73">
        <v>4</v>
      </c>
      <c r="I128" s="48">
        <f>IF(MONTH(Calls[[#This Row],[Date of Call]])&lt;=6, YEAR(Calls[[#This Row],[Date of Call]]),YEAR(Calls[[#This Row],[Date of Call]])+1)</f>
        <v>2023</v>
      </c>
      <c r="J128" s="48" t="str">
        <f>TEXT(Calls[[#This Row],[Date of Call]],"DDDD")</f>
        <v>Sunday</v>
      </c>
      <c r="K128" s="48" t="str" cm="1">
        <f t="array" ref="K128">_xlfn.IFS(Calls[[#This Row],[Duration]]&lt;=10,"Under 10 mins",Calls[[#This Row],[Duration]]&lt;=30,"10 to 30 mins", Calls[[#This Row],[Duration]]&lt;60,"30 to 60 mins", Calls[[#This Row],[Duration]]&lt;=120,"1 to 2 hours",TRUE, "More than 2 hours")</f>
        <v>1 to 2 hours</v>
      </c>
      <c r="L128" s="5">
        <f>ROUND(Calls[[#This Row],[Satisfaction Rating]],0)</f>
        <v>4</v>
      </c>
    </row>
    <row r="129" spans="2:12" x14ac:dyDescent="0.3">
      <c r="B129" s="72" t="s">
        <v>1303</v>
      </c>
      <c r="C129" s="20" t="s">
        <v>1171</v>
      </c>
      <c r="D129" s="20">
        <v>114</v>
      </c>
      <c r="E129" s="69" t="s">
        <v>1172</v>
      </c>
      <c r="F129" s="70">
        <v>44976</v>
      </c>
      <c r="G129" s="20">
        <v>54</v>
      </c>
      <c r="H129" s="73">
        <v>1.1000000000000001</v>
      </c>
      <c r="I129" s="48">
        <f>IF(MONTH(Calls[[#This Row],[Date of Call]])&lt;=6, YEAR(Calls[[#This Row],[Date of Call]]),YEAR(Calls[[#This Row],[Date of Call]])+1)</f>
        <v>2023</v>
      </c>
      <c r="J129" s="48" t="str">
        <f>TEXT(Calls[[#This Row],[Date of Call]],"DDDD")</f>
        <v>Sunday</v>
      </c>
      <c r="K129" s="48" t="str" cm="1">
        <f t="array" ref="K129">_xlfn.IFS(Calls[[#This Row],[Duration]]&lt;=10,"Under 10 mins",Calls[[#This Row],[Duration]]&lt;=30,"10 to 30 mins", Calls[[#This Row],[Duration]]&lt;60,"30 to 60 mins", Calls[[#This Row],[Duration]]&lt;=120,"1 to 2 hours",TRUE, "More than 2 hours")</f>
        <v>1 to 2 hours</v>
      </c>
      <c r="L129" s="5">
        <f>ROUND(Calls[[#This Row],[Satisfaction Rating]],0)</f>
        <v>1</v>
      </c>
    </row>
    <row r="130" spans="2:12" x14ac:dyDescent="0.3">
      <c r="B130" s="72" t="s">
        <v>1304</v>
      </c>
      <c r="C130" s="20" t="s">
        <v>1161</v>
      </c>
      <c r="D130" s="20">
        <v>155</v>
      </c>
      <c r="E130" s="69" t="s">
        <v>1172</v>
      </c>
      <c r="F130" s="70">
        <v>44977</v>
      </c>
      <c r="G130" s="20">
        <v>80</v>
      </c>
      <c r="H130" s="73">
        <v>3.9</v>
      </c>
      <c r="I130" s="48">
        <f>IF(MONTH(Calls[[#This Row],[Date of Call]])&lt;=6, YEAR(Calls[[#This Row],[Date of Call]]),YEAR(Calls[[#This Row],[Date of Call]])+1)</f>
        <v>2023</v>
      </c>
      <c r="J130" s="48" t="str">
        <f>TEXT(Calls[[#This Row],[Date of Call]],"DDDD")</f>
        <v>Monday</v>
      </c>
      <c r="K130" s="48" t="str" cm="1">
        <f t="array" ref="K130">_xlfn.IFS(Calls[[#This Row],[Duration]]&lt;=10,"Under 10 mins",Calls[[#This Row],[Duration]]&lt;=30,"10 to 30 mins", Calls[[#This Row],[Duration]]&lt;60,"30 to 60 mins", Calls[[#This Row],[Duration]]&lt;=120,"1 to 2 hours",TRUE, "More than 2 hours")</f>
        <v>More than 2 hours</v>
      </c>
      <c r="L130" s="5">
        <f>ROUND(Calls[[#This Row],[Satisfaction Rating]],0)</f>
        <v>4</v>
      </c>
    </row>
    <row r="131" spans="2:12" x14ac:dyDescent="0.3">
      <c r="B131" s="72" t="s">
        <v>1305</v>
      </c>
      <c r="C131" s="20" t="s">
        <v>1192</v>
      </c>
      <c r="D131" s="20">
        <v>114</v>
      </c>
      <c r="E131" s="69" t="s">
        <v>1157</v>
      </c>
      <c r="F131" s="70">
        <v>44978</v>
      </c>
      <c r="G131" s="20">
        <v>120</v>
      </c>
      <c r="H131" s="73">
        <v>1.8</v>
      </c>
      <c r="I131" s="48">
        <f>IF(MONTH(Calls[[#This Row],[Date of Call]])&lt;=6, YEAR(Calls[[#This Row],[Date of Call]]),YEAR(Calls[[#This Row],[Date of Call]])+1)</f>
        <v>2023</v>
      </c>
      <c r="J131" s="48" t="str">
        <f>TEXT(Calls[[#This Row],[Date of Call]],"DDDD")</f>
        <v>Tuesday</v>
      </c>
      <c r="K131" s="48" t="str" cm="1">
        <f t="array" ref="K131">_xlfn.IFS(Calls[[#This Row],[Duration]]&lt;=10,"Under 10 mins",Calls[[#This Row],[Duration]]&lt;=30,"10 to 30 mins", Calls[[#This Row],[Duration]]&lt;60,"30 to 60 mins", Calls[[#This Row],[Duration]]&lt;=120,"1 to 2 hours",TRUE, "More than 2 hours")</f>
        <v>1 to 2 hours</v>
      </c>
      <c r="L131" s="5">
        <f>ROUND(Calls[[#This Row],[Satisfaction Rating]],0)</f>
        <v>2</v>
      </c>
    </row>
    <row r="132" spans="2:12" x14ac:dyDescent="0.3">
      <c r="B132" s="72" t="s">
        <v>1306</v>
      </c>
      <c r="C132" s="20" t="s">
        <v>1176</v>
      </c>
      <c r="D132" s="20">
        <v>130</v>
      </c>
      <c r="E132" s="69" t="s">
        <v>1178</v>
      </c>
      <c r="F132" s="70">
        <v>44978</v>
      </c>
      <c r="G132" s="20">
        <v>150</v>
      </c>
      <c r="H132" s="73">
        <v>1</v>
      </c>
      <c r="I132" s="48">
        <f>IF(MONTH(Calls[[#This Row],[Date of Call]])&lt;=6, YEAR(Calls[[#This Row],[Date of Call]]),YEAR(Calls[[#This Row],[Date of Call]])+1)</f>
        <v>2023</v>
      </c>
      <c r="J132" s="48" t="str">
        <f>TEXT(Calls[[#This Row],[Date of Call]],"DDDD")</f>
        <v>Tuesday</v>
      </c>
      <c r="K132" s="48" t="str" cm="1">
        <f t="array" ref="K132">_xlfn.IFS(Calls[[#This Row],[Duration]]&lt;=10,"Under 10 mins",Calls[[#This Row],[Duration]]&lt;=30,"10 to 30 mins", Calls[[#This Row],[Duration]]&lt;60,"30 to 60 mins", Calls[[#This Row],[Duration]]&lt;=120,"1 to 2 hours",TRUE, "More than 2 hours")</f>
        <v>More than 2 hours</v>
      </c>
      <c r="L132" s="5">
        <f>ROUND(Calls[[#This Row],[Satisfaction Rating]],0)</f>
        <v>1</v>
      </c>
    </row>
    <row r="133" spans="2:12" x14ac:dyDescent="0.3">
      <c r="B133" s="72" t="s">
        <v>1307</v>
      </c>
      <c r="C133" s="20" t="s">
        <v>1161</v>
      </c>
      <c r="D133" s="20">
        <v>89</v>
      </c>
      <c r="E133" s="69" t="s">
        <v>1157</v>
      </c>
      <c r="F133" s="70">
        <v>44978</v>
      </c>
      <c r="G133" s="20">
        <v>90</v>
      </c>
      <c r="H133" s="73">
        <v>4.3</v>
      </c>
      <c r="I133" s="48">
        <f>IF(MONTH(Calls[[#This Row],[Date of Call]])&lt;=6, YEAR(Calls[[#This Row],[Date of Call]]),YEAR(Calls[[#This Row],[Date of Call]])+1)</f>
        <v>2023</v>
      </c>
      <c r="J133" s="48" t="str">
        <f>TEXT(Calls[[#This Row],[Date of Call]],"DDDD")</f>
        <v>Tuesday</v>
      </c>
      <c r="K133" s="48" t="str" cm="1">
        <f t="array" ref="K133">_xlfn.IFS(Calls[[#This Row],[Duration]]&lt;=10,"Under 10 mins",Calls[[#This Row],[Duration]]&lt;=30,"10 to 30 mins", Calls[[#This Row],[Duration]]&lt;60,"30 to 60 mins", Calls[[#This Row],[Duration]]&lt;=120,"1 to 2 hours",TRUE, "More than 2 hours")</f>
        <v>1 to 2 hours</v>
      </c>
      <c r="L133" s="5">
        <f>ROUND(Calls[[#This Row],[Satisfaction Rating]],0)</f>
        <v>4</v>
      </c>
    </row>
    <row r="134" spans="2:12" x14ac:dyDescent="0.3">
      <c r="B134" s="72" t="s">
        <v>1308</v>
      </c>
      <c r="C134" s="20" t="s">
        <v>1158</v>
      </c>
      <c r="D134" s="20">
        <v>61</v>
      </c>
      <c r="E134" s="69" t="s">
        <v>1184</v>
      </c>
      <c r="F134" s="70">
        <v>44979</v>
      </c>
      <c r="G134" s="20">
        <v>140</v>
      </c>
      <c r="H134" s="73">
        <v>3.4</v>
      </c>
      <c r="I134" s="48">
        <f>IF(MONTH(Calls[[#This Row],[Date of Call]])&lt;=6, YEAR(Calls[[#This Row],[Date of Call]]),YEAR(Calls[[#This Row],[Date of Call]])+1)</f>
        <v>2023</v>
      </c>
      <c r="J134" s="48" t="str">
        <f>TEXT(Calls[[#This Row],[Date of Call]],"DDDD")</f>
        <v>Wednesday</v>
      </c>
      <c r="K134" s="48" t="str" cm="1">
        <f t="array" ref="K134">_xlfn.IFS(Calls[[#This Row],[Duration]]&lt;=10,"Under 10 mins",Calls[[#This Row],[Duration]]&lt;=30,"10 to 30 mins", Calls[[#This Row],[Duration]]&lt;60,"30 to 60 mins", Calls[[#This Row],[Duration]]&lt;=120,"1 to 2 hours",TRUE, "More than 2 hours")</f>
        <v>1 to 2 hours</v>
      </c>
      <c r="L134" s="5">
        <f>ROUND(Calls[[#This Row],[Satisfaction Rating]],0)</f>
        <v>3</v>
      </c>
    </row>
    <row r="135" spans="2:12" x14ac:dyDescent="0.3">
      <c r="B135" s="72" t="s">
        <v>1309</v>
      </c>
      <c r="C135" s="20" t="s">
        <v>1183</v>
      </c>
      <c r="D135" s="20">
        <v>154</v>
      </c>
      <c r="E135" s="69" t="s">
        <v>1172</v>
      </c>
      <c r="F135" s="70">
        <v>44979</v>
      </c>
      <c r="G135" s="20">
        <v>22</v>
      </c>
      <c r="H135" s="73">
        <v>3.4</v>
      </c>
      <c r="I135" s="48">
        <f>IF(MONTH(Calls[[#This Row],[Date of Call]])&lt;=6, YEAR(Calls[[#This Row],[Date of Call]]),YEAR(Calls[[#This Row],[Date of Call]])+1)</f>
        <v>2023</v>
      </c>
      <c r="J135" s="48" t="str">
        <f>TEXT(Calls[[#This Row],[Date of Call]],"DDDD")</f>
        <v>Wednesday</v>
      </c>
      <c r="K135" s="48" t="str" cm="1">
        <f t="array" ref="K135">_xlfn.IFS(Calls[[#This Row],[Duration]]&lt;=10,"Under 10 mins",Calls[[#This Row],[Duration]]&lt;=30,"10 to 30 mins", Calls[[#This Row],[Duration]]&lt;60,"30 to 60 mins", Calls[[#This Row],[Duration]]&lt;=120,"1 to 2 hours",TRUE, "More than 2 hours")</f>
        <v>More than 2 hours</v>
      </c>
      <c r="L135" s="5">
        <f>ROUND(Calls[[#This Row],[Satisfaction Rating]],0)</f>
        <v>3</v>
      </c>
    </row>
    <row r="136" spans="2:12" x14ac:dyDescent="0.3">
      <c r="B136" s="72" t="s">
        <v>1310</v>
      </c>
      <c r="C136" s="20" t="s">
        <v>1192</v>
      </c>
      <c r="D136" s="20">
        <v>115</v>
      </c>
      <c r="E136" s="69" t="s">
        <v>1178</v>
      </c>
      <c r="F136" s="70">
        <v>44980</v>
      </c>
      <c r="G136" s="20">
        <v>150</v>
      </c>
      <c r="H136" s="73">
        <v>4.0999999999999996</v>
      </c>
      <c r="I136" s="48">
        <f>IF(MONTH(Calls[[#This Row],[Date of Call]])&lt;=6, YEAR(Calls[[#This Row],[Date of Call]]),YEAR(Calls[[#This Row],[Date of Call]])+1)</f>
        <v>2023</v>
      </c>
      <c r="J136" s="48" t="str">
        <f>TEXT(Calls[[#This Row],[Date of Call]],"DDDD")</f>
        <v>Thursday</v>
      </c>
      <c r="K136" s="48" t="str" cm="1">
        <f t="array" ref="K136">_xlfn.IFS(Calls[[#This Row],[Duration]]&lt;=10,"Under 10 mins",Calls[[#This Row],[Duration]]&lt;=30,"10 to 30 mins", Calls[[#This Row],[Duration]]&lt;60,"30 to 60 mins", Calls[[#This Row],[Duration]]&lt;=120,"1 to 2 hours",TRUE, "More than 2 hours")</f>
        <v>1 to 2 hours</v>
      </c>
      <c r="L136" s="5">
        <f>ROUND(Calls[[#This Row],[Satisfaction Rating]],0)</f>
        <v>4</v>
      </c>
    </row>
    <row r="137" spans="2:12" x14ac:dyDescent="0.3">
      <c r="B137" s="72" t="s">
        <v>1311</v>
      </c>
      <c r="C137" s="20" t="s">
        <v>1179</v>
      </c>
      <c r="D137" s="20">
        <v>138</v>
      </c>
      <c r="E137" s="69" t="s">
        <v>1166</v>
      </c>
      <c r="F137" s="70">
        <v>44981</v>
      </c>
      <c r="G137" s="20">
        <v>35</v>
      </c>
      <c r="H137" s="73">
        <v>4.8</v>
      </c>
      <c r="I137" s="48">
        <f>IF(MONTH(Calls[[#This Row],[Date of Call]])&lt;=6, YEAR(Calls[[#This Row],[Date of Call]]),YEAR(Calls[[#This Row],[Date of Call]])+1)</f>
        <v>2023</v>
      </c>
      <c r="J137" s="48" t="str">
        <f>TEXT(Calls[[#This Row],[Date of Call]],"DDDD")</f>
        <v>Friday</v>
      </c>
      <c r="K137" s="48" t="str" cm="1">
        <f t="array" ref="K137">_xlfn.IFS(Calls[[#This Row],[Duration]]&lt;=10,"Under 10 mins",Calls[[#This Row],[Duration]]&lt;=30,"10 to 30 mins", Calls[[#This Row],[Duration]]&lt;60,"30 to 60 mins", Calls[[#This Row],[Duration]]&lt;=120,"1 to 2 hours",TRUE, "More than 2 hours")</f>
        <v>More than 2 hours</v>
      </c>
      <c r="L137" s="5">
        <f>ROUND(Calls[[#This Row],[Satisfaction Rating]],0)</f>
        <v>5</v>
      </c>
    </row>
    <row r="138" spans="2:12" x14ac:dyDescent="0.3">
      <c r="B138" s="72" t="s">
        <v>1312</v>
      </c>
      <c r="C138" s="20" t="s">
        <v>1169</v>
      </c>
      <c r="D138" s="20">
        <v>153</v>
      </c>
      <c r="E138" s="69" t="s">
        <v>1157</v>
      </c>
      <c r="F138" s="70">
        <v>44981</v>
      </c>
      <c r="G138" s="20">
        <v>200</v>
      </c>
      <c r="H138" s="73">
        <v>2</v>
      </c>
      <c r="I138" s="48">
        <f>IF(MONTH(Calls[[#This Row],[Date of Call]])&lt;=6, YEAR(Calls[[#This Row],[Date of Call]]),YEAR(Calls[[#This Row],[Date of Call]])+1)</f>
        <v>2023</v>
      </c>
      <c r="J138" s="48" t="str">
        <f>TEXT(Calls[[#This Row],[Date of Call]],"DDDD")</f>
        <v>Friday</v>
      </c>
      <c r="K138" s="48" t="str" cm="1">
        <f t="array" ref="K138">_xlfn.IFS(Calls[[#This Row],[Duration]]&lt;=10,"Under 10 mins",Calls[[#This Row],[Duration]]&lt;=30,"10 to 30 mins", Calls[[#This Row],[Duration]]&lt;60,"30 to 60 mins", Calls[[#This Row],[Duration]]&lt;=120,"1 to 2 hours",TRUE, "More than 2 hours")</f>
        <v>More than 2 hours</v>
      </c>
      <c r="L138" s="5">
        <f>ROUND(Calls[[#This Row],[Satisfaction Rating]],0)</f>
        <v>2</v>
      </c>
    </row>
    <row r="139" spans="2:12" x14ac:dyDescent="0.3">
      <c r="B139" s="72" t="s">
        <v>1313</v>
      </c>
      <c r="C139" s="20" t="s">
        <v>1192</v>
      </c>
      <c r="D139" s="20">
        <v>61</v>
      </c>
      <c r="E139" s="69" t="s">
        <v>1184</v>
      </c>
      <c r="F139" s="70">
        <v>44982</v>
      </c>
      <c r="G139" s="20">
        <v>150</v>
      </c>
      <c r="H139" s="73">
        <v>4.5999999999999996</v>
      </c>
      <c r="I139" s="48">
        <f>IF(MONTH(Calls[[#This Row],[Date of Call]])&lt;=6, YEAR(Calls[[#This Row],[Date of Call]]),YEAR(Calls[[#This Row],[Date of Call]])+1)</f>
        <v>2023</v>
      </c>
      <c r="J139" s="48" t="str">
        <f>TEXT(Calls[[#This Row],[Date of Call]],"DDDD")</f>
        <v>Saturday</v>
      </c>
      <c r="K139" s="48" t="str" cm="1">
        <f t="array" ref="K139">_xlfn.IFS(Calls[[#This Row],[Duration]]&lt;=10,"Under 10 mins",Calls[[#This Row],[Duration]]&lt;=30,"10 to 30 mins", Calls[[#This Row],[Duration]]&lt;60,"30 to 60 mins", Calls[[#This Row],[Duration]]&lt;=120,"1 to 2 hours",TRUE, "More than 2 hours")</f>
        <v>1 to 2 hours</v>
      </c>
      <c r="L139" s="5">
        <f>ROUND(Calls[[#This Row],[Satisfaction Rating]],0)</f>
        <v>5</v>
      </c>
    </row>
    <row r="140" spans="2:12" x14ac:dyDescent="0.3">
      <c r="B140" s="72" t="s">
        <v>1314</v>
      </c>
      <c r="C140" s="20" t="s">
        <v>1181</v>
      </c>
      <c r="D140" s="20">
        <v>62</v>
      </c>
      <c r="E140" s="69" t="s">
        <v>1157</v>
      </c>
      <c r="F140" s="70">
        <v>44982</v>
      </c>
      <c r="G140" s="20">
        <v>21</v>
      </c>
      <c r="H140" s="73">
        <v>2.6</v>
      </c>
      <c r="I140" s="48">
        <f>IF(MONTH(Calls[[#This Row],[Date of Call]])&lt;=6, YEAR(Calls[[#This Row],[Date of Call]]),YEAR(Calls[[#This Row],[Date of Call]])+1)</f>
        <v>2023</v>
      </c>
      <c r="J140" s="48" t="str">
        <f>TEXT(Calls[[#This Row],[Date of Call]],"DDDD")</f>
        <v>Saturday</v>
      </c>
      <c r="K140" s="48" t="str" cm="1">
        <f t="array" ref="K140">_xlfn.IFS(Calls[[#This Row],[Duration]]&lt;=10,"Under 10 mins",Calls[[#This Row],[Duration]]&lt;=30,"10 to 30 mins", Calls[[#This Row],[Duration]]&lt;60,"30 to 60 mins", Calls[[#This Row],[Duration]]&lt;=120,"1 to 2 hours",TRUE, "More than 2 hours")</f>
        <v>1 to 2 hours</v>
      </c>
      <c r="L140" s="5">
        <f>ROUND(Calls[[#This Row],[Satisfaction Rating]],0)</f>
        <v>3</v>
      </c>
    </row>
    <row r="141" spans="2:12" x14ac:dyDescent="0.3">
      <c r="B141" s="72" t="s">
        <v>1315</v>
      </c>
      <c r="C141" s="20" t="s">
        <v>1158</v>
      </c>
      <c r="D141" s="20">
        <v>151</v>
      </c>
      <c r="E141" s="69" t="s">
        <v>1178</v>
      </c>
      <c r="F141" s="70">
        <v>44983</v>
      </c>
      <c r="G141" s="20">
        <v>46</v>
      </c>
      <c r="H141" s="73">
        <v>4.9000000000000004</v>
      </c>
      <c r="I141" s="48">
        <f>IF(MONTH(Calls[[#This Row],[Date of Call]])&lt;=6, YEAR(Calls[[#This Row],[Date of Call]]),YEAR(Calls[[#This Row],[Date of Call]])+1)</f>
        <v>2023</v>
      </c>
      <c r="J141" s="48" t="str">
        <f>TEXT(Calls[[#This Row],[Date of Call]],"DDDD")</f>
        <v>Sunday</v>
      </c>
      <c r="K141" s="48" t="str" cm="1">
        <f t="array" ref="K141">_xlfn.IFS(Calls[[#This Row],[Duration]]&lt;=10,"Under 10 mins",Calls[[#This Row],[Duration]]&lt;=30,"10 to 30 mins", Calls[[#This Row],[Duration]]&lt;60,"30 to 60 mins", Calls[[#This Row],[Duration]]&lt;=120,"1 to 2 hours",TRUE, "More than 2 hours")</f>
        <v>More than 2 hours</v>
      </c>
      <c r="L141" s="5">
        <f>ROUND(Calls[[#This Row],[Satisfaction Rating]],0)</f>
        <v>5</v>
      </c>
    </row>
    <row r="142" spans="2:12" x14ac:dyDescent="0.3">
      <c r="B142" s="72" t="s">
        <v>1316</v>
      </c>
      <c r="C142" s="20" t="s">
        <v>1188</v>
      </c>
      <c r="D142" s="20">
        <v>102</v>
      </c>
      <c r="E142" s="69" t="s">
        <v>1172</v>
      </c>
      <c r="F142" s="70">
        <v>44983</v>
      </c>
      <c r="G142" s="20">
        <v>165</v>
      </c>
      <c r="H142" s="73">
        <v>2.7</v>
      </c>
      <c r="I142" s="48">
        <f>IF(MONTH(Calls[[#This Row],[Date of Call]])&lt;=6, YEAR(Calls[[#This Row],[Date of Call]]),YEAR(Calls[[#This Row],[Date of Call]])+1)</f>
        <v>2023</v>
      </c>
      <c r="J142" s="48" t="str">
        <f>TEXT(Calls[[#This Row],[Date of Call]],"DDDD")</f>
        <v>Sunday</v>
      </c>
      <c r="K142" s="48" t="str" cm="1">
        <f t="array" ref="K142">_xlfn.IFS(Calls[[#This Row],[Duration]]&lt;=10,"Under 10 mins",Calls[[#This Row],[Duration]]&lt;=30,"10 to 30 mins", Calls[[#This Row],[Duration]]&lt;60,"30 to 60 mins", Calls[[#This Row],[Duration]]&lt;=120,"1 to 2 hours",TRUE, "More than 2 hours")</f>
        <v>1 to 2 hours</v>
      </c>
      <c r="L142" s="5">
        <f>ROUND(Calls[[#This Row],[Satisfaction Rating]],0)</f>
        <v>3</v>
      </c>
    </row>
    <row r="143" spans="2:12" x14ac:dyDescent="0.3">
      <c r="B143" s="72" t="s">
        <v>1317</v>
      </c>
      <c r="C143" s="20" t="s">
        <v>1174</v>
      </c>
      <c r="D143" s="20">
        <v>64</v>
      </c>
      <c r="E143" s="69" t="s">
        <v>1157</v>
      </c>
      <c r="F143" s="70">
        <v>44983</v>
      </c>
      <c r="G143" s="20">
        <v>84</v>
      </c>
      <c r="H143" s="73">
        <v>4.0999999999999996</v>
      </c>
      <c r="I143" s="48">
        <f>IF(MONTH(Calls[[#This Row],[Date of Call]])&lt;=6, YEAR(Calls[[#This Row],[Date of Call]]),YEAR(Calls[[#This Row],[Date of Call]])+1)</f>
        <v>2023</v>
      </c>
      <c r="J143" s="48" t="str">
        <f>TEXT(Calls[[#This Row],[Date of Call]],"DDDD")</f>
        <v>Sunday</v>
      </c>
      <c r="K143" s="48" t="str" cm="1">
        <f t="array" ref="K143">_xlfn.IFS(Calls[[#This Row],[Duration]]&lt;=10,"Under 10 mins",Calls[[#This Row],[Duration]]&lt;=30,"10 to 30 mins", Calls[[#This Row],[Duration]]&lt;60,"30 to 60 mins", Calls[[#This Row],[Duration]]&lt;=120,"1 to 2 hours",TRUE, "More than 2 hours")</f>
        <v>1 to 2 hours</v>
      </c>
      <c r="L143" s="5">
        <f>ROUND(Calls[[#This Row],[Satisfaction Rating]],0)</f>
        <v>4</v>
      </c>
    </row>
    <row r="144" spans="2:12" x14ac:dyDescent="0.3">
      <c r="B144" s="72" t="s">
        <v>1318</v>
      </c>
      <c r="C144" s="20" t="s">
        <v>1161</v>
      </c>
      <c r="D144" s="20">
        <v>6</v>
      </c>
      <c r="E144" s="69" t="s">
        <v>1172</v>
      </c>
      <c r="F144" s="70">
        <v>44984</v>
      </c>
      <c r="G144" s="20">
        <v>102</v>
      </c>
      <c r="H144" s="73">
        <v>4.4000000000000004</v>
      </c>
      <c r="I144" s="48">
        <f>IF(MONTH(Calls[[#This Row],[Date of Call]])&lt;=6, YEAR(Calls[[#This Row],[Date of Call]]),YEAR(Calls[[#This Row],[Date of Call]])+1)</f>
        <v>2023</v>
      </c>
      <c r="J144" s="48" t="str">
        <f>TEXT(Calls[[#This Row],[Date of Call]],"DDDD")</f>
        <v>Monday</v>
      </c>
      <c r="K144" s="48" t="str" cm="1">
        <f t="array" ref="K144">_xlfn.IFS(Calls[[#This Row],[Duration]]&lt;=10,"Under 10 mins",Calls[[#This Row],[Duration]]&lt;=30,"10 to 30 mins", Calls[[#This Row],[Duration]]&lt;60,"30 to 60 mins", Calls[[#This Row],[Duration]]&lt;=120,"1 to 2 hours",TRUE, "More than 2 hours")</f>
        <v>Under 10 mins</v>
      </c>
      <c r="L144" s="5">
        <f>ROUND(Calls[[#This Row],[Satisfaction Rating]],0)</f>
        <v>4</v>
      </c>
    </row>
    <row r="145" spans="2:12" x14ac:dyDescent="0.3">
      <c r="B145" s="72" t="s">
        <v>1319</v>
      </c>
      <c r="C145" s="20" t="s">
        <v>1174</v>
      </c>
      <c r="D145" s="20">
        <v>129</v>
      </c>
      <c r="E145" s="69" t="s">
        <v>1157</v>
      </c>
      <c r="F145" s="70">
        <v>44984</v>
      </c>
      <c r="G145" s="20">
        <v>180</v>
      </c>
      <c r="H145" s="73">
        <v>4.8</v>
      </c>
      <c r="I145" s="48">
        <f>IF(MONTH(Calls[[#This Row],[Date of Call]])&lt;=6, YEAR(Calls[[#This Row],[Date of Call]]),YEAR(Calls[[#This Row],[Date of Call]])+1)</f>
        <v>2023</v>
      </c>
      <c r="J145" s="48" t="str">
        <f>TEXT(Calls[[#This Row],[Date of Call]],"DDDD")</f>
        <v>Monday</v>
      </c>
      <c r="K145" s="48" t="str" cm="1">
        <f t="array" ref="K145">_xlfn.IFS(Calls[[#This Row],[Duration]]&lt;=10,"Under 10 mins",Calls[[#This Row],[Duration]]&lt;=30,"10 to 30 mins", Calls[[#This Row],[Duration]]&lt;60,"30 to 60 mins", Calls[[#This Row],[Duration]]&lt;=120,"1 to 2 hours",TRUE, "More than 2 hours")</f>
        <v>More than 2 hours</v>
      </c>
      <c r="L145" s="5">
        <f>ROUND(Calls[[#This Row],[Satisfaction Rating]],0)</f>
        <v>5</v>
      </c>
    </row>
    <row r="146" spans="2:12" x14ac:dyDescent="0.3">
      <c r="B146" s="72" t="s">
        <v>1320</v>
      </c>
      <c r="C146" s="20" t="s">
        <v>1181</v>
      </c>
      <c r="D146" s="20">
        <v>42</v>
      </c>
      <c r="E146" s="69" t="s">
        <v>1178</v>
      </c>
      <c r="F146" s="70">
        <v>44985</v>
      </c>
      <c r="G146" s="20">
        <v>111</v>
      </c>
      <c r="H146" s="73">
        <v>3</v>
      </c>
      <c r="I146" s="48">
        <f>IF(MONTH(Calls[[#This Row],[Date of Call]])&lt;=6, YEAR(Calls[[#This Row],[Date of Call]]),YEAR(Calls[[#This Row],[Date of Call]])+1)</f>
        <v>2023</v>
      </c>
      <c r="J146" s="48" t="str">
        <f>TEXT(Calls[[#This Row],[Date of Call]],"DDDD")</f>
        <v>Tuesday</v>
      </c>
      <c r="K146" s="48" t="str" cm="1">
        <f t="array" ref="K146">_xlfn.IFS(Calls[[#This Row],[Duration]]&lt;=10,"Under 10 mins",Calls[[#This Row],[Duration]]&lt;=30,"10 to 30 mins", Calls[[#This Row],[Duration]]&lt;60,"30 to 60 mins", Calls[[#This Row],[Duration]]&lt;=120,"1 to 2 hours",TRUE, "More than 2 hours")</f>
        <v>30 to 60 mins</v>
      </c>
      <c r="L146" s="5">
        <f>ROUND(Calls[[#This Row],[Satisfaction Rating]],0)</f>
        <v>3</v>
      </c>
    </row>
    <row r="147" spans="2:12" x14ac:dyDescent="0.3">
      <c r="B147" s="72" t="s">
        <v>1321</v>
      </c>
      <c r="C147" s="20" t="s">
        <v>1181</v>
      </c>
      <c r="D147" s="20">
        <v>71</v>
      </c>
      <c r="E147" s="69" t="s">
        <v>1184</v>
      </c>
      <c r="F147" s="70">
        <v>44985</v>
      </c>
      <c r="G147" s="20">
        <v>104</v>
      </c>
      <c r="H147" s="73">
        <v>3.1</v>
      </c>
      <c r="I147" s="48">
        <f>IF(MONTH(Calls[[#This Row],[Date of Call]])&lt;=6, YEAR(Calls[[#This Row],[Date of Call]]),YEAR(Calls[[#This Row],[Date of Call]])+1)</f>
        <v>2023</v>
      </c>
      <c r="J147" s="48" t="str">
        <f>TEXT(Calls[[#This Row],[Date of Call]],"DDDD")</f>
        <v>Tuesday</v>
      </c>
      <c r="K147" s="48" t="str" cm="1">
        <f t="array" ref="K147">_xlfn.IFS(Calls[[#This Row],[Duration]]&lt;=10,"Under 10 mins",Calls[[#This Row],[Duration]]&lt;=30,"10 to 30 mins", Calls[[#This Row],[Duration]]&lt;60,"30 to 60 mins", Calls[[#This Row],[Duration]]&lt;=120,"1 to 2 hours",TRUE, "More than 2 hours")</f>
        <v>1 to 2 hours</v>
      </c>
      <c r="L147" s="5">
        <f>ROUND(Calls[[#This Row],[Satisfaction Rating]],0)</f>
        <v>3</v>
      </c>
    </row>
    <row r="148" spans="2:12" x14ac:dyDescent="0.3">
      <c r="B148" s="72" t="s">
        <v>1322</v>
      </c>
      <c r="C148" s="20" t="s">
        <v>1165</v>
      </c>
      <c r="D148" s="20">
        <v>53</v>
      </c>
      <c r="E148" s="69" t="s">
        <v>1172</v>
      </c>
      <c r="F148" s="70">
        <v>44985</v>
      </c>
      <c r="G148" s="20">
        <v>80</v>
      </c>
      <c r="H148" s="73">
        <v>2.6</v>
      </c>
      <c r="I148" s="48">
        <f>IF(MONTH(Calls[[#This Row],[Date of Call]])&lt;=6, YEAR(Calls[[#This Row],[Date of Call]]),YEAR(Calls[[#This Row],[Date of Call]])+1)</f>
        <v>2023</v>
      </c>
      <c r="J148" s="48" t="str">
        <f>TEXT(Calls[[#This Row],[Date of Call]],"DDDD")</f>
        <v>Tuesday</v>
      </c>
      <c r="K148" s="48" t="str" cm="1">
        <f t="array" ref="K148">_xlfn.IFS(Calls[[#This Row],[Duration]]&lt;=10,"Under 10 mins",Calls[[#This Row],[Duration]]&lt;=30,"10 to 30 mins", Calls[[#This Row],[Duration]]&lt;60,"30 to 60 mins", Calls[[#This Row],[Duration]]&lt;=120,"1 to 2 hours",TRUE, "More than 2 hours")</f>
        <v>30 to 60 mins</v>
      </c>
      <c r="L148" s="5">
        <f>ROUND(Calls[[#This Row],[Satisfaction Rating]],0)</f>
        <v>3</v>
      </c>
    </row>
    <row r="149" spans="2:12" x14ac:dyDescent="0.3">
      <c r="B149" s="72" t="s">
        <v>1323</v>
      </c>
      <c r="C149" s="20" t="s">
        <v>1171</v>
      </c>
      <c r="D149" s="20">
        <v>155</v>
      </c>
      <c r="E149" s="69" t="s">
        <v>1184</v>
      </c>
      <c r="F149" s="70">
        <v>44986</v>
      </c>
      <c r="G149" s="20">
        <v>132</v>
      </c>
      <c r="H149" s="73">
        <v>4.5999999999999996</v>
      </c>
      <c r="I149" s="48">
        <f>IF(MONTH(Calls[[#This Row],[Date of Call]])&lt;=6, YEAR(Calls[[#This Row],[Date of Call]]),YEAR(Calls[[#This Row],[Date of Call]])+1)</f>
        <v>2023</v>
      </c>
      <c r="J149" s="48" t="str">
        <f>TEXT(Calls[[#This Row],[Date of Call]],"DDDD")</f>
        <v>Wednesday</v>
      </c>
      <c r="K149" s="48" t="str" cm="1">
        <f t="array" ref="K149">_xlfn.IFS(Calls[[#This Row],[Duration]]&lt;=10,"Under 10 mins",Calls[[#This Row],[Duration]]&lt;=30,"10 to 30 mins", Calls[[#This Row],[Duration]]&lt;60,"30 to 60 mins", Calls[[#This Row],[Duration]]&lt;=120,"1 to 2 hours",TRUE, "More than 2 hours")</f>
        <v>More than 2 hours</v>
      </c>
      <c r="L149" s="5">
        <f>ROUND(Calls[[#This Row],[Satisfaction Rating]],0)</f>
        <v>5</v>
      </c>
    </row>
    <row r="150" spans="2:12" x14ac:dyDescent="0.3">
      <c r="B150" s="72" t="s">
        <v>1324</v>
      </c>
      <c r="C150" s="20" t="s">
        <v>1171</v>
      </c>
      <c r="D150" s="20">
        <v>90</v>
      </c>
      <c r="E150" s="69" t="s">
        <v>1178</v>
      </c>
      <c r="F150" s="70">
        <v>44986</v>
      </c>
      <c r="G150" s="20">
        <v>170</v>
      </c>
      <c r="H150" s="73">
        <v>3.7</v>
      </c>
      <c r="I150" s="48">
        <f>IF(MONTH(Calls[[#This Row],[Date of Call]])&lt;=6, YEAR(Calls[[#This Row],[Date of Call]]),YEAR(Calls[[#This Row],[Date of Call]])+1)</f>
        <v>2023</v>
      </c>
      <c r="J150" s="48" t="str">
        <f>TEXT(Calls[[#This Row],[Date of Call]],"DDDD")</f>
        <v>Wednesday</v>
      </c>
      <c r="K150" s="48" t="str" cm="1">
        <f t="array" ref="K150">_xlfn.IFS(Calls[[#This Row],[Duration]]&lt;=10,"Under 10 mins",Calls[[#This Row],[Duration]]&lt;=30,"10 to 30 mins", Calls[[#This Row],[Duration]]&lt;60,"30 to 60 mins", Calls[[#This Row],[Duration]]&lt;=120,"1 to 2 hours",TRUE, "More than 2 hours")</f>
        <v>1 to 2 hours</v>
      </c>
      <c r="L150" s="5">
        <f>ROUND(Calls[[#This Row],[Satisfaction Rating]],0)</f>
        <v>4</v>
      </c>
    </row>
    <row r="151" spans="2:12" x14ac:dyDescent="0.3">
      <c r="B151" s="72" t="s">
        <v>1325</v>
      </c>
      <c r="C151" s="20" t="s">
        <v>1174</v>
      </c>
      <c r="D151" s="20">
        <v>166</v>
      </c>
      <c r="E151" s="69" t="s">
        <v>1166</v>
      </c>
      <c r="F151" s="70">
        <v>44986</v>
      </c>
      <c r="G151" s="20">
        <v>36</v>
      </c>
      <c r="H151" s="73">
        <v>3.8</v>
      </c>
      <c r="I151" s="48">
        <f>IF(MONTH(Calls[[#This Row],[Date of Call]])&lt;=6, YEAR(Calls[[#This Row],[Date of Call]]),YEAR(Calls[[#This Row],[Date of Call]])+1)</f>
        <v>2023</v>
      </c>
      <c r="J151" s="48" t="str">
        <f>TEXT(Calls[[#This Row],[Date of Call]],"DDDD")</f>
        <v>Wednesday</v>
      </c>
      <c r="K151" s="48" t="str" cm="1">
        <f t="array" ref="K151">_xlfn.IFS(Calls[[#This Row],[Duration]]&lt;=10,"Under 10 mins",Calls[[#This Row],[Duration]]&lt;=30,"10 to 30 mins", Calls[[#This Row],[Duration]]&lt;60,"30 to 60 mins", Calls[[#This Row],[Duration]]&lt;=120,"1 to 2 hours",TRUE, "More than 2 hours")</f>
        <v>More than 2 hours</v>
      </c>
      <c r="L151" s="5">
        <f>ROUND(Calls[[#This Row],[Satisfaction Rating]],0)</f>
        <v>4</v>
      </c>
    </row>
    <row r="152" spans="2:12" x14ac:dyDescent="0.3">
      <c r="B152" s="72" t="s">
        <v>1326</v>
      </c>
      <c r="C152" s="20" t="s">
        <v>1162</v>
      </c>
      <c r="D152" s="20">
        <v>89</v>
      </c>
      <c r="E152" s="69" t="s">
        <v>1184</v>
      </c>
      <c r="F152" s="70">
        <v>44986</v>
      </c>
      <c r="G152" s="20">
        <v>126</v>
      </c>
      <c r="H152" s="73">
        <v>3.6</v>
      </c>
      <c r="I152" s="48">
        <f>IF(MONTH(Calls[[#This Row],[Date of Call]])&lt;=6, YEAR(Calls[[#This Row],[Date of Call]]),YEAR(Calls[[#This Row],[Date of Call]])+1)</f>
        <v>2023</v>
      </c>
      <c r="J152" s="48" t="str">
        <f>TEXT(Calls[[#This Row],[Date of Call]],"DDDD")</f>
        <v>Wednesday</v>
      </c>
      <c r="K152" s="48" t="str" cm="1">
        <f t="array" ref="K152">_xlfn.IFS(Calls[[#This Row],[Duration]]&lt;=10,"Under 10 mins",Calls[[#This Row],[Duration]]&lt;=30,"10 to 30 mins", Calls[[#This Row],[Duration]]&lt;60,"30 to 60 mins", Calls[[#This Row],[Duration]]&lt;=120,"1 to 2 hours",TRUE, "More than 2 hours")</f>
        <v>1 to 2 hours</v>
      </c>
      <c r="L152" s="5">
        <f>ROUND(Calls[[#This Row],[Satisfaction Rating]],0)</f>
        <v>4</v>
      </c>
    </row>
    <row r="153" spans="2:12" x14ac:dyDescent="0.3">
      <c r="B153" s="72" t="s">
        <v>1327</v>
      </c>
      <c r="C153" s="20" t="s">
        <v>1192</v>
      </c>
      <c r="D153" s="20">
        <v>152</v>
      </c>
      <c r="E153" s="69" t="s">
        <v>1172</v>
      </c>
      <c r="F153" s="70">
        <v>44986</v>
      </c>
      <c r="G153" s="20">
        <v>215</v>
      </c>
      <c r="H153" s="73">
        <v>4.4000000000000004</v>
      </c>
      <c r="I153" s="48">
        <f>IF(MONTH(Calls[[#This Row],[Date of Call]])&lt;=6, YEAR(Calls[[#This Row],[Date of Call]]),YEAR(Calls[[#This Row],[Date of Call]])+1)</f>
        <v>2023</v>
      </c>
      <c r="J153" s="48" t="str">
        <f>TEXT(Calls[[#This Row],[Date of Call]],"DDDD")</f>
        <v>Wednesday</v>
      </c>
      <c r="K153" s="48" t="str" cm="1">
        <f t="array" ref="K153">_xlfn.IFS(Calls[[#This Row],[Duration]]&lt;=10,"Under 10 mins",Calls[[#This Row],[Duration]]&lt;=30,"10 to 30 mins", Calls[[#This Row],[Duration]]&lt;60,"30 to 60 mins", Calls[[#This Row],[Duration]]&lt;=120,"1 to 2 hours",TRUE, "More than 2 hours")</f>
        <v>More than 2 hours</v>
      </c>
      <c r="L153" s="5">
        <f>ROUND(Calls[[#This Row],[Satisfaction Rating]],0)</f>
        <v>4</v>
      </c>
    </row>
    <row r="154" spans="2:12" x14ac:dyDescent="0.3">
      <c r="B154" s="72" t="s">
        <v>1328</v>
      </c>
      <c r="C154" s="20" t="s">
        <v>1162</v>
      </c>
      <c r="D154" s="20">
        <v>137</v>
      </c>
      <c r="E154" s="69" t="s">
        <v>1178</v>
      </c>
      <c r="F154" s="70">
        <v>44986</v>
      </c>
      <c r="G154" s="20">
        <v>114</v>
      </c>
      <c r="H154" s="73">
        <v>3.2</v>
      </c>
      <c r="I154" s="48">
        <f>IF(MONTH(Calls[[#This Row],[Date of Call]])&lt;=6, YEAR(Calls[[#This Row],[Date of Call]]),YEAR(Calls[[#This Row],[Date of Call]])+1)</f>
        <v>2023</v>
      </c>
      <c r="J154" s="48" t="str">
        <f>TEXT(Calls[[#This Row],[Date of Call]],"DDDD")</f>
        <v>Wednesday</v>
      </c>
      <c r="K154" s="48" t="str" cm="1">
        <f t="array" ref="K154">_xlfn.IFS(Calls[[#This Row],[Duration]]&lt;=10,"Under 10 mins",Calls[[#This Row],[Duration]]&lt;=30,"10 to 30 mins", Calls[[#This Row],[Duration]]&lt;60,"30 to 60 mins", Calls[[#This Row],[Duration]]&lt;=120,"1 to 2 hours",TRUE, "More than 2 hours")</f>
        <v>More than 2 hours</v>
      </c>
      <c r="L154" s="5">
        <f>ROUND(Calls[[#This Row],[Satisfaction Rating]],0)</f>
        <v>3</v>
      </c>
    </row>
    <row r="155" spans="2:12" x14ac:dyDescent="0.3">
      <c r="B155" s="72" t="s">
        <v>1329</v>
      </c>
      <c r="C155" s="20" t="s">
        <v>1162</v>
      </c>
      <c r="D155" s="20">
        <v>43</v>
      </c>
      <c r="E155" s="69" t="s">
        <v>1178</v>
      </c>
      <c r="F155" s="70">
        <v>44986</v>
      </c>
      <c r="G155" s="20">
        <v>99</v>
      </c>
      <c r="H155" s="73">
        <v>4.7</v>
      </c>
      <c r="I155" s="48">
        <f>IF(MONTH(Calls[[#This Row],[Date of Call]])&lt;=6, YEAR(Calls[[#This Row],[Date of Call]]),YEAR(Calls[[#This Row],[Date of Call]])+1)</f>
        <v>2023</v>
      </c>
      <c r="J155" s="48" t="str">
        <f>TEXT(Calls[[#This Row],[Date of Call]],"DDDD")</f>
        <v>Wednesday</v>
      </c>
      <c r="K155" s="48" t="str" cm="1">
        <f t="array" ref="K155">_xlfn.IFS(Calls[[#This Row],[Duration]]&lt;=10,"Under 10 mins",Calls[[#This Row],[Duration]]&lt;=30,"10 to 30 mins", Calls[[#This Row],[Duration]]&lt;60,"30 to 60 mins", Calls[[#This Row],[Duration]]&lt;=120,"1 to 2 hours",TRUE, "More than 2 hours")</f>
        <v>30 to 60 mins</v>
      </c>
      <c r="L155" s="5">
        <f>ROUND(Calls[[#This Row],[Satisfaction Rating]],0)</f>
        <v>5</v>
      </c>
    </row>
    <row r="156" spans="2:12" x14ac:dyDescent="0.3">
      <c r="B156" s="72" t="s">
        <v>1330</v>
      </c>
      <c r="C156" s="20" t="s">
        <v>1183</v>
      </c>
      <c r="D156" s="20">
        <v>114</v>
      </c>
      <c r="E156" s="69" t="s">
        <v>1178</v>
      </c>
      <c r="F156" s="70">
        <v>44987</v>
      </c>
      <c r="G156" s="20">
        <v>23</v>
      </c>
      <c r="H156" s="73">
        <v>4.8</v>
      </c>
      <c r="I156" s="48">
        <f>IF(MONTH(Calls[[#This Row],[Date of Call]])&lt;=6, YEAR(Calls[[#This Row],[Date of Call]]),YEAR(Calls[[#This Row],[Date of Call]])+1)</f>
        <v>2023</v>
      </c>
      <c r="J156" s="48" t="str">
        <f>TEXT(Calls[[#This Row],[Date of Call]],"DDDD")</f>
        <v>Thursday</v>
      </c>
      <c r="K156" s="48" t="str" cm="1">
        <f t="array" ref="K156">_xlfn.IFS(Calls[[#This Row],[Duration]]&lt;=10,"Under 10 mins",Calls[[#This Row],[Duration]]&lt;=30,"10 to 30 mins", Calls[[#This Row],[Duration]]&lt;60,"30 to 60 mins", Calls[[#This Row],[Duration]]&lt;=120,"1 to 2 hours",TRUE, "More than 2 hours")</f>
        <v>1 to 2 hours</v>
      </c>
      <c r="L156" s="5">
        <f>ROUND(Calls[[#This Row],[Satisfaction Rating]],0)</f>
        <v>5</v>
      </c>
    </row>
    <row r="157" spans="2:12" x14ac:dyDescent="0.3">
      <c r="B157" s="72" t="s">
        <v>1331</v>
      </c>
      <c r="C157" s="20" t="s">
        <v>1169</v>
      </c>
      <c r="D157" s="20">
        <v>103</v>
      </c>
      <c r="E157" s="69" t="s">
        <v>1184</v>
      </c>
      <c r="F157" s="70">
        <v>44987</v>
      </c>
      <c r="G157" s="20">
        <v>75</v>
      </c>
      <c r="H157" s="73">
        <v>2.7</v>
      </c>
      <c r="I157" s="48">
        <f>IF(MONTH(Calls[[#This Row],[Date of Call]])&lt;=6, YEAR(Calls[[#This Row],[Date of Call]]),YEAR(Calls[[#This Row],[Date of Call]])+1)</f>
        <v>2023</v>
      </c>
      <c r="J157" s="48" t="str">
        <f>TEXT(Calls[[#This Row],[Date of Call]],"DDDD")</f>
        <v>Thursday</v>
      </c>
      <c r="K157" s="48" t="str" cm="1">
        <f t="array" ref="K157">_xlfn.IFS(Calls[[#This Row],[Duration]]&lt;=10,"Under 10 mins",Calls[[#This Row],[Duration]]&lt;=30,"10 to 30 mins", Calls[[#This Row],[Duration]]&lt;60,"30 to 60 mins", Calls[[#This Row],[Duration]]&lt;=120,"1 to 2 hours",TRUE, "More than 2 hours")</f>
        <v>1 to 2 hours</v>
      </c>
      <c r="L157" s="5">
        <f>ROUND(Calls[[#This Row],[Satisfaction Rating]],0)</f>
        <v>3</v>
      </c>
    </row>
    <row r="158" spans="2:12" x14ac:dyDescent="0.3">
      <c r="B158" s="72" t="s">
        <v>1332</v>
      </c>
      <c r="C158" s="20" t="s">
        <v>1162</v>
      </c>
      <c r="D158" s="20">
        <v>98</v>
      </c>
      <c r="E158" s="69" t="s">
        <v>1172</v>
      </c>
      <c r="F158" s="70">
        <v>44987</v>
      </c>
      <c r="G158" s="20">
        <v>100</v>
      </c>
      <c r="H158" s="73">
        <v>3.8</v>
      </c>
      <c r="I158" s="48">
        <f>IF(MONTH(Calls[[#This Row],[Date of Call]])&lt;=6, YEAR(Calls[[#This Row],[Date of Call]]),YEAR(Calls[[#This Row],[Date of Call]])+1)</f>
        <v>2023</v>
      </c>
      <c r="J158" s="48" t="str">
        <f>TEXT(Calls[[#This Row],[Date of Call]],"DDDD")</f>
        <v>Thursday</v>
      </c>
      <c r="K158" s="48" t="str" cm="1">
        <f t="array" ref="K158">_xlfn.IFS(Calls[[#This Row],[Duration]]&lt;=10,"Under 10 mins",Calls[[#This Row],[Duration]]&lt;=30,"10 to 30 mins", Calls[[#This Row],[Duration]]&lt;60,"30 to 60 mins", Calls[[#This Row],[Duration]]&lt;=120,"1 to 2 hours",TRUE, "More than 2 hours")</f>
        <v>1 to 2 hours</v>
      </c>
      <c r="L158" s="5">
        <f>ROUND(Calls[[#This Row],[Satisfaction Rating]],0)</f>
        <v>4</v>
      </c>
    </row>
    <row r="159" spans="2:12" x14ac:dyDescent="0.3">
      <c r="B159" s="72" t="s">
        <v>1333</v>
      </c>
      <c r="C159" s="20" t="s">
        <v>1174</v>
      </c>
      <c r="D159" s="20">
        <v>106</v>
      </c>
      <c r="E159" s="69" t="s">
        <v>1166</v>
      </c>
      <c r="F159" s="70">
        <v>44987</v>
      </c>
      <c r="G159" s="20">
        <v>108</v>
      </c>
      <c r="H159" s="73">
        <v>4.3</v>
      </c>
      <c r="I159" s="48">
        <f>IF(MONTH(Calls[[#This Row],[Date of Call]])&lt;=6, YEAR(Calls[[#This Row],[Date of Call]]),YEAR(Calls[[#This Row],[Date of Call]])+1)</f>
        <v>2023</v>
      </c>
      <c r="J159" s="48" t="str">
        <f>TEXT(Calls[[#This Row],[Date of Call]],"DDDD")</f>
        <v>Thursday</v>
      </c>
      <c r="K159" s="48" t="str" cm="1">
        <f t="array" ref="K159">_xlfn.IFS(Calls[[#This Row],[Duration]]&lt;=10,"Under 10 mins",Calls[[#This Row],[Duration]]&lt;=30,"10 to 30 mins", Calls[[#This Row],[Duration]]&lt;60,"30 to 60 mins", Calls[[#This Row],[Duration]]&lt;=120,"1 to 2 hours",TRUE, "More than 2 hours")</f>
        <v>1 to 2 hours</v>
      </c>
      <c r="L159" s="5">
        <f>ROUND(Calls[[#This Row],[Satisfaction Rating]],0)</f>
        <v>4</v>
      </c>
    </row>
    <row r="160" spans="2:12" x14ac:dyDescent="0.3">
      <c r="B160" s="72" t="s">
        <v>1334</v>
      </c>
      <c r="C160" s="20" t="s">
        <v>1161</v>
      </c>
      <c r="D160" s="20">
        <v>96</v>
      </c>
      <c r="E160" s="69" t="s">
        <v>1166</v>
      </c>
      <c r="F160" s="70">
        <v>44987</v>
      </c>
      <c r="G160" s="20">
        <v>108</v>
      </c>
      <c r="H160" s="73">
        <v>5</v>
      </c>
      <c r="I160" s="48">
        <f>IF(MONTH(Calls[[#This Row],[Date of Call]])&lt;=6, YEAR(Calls[[#This Row],[Date of Call]]),YEAR(Calls[[#This Row],[Date of Call]])+1)</f>
        <v>2023</v>
      </c>
      <c r="J160" s="48" t="str">
        <f>TEXT(Calls[[#This Row],[Date of Call]],"DDDD")</f>
        <v>Thursday</v>
      </c>
      <c r="K160" s="48" t="str" cm="1">
        <f t="array" ref="K160">_xlfn.IFS(Calls[[#This Row],[Duration]]&lt;=10,"Under 10 mins",Calls[[#This Row],[Duration]]&lt;=30,"10 to 30 mins", Calls[[#This Row],[Duration]]&lt;60,"30 to 60 mins", Calls[[#This Row],[Duration]]&lt;=120,"1 to 2 hours",TRUE, "More than 2 hours")</f>
        <v>1 to 2 hours</v>
      </c>
      <c r="L160" s="5">
        <f>ROUND(Calls[[#This Row],[Satisfaction Rating]],0)</f>
        <v>5</v>
      </c>
    </row>
    <row r="161" spans="2:12" x14ac:dyDescent="0.3">
      <c r="B161" s="72" t="s">
        <v>1335</v>
      </c>
      <c r="C161" s="20" t="s">
        <v>1169</v>
      </c>
      <c r="D161" s="20">
        <v>70</v>
      </c>
      <c r="E161" s="69" t="s">
        <v>1166</v>
      </c>
      <c r="F161" s="70">
        <v>44987</v>
      </c>
      <c r="G161" s="20">
        <v>28</v>
      </c>
      <c r="H161" s="73">
        <v>4.8</v>
      </c>
      <c r="I161" s="48">
        <f>IF(MONTH(Calls[[#This Row],[Date of Call]])&lt;=6, YEAR(Calls[[#This Row],[Date of Call]]),YEAR(Calls[[#This Row],[Date of Call]])+1)</f>
        <v>2023</v>
      </c>
      <c r="J161" s="48" t="str">
        <f>TEXT(Calls[[#This Row],[Date of Call]],"DDDD")</f>
        <v>Thursday</v>
      </c>
      <c r="K161" s="48" t="str" cm="1">
        <f t="array" ref="K161">_xlfn.IFS(Calls[[#This Row],[Duration]]&lt;=10,"Under 10 mins",Calls[[#This Row],[Duration]]&lt;=30,"10 to 30 mins", Calls[[#This Row],[Duration]]&lt;60,"30 to 60 mins", Calls[[#This Row],[Duration]]&lt;=120,"1 to 2 hours",TRUE, "More than 2 hours")</f>
        <v>1 to 2 hours</v>
      </c>
      <c r="L161" s="5">
        <f>ROUND(Calls[[#This Row],[Satisfaction Rating]],0)</f>
        <v>5</v>
      </c>
    </row>
    <row r="162" spans="2:12" x14ac:dyDescent="0.3">
      <c r="B162" s="72" t="s">
        <v>1336</v>
      </c>
      <c r="C162" s="20" t="s">
        <v>1181</v>
      </c>
      <c r="D162" s="20">
        <v>86</v>
      </c>
      <c r="E162" s="69" t="s">
        <v>1157</v>
      </c>
      <c r="F162" s="70">
        <v>44988</v>
      </c>
      <c r="G162" s="20">
        <v>70</v>
      </c>
      <c r="H162" s="73">
        <v>4.9000000000000004</v>
      </c>
      <c r="I162" s="48">
        <f>IF(MONTH(Calls[[#This Row],[Date of Call]])&lt;=6, YEAR(Calls[[#This Row],[Date of Call]]),YEAR(Calls[[#This Row],[Date of Call]])+1)</f>
        <v>2023</v>
      </c>
      <c r="J162" s="48" t="str">
        <f>TEXT(Calls[[#This Row],[Date of Call]],"DDDD")</f>
        <v>Friday</v>
      </c>
      <c r="K162" s="48" t="str" cm="1">
        <f t="array" ref="K162">_xlfn.IFS(Calls[[#This Row],[Duration]]&lt;=10,"Under 10 mins",Calls[[#This Row],[Duration]]&lt;=30,"10 to 30 mins", Calls[[#This Row],[Duration]]&lt;60,"30 to 60 mins", Calls[[#This Row],[Duration]]&lt;=120,"1 to 2 hours",TRUE, "More than 2 hours")</f>
        <v>1 to 2 hours</v>
      </c>
      <c r="L162" s="5">
        <f>ROUND(Calls[[#This Row],[Satisfaction Rating]],0)</f>
        <v>5</v>
      </c>
    </row>
    <row r="163" spans="2:12" x14ac:dyDescent="0.3">
      <c r="B163" s="72" t="s">
        <v>1337</v>
      </c>
      <c r="C163" s="20" t="s">
        <v>1165</v>
      </c>
      <c r="D163" s="20">
        <v>64</v>
      </c>
      <c r="E163" s="69" t="s">
        <v>1157</v>
      </c>
      <c r="F163" s="70">
        <v>44988</v>
      </c>
      <c r="G163" s="20">
        <v>172</v>
      </c>
      <c r="H163" s="73">
        <v>4.0999999999999996</v>
      </c>
      <c r="I163" s="48">
        <f>IF(MONTH(Calls[[#This Row],[Date of Call]])&lt;=6, YEAR(Calls[[#This Row],[Date of Call]]),YEAR(Calls[[#This Row],[Date of Call]])+1)</f>
        <v>2023</v>
      </c>
      <c r="J163" s="48" t="str">
        <f>TEXT(Calls[[#This Row],[Date of Call]],"DDDD")</f>
        <v>Friday</v>
      </c>
      <c r="K163" s="48" t="str" cm="1">
        <f t="array" ref="K163">_xlfn.IFS(Calls[[#This Row],[Duration]]&lt;=10,"Under 10 mins",Calls[[#This Row],[Duration]]&lt;=30,"10 to 30 mins", Calls[[#This Row],[Duration]]&lt;60,"30 to 60 mins", Calls[[#This Row],[Duration]]&lt;=120,"1 to 2 hours",TRUE, "More than 2 hours")</f>
        <v>1 to 2 hours</v>
      </c>
      <c r="L163" s="5">
        <f>ROUND(Calls[[#This Row],[Satisfaction Rating]],0)</f>
        <v>4</v>
      </c>
    </row>
    <row r="164" spans="2:12" x14ac:dyDescent="0.3">
      <c r="B164" s="72" t="s">
        <v>1338</v>
      </c>
      <c r="C164" s="20" t="s">
        <v>1161</v>
      </c>
      <c r="D164" s="20">
        <v>113</v>
      </c>
      <c r="E164" s="69" t="s">
        <v>1172</v>
      </c>
      <c r="F164" s="70">
        <v>44988</v>
      </c>
      <c r="G164" s="20">
        <v>123</v>
      </c>
      <c r="H164" s="73">
        <v>4.4000000000000004</v>
      </c>
      <c r="I164" s="48">
        <f>IF(MONTH(Calls[[#This Row],[Date of Call]])&lt;=6, YEAR(Calls[[#This Row],[Date of Call]]),YEAR(Calls[[#This Row],[Date of Call]])+1)</f>
        <v>2023</v>
      </c>
      <c r="J164" s="48" t="str">
        <f>TEXT(Calls[[#This Row],[Date of Call]],"DDDD")</f>
        <v>Friday</v>
      </c>
      <c r="K164" s="48" t="str" cm="1">
        <f t="array" ref="K164">_xlfn.IFS(Calls[[#This Row],[Duration]]&lt;=10,"Under 10 mins",Calls[[#This Row],[Duration]]&lt;=30,"10 to 30 mins", Calls[[#This Row],[Duration]]&lt;60,"30 to 60 mins", Calls[[#This Row],[Duration]]&lt;=120,"1 to 2 hours",TRUE, "More than 2 hours")</f>
        <v>1 to 2 hours</v>
      </c>
      <c r="L164" s="5">
        <f>ROUND(Calls[[#This Row],[Satisfaction Rating]],0)</f>
        <v>4</v>
      </c>
    </row>
    <row r="165" spans="2:12" x14ac:dyDescent="0.3">
      <c r="B165" s="72" t="s">
        <v>1339</v>
      </c>
      <c r="C165" s="20" t="s">
        <v>1161</v>
      </c>
      <c r="D165" s="20">
        <v>21</v>
      </c>
      <c r="E165" s="69" t="s">
        <v>1166</v>
      </c>
      <c r="F165" s="70">
        <v>44988</v>
      </c>
      <c r="G165" s="20">
        <v>93</v>
      </c>
      <c r="H165" s="73">
        <v>3.4</v>
      </c>
      <c r="I165" s="48">
        <f>IF(MONTH(Calls[[#This Row],[Date of Call]])&lt;=6, YEAR(Calls[[#This Row],[Date of Call]]),YEAR(Calls[[#This Row],[Date of Call]])+1)</f>
        <v>2023</v>
      </c>
      <c r="J165" s="48" t="str">
        <f>TEXT(Calls[[#This Row],[Date of Call]],"DDDD")</f>
        <v>Friday</v>
      </c>
      <c r="K165" s="48" t="str" cm="1">
        <f t="array" ref="K165">_xlfn.IFS(Calls[[#This Row],[Duration]]&lt;=10,"Under 10 mins",Calls[[#This Row],[Duration]]&lt;=30,"10 to 30 mins", Calls[[#This Row],[Duration]]&lt;60,"30 to 60 mins", Calls[[#This Row],[Duration]]&lt;=120,"1 to 2 hours",TRUE, "More than 2 hours")</f>
        <v>10 to 30 mins</v>
      </c>
      <c r="L165" s="5">
        <f>ROUND(Calls[[#This Row],[Satisfaction Rating]],0)</f>
        <v>3</v>
      </c>
    </row>
    <row r="166" spans="2:12" x14ac:dyDescent="0.3">
      <c r="B166" s="72" t="s">
        <v>1340</v>
      </c>
      <c r="C166" s="20" t="s">
        <v>1188</v>
      </c>
      <c r="D166" s="20">
        <v>107</v>
      </c>
      <c r="E166" s="69" t="s">
        <v>1157</v>
      </c>
      <c r="F166" s="70">
        <v>44988</v>
      </c>
      <c r="G166" s="20">
        <v>66</v>
      </c>
      <c r="H166" s="73">
        <v>4</v>
      </c>
      <c r="I166" s="48">
        <f>IF(MONTH(Calls[[#This Row],[Date of Call]])&lt;=6, YEAR(Calls[[#This Row],[Date of Call]]),YEAR(Calls[[#This Row],[Date of Call]])+1)</f>
        <v>2023</v>
      </c>
      <c r="J166" s="48" t="str">
        <f>TEXT(Calls[[#This Row],[Date of Call]],"DDDD")</f>
        <v>Friday</v>
      </c>
      <c r="K166" s="48" t="str" cm="1">
        <f t="array" ref="K166">_xlfn.IFS(Calls[[#This Row],[Duration]]&lt;=10,"Under 10 mins",Calls[[#This Row],[Duration]]&lt;=30,"10 to 30 mins", Calls[[#This Row],[Duration]]&lt;60,"30 to 60 mins", Calls[[#This Row],[Duration]]&lt;=120,"1 to 2 hours",TRUE, "More than 2 hours")</f>
        <v>1 to 2 hours</v>
      </c>
      <c r="L166" s="5">
        <f>ROUND(Calls[[#This Row],[Satisfaction Rating]],0)</f>
        <v>4</v>
      </c>
    </row>
    <row r="167" spans="2:12" x14ac:dyDescent="0.3">
      <c r="B167" s="72" t="s">
        <v>1341</v>
      </c>
      <c r="C167" s="20" t="s">
        <v>1188</v>
      </c>
      <c r="D167" s="20">
        <v>131</v>
      </c>
      <c r="E167" s="69" t="s">
        <v>1166</v>
      </c>
      <c r="F167" s="70">
        <v>44988</v>
      </c>
      <c r="G167" s="20">
        <v>39</v>
      </c>
      <c r="H167" s="73">
        <v>2.4</v>
      </c>
      <c r="I167" s="48">
        <f>IF(MONTH(Calls[[#This Row],[Date of Call]])&lt;=6, YEAR(Calls[[#This Row],[Date of Call]]),YEAR(Calls[[#This Row],[Date of Call]])+1)</f>
        <v>2023</v>
      </c>
      <c r="J167" s="48" t="str">
        <f>TEXT(Calls[[#This Row],[Date of Call]],"DDDD")</f>
        <v>Friday</v>
      </c>
      <c r="K167" s="48" t="str" cm="1">
        <f t="array" ref="K167">_xlfn.IFS(Calls[[#This Row],[Duration]]&lt;=10,"Under 10 mins",Calls[[#This Row],[Duration]]&lt;=30,"10 to 30 mins", Calls[[#This Row],[Duration]]&lt;60,"30 to 60 mins", Calls[[#This Row],[Duration]]&lt;=120,"1 to 2 hours",TRUE, "More than 2 hours")</f>
        <v>More than 2 hours</v>
      </c>
      <c r="L167" s="5">
        <f>ROUND(Calls[[#This Row],[Satisfaction Rating]],0)</f>
        <v>2</v>
      </c>
    </row>
    <row r="168" spans="2:12" x14ac:dyDescent="0.3">
      <c r="B168" s="72" t="s">
        <v>1342</v>
      </c>
      <c r="C168" s="20" t="s">
        <v>1156</v>
      </c>
      <c r="D168" s="20">
        <v>11</v>
      </c>
      <c r="E168" s="69" t="s">
        <v>1184</v>
      </c>
      <c r="F168" s="70">
        <v>44988</v>
      </c>
      <c r="G168" s="20">
        <v>25</v>
      </c>
      <c r="H168" s="73">
        <v>2.1</v>
      </c>
      <c r="I168" s="48">
        <f>IF(MONTH(Calls[[#This Row],[Date of Call]])&lt;=6, YEAR(Calls[[#This Row],[Date of Call]]),YEAR(Calls[[#This Row],[Date of Call]])+1)</f>
        <v>2023</v>
      </c>
      <c r="J168" s="48" t="str">
        <f>TEXT(Calls[[#This Row],[Date of Call]],"DDDD")</f>
        <v>Friday</v>
      </c>
      <c r="K168" s="48" t="str" cm="1">
        <f t="array" ref="K168">_xlfn.IFS(Calls[[#This Row],[Duration]]&lt;=10,"Under 10 mins",Calls[[#This Row],[Duration]]&lt;=30,"10 to 30 mins", Calls[[#This Row],[Duration]]&lt;60,"30 to 60 mins", Calls[[#This Row],[Duration]]&lt;=120,"1 to 2 hours",TRUE, "More than 2 hours")</f>
        <v>10 to 30 mins</v>
      </c>
      <c r="L168" s="5">
        <f>ROUND(Calls[[#This Row],[Satisfaction Rating]],0)</f>
        <v>2</v>
      </c>
    </row>
    <row r="169" spans="2:12" x14ac:dyDescent="0.3">
      <c r="B169" s="72" t="s">
        <v>1343</v>
      </c>
      <c r="C169" s="20" t="s">
        <v>1158</v>
      </c>
      <c r="D169" s="20">
        <v>86</v>
      </c>
      <c r="E169" s="69" t="s">
        <v>1172</v>
      </c>
      <c r="F169" s="70">
        <v>44988</v>
      </c>
      <c r="G169" s="20">
        <v>68</v>
      </c>
      <c r="H169" s="73">
        <v>3</v>
      </c>
      <c r="I169" s="48">
        <f>IF(MONTH(Calls[[#This Row],[Date of Call]])&lt;=6, YEAR(Calls[[#This Row],[Date of Call]]),YEAR(Calls[[#This Row],[Date of Call]])+1)</f>
        <v>2023</v>
      </c>
      <c r="J169" s="48" t="str">
        <f>TEXT(Calls[[#This Row],[Date of Call]],"DDDD")</f>
        <v>Friday</v>
      </c>
      <c r="K169" s="48" t="str" cm="1">
        <f t="array" ref="K169">_xlfn.IFS(Calls[[#This Row],[Duration]]&lt;=10,"Under 10 mins",Calls[[#This Row],[Duration]]&lt;=30,"10 to 30 mins", Calls[[#This Row],[Duration]]&lt;60,"30 to 60 mins", Calls[[#This Row],[Duration]]&lt;=120,"1 to 2 hours",TRUE, "More than 2 hours")</f>
        <v>1 to 2 hours</v>
      </c>
      <c r="L169" s="5">
        <f>ROUND(Calls[[#This Row],[Satisfaction Rating]],0)</f>
        <v>3</v>
      </c>
    </row>
    <row r="170" spans="2:12" x14ac:dyDescent="0.3">
      <c r="B170" s="72" t="s">
        <v>1344</v>
      </c>
      <c r="C170" s="20" t="s">
        <v>1165</v>
      </c>
      <c r="D170" s="20">
        <v>28</v>
      </c>
      <c r="E170" s="69" t="s">
        <v>1184</v>
      </c>
      <c r="F170" s="70">
        <v>44988</v>
      </c>
      <c r="G170" s="20">
        <v>84</v>
      </c>
      <c r="H170" s="73">
        <v>3.2</v>
      </c>
      <c r="I170" s="48">
        <f>IF(MONTH(Calls[[#This Row],[Date of Call]])&lt;=6, YEAR(Calls[[#This Row],[Date of Call]]),YEAR(Calls[[#This Row],[Date of Call]])+1)</f>
        <v>2023</v>
      </c>
      <c r="J170" s="48" t="str">
        <f>TEXT(Calls[[#This Row],[Date of Call]],"DDDD")</f>
        <v>Friday</v>
      </c>
      <c r="K170" s="48" t="str" cm="1">
        <f t="array" ref="K170">_xlfn.IFS(Calls[[#This Row],[Duration]]&lt;=10,"Under 10 mins",Calls[[#This Row],[Duration]]&lt;=30,"10 to 30 mins", Calls[[#This Row],[Duration]]&lt;60,"30 to 60 mins", Calls[[#This Row],[Duration]]&lt;=120,"1 to 2 hours",TRUE, "More than 2 hours")</f>
        <v>10 to 30 mins</v>
      </c>
      <c r="L170" s="5">
        <f>ROUND(Calls[[#This Row],[Satisfaction Rating]],0)</f>
        <v>3</v>
      </c>
    </row>
    <row r="171" spans="2:12" x14ac:dyDescent="0.3">
      <c r="B171" s="72" t="s">
        <v>1345</v>
      </c>
      <c r="C171" s="20" t="s">
        <v>1171</v>
      </c>
      <c r="D171" s="20">
        <v>139</v>
      </c>
      <c r="E171" s="69" t="s">
        <v>1166</v>
      </c>
      <c r="F171" s="70">
        <v>44989</v>
      </c>
      <c r="G171" s="20">
        <v>88</v>
      </c>
      <c r="H171" s="73">
        <v>3.4</v>
      </c>
      <c r="I171" s="48">
        <f>IF(MONTH(Calls[[#This Row],[Date of Call]])&lt;=6, YEAR(Calls[[#This Row],[Date of Call]]),YEAR(Calls[[#This Row],[Date of Call]])+1)</f>
        <v>2023</v>
      </c>
      <c r="J171" s="48" t="str">
        <f>TEXT(Calls[[#This Row],[Date of Call]],"DDDD")</f>
        <v>Saturday</v>
      </c>
      <c r="K171" s="48" t="str" cm="1">
        <f t="array" ref="K171">_xlfn.IFS(Calls[[#This Row],[Duration]]&lt;=10,"Under 10 mins",Calls[[#This Row],[Duration]]&lt;=30,"10 to 30 mins", Calls[[#This Row],[Duration]]&lt;60,"30 to 60 mins", Calls[[#This Row],[Duration]]&lt;=120,"1 to 2 hours",TRUE, "More than 2 hours")</f>
        <v>More than 2 hours</v>
      </c>
      <c r="L171" s="5">
        <f>ROUND(Calls[[#This Row],[Satisfaction Rating]],0)</f>
        <v>3</v>
      </c>
    </row>
    <row r="172" spans="2:12" x14ac:dyDescent="0.3">
      <c r="B172" s="72" t="s">
        <v>1346</v>
      </c>
      <c r="C172" s="20" t="s">
        <v>1174</v>
      </c>
      <c r="D172" s="20">
        <v>82</v>
      </c>
      <c r="E172" s="69" t="s">
        <v>1172</v>
      </c>
      <c r="F172" s="70">
        <v>44989</v>
      </c>
      <c r="G172" s="20">
        <v>93</v>
      </c>
      <c r="H172" s="73">
        <v>2.7</v>
      </c>
      <c r="I172" s="48">
        <f>IF(MONTH(Calls[[#This Row],[Date of Call]])&lt;=6, YEAR(Calls[[#This Row],[Date of Call]]),YEAR(Calls[[#This Row],[Date of Call]])+1)</f>
        <v>2023</v>
      </c>
      <c r="J172" s="48" t="str">
        <f>TEXT(Calls[[#This Row],[Date of Call]],"DDDD")</f>
        <v>Saturday</v>
      </c>
      <c r="K172" s="48" t="str" cm="1">
        <f t="array" ref="K172">_xlfn.IFS(Calls[[#This Row],[Duration]]&lt;=10,"Under 10 mins",Calls[[#This Row],[Duration]]&lt;=30,"10 to 30 mins", Calls[[#This Row],[Duration]]&lt;60,"30 to 60 mins", Calls[[#This Row],[Duration]]&lt;=120,"1 to 2 hours",TRUE, "More than 2 hours")</f>
        <v>1 to 2 hours</v>
      </c>
      <c r="L172" s="5">
        <f>ROUND(Calls[[#This Row],[Satisfaction Rating]],0)</f>
        <v>3</v>
      </c>
    </row>
    <row r="173" spans="2:12" x14ac:dyDescent="0.3">
      <c r="B173" s="72" t="s">
        <v>1347</v>
      </c>
      <c r="C173" s="20" t="s">
        <v>1161</v>
      </c>
      <c r="D173" s="20">
        <v>101</v>
      </c>
      <c r="E173" s="69" t="s">
        <v>1184</v>
      </c>
      <c r="F173" s="70">
        <v>44989</v>
      </c>
      <c r="G173" s="20">
        <v>128</v>
      </c>
      <c r="H173" s="73">
        <v>5</v>
      </c>
      <c r="I173" s="48">
        <f>IF(MONTH(Calls[[#This Row],[Date of Call]])&lt;=6, YEAR(Calls[[#This Row],[Date of Call]]),YEAR(Calls[[#This Row],[Date of Call]])+1)</f>
        <v>2023</v>
      </c>
      <c r="J173" s="48" t="str">
        <f>TEXT(Calls[[#This Row],[Date of Call]],"DDDD")</f>
        <v>Saturday</v>
      </c>
      <c r="K173" s="48" t="str" cm="1">
        <f t="array" ref="K173">_xlfn.IFS(Calls[[#This Row],[Duration]]&lt;=10,"Under 10 mins",Calls[[#This Row],[Duration]]&lt;=30,"10 to 30 mins", Calls[[#This Row],[Duration]]&lt;60,"30 to 60 mins", Calls[[#This Row],[Duration]]&lt;=120,"1 to 2 hours",TRUE, "More than 2 hours")</f>
        <v>1 to 2 hours</v>
      </c>
      <c r="L173" s="5">
        <f>ROUND(Calls[[#This Row],[Satisfaction Rating]],0)</f>
        <v>5</v>
      </c>
    </row>
    <row r="174" spans="2:12" x14ac:dyDescent="0.3">
      <c r="B174" s="72" t="s">
        <v>1348</v>
      </c>
      <c r="C174" s="20" t="s">
        <v>1165</v>
      </c>
      <c r="D174" s="20">
        <v>75</v>
      </c>
      <c r="E174" s="69" t="s">
        <v>1178</v>
      </c>
      <c r="F174" s="70">
        <v>44989</v>
      </c>
      <c r="G174" s="20">
        <v>40</v>
      </c>
      <c r="H174" s="73">
        <v>3.4</v>
      </c>
      <c r="I174" s="48">
        <f>IF(MONTH(Calls[[#This Row],[Date of Call]])&lt;=6, YEAR(Calls[[#This Row],[Date of Call]]),YEAR(Calls[[#This Row],[Date of Call]])+1)</f>
        <v>2023</v>
      </c>
      <c r="J174" s="48" t="str">
        <f>TEXT(Calls[[#This Row],[Date of Call]],"DDDD")</f>
        <v>Saturday</v>
      </c>
      <c r="K174" s="48" t="str" cm="1">
        <f t="array" ref="K174">_xlfn.IFS(Calls[[#This Row],[Duration]]&lt;=10,"Under 10 mins",Calls[[#This Row],[Duration]]&lt;=30,"10 to 30 mins", Calls[[#This Row],[Duration]]&lt;60,"30 to 60 mins", Calls[[#This Row],[Duration]]&lt;=120,"1 to 2 hours",TRUE, "More than 2 hours")</f>
        <v>1 to 2 hours</v>
      </c>
      <c r="L174" s="5">
        <f>ROUND(Calls[[#This Row],[Satisfaction Rating]],0)</f>
        <v>3</v>
      </c>
    </row>
    <row r="175" spans="2:12" x14ac:dyDescent="0.3">
      <c r="B175" s="72" t="s">
        <v>1349</v>
      </c>
      <c r="C175" s="20" t="s">
        <v>1183</v>
      </c>
      <c r="D175" s="20">
        <v>40</v>
      </c>
      <c r="E175" s="69" t="s">
        <v>1184</v>
      </c>
      <c r="F175" s="70">
        <v>44990</v>
      </c>
      <c r="G175" s="20">
        <v>92</v>
      </c>
      <c r="H175" s="73">
        <v>4.7</v>
      </c>
      <c r="I175" s="48">
        <f>IF(MONTH(Calls[[#This Row],[Date of Call]])&lt;=6, YEAR(Calls[[#This Row],[Date of Call]]),YEAR(Calls[[#This Row],[Date of Call]])+1)</f>
        <v>2023</v>
      </c>
      <c r="J175" s="48" t="str">
        <f>TEXT(Calls[[#This Row],[Date of Call]],"DDDD")</f>
        <v>Sunday</v>
      </c>
      <c r="K175" s="48" t="str" cm="1">
        <f t="array" ref="K175">_xlfn.IFS(Calls[[#This Row],[Duration]]&lt;=10,"Under 10 mins",Calls[[#This Row],[Duration]]&lt;=30,"10 to 30 mins", Calls[[#This Row],[Duration]]&lt;60,"30 to 60 mins", Calls[[#This Row],[Duration]]&lt;=120,"1 to 2 hours",TRUE, "More than 2 hours")</f>
        <v>30 to 60 mins</v>
      </c>
      <c r="L175" s="5">
        <f>ROUND(Calls[[#This Row],[Satisfaction Rating]],0)</f>
        <v>5</v>
      </c>
    </row>
    <row r="176" spans="2:12" x14ac:dyDescent="0.3">
      <c r="B176" s="72" t="s">
        <v>1350</v>
      </c>
      <c r="C176" s="20" t="s">
        <v>1162</v>
      </c>
      <c r="D176" s="20">
        <v>86</v>
      </c>
      <c r="E176" s="69" t="s">
        <v>1166</v>
      </c>
      <c r="F176" s="70">
        <v>44990</v>
      </c>
      <c r="G176" s="20">
        <v>27</v>
      </c>
      <c r="H176" s="73">
        <v>4.5</v>
      </c>
      <c r="I176" s="48">
        <f>IF(MONTH(Calls[[#This Row],[Date of Call]])&lt;=6, YEAR(Calls[[#This Row],[Date of Call]]),YEAR(Calls[[#This Row],[Date of Call]])+1)</f>
        <v>2023</v>
      </c>
      <c r="J176" s="48" t="str">
        <f>TEXT(Calls[[#This Row],[Date of Call]],"DDDD")</f>
        <v>Sunday</v>
      </c>
      <c r="K176" s="48" t="str" cm="1">
        <f t="array" ref="K176">_xlfn.IFS(Calls[[#This Row],[Duration]]&lt;=10,"Under 10 mins",Calls[[#This Row],[Duration]]&lt;=30,"10 to 30 mins", Calls[[#This Row],[Duration]]&lt;60,"30 to 60 mins", Calls[[#This Row],[Duration]]&lt;=120,"1 to 2 hours",TRUE, "More than 2 hours")</f>
        <v>1 to 2 hours</v>
      </c>
      <c r="L176" s="5">
        <f>ROUND(Calls[[#This Row],[Satisfaction Rating]],0)</f>
        <v>5</v>
      </c>
    </row>
    <row r="177" spans="2:12" x14ac:dyDescent="0.3">
      <c r="B177" s="72" t="s">
        <v>1351</v>
      </c>
      <c r="C177" s="20" t="s">
        <v>1176</v>
      </c>
      <c r="D177" s="20">
        <v>131</v>
      </c>
      <c r="E177" s="69" t="s">
        <v>1157</v>
      </c>
      <c r="F177" s="70">
        <v>44990</v>
      </c>
      <c r="G177" s="20">
        <v>140</v>
      </c>
      <c r="H177" s="73">
        <v>4.0999999999999996</v>
      </c>
      <c r="I177" s="48">
        <f>IF(MONTH(Calls[[#This Row],[Date of Call]])&lt;=6, YEAR(Calls[[#This Row],[Date of Call]]),YEAR(Calls[[#This Row],[Date of Call]])+1)</f>
        <v>2023</v>
      </c>
      <c r="J177" s="48" t="str">
        <f>TEXT(Calls[[#This Row],[Date of Call]],"DDDD")</f>
        <v>Sunday</v>
      </c>
      <c r="K177" s="48" t="str" cm="1">
        <f t="array" ref="K177">_xlfn.IFS(Calls[[#This Row],[Duration]]&lt;=10,"Under 10 mins",Calls[[#This Row],[Duration]]&lt;=30,"10 to 30 mins", Calls[[#This Row],[Duration]]&lt;60,"30 to 60 mins", Calls[[#This Row],[Duration]]&lt;=120,"1 to 2 hours",TRUE, "More than 2 hours")</f>
        <v>More than 2 hours</v>
      </c>
      <c r="L177" s="5">
        <f>ROUND(Calls[[#This Row],[Satisfaction Rating]],0)</f>
        <v>4</v>
      </c>
    </row>
    <row r="178" spans="2:12" x14ac:dyDescent="0.3">
      <c r="B178" s="72" t="s">
        <v>1352</v>
      </c>
      <c r="C178" s="20" t="s">
        <v>1188</v>
      </c>
      <c r="D178" s="20">
        <v>67</v>
      </c>
      <c r="E178" s="69" t="s">
        <v>1172</v>
      </c>
      <c r="F178" s="70">
        <v>44990</v>
      </c>
      <c r="G178" s="20">
        <v>40</v>
      </c>
      <c r="H178" s="73">
        <v>5</v>
      </c>
      <c r="I178" s="48">
        <f>IF(MONTH(Calls[[#This Row],[Date of Call]])&lt;=6, YEAR(Calls[[#This Row],[Date of Call]]),YEAR(Calls[[#This Row],[Date of Call]])+1)</f>
        <v>2023</v>
      </c>
      <c r="J178" s="48" t="str">
        <f>TEXT(Calls[[#This Row],[Date of Call]],"DDDD")</f>
        <v>Sunday</v>
      </c>
      <c r="K178" s="48" t="str" cm="1">
        <f t="array" ref="K178">_xlfn.IFS(Calls[[#This Row],[Duration]]&lt;=10,"Under 10 mins",Calls[[#This Row],[Duration]]&lt;=30,"10 to 30 mins", Calls[[#This Row],[Duration]]&lt;60,"30 to 60 mins", Calls[[#This Row],[Duration]]&lt;=120,"1 to 2 hours",TRUE, "More than 2 hours")</f>
        <v>1 to 2 hours</v>
      </c>
      <c r="L178" s="5">
        <f>ROUND(Calls[[#This Row],[Satisfaction Rating]],0)</f>
        <v>5</v>
      </c>
    </row>
    <row r="179" spans="2:12" x14ac:dyDescent="0.3">
      <c r="B179" s="72" t="s">
        <v>1353</v>
      </c>
      <c r="C179" s="20" t="s">
        <v>1179</v>
      </c>
      <c r="D179" s="20">
        <v>71</v>
      </c>
      <c r="E179" s="69" t="s">
        <v>1184</v>
      </c>
      <c r="F179" s="70">
        <v>44990</v>
      </c>
      <c r="G179" s="20">
        <v>102</v>
      </c>
      <c r="H179" s="73">
        <v>4.7</v>
      </c>
      <c r="I179" s="48">
        <f>IF(MONTH(Calls[[#This Row],[Date of Call]])&lt;=6, YEAR(Calls[[#This Row],[Date of Call]]),YEAR(Calls[[#This Row],[Date of Call]])+1)</f>
        <v>2023</v>
      </c>
      <c r="J179" s="48" t="str">
        <f>TEXT(Calls[[#This Row],[Date of Call]],"DDDD")</f>
        <v>Sunday</v>
      </c>
      <c r="K179" s="48" t="str" cm="1">
        <f t="array" ref="K179">_xlfn.IFS(Calls[[#This Row],[Duration]]&lt;=10,"Under 10 mins",Calls[[#This Row],[Duration]]&lt;=30,"10 to 30 mins", Calls[[#This Row],[Duration]]&lt;60,"30 to 60 mins", Calls[[#This Row],[Duration]]&lt;=120,"1 to 2 hours",TRUE, "More than 2 hours")</f>
        <v>1 to 2 hours</v>
      </c>
      <c r="L179" s="5">
        <f>ROUND(Calls[[#This Row],[Satisfaction Rating]],0)</f>
        <v>5</v>
      </c>
    </row>
    <row r="180" spans="2:12" x14ac:dyDescent="0.3">
      <c r="B180" s="72" t="s">
        <v>1354</v>
      </c>
      <c r="C180" s="20" t="s">
        <v>1176</v>
      </c>
      <c r="D180" s="20">
        <v>113</v>
      </c>
      <c r="E180" s="69" t="s">
        <v>1157</v>
      </c>
      <c r="F180" s="70">
        <v>44990</v>
      </c>
      <c r="G180" s="20">
        <v>42</v>
      </c>
      <c r="H180" s="73">
        <v>4.2</v>
      </c>
      <c r="I180" s="48">
        <f>IF(MONTH(Calls[[#This Row],[Date of Call]])&lt;=6, YEAR(Calls[[#This Row],[Date of Call]]),YEAR(Calls[[#This Row],[Date of Call]])+1)</f>
        <v>2023</v>
      </c>
      <c r="J180" s="48" t="str">
        <f>TEXT(Calls[[#This Row],[Date of Call]],"DDDD")</f>
        <v>Sunday</v>
      </c>
      <c r="K180" s="48" t="str" cm="1">
        <f t="array" ref="K180">_xlfn.IFS(Calls[[#This Row],[Duration]]&lt;=10,"Under 10 mins",Calls[[#This Row],[Duration]]&lt;=30,"10 to 30 mins", Calls[[#This Row],[Duration]]&lt;60,"30 to 60 mins", Calls[[#This Row],[Duration]]&lt;=120,"1 to 2 hours",TRUE, "More than 2 hours")</f>
        <v>1 to 2 hours</v>
      </c>
      <c r="L180" s="5">
        <f>ROUND(Calls[[#This Row],[Satisfaction Rating]],0)</f>
        <v>4</v>
      </c>
    </row>
    <row r="181" spans="2:12" x14ac:dyDescent="0.3">
      <c r="B181" s="72" t="s">
        <v>1355</v>
      </c>
      <c r="C181" s="20" t="s">
        <v>1174</v>
      </c>
      <c r="D181" s="20">
        <v>53</v>
      </c>
      <c r="E181" s="69" t="s">
        <v>1166</v>
      </c>
      <c r="F181" s="70">
        <v>44991</v>
      </c>
      <c r="G181" s="20">
        <v>210</v>
      </c>
      <c r="H181" s="73">
        <v>3.9</v>
      </c>
      <c r="I181" s="48">
        <f>IF(MONTH(Calls[[#This Row],[Date of Call]])&lt;=6, YEAR(Calls[[#This Row],[Date of Call]]),YEAR(Calls[[#This Row],[Date of Call]])+1)</f>
        <v>2023</v>
      </c>
      <c r="J181" s="48" t="str">
        <f>TEXT(Calls[[#This Row],[Date of Call]],"DDDD")</f>
        <v>Monday</v>
      </c>
      <c r="K181" s="48" t="str" cm="1">
        <f t="array" ref="K181">_xlfn.IFS(Calls[[#This Row],[Duration]]&lt;=10,"Under 10 mins",Calls[[#This Row],[Duration]]&lt;=30,"10 to 30 mins", Calls[[#This Row],[Duration]]&lt;60,"30 to 60 mins", Calls[[#This Row],[Duration]]&lt;=120,"1 to 2 hours",TRUE, "More than 2 hours")</f>
        <v>30 to 60 mins</v>
      </c>
      <c r="L181" s="5">
        <f>ROUND(Calls[[#This Row],[Satisfaction Rating]],0)</f>
        <v>4</v>
      </c>
    </row>
    <row r="182" spans="2:12" x14ac:dyDescent="0.3">
      <c r="B182" s="72" t="s">
        <v>1356</v>
      </c>
      <c r="C182" s="20" t="s">
        <v>1176</v>
      </c>
      <c r="D182" s="20">
        <v>153</v>
      </c>
      <c r="E182" s="69" t="s">
        <v>1172</v>
      </c>
      <c r="F182" s="70">
        <v>44991</v>
      </c>
      <c r="G182" s="20">
        <v>34</v>
      </c>
      <c r="H182" s="73">
        <v>3</v>
      </c>
      <c r="I182" s="48">
        <f>IF(MONTH(Calls[[#This Row],[Date of Call]])&lt;=6, YEAR(Calls[[#This Row],[Date of Call]]),YEAR(Calls[[#This Row],[Date of Call]])+1)</f>
        <v>2023</v>
      </c>
      <c r="J182" s="48" t="str">
        <f>TEXT(Calls[[#This Row],[Date of Call]],"DDDD")</f>
        <v>Monday</v>
      </c>
      <c r="K182" s="48" t="str" cm="1">
        <f t="array" ref="K182">_xlfn.IFS(Calls[[#This Row],[Duration]]&lt;=10,"Under 10 mins",Calls[[#This Row],[Duration]]&lt;=30,"10 to 30 mins", Calls[[#This Row],[Duration]]&lt;60,"30 to 60 mins", Calls[[#This Row],[Duration]]&lt;=120,"1 to 2 hours",TRUE, "More than 2 hours")</f>
        <v>More than 2 hours</v>
      </c>
      <c r="L182" s="5">
        <f>ROUND(Calls[[#This Row],[Satisfaction Rating]],0)</f>
        <v>3</v>
      </c>
    </row>
    <row r="183" spans="2:12" x14ac:dyDescent="0.3">
      <c r="B183" s="72" t="s">
        <v>1357</v>
      </c>
      <c r="C183" s="20" t="s">
        <v>1188</v>
      </c>
      <c r="D183" s="20">
        <v>73</v>
      </c>
      <c r="E183" s="69" t="s">
        <v>1178</v>
      </c>
      <c r="F183" s="70">
        <v>44991</v>
      </c>
      <c r="G183" s="20">
        <v>215</v>
      </c>
      <c r="H183" s="73">
        <v>3.6</v>
      </c>
      <c r="I183" s="48">
        <f>IF(MONTH(Calls[[#This Row],[Date of Call]])&lt;=6, YEAR(Calls[[#This Row],[Date of Call]]),YEAR(Calls[[#This Row],[Date of Call]])+1)</f>
        <v>2023</v>
      </c>
      <c r="J183" s="48" t="str">
        <f>TEXT(Calls[[#This Row],[Date of Call]],"DDDD")</f>
        <v>Monday</v>
      </c>
      <c r="K183" s="48" t="str" cm="1">
        <f t="array" ref="K183">_xlfn.IFS(Calls[[#This Row],[Duration]]&lt;=10,"Under 10 mins",Calls[[#This Row],[Duration]]&lt;=30,"10 to 30 mins", Calls[[#This Row],[Duration]]&lt;60,"30 to 60 mins", Calls[[#This Row],[Duration]]&lt;=120,"1 to 2 hours",TRUE, "More than 2 hours")</f>
        <v>1 to 2 hours</v>
      </c>
      <c r="L183" s="5">
        <f>ROUND(Calls[[#This Row],[Satisfaction Rating]],0)</f>
        <v>4</v>
      </c>
    </row>
    <row r="184" spans="2:12" x14ac:dyDescent="0.3">
      <c r="B184" s="72" t="s">
        <v>1358</v>
      </c>
      <c r="C184" s="20" t="s">
        <v>1181</v>
      </c>
      <c r="D184" s="20">
        <v>62</v>
      </c>
      <c r="E184" s="69" t="s">
        <v>1178</v>
      </c>
      <c r="F184" s="70">
        <v>44991</v>
      </c>
      <c r="G184" s="20">
        <v>32</v>
      </c>
      <c r="H184" s="73">
        <v>0.7</v>
      </c>
      <c r="I184" s="48">
        <f>IF(MONTH(Calls[[#This Row],[Date of Call]])&lt;=6, YEAR(Calls[[#This Row],[Date of Call]]),YEAR(Calls[[#This Row],[Date of Call]])+1)</f>
        <v>2023</v>
      </c>
      <c r="J184" s="48" t="str">
        <f>TEXT(Calls[[#This Row],[Date of Call]],"DDDD")</f>
        <v>Monday</v>
      </c>
      <c r="K184" s="48" t="str" cm="1">
        <f t="array" ref="K184">_xlfn.IFS(Calls[[#This Row],[Duration]]&lt;=10,"Under 10 mins",Calls[[#This Row],[Duration]]&lt;=30,"10 to 30 mins", Calls[[#This Row],[Duration]]&lt;60,"30 to 60 mins", Calls[[#This Row],[Duration]]&lt;=120,"1 to 2 hours",TRUE, "More than 2 hours")</f>
        <v>1 to 2 hours</v>
      </c>
      <c r="L184" s="5">
        <f>ROUND(Calls[[#This Row],[Satisfaction Rating]],0)</f>
        <v>1</v>
      </c>
    </row>
    <row r="185" spans="2:12" x14ac:dyDescent="0.3">
      <c r="B185" s="72" t="s">
        <v>1359</v>
      </c>
      <c r="C185" s="20" t="s">
        <v>1171</v>
      </c>
      <c r="D185" s="20">
        <v>115</v>
      </c>
      <c r="E185" s="69" t="s">
        <v>1166</v>
      </c>
      <c r="F185" s="70">
        <v>44992</v>
      </c>
      <c r="G185" s="20">
        <v>48</v>
      </c>
      <c r="H185" s="73">
        <v>4.7</v>
      </c>
      <c r="I185" s="48">
        <f>IF(MONTH(Calls[[#This Row],[Date of Call]])&lt;=6, YEAR(Calls[[#This Row],[Date of Call]]),YEAR(Calls[[#This Row],[Date of Call]])+1)</f>
        <v>2023</v>
      </c>
      <c r="J185" s="48" t="str">
        <f>TEXT(Calls[[#This Row],[Date of Call]],"DDDD")</f>
        <v>Tuesday</v>
      </c>
      <c r="K185" s="48" t="str" cm="1">
        <f t="array" ref="K185">_xlfn.IFS(Calls[[#This Row],[Duration]]&lt;=10,"Under 10 mins",Calls[[#This Row],[Duration]]&lt;=30,"10 to 30 mins", Calls[[#This Row],[Duration]]&lt;60,"30 to 60 mins", Calls[[#This Row],[Duration]]&lt;=120,"1 to 2 hours",TRUE, "More than 2 hours")</f>
        <v>1 to 2 hours</v>
      </c>
      <c r="L185" s="5">
        <f>ROUND(Calls[[#This Row],[Satisfaction Rating]],0)</f>
        <v>5</v>
      </c>
    </row>
    <row r="186" spans="2:12" x14ac:dyDescent="0.3">
      <c r="B186" s="72" t="s">
        <v>1360</v>
      </c>
      <c r="C186" s="20" t="s">
        <v>1176</v>
      </c>
      <c r="D186" s="20">
        <v>69</v>
      </c>
      <c r="E186" s="69" t="s">
        <v>1166</v>
      </c>
      <c r="F186" s="70">
        <v>44992</v>
      </c>
      <c r="G186" s="20">
        <v>132</v>
      </c>
      <c r="H186" s="73">
        <v>4.5</v>
      </c>
      <c r="I186" s="48">
        <f>IF(MONTH(Calls[[#This Row],[Date of Call]])&lt;=6, YEAR(Calls[[#This Row],[Date of Call]]),YEAR(Calls[[#This Row],[Date of Call]])+1)</f>
        <v>2023</v>
      </c>
      <c r="J186" s="48" t="str">
        <f>TEXT(Calls[[#This Row],[Date of Call]],"DDDD")</f>
        <v>Tuesday</v>
      </c>
      <c r="K186" s="48" t="str" cm="1">
        <f t="array" ref="K186">_xlfn.IFS(Calls[[#This Row],[Duration]]&lt;=10,"Under 10 mins",Calls[[#This Row],[Duration]]&lt;=30,"10 to 30 mins", Calls[[#This Row],[Duration]]&lt;60,"30 to 60 mins", Calls[[#This Row],[Duration]]&lt;=120,"1 to 2 hours",TRUE, "More than 2 hours")</f>
        <v>1 to 2 hours</v>
      </c>
      <c r="L186" s="5">
        <f>ROUND(Calls[[#This Row],[Satisfaction Rating]],0)</f>
        <v>5</v>
      </c>
    </row>
    <row r="187" spans="2:12" x14ac:dyDescent="0.3">
      <c r="B187" s="72" t="s">
        <v>1361</v>
      </c>
      <c r="C187" s="20" t="s">
        <v>1162</v>
      </c>
      <c r="D187" s="20">
        <v>103</v>
      </c>
      <c r="E187" s="69" t="s">
        <v>1157</v>
      </c>
      <c r="F187" s="70">
        <v>44992</v>
      </c>
      <c r="G187" s="20">
        <v>172</v>
      </c>
      <c r="H187" s="73">
        <v>4.3</v>
      </c>
      <c r="I187" s="48">
        <f>IF(MONTH(Calls[[#This Row],[Date of Call]])&lt;=6, YEAR(Calls[[#This Row],[Date of Call]]),YEAR(Calls[[#This Row],[Date of Call]])+1)</f>
        <v>2023</v>
      </c>
      <c r="J187" s="48" t="str">
        <f>TEXT(Calls[[#This Row],[Date of Call]],"DDDD")</f>
        <v>Tuesday</v>
      </c>
      <c r="K187" s="48" t="str" cm="1">
        <f t="array" ref="K187">_xlfn.IFS(Calls[[#This Row],[Duration]]&lt;=10,"Under 10 mins",Calls[[#This Row],[Duration]]&lt;=30,"10 to 30 mins", Calls[[#This Row],[Duration]]&lt;60,"30 to 60 mins", Calls[[#This Row],[Duration]]&lt;=120,"1 to 2 hours",TRUE, "More than 2 hours")</f>
        <v>1 to 2 hours</v>
      </c>
      <c r="L187" s="5">
        <f>ROUND(Calls[[#This Row],[Satisfaction Rating]],0)</f>
        <v>4</v>
      </c>
    </row>
    <row r="188" spans="2:12" x14ac:dyDescent="0.3">
      <c r="B188" s="72" t="s">
        <v>1362</v>
      </c>
      <c r="C188" s="20" t="s">
        <v>1162</v>
      </c>
      <c r="D188" s="20">
        <v>75</v>
      </c>
      <c r="E188" s="69" t="s">
        <v>1157</v>
      </c>
      <c r="F188" s="70">
        <v>44992</v>
      </c>
      <c r="G188" s="20">
        <v>111</v>
      </c>
      <c r="H188" s="73">
        <v>3.4</v>
      </c>
      <c r="I188" s="48">
        <f>IF(MONTH(Calls[[#This Row],[Date of Call]])&lt;=6, YEAR(Calls[[#This Row],[Date of Call]]),YEAR(Calls[[#This Row],[Date of Call]])+1)</f>
        <v>2023</v>
      </c>
      <c r="J188" s="48" t="str">
        <f>TEXT(Calls[[#This Row],[Date of Call]],"DDDD")</f>
        <v>Tuesday</v>
      </c>
      <c r="K188" s="48" t="str" cm="1">
        <f t="array" ref="K188">_xlfn.IFS(Calls[[#This Row],[Duration]]&lt;=10,"Under 10 mins",Calls[[#This Row],[Duration]]&lt;=30,"10 to 30 mins", Calls[[#This Row],[Duration]]&lt;60,"30 to 60 mins", Calls[[#This Row],[Duration]]&lt;=120,"1 to 2 hours",TRUE, "More than 2 hours")</f>
        <v>1 to 2 hours</v>
      </c>
      <c r="L188" s="5">
        <f>ROUND(Calls[[#This Row],[Satisfaction Rating]],0)</f>
        <v>3</v>
      </c>
    </row>
    <row r="189" spans="2:12" x14ac:dyDescent="0.3">
      <c r="B189" s="72" t="s">
        <v>1363</v>
      </c>
      <c r="C189" s="20" t="s">
        <v>1187</v>
      </c>
      <c r="D189" s="20">
        <v>92</v>
      </c>
      <c r="E189" s="69" t="s">
        <v>1157</v>
      </c>
      <c r="F189" s="70">
        <v>44992</v>
      </c>
      <c r="G189" s="20">
        <v>58</v>
      </c>
      <c r="H189" s="73">
        <v>3.6</v>
      </c>
      <c r="I189" s="48">
        <f>IF(MONTH(Calls[[#This Row],[Date of Call]])&lt;=6, YEAR(Calls[[#This Row],[Date of Call]]),YEAR(Calls[[#This Row],[Date of Call]])+1)</f>
        <v>2023</v>
      </c>
      <c r="J189" s="48" t="str">
        <f>TEXT(Calls[[#This Row],[Date of Call]],"DDDD")</f>
        <v>Tuesday</v>
      </c>
      <c r="K189" s="48" t="str" cm="1">
        <f t="array" ref="K189">_xlfn.IFS(Calls[[#This Row],[Duration]]&lt;=10,"Under 10 mins",Calls[[#This Row],[Duration]]&lt;=30,"10 to 30 mins", Calls[[#This Row],[Duration]]&lt;60,"30 to 60 mins", Calls[[#This Row],[Duration]]&lt;=120,"1 to 2 hours",TRUE, "More than 2 hours")</f>
        <v>1 to 2 hours</v>
      </c>
      <c r="L189" s="5">
        <f>ROUND(Calls[[#This Row],[Satisfaction Rating]],0)</f>
        <v>4</v>
      </c>
    </row>
    <row r="190" spans="2:12" x14ac:dyDescent="0.3">
      <c r="B190" s="72" t="s">
        <v>1364</v>
      </c>
      <c r="C190" s="20" t="s">
        <v>1187</v>
      </c>
      <c r="D190" s="20">
        <v>41</v>
      </c>
      <c r="E190" s="69" t="s">
        <v>1178</v>
      </c>
      <c r="F190" s="70">
        <v>44992</v>
      </c>
      <c r="G190" s="20">
        <v>68</v>
      </c>
      <c r="H190" s="73">
        <v>4</v>
      </c>
      <c r="I190" s="48">
        <f>IF(MONTH(Calls[[#This Row],[Date of Call]])&lt;=6, YEAR(Calls[[#This Row],[Date of Call]]),YEAR(Calls[[#This Row],[Date of Call]])+1)</f>
        <v>2023</v>
      </c>
      <c r="J190" s="48" t="str">
        <f>TEXT(Calls[[#This Row],[Date of Call]],"DDDD")</f>
        <v>Tuesday</v>
      </c>
      <c r="K190" s="48" t="str" cm="1">
        <f t="array" ref="K190">_xlfn.IFS(Calls[[#This Row],[Duration]]&lt;=10,"Under 10 mins",Calls[[#This Row],[Duration]]&lt;=30,"10 to 30 mins", Calls[[#This Row],[Duration]]&lt;60,"30 to 60 mins", Calls[[#This Row],[Duration]]&lt;=120,"1 to 2 hours",TRUE, "More than 2 hours")</f>
        <v>30 to 60 mins</v>
      </c>
      <c r="L190" s="5">
        <f>ROUND(Calls[[#This Row],[Satisfaction Rating]],0)</f>
        <v>4</v>
      </c>
    </row>
    <row r="191" spans="2:12" x14ac:dyDescent="0.3">
      <c r="B191" s="72" t="s">
        <v>1365</v>
      </c>
      <c r="C191" s="20" t="s">
        <v>1162</v>
      </c>
      <c r="D191" s="20">
        <v>134</v>
      </c>
      <c r="E191" s="69" t="s">
        <v>1172</v>
      </c>
      <c r="F191" s="70">
        <v>44992</v>
      </c>
      <c r="G191" s="20">
        <v>160</v>
      </c>
      <c r="H191" s="73">
        <v>4.5</v>
      </c>
      <c r="I191" s="48">
        <f>IF(MONTH(Calls[[#This Row],[Date of Call]])&lt;=6, YEAR(Calls[[#This Row],[Date of Call]]),YEAR(Calls[[#This Row],[Date of Call]])+1)</f>
        <v>2023</v>
      </c>
      <c r="J191" s="48" t="str">
        <f>TEXT(Calls[[#This Row],[Date of Call]],"DDDD")</f>
        <v>Tuesday</v>
      </c>
      <c r="K191" s="48" t="str" cm="1">
        <f t="array" ref="K191">_xlfn.IFS(Calls[[#This Row],[Duration]]&lt;=10,"Under 10 mins",Calls[[#This Row],[Duration]]&lt;=30,"10 to 30 mins", Calls[[#This Row],[Duration]]&lt;60,"30 to 60 mins", Calls[[#This Row],[Duration]]&lt;=120,"1 to 2 hours",TRUE, "More than 2 hours")</f>
        <v>More than 2 hours</v>
      </c>
      <c r="L191" s="5">
        <f>ROUND(Calls[[#This Row],[Satisfaction Rating]],0)</f>
        <v>5</v>
      </c>
    </row>
    <row r="192" spans="2:12" x14ac:dyDescent="0.3">
      <c r="B192" s="72" t="s">
        <v>1366</v>
      </c>
      <c r="C192" s="20" t="s">
        <v>1158</v>
      </c>
      <c r="D192" s="20">
        <v>80</v>
      </c>
      <c r="E192" s="69" t="s">
        <v>1184</v>
      </c>
      <c r="F192" s="70">
        <v>44992</v>
      </c>
      <c r="G192" s="20">
        <v>45</v>
      </c>
      <c r="H192" s="73">
        <v>3</v>
      </c>
      <c r="I192" s="48">
        <f>IF(MONTH(Calls[[#This Row],[Date of Call]])&lt;=6, YEAR(Calls[[#This Row],[Date of Call]]),YEAR(Calls[[#This Row],[Date of Call]])+1)</f>
        <v>2023</v>
      </c>
      <c r="J192" s="48" t="str">
        <f>TEXT(Calls[[#This Row],[Date of Call]],"DDDD")</f>
        <v>Tuesday</v>
      </c>
      <c r="K192" s="48" t="str" cm="1">
        <f t="array" ref="K192">_xlfn.IFS(Calls[[#This Row],[Duration]]&lt;=10,"Under 10 mins",Calls[[#This Row],[Duration]]&lt;=30,"10 to 30 mins", Calls[[#This Row],[Duration]]&lt;60,"30 to 60 mins", Calls[[#This Row],[Duration]]&lt;=120,"1 to 2 hours",TRUE, "More than 2 hours")</f>
        <v>1 to 2 hours</v>
      </c>
      <c r="L192" s="5">
        <f>ROUND(Calls[[#This Row],[Satisfaction Rating]],0)</f>
        <v>3</v>
      </c>
    </row>
    <row r="193" spans="2:12" x14ac:dyDescent="0.3">
      <c r="B193" s="72" t="s">
        <v>1367</v>
      </c>
      <c r="C193" s="20" t="s">
        <v>1179</v>
      </c>
      <c r="D193" s="20">
        <v>103</v>
      </c>
      <c r="E193" s="69" t="s">
        <v>1166</v>
      </c>
      <c r="F193" s="70">
        <v>44993</v>
      </c>
      <c r="G193" s="20">
        <v>117</v>
      </c>
      <c r="H193" s="73">
        <v>3</v>
      </c>
      <c r="I193" s="48">
        <f>IF(MONTH(Calls[[#This Row],[Date of Call]])&lt;=6, YEAR(Calls[[#This Row],[Date of Call]]),YEAR(Calls[[#This Row],[Date of Call]])+1)</f>
        <v>2023</v>
      </c>
      <c r="J193" s="48" t="str">
        <f>TEXT(Calls[[#This Row],[Date of Call]],"DDDD")</f>
        <v>Wednesday</v>
      </c>
      <c r="K193" s="48" t="str" cm="1">
        <f t="array" ref="K193">_xlfn.IFS(Calls[[#This Row],[Duration]]&lt;=10,"Under 10 mins",Calls[[#This Row],[Duration]]&lt;=30,"10 to 30 mins", Calls[[#This Row],[Duration]]&lt;60,"30 to 60 mins", Calls[[#This Row],[Duration]]&lt;=120,"1 to 2 hours",TRUE, "More than 2 hours")</f>
        <v>1 to 2 hours</v>
      </c>
      <c r="L193" s="5">
        <f>ROUND(Calls[[#This Row],[Satisfaction Rating]],0)</f>
        <v>3</v>
      </c>
    </row>
    <row r="194" spans="2:12" x14ac:dyDescent="0.3">
      <c r="B194" s="72" t="s">
        <v>1368</v>
      </c>
      <c r="C194" s="20" t="s">
        <v>1174</v>
      </c>
      <c r="D194" s="20">
        <v>20</v>
      </c>
      <c r="E194" s="69" t="s">
        <v>1157</v>
      </c>
      <c r="F194" s="70">
        <v>44994</v>
      </c>
      <c r="G194" s="20">
        <v>22</v>
      </c>
      <c r="H194" s="73">
        <v>1.6</v>
      </c>
      <c r="I194" s="48">
        <f>IF(MONTH(Calls[[#This Row],[Date of Call]])&lt;=6, YEAR(Calls[[#This Row],[Date of Call]]),YEAR(Calls[[#This Row],[Date of Call]])+1)</f>
        <v>2023</v>
      </c>
      <c r="J194" s="48" t="str">
        <f>TEXT(Calls[[#This Row],[Date of Call]],"DDDD")</f>
        <v>Thursday</v>
      </c>
      <c r="K194" s="48" t="str" cm="1">
        <f t="array" ref="K194">_xlfn.IFS(Calls[[#This Row],[Duration]]&lt;=10,"Under 10 mins",Calls[[#This Row],[Duration]]&lt;=30,"10 to 30 mins", Calls[[#This Row],[Duration]]&lt;60,"30 to 60 mins", Calls[[#This Row],[Duration]]&lt;=120,"1 to 2 hours",TRUE, "More than 2 hours")</f>
        <v>10 to 30 mins</v>
      </c>
      <c r="L194" s="5">
        <f>ROUND(Calls[[#This Row],[Satisfaction Rating]],0)</f>
        <v>2</v>
      </c>
    </row>
    <row r="195" spans="2:12" x14ac:dyDescent="0.3">
      <c r="B195" s="72" t="s">
        <v>1369</v>
      </c>
      <c r="C195" s="20" t="s">
        <v>1179</v>
      </c>
      <c r="D195" s="20">
        <v>75</v>
      </c>
      <c r="E195" s="69" t="s">
        <v>1184</v>
      </c>
      <c r="F195" s="70">
        <v>44994</v>
      </c>
      <c r="G195" s="20">
        <v>195</v>
      </c>
      <c r="H195" s="73">
        <v>3</v>
      </c>
      <c r="I195" s="48">
        <f>IF(MONTH(Calls[[#This Row],[Date of Call]])&lt;=6, YEAR(Calls[[#This Row],[Date of Call]]),YEAR(Calls[[#This Row],[Date of Call]])+1)</f>
        <v>2023</v>
      </c>
      <c r="J195" s="48" t="str">
        <f>TEXT(Calls[[#This Row],[Date of Call]],"DDDD")</f>
        <v>Thursday</v>
      </c>
      <c r="K195" s="48" t="str" cm="1">
        <f t="array" ref="K195">_xlfn.IFS(Calls[[#This Row],[Duration]]&lt;=10,"Under 10 mins",Calls[[#This Row],[Duration]]&lt;=30,"10 to 30 mins", Calls[[#This Row],[Duration]]&lt;60,"30 to 60 mins", Calls[[#This Row],[Duration]]&lt;=120,"1 to 2 hours",TRUE, "More than 2 hours")</f>
        <v>1 to 2 hours</v>
      </c>
      <c r="L195" s="5">
        <f>ROUND(Calls[[#This Row],[Satisfaction Rating]],0)</f>
        <v>3</v>
      </c>
    </row>
    <row r="196" spans="2:12" x14ac:dyDescent="0.3">
      <c r="B196" s="72" t="s">
        <v>1370</v>
      </c>
      <c r="C196" s="20" t="s">
        <v>1187</v>
      </c>
      <c r="D196" s="20">
        <v>80</v>
      </c>
      <c r="E196" s="69" t="s">
        <v>1172</v>
      </c>
      <c r="F196" s="70">
        <v>44994</v>
      </c>
      <c r="G196" s="20">
        <v>168</v>
      </c>
      <c r="H196" s="73">
        <v>3.7</v>
      </c>
      <c r="I196" s="48">
        <f>IF(MONTH(Calls[[#This Row],[Date of Call]])&lt;=6, YEAR(Calls[[#This Row],[Date of Call]]),YEAR(Calls[[#This Row],[Date of Call]])+1)</f>
        <v>2023</v>
      </c>
      <c r="J196" s="48" t="str">
        <f>TEXT(Calls[[#This Row],[Date of Call]],"DDDD")</f>
        <v>Thursday</v>
      </c>
      <c r="K196" s="48" t="str" cm="1">
        <f t="array" ref="K196">_xlfn.IFS(Calls[[#This Row],[Duration]]&lt;=10,"Under 10 mins",Calls[[#This Row],[Duration]]&lt;=30,"10 to 30 mins", Calls[[#This Row],[Duration]]&lt;60,"30 to 60 mins", Calls[[#This Row],[Duration]]&lt;=120,"1 to 2 hours",TRUE, "More than 2 hours")</f>
        <v>1 to 2 hours</v>
      </c>
      <c r="L196" s="5">
        <f>ROUND(Calls[[#This Row],[Satisfaction Rating]],0)</f>
        <v>4</v>
      </c>
    </row>
    <row r="197" spans="2:12" x14ac:dyDescent="0.3">
      <c r="B197" s="72" t="s">
        <v>1371</v>
      </c>
      <c r="C197" s="20" t="s">
        <v>1176</v>
      </c>
      <c r="D197" s="20">
        <v>85</v>
      </c>
      <c r="E197" s="69" t="s">
        <v>1178</v>
      </c>
      <c r="F197" s="70">
        <v>44995</v>
      </c>
      <c r="G197" s="20">
        <v>46</v>
      </c>
      <c r="H197" s="73">
        <v>4.9000000000000004</v>
      </c>
      <c r="I197" s="48">
        <f>IF(MONTH(Calls[[#This Row],[Date of Call]])&lt;=6, YEAR(Calls[[#This Row],[Date of Call]]),YEAR(Calls[[#This Row],[Date of Call]])+1)</f>
        <v>2023</v>
      </c>
      <c r="J197" s="48" t="str">
        <f>TEXT(Calls[[#This Row],[Date of Call]],"DDDD")</f>
        <v>Friday</v>
      </c>
      <c r="K197" s="48" t="str" cm="1">
        <f t="array" ref="K197">_xlfn.IFS(Calls[[#This Row],[Duration]]&lt;=10,"Under 10 mins",Calls[[#This Row],[Duration]]&lt;=30,"10 to 30 mins", Calls[[#This Row],[Duration]]&lt;60,"30 to 60 mins", Calls[[#This Row],[Duration]]&lt;=120,"1 to 2 hours",TRUE, "More than 2 hours")</f>
        <v>1 to 2 hours</v>
      </c>
      <c r="L197" s="5">
        <f>ROUND(Calls[[#This Row],[Satisfaction Rating]],0)</f>
        <v>5</v>
      </c>
    </row>
    <row r="198" spans="2:12" x14ac:dyDescent="0.3">
      <c r="B198" s="72" t="s">
        <v>1372</v>
      </c>
      <c r="C198" s="20" t="s">
        <v>1161</v>
      </c>
      <c r="D198" s="20">
        <v>155</v>
      </c>
      <c r="E198" s="69" t="s">
        <v>1157</v>
      </c>
      <c r="F198" s="70">
        <v>44995</v>
      </c>
      <c r="G198" s="20">
        <v>164</v>
      </c>
      <c r="H198" s="73">
        <v>3.4</v>
      </c>
      <c r="I198" s="48">
        <f>IF(MONTH(Calls[[#This Row],[Date of Call]])&lt;=6, YEAR(Calls[[#This Row],[Date of Call]]),YEAR(Calls[[#This Row],[Date of Call]])+1)</f>
        <v>2023</v>
      </c>
      <c r="J198" s="48" t="str">
        <f>TEXT(Calls[[#This Row],[Date of Call]],"DDDD")</f>
        <v>Friday</v>
      </c>
      <c r="K198" s="48" t="str" cm="1">
        <f t="array" ref="K198">_xlfn.IFS(Calls[[#This Row],[Duration]]&lt;=10,"Under 10 mins",Calls[[#This Row],[Duration]]&lt;=30,"10 to 30 mins", Calls[[#This Row],[Duration]]&lt;60,"30 to 60 mins", Calls[[#This Row],[Duration]]&lt;=120,"1 to 2 hours",TRUE, "More than 2 hours")</f>
        <v>More than 2 hours</v>
      </c>
      <c r="L198" s="5">
        <f>ROUND(Calls[[#This Row],[Satisfaction Rating]],0)</f>
        <v>3</v>
      </c>
    </row>
    <row r="199" spans="2:12" x14ac:dyDescent="0.3">
      <c r="B199" s="72" t="s">
        <v>1373</v>
      </c>
      <c r="C199" s="20" t="s">
        <v>1176</v>
      </c>
      <c r="D199" s="20">
        <v>63</v>
      </c>
      <c r="E199" s="69" t="s">
        <v>1178</v>
      </c>
      <c r="F199" s="70">
        <v>44995</v>
      </c>
      <c r="G199" s="20">
        <v>48</v>
      </c>
      <c r="H199" s="73">
        <v>5</v>
      </c>
      <c r="I199" s="48">
        <f>IF(MONTH(Calls[[#This Row],[Date of Call]])&lt;=6, YEAR(Calls[[#This Row],[Date of Call]]),YEAR(Calls[[#This Row],[Date of Call]])+1)</f>
        <v>2023</v>
      </c>
      <c r="J199" s="48" t="str">
        <f>TEXT(Calls[[#This Row],[Date of Call]],"DDDD")</f>
        <v>Friday</v>
      </c>
      <c r="K199" s="48" t="str" cm="1">
        <f t="array" ref="K199">_xlfn.IFS(Calls[[#This Row],[Duration]]&lt;=10,"Under 10 mins",Calls[[#This Row],[Duration]]&lt;=30,"10 to 30 mins", Calls[[#This Row],[Duration]]&lt;60,"30 to 60 mins", Calls[[#This Row],[Duration]]&lt;=120,"1 to 2 hours",TRUE, "More than 2 hours")</f>
        <v>1 to 2 hours</v>
      </c>
      <c r="L199" s="5">
        <f>ROUND(Calls[[#This Row],[Satisfaction Rating]],0)</f>
        <v>5</v>
      </c>
    </row>
    <row r="200" spans="2:12" x14ac:dyDescent="0.3">
      <c r="B200" s="72" t="s">
        <v>1374</v>
      </c>
      <c r="C200" s="20" t="s">
        <v>1165</v>
      </c>
      <c r="D200" s="20">
        <v>105</v>
      </c>
      <c r="E200" s="69" t="s">
        <v>1166</v>
      </c>
      <c r="F200" s="70">
        <v>44995</v>
      </c>
      <c r="G200" s="20">
        <v>96</v>
      </c>
      <c r="H200" s="73">
        <v>5</v>
      </c>
      <c r="I200" s="48">
        <f>IF(MONTH(Calls[[#This Row],[Date of Call]])&lt;=6, YEAR(Calls[[#This Row],[Date of Call]]),YEAR(Calls[[#This Row],[Date of Call]])+1)</f>
        <v>2023</v>
      </c>
      <c r="J200" s="48" t="str">
        <f>TEXT(Calls[[#This Row],[Date of Call]],"DDDD")</f>
        <v>Friday</v>
      </c>
      <c r="K200" s="48" t="str" cm="1">
        <f t="array" ref="K200">_xlfn.IFS(Calls[[#This Row],[Duration]]&lt;=10,"Under 10 mins",Calls[[#This Row],[Duration]]&lt;=30,"10 to 30 mins", Calls[[#This Row],[Duration]]&lt;60,"30 to 60 mins", Calls[[#This Row],[Duration]]&lt;=120,"1 to 2 hours",TRUE, "More than 2 hours")</f>
        <v>1 to 2 hours</v>
      </c>
      <c r="L200" s="5">
        <f>ROUND(Calls[[#This Row],[Satisfaction Rating]],0)</f>
        <v>5</v>
      </c>
    </row>
    <row r="201" spans="2:12" x14ac:dyDescent="0.3">
      <c r="B201" s="72" t="s">
        <v>1375</v>
      </c>
      <c r="C201" s="20" t="s">
        <v>1176</v>
      </c>
      <c r="D201" s="20">
        <v>71</v>
      </c>
      <c r="E201" s="69" t="s">
        <v>1178</v>
      </c>
      <c r="F201" s="70">
        <v>44995</v>
      </c>
      <c r="G201" s="20">
        <v>105</v>
      </c>
      <c r="H201" s="73">
        <v>4</v>
      </c>
      <c r="I201" s="48">
        <f>IF(MONTH(Calls[[#This Row],[Date of Call]])&lt;=6, YEAR(Calls[[#This Row],[Date of Call]]),YEAR(Calls[[#This Row],[Date of Call]])+1)</f>
        <v>2023</v>
      </c>
      <c r="J201" s="48" t="str">
        <f>TEXT(Calls[[#This Row],[Date of Call]],"DDDD")</f>
        <v>Friday</v>
      </c>
      <c r="K201" s="48" t="str" cm="1">
        <f t="array" ref="K201">_xlfn.IFS(Calls[[#This Row],[Duration]]&lt;=10,"Under 10 mins",Calls[[#This Row],[Duration]]&lt;=30,"10 to 30 mins", Calls[[#This Row],[Duration]]&lt;60,"30 to 60 mins", Calls[[#This Row],[Duration]]&lt;=120,"1 to 2 hours",TRUE, "More than 2 hours")</f>
        <v>1 to 2 hours</v>
      </c>
      <c r="L201" s="5">
        <f>ROUND(Calls[[#This Row],[Satisfaction Rating]],0)</f>
        <v>4</v>
      </c>
    </row>
    <row r="202" spans="2:12" x14ac:dyDescent="0.3">
      <c r="B202" s="72" t="s">
        <v>1376</v>
      </c>
      <c r="C202" s="20" t="s">
        <v>1161</v>
      </c>
      <c r="D202" s="20">
        <v>100</v>
      </c>
      <c r="E202" s="69" t="s">
        <v>1178</v>
      </c>
      <c r="F202" s="70">
        <v>44996</v>
      </c>
      <c r="G202" s="20">
        <v>44</v>
      </c>
      <c r="H202" s="73">
        <v>3.6</v>
      </c>
      <c r="I202" s="48">
        <f>IF(MONTH(Calls[[#This Row],[Date of Call]])&lt;=6, YEAR(Calls[[#This Row],[Date of Call]]),YEAR(Calls[[#This Row],[Date of Call]])+1)</f>
        <v>2023</v>
      </c>
      <c r="J202" s="48" t="str">
        <f>TEXT(Calls[[#This Row],[Date of Call]],"DDDD")</f>
        <v>Saturday</v>
      </c>
      <c r="K202" s="48" t="str" cm="1">
        <f t="array" ref="K202">_xlfn.IFS(Calls[[#This Row],[Duration]]&lt;=10,"Under 10 mins",Calls[[#This Row],[Duration]]&lt;=30,"10 to 30 mins", Calls[[#This Row],[Duration]]&lt;60,"30 to 60 mins", Calls[[#This Row],[Duration]]&lt;=120,"1 to 2 hours",TRUE, "More than 2 hours")</f>
        <v>1 to 2 hours</v>
      </c>
      <c r="L202" s="5">
        <f>ROUND(Calls[[#This Row],[Satisfaction Rating]],0)</f>
        <v>4</v>
      </c>
    </row>
    <row r="203" spans="2:12" x14ac:dyDescent="0.3">
      <c r="B203" s="72" t="s">
        <v>1377</v>
      </c>
      <c r="C203" s="20" t="s">
        <v>1156</v>
      </c>
      <c r="D203" s="20">
        <v>93</v>
      </c>
      <c r="E203" s="69" t="s">
        <v>1172</v>
      </c>
      <c r="F203" s="70">
        <v>44996</v>
      </c>
      <c r="G203" s="20">
        <v>132</v>
      </c>
      <c r="H203" s="73">
        <v>3.7</v>
      </c>
      <c r="I203" s="48">
        <f>IF(MONTH(Calls[[#This Row],[Date of Call]])&lt;=6, YEAR(Calls[[#This Row],[Date of Call]]),YEAR(Calls[[#This Row],[Date of Call]])+1)</f>
        <v>2023</v>
      </c>
      <c r="J203" s="48" t="str">
        <f>TEXT(Calls[[#This Row],[Date of Call]],"DDDD")</f>
        <v>Saturday</v>
      </c>
      <c r="K203" s="48" t="str" cm="1">
        <f t="array" ref="K203">_xlfn.IFS(Calls[[#This Row],[Duration]]&lt;=10,"Under 10 mins",Calls[[#This Row],[Duration]]&lt;=30,"10 to 30 mins", Calls[[#This Row],[Duration]]&lt;60,"30 to 60 mins", Calls[[#This Row],[Duration]]&lt;=120,"1 to 2 hours",TRUE, "More than 2 hours")</f>
        <v>1 to 2 hours</v>
      </c>
      <c r="L203" s="5">
        <f>ROUND(Calls[[#This Row],[Satisfaction Rating]],0)</f>
        <v>4</v>
      </c>
    </row>
    <row r="204" spans="2:12" x14ac:dyDescent="0.3">
      <c r="B204" s="72" t="s">
        <v>1378</v>
      </c>
      <c r="C204" s="20" t="s">
        <v>1165</v>
      </c>
      <c r="D204" s="20">
        <v>84</v>
      </c>
      <c r="E204" s="69" t="s">
        <v>1157</v>
      </c>
      <c r="F204" s="70">
        <v>44996</v>
      </c>
      <c r="G204" s="20">
        <v>54</v>
      </c>
      <c r="H204" s="73">
        <v>4.2</v>
      </c>
      <c r="I204" s="48">
        <f>IF(MONTH(Calls[[#This Row],[Date of Call]])&lt;=6, YEAR(Calls[[#This Row],[Date of Call]]),YEAR(Calls[[#This Row],[Date of Call]])+1)</f>
        <v>2023</v>
      </c>
      <c r="J204" s="48" t="str">
        <f>TEXT(Calls[[#This Row],[Date of Call]],"DDDD")</f>
        <v>Saturday</v>
      </c>
      <c r="K204" s="48" t="str" cm="1">
        <f t="array" ref="K204">_xlfn.IFS(Calls[[#This Row],[Duration]]&lt;=10,"Under 10 mins",Calls[[#This Row],[Duration]]&lt;=30,"10 to 30 mins", Calls[[#This Row],[Duration]]&lt;60,"30 to 60 mins", Calls[[#This Row],[Duration]]&lt;=120,"1 to 2 hours",TRUE, "More than 2 hours")</f>
        <v>1 to 2 hours</v>
      </c>
      <c r="L204" s="5">
        <f>ROUND(Calls[[#This Row],[Satisfaction Rating]],0)</f>
        <v>4</v>
      </c>
    </row>
    <row r="205" spans="2:12" x14ac:dyDescent="0.3">
      <c r="B205" s="72" t="s">
        <v>1379</v>
      </c>
      <c r="C205" s="20" t="s">
        <v>1158</v>
      </c>
      <c r="D205" s="20">
        <v>56</v>
      </c>
      <c r="E205" s="69" t="s">
        <v>1184</v>
      </c>
      <c r="F205" s="70">
        <v>44996</v>
      </c>
      <c r="G205" s="20">
        <v>129</v>
      </c>
      <c r="H205" s="73">
        <v>2.1</v>
      </c>
      <c r="I205" s="48">
        <f>IF(MONTH(Calls[[#This Row],[Date of Call]])&lt;=6, YEAR(Calls[[#This Row],[Date of Call]]),YEAR(Calls[[#This Row],[Date of Call]])+1)</f>
        <v>2023</v>
      </c>
      <c r="J205" s="48" t="str">
        <f>TEXT(Calls[[#This Row],[Date of Call]],"DDDD")</f>
        <v>Saturday</v>
      </c>
      <c r="K205" s="48" t="str" cm="1">
        <f t="array" ref="K205">_xlfn.IFS(Calls[[#This Row],[Duration]]&lt;=10,"Under 10 mins",Calls[[#This Row],[Duration]]&lt;=30,"10 to 30 mins", Calls[[#This Row],[Duration]]&lt;60,"30 to 60 mins", Calls[[#This Row],[Duration]]&lt;=120,"1 to 2 hours",TRUE, "More than 2 hours")</f>
        <v>30 to 60 mins</v>
      </c>
      <c r="L205" s="5">
        <f>ROUND(Calls[[#This Row],[Satisfaction Rating]],0)</f>
        <v>2</v>
      </c>
    </row>
    <row r="206" spans="2:12" x14ac:dyDescent="0.3">
      <c r="B206" s="72" t="s">
        <v>1380</v>
      </c>
      <c r="C206" s="20" t="s">
        <v>1158</v>
      </c>
      <c r="D206" s="20">
        <v>63</v>
      </c>
      <c r="E206" s="69" t="s">
        <v>1178</v>
      </c>
      <c r="F206" s="70">
        <v>44996</v>
      </c>
      <c r="G206" s="20">
        <v>42</v>
      </c>
      <c r="H206" s="73">
        <v>4</v>
      </c>
      <c r="I206" s="48">
        <f>IF(MONTH(Calls[[#This Row],[Date of Call]])&lt;=6, YEAR(Calls[[#This Row],[Date of Call]]),YEAR(Calls[[#This Row],[Date of Call]])+1)</f>
        <v>2023</v>
      </c>
      <c r="J206" s="48" t="str">
        <f>TEXT(Calls[[#This Row],[Date of Call]],"DDDD")</f>
        <v>Saturday</v>
      </c>
      <c r="K206" s="48" t="str" cm="1">
        <f t="array" ref="K206">_xlfn.IFS(Calls[[#This Row],[Duration]]&lt;=10,"Under 10 mins",Calls[[#This Row],[Duration]]&lt;=30,"10 to 30 mins", Calls[[#This Row],[Duration]]&lt;60,"30 to 60 mins", Calls[[#This Row],[Duration]]&lt;=120,"1 to 2 hours",TRUE, "More than 2 hours")</f>
        <v>1 to 2 hours</v>
      </c>
      <c r="L206" s="5">
        <f>ROUND(Calls[[#This Row],[Satisfaction Rating]],0)</f>
        <v>4</v>
      </c>
    </row>
    <row r="207" spans="2:12" x14ac:dyDescent="0.3">
      <c r="B207" s="72" t="s">
        <v>1381</v>
      </c>
      <c r="C207" s="20" t="s">
        <v>1181</v>
      </c>
      <c r="D207" s="20">
        <v>83</v>
      </c>
      <c r="E207" s="69" t="s">
        <v>1178</v>
      </c>
      <c r="F207" s="70">
        <v>44996</v>
      </c>
      <c r="G207" s="20">
        <v>42</v>
      </c>
      <c r="H207" s="73">
        <v>4.2</v>
      </c>
      <c r="I207" s="48">
        <f>IF(MONTH(Calls[[#This Row],[Date of Call]])&lt;=6, YEAR(Calls[[#This Row],[Date of Call]]),YEAR(Calls[[#This Row],[Date of Call]])+1)</f>
        <v>2023</v>
      </c>
      <c r="J207" s="48" t="str">
        <f>TEXT(Calls[[#This Row],[Date of Call]],"DDDD")</f>
        <v>Saturday</v>
      </c>
      <c r="K207" s="48" t="str" cm="1">
        <f t="array" ref="K207">_xlfn.IFS(Calls[[#This Row],[Duration]]&lt;=10,"Under 10 mins",Calls[[#This Row],[Duration]]&lt;=30,"10 to 30 mins", Calls[[#This Row],[Duration]]&lt;60,"30 to 60 mins", Calls[[#This Row],[Duration]]&lt;=120,"1 to 2 hours",TRUE, "More than 2 hours")</f>
        <v>1 to 2 hours</v>
      </c>
      <c r="L207" s="5">
        <f>ROUND(Calls[[#This Row],[Satisfaction Rating]],0)</f>
        <v>4</v>
      </c>
    </row>
    <row r="208" spans="2:12" x14ac:dyDescent="0.3">
      <c r="B208" s="72" t="s">
        <v>1382</v>
      </c>
      <c r="C208" s="20" t="s">
        <v>1187</v>
      </c>
      <c r="D208" s="20">
        <v>134</v>
      </c>
      <c r="E208" s="69" t="s">
        <v>1157</v>
      </c>
      <c r="F208" s="70">
        <v>44996</v>
      </c>
      <c r="G208" s="20">
        <v>180</v>
      </c>
      <c r="H208" s="73">
        <v>3.1</v>
      </c>
      <c r="I208" s="48">
        <f>IF(MONTH(Calls[[#This Row],[Date of Call]])&lt;=6, YEAR(Calls[[#This Row],[Date of Call]]),YEAR(Calls[[#This Row],[Date of Call]])+1)</f>
        <v>2023</v>
      </c>
      <c r="J208" s="48" t="str">
        <f>TEXT(Calls[[#This Row],[Date of Call]],"DDDD")</f>
        <v>Saturday</v>
      </c>
      <c r="K208" s="48" t="str" cm="1">
        <f t="array" ref="K208">_xlfn.IFS(Calls[[#This Row],[Duration]]&lt;=10,"Under 10 mins",Calls[[#This Row],[Duration]]&lt;=30,"10 to 30 mins", Calls[[#This Row],[Duration]]&lt;60,"30 to 60 mins", Calls[[#This Row],[Duration]]&lt;=120,"1 to 2 hours",TRUE, "More than 2 hours")</f>
        <v>More than 2 hours</v>
      </c>
      <c r="L208" s="5">
        <f>ROUND(Calls[[#This Row],[Satisfaction Rating]],0)</f>
        <v>3</v>
      </c>
    </row>
    <row r="209" spans="2:12" x14ac:dyDescent="0.3">
      <c r="B209" s="72" t="s">
        <v>1383</v>
      </c>
      <c r="C209" s="20" t="s">
        <v>1171</v>
      </c>
      <c r="D209" s="20">
        <v>73</v>
      </c>
      <c r="E209" s="69" t="s">
        <v>1178</v>
      </c>
      <c r="F209" s="70">
        <v>44997</v>
      </c>
      <c r="G209" s="20">
        <v>34</v>
      </c>
      <c r="H209" s="73">
        <v>4.8</v>
      </c>
      <c r="I209" s="48">
        <f>IF(MONTH(Calls[[#This Row],[Date of Call]])&lt;=6, YEAR(Calls[[#This Row],[Date of Call]]),YEAR(Calls[[#This Row],[Date of Call]])+1)</f>
        <v>2023</v>
      </c>
      <c r="J209" s="48" t="str">
        <f>TEXT(Calls[[#This Row],[Date of Call]],"DDDD")</f>
        <v>Sunday</v>
      </c>
      <c r="K209" s="48" t="str" cm="1">
        <f t="array" ref="K209">_xlfn.IFS(Calls[[#This Row],[Duration]]&lt;=10,"Under 10 mins",Calls[[#This Row],[Duration]]&lt;=30,"10 to 30 mins", Calls[[#This Row],[Duration]]&lt;60,"30 to 60 mins", Calls[[#This Row],[Duration]]&lt;=120,"1 to 2 hours",TRUE, "More than 2 hours")</f>
        <v>1 to 2 hours</v>
      </c>
      <c r="L209" s="5">
        <f>ROUND(Calls[[#This Row],[Satisfaction Rating]],0)</f>
        <v>5</v>
      </c>
    </row>
    <row r="210" spans="2:12" x14ac:dyDescent="0.3">
      <c r="B210" s="72" t="s">
        <v>1384</v>
      </c>
      <c r="C210" s="20" t="s">
        <v>1179</v>
      </c>
      <c r="D210" s="20">
        <v>6</v>
      </c>
      <c r="E210" s="69" t="s">
        <v>1184</v>
      </c>
      <c r="F210" s="70">
        <v>44997</v>
      </c>
      <c r="G210" s="20">
        <v>29</v>
      </c>
      <c r="H210" s="73">
        <v>4.7</v>
      </c>
      <c r="I210" s="48">
        <f>IF(MONTH(Calls[[#This Row],[Date of Call]])&lt;=6, YEAR(Calls[[#This Row],[Date of Call]]),YEAR(Calls[[#This Row],[Date of Call]])+1)</f>
        <v>2023</v>
      </c>
      <c r="J210" s="48" t="str">
        <f>TEXT(Calls[[#This Row],[Date of Call]],"DDDD")</f>
        <v>Sunday</v>
      </c>
      <c r="K210" s="48" t="str" cm="1">
        <f t="array" ref="K210">_xlfn.IFS(Calls[[#This Row],[Duration]]&lt;=10,"Under 10 mins",Calls[[#This Row],[Duration]]&lt;=30,"10 to 30 mins", Calls[[#This Row],[Duration]]&lt;60,"30 to 60 mins", Calls[[#This Row],[Duration]]&lt;=120,"1 to 2 hours",TRUE, "More than 2 hours")</f>
        <v>Under 10 mins</v>
      </c>
      <c r="L210" s="5">
        <f>ROUND(Calls[[#This Row],[Satisfaction Rating]],0)</f>
        <v>5</v>
      </c>
    </row>
    <row r="211" spans="2:12" x14ac:dyDescent="0.3">
      <c r="B211" s="72" t="s">
        <v>1385</v>
      </c>
      <c r="C211" s="20" t="s">
        <v>1188</v>
      </c>
      <c r="D211" s="20">
        <v>46</v>
      </c>
      <c r="E211" s="69" t="s">
        <v>1166</v>
      </c>
      <c r="F211" s="70">
        <v>44997</v>
      </c>
      <c r="G211" s="20">
        <v>165</v>
      </c>
      <c r="H211" s="73">
        <v>3.3</v>
      </c>
      <c r="I211" s="48">
        <f>IF(MONTH(Calls[[#This Row],[Date of Call]])&lt;=6, YEAR(Calls[[#This Row],[Date of Call]]),YEAR(Calls[[#This Row],[Date of Call]])+1)</f>
        <v>2023</v>
      </c>
      <c r="J211" s="48" t="str">
        <f>TEXT(Calls[[#This Row],[Date of Call]],"DDDD")</f>
        <v>Sunday</v>
      </c>
      <c r="K211" s="48" t="str" cm="1">
        <f t="array" ref="K211">_xlfn.IFS(Calls[[#This Row],[Duration]]&lt;=10,"Under 10 mins",Calls[[#This Row],[Duration]]&lt;=30,"10 to 30 mins", Calls[[#This Row],[Duration]]&lt;60,"30 to 60 mins", Calls[[#This Row],[Duration]]&lt;=120,"1 to 2 hours",TRUE, "More than 2 hours")</f>
        <v>30 to 60 mins</v>
      </c>
      <c r="L211" s="5">
        <f>ROUND(Calls[[#This Row],[Satisfaction Rating]],0)</f>
        <v>3</v>
      </c>
    </row>
    <row r="212" spans="2:12" x14ac:dyDescent="0.3">
      <c r="B212" s="72" t="s">
        <v>1386</v>
      </c>
      <c r="C212" s="20" t="s">
        <v>1179</v>
      </c>
      <c r="D212" s="20">
        <v>121</v>
      </c>
      <c r="E212" s="69" t="s">
        <v>1178</v>
      </c>
      <c r="F212" s="70">
        <v>44998</v>
      </c>
      <c r="G212" s="20">
        <v>32</v>
      </c>
      <c r="H212" s="73">
        <v>3.7</v>
      </c>
      <c r="I212" s="48">
        <f>IF(MONTH(Calls[[#This Row],[Date of Call]])&lt;=6, YEAR(Calls[[#This Row],[Date of Call]]),YEAR(Calls[[#This Row],[Date of Call]])+1)</f>
        <v>2023</v>
      </c>
      <c r="J212" s="48" t="str">
        <f>TEXT(Calls[[#This Row],[Date of Call]],"DDDD")</f>
        <v>Monday</v>
      </c>
      <c r="K212" s="48" t="str" cm="1">
        <f t="array" ref="K212">_xlfn.IFS(Calls[[#This Row],[Duration]]&lt;=10,"Under 10 mins",Calls[[#This Row],[Duration]]&lt;=30,"10 to 30 mins", Calls[[#This Row],[Duration]]&lt;60,"30 to 60 mins", Calls[[#This Row],[Duration]]&lt;=120,"1 to 2 hours",TRUE, "More than 2 hours")</f>
        <v>More than 2 hours</v>
      </c>
      <c r="L212" s="5">
        <f>ROUND(Calls[[#This Row],[Satisfaction Rating]],0)</f>
        <v>4</v>
      </c>
    </row>
    <row r="213" spans="2:12" x14ac:dyDescent="0.3">
      <c r="B213" s="72" t="s">
        <v>1387</v>
      </c>
      <c r="C213" s="20" t="s">
        <v>1158</v>
      </c>
      <c r="D213" s="20">
        <v>61</v>
      </c>
      <c r="E213" s="69" t="s">
        <v>1172</v>
      </c>
      <c r="F213" s="70">
        <v>44998</v>
      </c>
      <c r="G213" s="20">
        <v>160</v>
      </c>
      <c r="H213" s="73">
        <v>4.9000000000000004</v>
      </c>
      <c r="I213" s="48">
        <f>IF(MONTH(Calls[[#This Row],[Date of Call]])&lt;=6, YEAR(Calls[[#This Row],[Date of Call]]),YEAR(Calls[[#This Row],[Date of Call]])+1)</f>
        <v>2023</v>
      </c>
      <c r="J213" s="48" t="str">
        <f>TEXT(Calls[[#This Row],[Date of Call]],"DDDD")</f>
        <v>Monday</v>
      </c>
      <c r="K213" s="48" t="str" cm="1">
        <f t="array" ref="K213">_xlfn.IFS(Calls[[#This Row],[Duration]]&lt;=10,"Under 10 mins",Calls[[#This Row],[Duration]]&lt;=30,"10 to 30 mins", Calls[[#This Row],[Duration]]&lt;60,"30 to 60 mins", Calls[[#This Row],[Duration]]&lt;=120,"1 to 2 hours",TRUE, "More than 2 hours")</f>
        <v>1 to 2 hours</v>
      </c>
      <c r="L213" s="5">
        <f>ROUND(Calls[[#This Row],[Satisfaction Rating]],0)</f>
        <v>5</v>
      </c>
    </row>
    <row r="214" spans="2:12" x14ac:dyDescent="0.3">
      <c r="B214" s="72" t="s">
        <v>1388</v>
      </c>
      <c r="C214" s="20" t="s">
        <v>1187</v>
      </c>
      <c r="D214" s="20">
        <v>144</v>
      </c>
      <c r="E214" s="69" t="s">
        <v>1157</v>
      </c>
      <c r="F214" s="70">
        <v>44998</v>
      </c>
      <c r="G214" s="20">
        <v>140</v>
      </c>
      <c r="H214" s="73">
        <v>3.5</v>
      </c>
      <c r="I214" s="48">
        <f>IF(MONTH(Calls[[#This Row],[Date of Call]])&lt;=6, YEAR(Calls[[#This Row],[Date of Call]]),YEAR(Calls[[#This Row],[Date of Call]])+1)</f>
        <v>2023</v>
      </c>
      <c r="J214" s="48" t="str">
        <f>TEXT(Calls[[#This Row],[Date of Call]],"DDDD")</f>
        <v>Monday</v>
      </c>
      <c r="K214" s="48" t="str" cm="1">
        <f t="array" ref="K214">_xlfn.IFS(Calls[[#This Row],[Duration]]&lt;=10,"Under 10 mins",Calls[[#This Row],[Duration]]&lt;=30,"10 to 30 mins", Calls[[#This Row],[Duration]]&lt;60,"30 to 60 mins", Calls[[#This Row],[Duration]]&lt;=120,"1 to 2 hours",TRUE, "More than 2 hours")</f>
        <v>More than 2 hours</v>
      </c>
      <c r="L214" s="5">
        <f>ROUND(Calls[[#This Row],[Satisfaction Rating]],0)</f>
        <v>4</v>
      </c>
    </row>
    <row r="215" spans="2:12" x14ac:dyDescent="0.3">
      <c r="B215" s="72" t="s">
        <v>1389</v>
      </c>
      <c r="C215" s="20" t="s">
        <v>1188</v>
      </c>
      <c r="D215" s="20">
        <v>145</v>
      </c>
      <c r="E215" s="69" t="s">
        <v>1157</v>
      </c>
      <c r="F215" s="70">
        <v>44998</v>
      </c>
      <c r="G215" s="20">
        <v>136</v>
      </c>
      <c r="H215" s="73">
        <v>4.4000000000000004</v>
      </c>
      <c r="I215" s="48">
        <f>IF(MONTH(Calls[[#This Row],[Date of Call]])&lt;=6, YEAR(Calls[[#This Row],[Date of Call]]),YEAR(Calls[[#This Row],[Date of Call]])+1)</f>
        <v>2023</v>
      </c>
      <c r="J215" s="48" t="str">
        <f>TEXT(Calls[[#This Row],[Date of Call]],"DDDD")</f>
        <v>Monday</v>
      </c>
      <c r="K215" s="48" t="str" cm="1">
        <f t="array" ref="K215">_xlfn.IFS(Calls[[#This Row],[Duration]]&lt;=10,"Under 10 mins",Calls[[#This Row],[Duration]]&lt;=30,"10 to 30 mins", Calls[[#This Row],[Duration]]&lt;60,"30 to 60 mins", Calls[[#This Row],[Duration]]&lt;=120,"1 to 2 hours",TRUE, "More than 2 hours")</f>
        <v>More than 2 hours</v>
      </c>
      <c r="L215" s="5">
        <f>ROUND(Calls[[#This Row],[Satisfaction Rating]],0)</f>
        <v>4</v>
      </c>
    </row>
    <row r="216" spans="2:12" x14ac:dyDescent="0.3">
      <c r="B216" s="72" t="s">
        <v>1390</v>
      </c>
      <c r="C216" s="20" t="s">
        <v>1165</v>
      </c>
      <c r="D216" s="20">
        <v>85</v>
      </c>
      <c r="E216" s="69" t="s">
        <v>1184</v>
      </c>
      <c r="F216" s="70">
        <v>44998</v>
      </c>
      <c r="G216" s="20">
        <v>66</v>
      </c>
      <c r="H216" s="73">
        <v>2.8</v>
      </c>
      <c r="I216" s="48">
        <f>IF(MONTH(Calls[[#This Row],[Date of Call]])&lt;=6, YEAR(Calls[[#This Row],[Date of Call]]),YEAR(Calls[[#This Row],[Date of Call]])+1)</f>
        <v>2023</v>
      </c>
      <c r="J216" s="48" t="str">
        <f>TEXT(Calls[[#This Row],[Date of Call]],"DDDD")</f>
        <v>Monday</v>
      </c>
      <c r="K216" s="48" t="str" cm="1">
        <f t="array" ref="K216">_xlfn.IFS(Calls[[#This Row],[Duration]]&lt;=10,"Under 10 mins",Calls[[#This Row],[Duration]]&lt;=30,"10 to 30 mins", Calls[[#This Row],[Duration]]&lt;60,"30 to 60 mins", Calls[[#This Row],[Duration]]&lt;=120,"1 to 2 hours",TRUE, "More than 2 hours")</f>
        <v>1 to 2 hours</v>
      </c>
      <c r="L216" s="5">
        <f>ROUND(Calls[[#This Row],[Satisfaction Rating]],0)</f>
        <v>3</v>
      </c>
    </row>
    <row r="217" spans="2:12" x14ac:dyDescent="0.3">
      <c r="B217" s="72" t="s">
        <v>1391</v>
      </c>
      <c r="C217" s="20" t="s">
        <v>1188</v>
      </c>
      <c r="D217" s="20">
        <v>13</v>
      </c>
      <c r="E217" s="69" t="s">
        <v>1172</v>
      </c>
      <c r="F217" s="70">
        <v>44999</v>
      </c>
      <c r="G217" s="20">
        <v>63</v>
      </c>
      <c r="H217" s="73">
        <v>4.0999999999999996</v>
      </c>
      <c r="I217" s="48">
        <f>IF(MONTH(Calls[[#This Row],[Date of Call]])&lt;=6, YEAR(Calls[[#This Row],[Date of Call]]),YEAR(Calls[[#This Row],[Date of Call]])+1)</f>
        <v>2023</v>
      </c>
      <c r="J217" s="48" t="str">
        <f>TEXT(Calls[[#This Row],[Date of Call]],"DDDD")</f>
        <v>Tuesday</v>
      </c>
      <c r="K217" s="48" t="str" cm="1">
        <f t="array" ref="K217">_xlfn.IFS(Calls[[#This Row],[Duration]]&lt;=10,"Under 10 mins",Calls[[#This Row],[Duration]]&lt;=30,"10 to 30 mins", Calls[[#This Row],[Duration]]&lt;60,"30 to 60 mins", Calls[[#This Row],[Duration]]&lt;=120,"1 to 2 hours",TRUE, "More than 2 hours")</f>
        <v>10 to 30 mins</v>
      </c>
      <c r="L217" s="5">
        <f>ROUND(Calls[[#This Row],[Satisfaction Rating]],0)</f>
        <v>4</v>
      </c>
    </row>
    <row r="218" spans="2:12" x14ac:dyDescent="0.3">
      <c r="B218" s="72" t="s">
        <v>1392</v>
      </c>
      <c r="C218" s="20" t="s">
        <v>1156</v>
      </c>
      <c r="D218" s="20">
        <v>142</v>
      </c>
      <c r="E218" s="69" t="s">
        <v>1178</v>
      </c>
      <c r="F218" s="70">
        <v>44999</v>
      </c>
      <c r="G218" s="20">
        <v>44</v>
      </c>
      <c r="H218" s="73">
        <v>3.5</v>
      </c>
      <c r="I218" s="48">
        <f>IF(MONTH(Calls[[#This Row],[Date of Call]])&lt;=6, YEAR(Calls[[#This Row],[Date of Call]]),YEAR(Calls[[#This Row],[Date of Call]])+1)</f>
        <v>2023</v>
      </c>
      <c r="J218" s="48" t="str">
        <f>TEXT(Calls[[#This Row],[Date of Call]],"DDDD")</f>
        <v>Tuesday</v>
      </c>
      <c r="K218" s="48" t="str" cm="1">
        <f t="array" ref="K218">_xlfn.IFS(Calls[[#This Row],[Duration]]&lt;=10,"Under 10 mins",Calls[[#This Row],[Duration]]&lt;=30,"10 to 30 mins", Calls[[#This Row],[Duration]]&lt;60,"30 to 60 mins", Calls[[#This Row],[Duration]]&lt;=120,"1 to 2 hours",TRUE, "More than 2 hours")</f>
        <v>More than 2 hours</v>
      </c>
      <c r="L218" s="5">
        <f>ROUND(Calls[[#This Row],[Satisfaction Rating]],0)</f>
        <v>4</v>
      </c>
    </row>
    <row r="219" spans="2:12" x14ac:dyDescent="0.3">
      <c r="B219" s="72" t="s">
        <v>1393</v>
      </c>
      <c r="C219" s="20" t="s">
        <v>1187</v>
      </c>
      <c r="D219" s="20">
        <v>28</v>
      </c>
      <c r="E219" s="69" t="s">
        <v>1166</v>
      </c>
      <c r="F219" s="70">
        <v>44999</v>
      </c>
      <c r="G219" s="20">
        <v>78</v>
      </c>
      <c r="H219" s="73">
        <v>3.8</v>
      </c>
      <c r="I219" s="48">
        <f>IF(MONTH(Calls[[#This Row],[Date of Call]])&lt;=6, YEAR(Calls[[#This Row],[Date of Call]]),YEAR(Calls[[#This Row],[Date of Call]])+1)</f>
        <v>2023</v>
      </c>
      <c r="J219" s="48" t="str">
        <f>TEXT(Calls[[#This Row],[Date of Call]],"DDDD")</f>
        <v>Tuesday</v>
      </c>
      <c r="K219" s="48" t="str" cm="1">
        <f t="array" ref="K219">_xlfn.IFS(Calls[[#This Row],[Duration]]&lt;=10,"Under 10 mins",Calls[[#This Row],[Duration]]&lt;=30,"10 to 30 mins", Calls[[#This Row],[Duration]]&lt;60,"30 to 60 mins", Calls[[#This Row],[Duration]]&lt;=120,"1 to 2 hours",TRUE, "More than 2 hours")</f>
        <v>10 to 30 mins</v>
      </c>
      <c r="L219" s="5">
        <f>ROUND(Calls[[#This Row],[Satisfaction Rating]],0)</f>
        <v>4</v>
      </c>
    </row>
    <row r="220" spans="2:12" x14ac:dyDescent="0.3">
      <c r="B220" s="72" t="s">
        <v>1394</v>
      </c>
      <c r="C220" s="20" t="s">
        <v>1187</v>
      </c>
      <c r="D220" s="20">
        <v>119</v>
      </c>
      <c r="E220" s="69" t="s">
        <v>1178</v>
      </c>
      <c r="F220" s="70">
        <v>44999</v>
      </c>
      <c r="G220" s="20">
        <v>20</v>
      </c>
      <c r="H220" s="73">
        <v>3.9</v>
      </c>
      <c r="I220" s="48">
        <f>IF(MONTH(Calls[[#This Row],[Date of Call]])&lt;=6, YEAR(Calls[[#This Row],[Date of Call]]),YEAR(Calls[[#This Row],[Date of Call]])+1)</f>
        <v>2023</v>
      </c>
      <c r="J220" s="48" t="str">
        <f>TEXT(Calls[[#This Row],[Date of Call]],"DDDD")</f>
        <v>Tuesday</v>
      </c>
      <c r="K220" s="48" t="str" cm="1">
        <f t="array" ref="K220">_xlfn.IFS(Calls[[#This Row],[Duration]]&lt;=10,"Under 10 mins",Calls[[#This Row],[Duration]]&lt;=30,"10 to 30 mins", Calls[[#This Row],[Duration]]&lt;60,"30 to 60 mins", Calls[[#This Row],[Duration]]&lt;=120,"1 to 2 hours",TRUE, "More than 2 hours")</f>
        <v>1 to 2 hours</v>
      </c>
      <c r="L220" s="5">
        <f>ROUND(Calls[[#This Row],[Satisfaction Rating]],0)</f>
        <v>4</v>
      </c>
    </row>
    <row r="221" spans="2:12" x14ac:dyDescent="0.3">
      <c r="B221" s="72" t="s">
        <v>1395</v>
      </c>
      <c r="C221" s="20" t="s">
        <v>1179</v>
      </c>
      <c r="D221" s="20">
        <v>65</v>
      </c>
      <c r="E221" s="69" t="s">
        <v>1184</v>
      </c>
      <c r="F221" s="70">
        <v>44999</v>
      </c>
      <c r="G221" s="20">
        <v>84</v>
      </c>
      <c r="H221" s="73">
        <v>2.5</v>
      </c>
      <c r="I221" s="48">
        <f>IF(MONTH(Calls[[#This Row],[Date of Call]])&lt;=6, YEAR(Calls[[#This Row],[Date of Call]]),YEAR(Calls[[#This Row],[Date of Call]])+1)</f>
        <v>2023</v>
      </c>
      <c r="J221" s="48" t="str">
        <f>TEXT(Calls[[#This Row],[Date of Call]],"DDDD")</f>
        <v>Tuesday</v>
      </c>
      <c r="K221" s="48" t="str" cm="1">
        <f t="array" ref="K221">_xlfn.IFS(Calls[[#This Row],[Duration]]&lt;=10,"Under 10 mins",Calls[[#This Row],[Duration]]&lt;=30,"10 to 30 mins", Calls[[#This Row],[Duration]]&lt;60,"30 to 60 mins", Calls[[#This Row],[Duration]]&lt;=120,"1 to 2 hours",TRUE, "More than 2 hours")</f>
        <v>1 to 2 hours</v>
      </c>
      <c r="L221" s="5">
        <f>ROUND(Calls[[#This Row],[Satisfaction Rating]],0)</f>
        <v>3</v>
      </c>
    </row>
    <row r="222" spans="2:12" x14ac:dyDescent="0.3">
      <c r="B222" s="72" t="s">
        <v>1396</v>
      </c>
      <c r="C222" s="20" t="s">
        <v>1162</v>
      </c>
      <c r="D222" s="20">
        <v>68</v>
      </c>
      <c r="E222" s="69" t="s">
        <v>1184</v>
      </c>
      <c r="F222" s="70">
        <v>44999</v>
      </c>
      <c r="G222" s="20">
        <v>32</v>
      </c>
      <c r="H222" s="73">
        <v>4.9000000000000004</v>
      </c>
      <c r="I222" s="48">
        <f>IF(MONTH(Calls[[#This Row],[Date of Call]])&lt;=6, YEAR(Calls[[#This Row],[Date of Call]]),YEAR(Calls[[#This Row],[Date of Call]])+1)</f>
        <v>2023</v>
      </c>
      <c r="J222" s="48" t="str">
        <f>TEXT(Calls[[#This Row],[Date of Call]],"DDDD")</f>
        <v>Tuesday</v>
      </c>
      <c r="K222" s="48" t="str" cm="1">
        <f t="array" ref="K222">_xlfn.IFS(Calls[[#This Row],[Duration]]&lt;=10,"Under 10 mins",Calls[[#This Row],[Duration]]&lt;=30,"10 to 30 mins", Calls[[#This Row],[Duration]]&lt;60,"30 to 60 mins", Calls[[#This Row],[Duration]]&lt;=120,"1 to 2 hours",TRUE, "More than 2 hours")</f>
        <v>1 to 2 hours</v>
      </c>
      <c r="L222" s="5">
        <f>ROUND(Calls[[#This Row],[Satisfaction Rating]],0)</f>
        <v>5</v>
      </c>
    </row>
    <row r="223" spans="2:12" x14ac:dyDescent="0.3">
      <c r="B223" s="72" t="s">
        <v>1397</v>
      </c>
      <c r="C223" s="20" t="s">
        <v>1181</v>
      </c>
      <c r="D223" s="20">
        <v>72</v>
      </c>
      <c r="E223" s="69" t="s">
        <v>1166</v>
      </c>
      <c r="F223" s="70">
        <v>44999</v>
      </c>
      <c r="G223" s="20">
        <v>132</v>
      </c>
      <c r="H223" s="73">
        <v>3.4</v>
      </c>
      <c r="I223" s="48">
        <f>IF(MONTH(Calls[[#This Row],[Date of Call]])&lt;=6, YEAR(Calls[[#This Row],[Date of Call]]),YEAR(Calls[[#This Row],[Date of Call]])+1)</f>
        <v>2023</v>
      </c>
      <c r="J223" s="48" t="str">
        <f>TEXT(Calls[[#This Row],[Date of Call]],"DDDD")</f>
        <v>Tuesday</v>
      </c>
      <c r="K223" s="48" t="str" cm="1">
        <f t="array" ref="K223">_xlfn.IFS(Calls[[#This Row],[Duration]]&lt;=10,"Under 10 mins",Calls[[#This Row],[Duration]]&lt;=30,"10 to 30 mins", Calls[[#This Row],[Duration]]&lt;60,"30 to 60 mins", Calls[[#This Row],[Duration]]&lt;=120,"1 to 2 hours",TRUE, "More than 2 hours")</f>
        <v>1 to 2 hours</v>
      </c>
      <c r="L223" s="5">
        <f>ROUND(Calls[[#This Row],[Satisfaction Rating]],0)</f>
        <v>3</v>
      </c>
    </row>
    <row r="224" spans="2:12" x14ac:dyDescent="0.3">
      <c r="B224" s="72" t="s">
        <v>1398</v>
      </c>
      <c r="C224" s="20" t="s">
        <v>1181</v>
      </c>
      <c r="D224" s="20">
        <v>63</v>
      </c>
      <c r="E224" s="69" t="s">
        <v>1157</v>
      </c>
      <c r="F224" s="70">
        <v>44999</v>
      </c>
      <c r="G224" s="20">
        <v>105</v>
      </c>
      <c r="H224" s="73">
        <v>3.3</v>
      </c>
      <c r="I224" s="48">
        <f>IF(MONTH(Calls[[#This Row],[Date of Call]])&lt;=6, YEAR(Calls[[#This Row],[Date of Call]]),YEAR(Calls[[#This Row],[Date of Call]])+1)</f>
        <v>2023</v>
      </c>
      <c r="J224" s="48" t="str">
        <f>TEXT(Calls[[#This Row],[Date of Call]],"DDDD")</f>
        <v>Tuesday</v>
      </c>
      <c r="K224" s="48" t="str" cm="1">
        <f t="array" ref="K224">_xlfn.IFS(Calls[[#This Row],[Duration]]&lt;=10,"Under 10 mins",Calls[[#This Row],[Duration]]&lt;=30,"10 to 30 mins", Calls[[#This Row],[Duration]]&lt;60,"30 to 60 mins", Calls[[#This Row],[Duration]]&lt;=120,"1 to 2 hours",TRUE, "More than 2 hours")</f>
        <v>1 to 2 hours</v>
      </c>
      <c r="L224" s="5">
        <f>ROUND(Calls[[#This Row],[Satisfaction Rating]],0)</f>
        <v>3</v>
      </c>
    </row>
    <row r="225" spans="2:12" x14ac:dyDescent="0.3">
      <c r="B225" s="72" t="s">
        <v>1399</v>
      </c>
      <c r="C225" s="20" t="s">
        <v>1161</v>
      </c>
      <c r="D225" s="20">
        <v>139</v>
      </c>
      <c r="E225" s="69" t="s">
        <v>1178</v>
      </c>
      <c r="F225" s="70">
        <v>45000</v>
      </c>
      <c r="G225" s="20">
        <v>48</v>
      </c>
      <c r="H225" s="73">
        <v>4.7</v>
      </c>
      <c r="I225" s="48">
        <f>IF(MONTH(Calls[[#This Row],[Date of Call]])&lt;=6, YEAR(Calls[[#This Row],[Date of Call]]),YEAR(Calls[[#This Row],[Date of Call]])+1)</f>
        <v>2023</v>
      </c>
      <c r="J225" s="48" t="str">
        <f>TEXT(Calls[[#This Row],[Date of Call]],"DDDD")</f>
        <v>Wednesday</v>
      </c>
      <c r="K225" s="48" t="str" cm="1">
        <f t="array" ref="K225">_xlfn.IFS(Calls[[#This Row],[Duration]]&lt;=10,"Under 10 mins",Calls[[#This Row],[Duration]]&lt;=30,"10 to 30 mins", Calls[[#This Row],[Duration]]&lt;60,"30 to 60 mins", Calls[[#This Row],[Duration]]&lt;=120,"1 to 2 hours",TRUE, "More than 2 hours")</f>
        <v>More than 2 hours</v>
      </c>
      <c r="L225" s="5">
        <f>ROUND(Calls[[#This Row],[Satisfaction Rating]],0)</f>
        <v>5</v>
      </c>
    </row>
    <row r="226" spans="2:12" x14ac:dyDescent="0.3">
      <c r="B226" s="72" t="s">
        <v>1400</v>
      </c>
      <c r="C226" s="20" t="s">
        <v>1187</v>
      </c>
      <c r="D226" s="20">
        <v>59</v>
      </c>
      <c r="E226" s="69" t="s">
        <v>1178</v>
      </c>
      <c r="F226" s="70">
        <v>45000</v>
      </c>
      <c r="G226" s="20">
        <v>64</v>
      </c>
      <c r="H226" s="73">
        <v>4</v>
      </c>
      <c r="I226" s="48">
        <f>IF(MONTH(Calls[[#This Row],[Date of Call]])&lt;=6, YEAR(Calls[[#This Row],[Date of Call]]),YEAR(Calls[[#This Row],[Date of Call]])+1)</f>
        <v>2023</v>
      </c>
      <c r="J226" s="48" t="str">
        <f>TEXT(Calls[[#This Row],[Date of Call]],"DDDD")</f>
        <v>Wednesday</v>
      </c>
      <c r="K226" s="48" t="str" cm="1">
        <f t="array" ref="K226">_xlfn.IFS(Calls[[#This Row],[Duration]]&lt;=10,"Under 10 mins",Calls[[#This Row],[Duration]]&lt;=30,"10 to 30 mins", Calls[[#This Row],[Duration]]&lt;60,"30 to 60 mins", Calls[[#This Row],[Duration]]&lt;=120,"1 to 2 hours",TRUE, "More than 2 hours")</f>
        <v>30 to 60 mins</v>
      </c>
      <c r="L226" s="5">
        <f>ROUND(Calls[[#This Row],[Satisfaction Rating]],0)</f>
        <v>4</v>
      </c>
    </row>
    <row r="227" spans="2:12" x14ac:dyDescent="0.3">
      <c r="B227" s="72" t="s">
        <v>1401</v>
      </c>
      <c r="C227" s="20" t="s">
        <v>1174</v>
      </c>
      <c r="D227" s="20">
        <v>138</v>
      </c>
      <c r="E227" s="69" t="s">
        <v>1157</v>
      </c>
      <c r="F227" s="70">
        <v>45000</v>
      </c>
      <c r="G227" s="20">
        <v>44</v>
      </c>
      <c r="H227" s="73">
        <v>3.8</v>
      </c>
      <c r="I227" s="48">
        <f>IF(MONTH(Calls[[#This Row],[Date of Call]])&lt;=6, YEAR(Calls[[#This Row],[Date of Call]]),YEAR(Calls[[#This Row],[Date of Call]])+1)</f>
        <v>2023</v>
      </c>
      <c r="J227" s="48" t="str">
        <f>TEXT(Calls[[#This Row],[Date of Call]],"DDDD")</f>
        <v>Wednesday</v>
      </c>
      <c r="K227" s="48" t="str" cm="1">
        <f t="array" ref="K227">_xlfn.IFS(Calls[[#This Row],[Duration]]&lt;=10,"Under 10 mins",Calls[[#This Row],[Duration]]&lt;=30,"10 to 30 mins", Calls[[#This Row],[Duration]]&lt;60,"30 to 60 mins", Calls[[#This Row],[Duration]]&lt;=120,"1 to 2 hours",TRUE, "More than 2 hours")</f>
        <v>More than 2 hours</v>
      </c>
      <c r="L227" s="5">
        <f>ROUND(Calls[[#This Row],[Satisfaction Rating]],0)</f>
        <v>4</v>
      </c>
    </row>
    <row r="228" spans="2:12" x14ac:dyDescent="0.3">
      <c r="B228" s="72" t="s">
        <v>1402</v>
      </c>
      <c r="C228" s="20" t="s">
        <v>1161</v>
      </c>
      <c r="D228" s="20">
        <v>47</v>
      </c>
      <c r="E228" s="69" t="s">
        <v>1166</v>
      </c>
      <c r="F228" s="70">
        <v>45000</v>
      </c>
      <c r="G228" s="20">
        <v>120</v>
      </c>
      <c r="H228" s="73">
        <v>3.1</v>
      </c>
      <c r="I228" s="48">
        <f>IF(MONTH(Calls[[#This Row],[Date of Call]])&lt;=6, YEAR(Calls[[#This Row],[Date of Call]]),YEAR(Calls[[#This Row],[Date of Call]])+1)</f>
        <v>2023</v>
      </c>
      <c r="J228" s="48" t="str">
        <f>TEXT(Calls[[#This Row],[Date of Call]],"DDDD")</f>
        <v>Wednesday</v>
      </c>
      <c r="K228" s="48" t="str" cm="1">
        <f t="array" ref="K228">_xlfn.IFS(Calls[[#This Row],[Duration]]&lt;=10,"Under 10 mins",Calls[[#This Row],[Duration]]&lt;=30,"10 to 30 mins", Calls[[#This Row],[Duration]]&lt;60,"30 to 60 mins", Calls[[#This Row],[Duration]]&lt;=120,"1 to 2 hours",TRUE, "More than 2 hours")</f>
        <v>30 to 60 mins</v>
      </c>
      <c r="L228" s="5">
        <f>ROUND(Calls[[#This Row],[Satisfaction Rating]],0)</f>
        <v>3</v>
      </c>
    </row>
    <row r="229" spans="2:12" x14ac:dyDescent="0.3">
      <c r="B229" s="72" t="s">
        <v>1403</v>
      </c>
      <c r="C229" s="20" t="s">
        <v>1174</v>
      </c>
      <c r="D229" s="20">
        <v>74</v>
      </c>
      <c r="E229" s="69" t="s">
        <v>1166</v>
      </c>
      <c r="F229" s="70">
        <v>45000</v>
      </c>
      <c r="G229" s="20">
        <v>144</v>
      </c>
      <c r="H229" s="73">
        <v>4.8</v>
      </c>
      <c r="I229" s="48">
        <f>IF(MONTH(Calls[[#This Row],[Date of Call]])&lt;=6, YEAR(Calls[[#This Row],[Date of Call]]),YEAR(Calls[[#This Row],[Date of Call]])+1)</f>
        <v>2023</v>
      </c>
      <c r="J229" s="48" t="str">
        <f>TEXT(Calls[[#This Row],[Date of Call]],"DDDD")</f>
        <v>Wednesday</v>
      </c>
      <c r="K229" s="48" t="str" cm="1">
        <f t="array" ref="K229">_xlfn.IFS(Calls[[#This Row],[Duration]]&lt;=10,"Under 10 mins",Calls[[#This Row],[Duration]]&lt;=30,"10 to 30 mins", Calls[[#This Row],[Duration]]&lt;60,"30 to 60 mins", Calls[[#This Row],[Duration]]&lt;=120,"1 to 2 hours",TRUE, "More than 2 hours")</f>
        <v>1 to 2 hours</v>
      </c>
      <c r="L229" s="5">
        <f>ROUND(Calls[[#This Row],[Satisfaction Rating]],0)</f>
        <v>5</v>
      </c>
    </row>
    <row r="230" spans="2:12" x14ac:dyDescent="0.3">
      <c r="B230" s="72" t="s">
        <v>1404</v>
      </c>
      <c r="C230" s="20" t="s">
        <v>1181</v>
      </c>
      <c r="D230" s="20">
        <v>65</v>
      </c>
      <c r="E230" s="69" t="s">
        <v>1166</v>
      </c>
      <c r="F230" s="70">
        <v>45000</v>
      </c>
      <c r="G230" s="20">
        <v>87</v>
      </c>
      <c r="H230" s="73">
        <v>2.7</v>
      </c>
      <c r="I230" s="48">
        <f>IF(MONTH(Calls[[#This Row],[Date of Call]])&lt;=6, YEAR(Calls[[#This Row],[Date of Call]]),YEAR(Calls[[#This Row],[Date of Call]])+1)</f>
        <v>2023</v>
      </c>
      <c r="J230" s="48" t="str">
        <f>TEXT(Calls[[#This Row],[Date of Call]],"DDDD")</f>
        <v>Wednesday</v>
      </c>
      <c r="K230" s="48" t="str" cm="1">
        <f t="array" ref="K230">_xlfn.IFS(Calls[[#This Row],[Duration]]&lt;=10,"Under 10 mins",Calls[[#This Row],[Duration]]&lt;=30,"10 to 30 mins", Calls[[#This Row],[Duration]]&lt;60,"30 to 60 mins", Calls[[#This Row],[Duration]]&lt;=120,"1 to 2 hours",TRUE, "More than 2 hours")</f>
        <v>1 to 2 hours</v>
      </c>
      <c r="L230" s="5">
        <f>ROUND(Calls[[#This Row],[Satisfaction Rating]],0)</f>
        <v>3</v>
      </c>
    </row>
    <row r="231" spans="2:12" x14ac:dyDescent="0.3">
      <c r="B231" s="72" t="s">
        <v>1405</v>
      </c>
      <c r="C231" s="20" t="s">
        <v>1171</v>
      </c>
      <c r="D231" s="20">
        <v>123</v>
      </c>
      <c r="E231" s="69" t="s">
        <v>1184</v>
      </c>
      <c r="F231" s="70">
        <v>45000</v>
      </c>
      <c r="G231" s="20">
        <v>36</v>
      </c>
      <c r="H231" s="73">
        <v>3.6</v>
      </c>
      <c r="I231" s="48">
        <f>IF(MONTH(Calls[[#This Row],[Date of Call]])&lt;=6, YEAR(Calls[[#This Row],[Date of Call]]),YEAR(Calls[[#This Row],[Date of Call]])+1)</f>
        <v>2023</v>
      </c>
      <c r="J231" s="48" t="str">
        <f>TEXT(Calls[[#This Row],[Date of Call]],"DDDD")</f>
        <v>Wednesday</v>
      </c>
      <c r="K231" s="48" t="str" cm="1">
        <f t="array" ref="K231">_xlfn.IFS(Calls[[#This Row],[Duration]]&lt;=10,"Under 10 mins",Calls[[#This Row],[Duration]]&lt;=30,"10 to 30 mins", Calls[[#This Row],[Duration]]&lt;60,"30 to 60 mins", Calls[[#This Row],[Duration]]&lt;=120,"1 to 2 hours",TRUE, "More than 2 hours")</f>
        <v>More than 2 hours</v>
      </c>
      <c r="L231" s="5">
        <f>ROUND(Calls[[#This Row],[Satisfaction Rating]],0)</f>
        <v>4</v>
      </c>
    </row>
    <row r="232" spans="2:12" x14ac:dyDescent="0.3">
      <c r="B232" s="72" t="s">
        <v>1406</v>
      </c>
      <c r="C232" s="20" t="s">
        <v>1181</v>
      </c>
      <c r="D232" s="20">
        <v>90</v>
      </c>
      <c r="E232" s="69" t="s">
        <v>1178</v>
      </c>
      <c r="F232" s="70">
        <v>45001</v>
      </c>
      <c r="G232" s="20">
        <v>72</v>
      </c>
      <c r="H232" s="73">
        <v>4.7</v>
      </c>
      <c r="I232" s="48">
        <f>IF(MONTH(Calls[[#This Row],[Date of Call]])&lt;=6, YEAR(Calls[[#This Row],[Date of Call]]),YEAR(Calls[[#This Row],[Date of Call]])+1)</f>
        <v>2023</v>
      </c>
      <c r="J232" s="48" t="str">
        <f>TEXT(Calls[[#This Row],[Date of Call]],"DDDD")</f>
        <v>Thursday</v>
      </c>
      <c r="K232" s="48" t="str" cm="1">
        <f t="array" ref="K232">_xlfn.IFS(Calls[[#This Row],[Duration]]&lt;=10,"Under 10 mins",Calls[[#This Row],[Duration]]&lt;=30,"10 to 30 mins", Calls[[#This Row],[Duration]]&lt;60,"30 to 60 mins", Calls[[#This Row],[Duration]]&lt;=120,"1 to 2 hours",TRUE, "More than 2 hours")</f>
        <v>1 to 2 hours</v>
      </c>
      <c r="L232" s="5">
        <f>ROUND(Calls[[#This Row],[Satisfaction Rating]],0)</f>
        <v>5</v>
      </c>
    </row>
    <row r="233" spans="2:12" x14ac:dyDescent="0.3">
      <c r="B233" s="72" t="s">
        <v>1407</v>
      </c>
      <c r="C233" s="20" t="s">
        <v>1158</v>
      </c>
      <c r="D233" s="20">
        <v>127</v>
      </c>
      <c r="E233" s="69" t="s">
        <v>1157</v>
      </c>
      <c r="F233" s="70">
        <v>45001</v>
      </c>
      <c r="G233" s="20">
        <v>150</v>
      </c>
      <c r="H233" s="73">
        <v>4.4000000000000004</v>
      </c>
      <c r="I233" s="48">
        <f>IF(MONTH(Calls[[#This Row],[Date of Call]])&lt;=6, YEAR(Calls[[#This Row],[Date of Call]]),YEAR(Calls[[#This Row],[Date of Call]])+1)</f>
        <v>2023</v>
      </c>
      <c r="J233" s="48" t="str">
        <f>TEXT(Calls[[#This Row],[Date of Call]],"DDDD")</f>
        <v>Thursday</v>
      </c>
      <c r="K233" s="48" t="str" cm="1">
        <f t="array" ref="K233">_xlfn.IFS(Calls[[#This Row],[Duration]]&lt;=10,"Under 10 mins",Calls[[#This Row],[Duration]]&lt;=30,"10 to 30 mins", Calls[[#This Row],[Duration]]&lt;60,"30 to 60 mins", Calls[[#This Row],[Duration]]&lt;=120,"1 to 2 hours",TRUE, "More than 2 hours")</f>
        <v>More than 2 hours</v>
      </c>
      <c r="L233" s="5">
        <f>ROUND(Calls[[#This Row],[Satisfaction Rating]],0)</f>
        <v>4</v>
      </c>
    </row>
    <row r="234" spans="2:12" x14ac:dyDescent="0.3">
      <c r="B234" s="72" t="s">
        <v>1408</v>
      </c>
      <c r="C234" s="20" t="s">
        <v>1169</v>
      </c>
      <c r="D234" s="20">
        <v>60</v>
      </c>
      <c r="E234" s="69" t="s">
        <v>1166</v>
      </c>
      <c r="F234" s="70">
        <v>45001</v>
      </c>
      <c r="G234" s="20">
        <v>68</v>
      </c>
      <c r="H234" s="73">
        <v>4.3</v>
      </c>
      <c r="I234" s="48">
        <f>IF(MONTH(Calls[[#This Row],[Date of Call]])&lt;=6, YEAR(Calls[[#This Row],[Date of Call]]),YEAR(Calls[[#This Row],[Date of Call]])+1)</f>
        <v>2023</v>
      </c>
      <c r="J234" s="48" t="str">
        <f>TEXT(Calls[[#This Row],[Date of Call]],"DDDD")</f>
        <v>Thursday</v>
      </c>
      <c r="K234" s="48" t="str" cm="1">
        <f t="array" ref="K234">_xlfn.IFS(Calls[[#This Row],[Duration]]&lt;=10,"Under 10 mins",Calls[[#This Row],[Duration]]&lt;=30,"10 to 30 mins", Calls[[#This Row],[Duration]]&lt;60,"30 to 60 mins", Calls[[#This Row],[Duration]]&lt;=120,"1 to 2 hours",TRUE, "More than 2 hours")</f>
        <v>1 to 2 hours</v>
      </c>
      <c r="L234" s="5">
        <f>ROUND(Calls[[#This Row],[Satisfaction Rating]],0)</f>
        <v>4</v>
      </c>
    </row>
    <row r="235" spans="2:12" x14ac:dyDescent="0.3">
      <c r="B235" s="72" t="s">
        <v>1409</v>
      </c>
      <c r="C235" s="20" t="s">
        <v>1161</v>
      </c>
      <c r="D235" s="20">
        <v>94</v>
      </c>
      <c r="E235" s="69" t="s">
        <v>1157</v>
      </c>
      <c r="F235" s="70">
        <v>45001</v>
      </c>
      <c r="G235" s="20">
        <v>99</v>
      </c>
      <c r="H235" s="73">
        <v>4.9000000000000004</v>
      </c>
      <c r="I235" s="48">
        <f>IF(MONTH(Calls[[#This Row],[Date of Call]])&lt;=6, YEAR(Calls[[#This Row],[Date of Call]]),YEAR(Calls[[#This Row],[Date of Call]])+1)</f>
        <v>2023</v>
      </c>
      <c r="J235" s="48" t="str">
        <f>TEXT(Calls[[#This Row],[Date of Call]],"DDDD")</f>
        <v>Thursday</v>
      </c>
      <c r="K235" s="48" t="str" cm="1">
        <f t="array" ref="K235">_xlfn.IFS(Calls[[#This Row],[Duration]]&lt;=10,"Under 10 mins",Calls[[#This Row],[Duration]]&lt;=30,"10 to 30 mins", Calls[[#This Row],[Duration]]&lt;60,"30 to 60 mins", Calls[[#This Row],[Duration]]&lt;=120,"1 to 2 hours",TRUE, "More than 2 hours")</f>
        <v>1 to 2 hours</v>
      </c>
      <c r="L235" s="5">
        <f>ROUND(Calls[[#This Row],[Satisfaction Rating]],0)</f>
        <v>5</v>
      </c>
    </row>
    <row r="236" spans="2:12" x14ac:dyDescent="0.3">
      <c r="B236" s="72" t="s">
        <v>1410</v>
      </c>
      <c r="C236" s="20" t="s">
        <v>1171</v>
      </c>
      <c r="D236" s="20">
        <v>54</v>
      </c>
      <c r="E236" s="69" t="s">
        <v>1166</v>
      </c>
      <c r="F236" s="70">
        <v>45001</v>
      </c>
      <c r="G236" s="20">
        <v>26</v>
      </c>
      <c r="H236" s="73">
        <v>4.8</v>
      </c>
      <c r="I236" s="48">
        <f>IF(MONTH(Calls[[#This Row],[Date of Call]])&lt;=6, YEAR(Calls[[#This Row],[Date of Call]]),YEAR(Calls[[#This Row],[Date of Call]])+1)</f>
        <v>2023</v>
      </c>
      <c r="J236" s="48" t="str">
        <f>TEXT(Calls[[#This Row],[Date of Call]],"DDDD")</f>
        <v>Thursday</v>
      </c>
      <c r="K236" s="48" t="str" cm="1">
        <f t="array" ref="K236">_xlfn.IFS(Calls[[#This Row],[Duration]]&lt;=10,"Under 10 mins",Calls[[#This Row],[Duration]]&lt;=30,"10 to 30 mins", Calls[[#This Row],[Duration]]&lt;60,"30 to 60 mins", Calls[[#This Row],[Duration]]&lt;=120,"1 to 2 hours",TRUE, "More than 2 hours")</f>
        <v>30 to 60 mins</v>
      </c>
      <c r="L236" s="5">
        <f>ROUND(Calls[[#This Row],[Satisfaction Rating]],0)</f>
        <v>5</v>
      </c>
    </row>
    <row r="237" spans="2:12" x14ac:dyDescent="0.3">
      <c r="B237" s="72" t="s">
        <v>1411</v>
      </c>
      <c r="C237" s="20" t="s">
        <v>1181</v>
      </c>
      <c r="D237" s="20">
        <v>104</v>
      </c>
      <c r="E237" s="69" t="s">
        <v>1166</v>
      </c>
      <c r="F237" s="70">
        <v>45001</v>
      </c>
      <c r="G237" s="20">
        <v>88</v>
      </c>
      <c r="H237" s="73">
        <v>3.2</v>
      </c>
      <c r="I237" s="48">
        <f>IF(MONTH(Calls[[#This Row],[Date of Call]])&lt;=6, YEAR(Calls[[#This Row],[Date of Call]]),YEAR(Calls[[#This Row],[Date of Call]])+1)</f>
        <v>2023</v>
      </c>
      <c r="J237" s="48" t="str">
        <f>TEXT(Calls[[#This Row],[Date of Call]],"DDDD")</f>
        <v>Thursday</v>
      </c>
      <c r="K237" s="48" t="str" cm="1">
        <f t="array" ref="K237">_xlfn.IFS(Calls[[#This Row],[Duration]]&lt;=10,"Under 10 mins",Calls[[#This Row],[Duration]]&lt;=30,"10 to 30 mins", Calls[[#This Row],[Duration]]&lt;60,"30 to 60 mins", Calls[[#This Row],[Duration]]&lt;=120,"1 to 2 hours",TRUE, "More than 2 hours")</f>
        <v>1 to 2 hours</v>
      </c>
      <c r="L237" s="5">
        <f>ROUND(Calls[[#This Row],[Satisfaction Rating]],0)</f>
        <v>3</v>
      </c>
    </row>
    <row r="238" spans="2:12" x14ac:dyDescent="0.3">
      <c r="B238" s="72" t="s">
        <v>1412</v>
      </c>
      <c r="C238" s="20" t="s">
        <v>1176</v>
      </c>
      <c r="D238" s="20">
        <v>100</v>
      </c>
      <c r="E238" s="69" t="s">
        <v>1166</v>
      </c>
      <c r="F238" s="70">
        <v>45001</v>
      </c>
      <c r="G238" s="20">
        <v>124</v>
      </c>
      <c r="H238" s="73">
        <v>3.4</v>
      </c>
      <c r="I238" s="48">
        <f>IF(MONTH(Calls[[#This Row],[Date of Call]])&lt;=6, YEAR(Calls[[#This Row],[Date of Call]]),YEAR(Calls[[#This Row],[Date of Call]])+1)</f>
        <v>2023</v>
      </c>
      <c r="J238" s="48" t="str">
        <f>TEXT(Calls[[#This Row],[Date of Call]],"DDDD")</f>
        <v>Thursday</v>
      </c>
      <c r="K238" s="48" t="str" cm="1">
        <f t="array" ref="K238">_xlfn.IFS(Calls[[#This Row],[Duration]]&lt;=10,"Under 10 mins",Calls[[#This Row],[Duration]]&lt;=30,"10 to 30 mins", Calls[[#This Row],[Duration]]&lt;60,"30 to 60 mins", Calls[[#This Row],[Duration]]&lt;=120,"1 to 2 hours",TRUE, "More than 2 hours")</f>
        <v>1 to 2 hours</v>
      </c>
      <c r="L238" s="5">
        <f>ROUND(Calls[[#This Row],[Satisfaction Rating]],0)</f>
        <v>3</v>
      </c>
    </row>
    <row r="239" spans="2:12" x14ac:dyDescent="0.3">
      <c r="B239" s="72" t="s">
        <v>1413</v>
      </c>
      <c r="C239" s="20" t="s">
        <v>1174</v>
      </c>
      <c r="D239" s="20">
        <v>84</v>
      </c>
      <c r="E239" s="69" t="s">
        <v>1166</v>
      </c>
      <c r="F239" s="70">
        <v>45001</v>
      </c>
      <c r="G239" s="20">
        <v>72</v>
      </c>
      <c r="H239" s="73">
        <v>3.5</v>
      </c>
      <c r="I239" s="48">
        <f>IF(MONTH(Calls[[#This Row],[Date of Call]])&lt;=6, YEAR(Calls[[#This Row],[Date of Call]]),YEAR(Calls[[#This Row],[Date of Call]])+1)</f>
        <v>2023</v>
      </c>
      <c r="J239" s="48" t="str">
        <f>TEXT(Calls[[#This Row],[Date of Call]],"DDDD")</f>
        <v>Thursday</v>
      </c>
      <c r="K239" s="48" t="str" cm="1">
        <f t="array" ref="K239">_xlfn.IFS(Calls[[#This Row],[Duration]]&lt;=10,"Under 10 mins",Calls[[#This Row],[Duration]]&lt;=30,"10 to 30 mins", Calls[[#This Row],[Duration]]&lt;60,"30 to 60 mins", Calls[[#This Row],[Duration]]&lt;=120,"1 to 2 hours",TRUE, "More than 2 hours")</f>
        <v>1 to 2 hours</v>
      </c>
      <c r="L239" s="5">
        <f>ROUND(Calls[[#This Row],[Satisfaction Rating]],0)</f>
        <v>4</v>
      </c>
    </row>
    <row r="240" spans="2:12" x14ac:dyDescent="0.3">
      <c r="B240" s="72" t="s">
        <v>1414</v>
      </c>
      <c r="C240" s="20" t="s">
        <v>1156</v>
      </c>
      <c r="D240" s="20">
        <v>92</v>
      </c>
      <c r="E240" s="69" t="s">
        <v>1172</v>
      </c>
      <c r="F240" s="70">
        <v>45002</v>
      </c>
      <c r="G240" s="20">
        <v>125</v>
      </c>
      <c r="H240" s="73">
        <v>4.9000000000000004</v>
      </c>
      <c r="I240" s="48">
        <f>IF(MONTH(Calls[[#This Row],[Date of Call]])&lt;=6, YEAR(Calls[[#This Row],[Date of Call]]),YEAR(Calls[[#This Row],[Date of Call]])+1)</f>
        <v>2023</v>
      </c>
      <c r="J240" s="48" t="str">
        <f>TEXT(Calls[[#This Row],[Date of Call]],"DDDD")</f>
        <v>Friday</v>
      </c>
      <c r="K240" s="48" t="str" cm="1">
        <f t="array" ref="K240">_xlfn.IFS(Calls[[#This Row],[Duration]]&lt;=10,"Under 10 mins",Calls[[#This Row],[Duration]]&lt;=30,"10 to 30 mins", Calls[[#This Row],[Duration]]&lt;60,"30 to 60 mins", Calls[[#This Row],[Duration]]&lt;=120,"1 to 2 hours",TRUE, "More than 2 hours")</f>
        <v>1 to 2 hours</v>
      </c>
      <c r="L240" s="5">
        <f>ROUND(Calls[[#This Row],[Satisfaction Rating]],0)</f>
        <v>5</v>
      </c>
    </row>
    <row r="241" spans="2:12" x14ac:dyDescent="0.3">
      <c r="B241" s="72" t="s">
        <v>1415</v>
      </c>
      <c r="C241" s="20" t="s">
        <v>1183</v>
      </c>
      <c r="D241" s="20">
        <v>64</v>
      </c>
      <c r="E241" s="69" t="s">
        <v>1157</v>
      </c>
      <c r="F241" s="70">
        <v>45002</v>
      </c>
      <c r="G241" s="20">
        <v>22</v>
      </c>
      <c r="H241" s="73">
        <v>4.0999999999999996</v>
      </c>
      <c r="I241" s="48">
        <f>IF(MONTH(Calls[[#This Row],[Date of Call]])&lt;=6, YEAR(Calls[[#This Row],[Date of Call]]),YEAR(Calls[[#This Row],[Date of Call]])+1)</f>
        <v>2023</v>
      </c>
      <c r="J241" s="48" t="str">
        <f>TEXT(Calls[[#This Row],[Date of Call]],"DDDD")</f>
        <v>Friday</v>
      </c>
      <c r="K241" s="48" t="str" cm="1">
        <f t="array" ref="K241">_xlfn.IFS(Calls[[#This Row],[Duration]]&lt;=10,"Under 10 mins",Calls[[#This Row],[Duration]]&lt;=30,"10 to 30 mins", Calls[[#This Row],[Duration]]&lt;60,"30 to 60 mins", Calls[[#This Row],[Duration]]&lt;=120,"1 to 2 hours",TRUE, "More than 2 hours")</f>
        <v>1 to 2 hours</v>
      </c>
      <c r="L241" s="5">
        <f>ROUND(Calls[[#This Row],[Satisfaction Rating]],0)</f>
        <v>4</v>
      </c>
    </row>
    <row r="242" spans="2:12" x14ac:dyDescent="0.3">
      <c r="B242" s="72" t="s">
        <v>1416</v>
      </c>
      <c r="C242" s="20" t="s">
        <v>1165</v>
      </c>
      <c r="D242" s="20">
        <v>89</v>
      </c>
      <c r="E242" s="69" t="s">
        <v>1178</v>
      </c>
      <c r="F242" s="70">
        <v>45003</v>
      </c>
      <c r="G242" s="20">
        <v>70</v>
      </c>
      <c r="H242" s="73">
        <v>4.9000000000000004</v>
      </c>
      <c r="I242" s="48">
        <f>IF(MONTH(Calls[[#This Row],[Date of Call]])&lt;=6, YEAR(Calls[[#This Row],[Date of Call]]),YEAR(Calls[[#This Row],[Date of Call]])+1)</f>
        <v>2023</v>
      </c>
      <c r="J242" s="48" t="str">
        <f>TEXT(Calls[[#This Row],[Date of Call]],"DDDD")</f>
        <v>Saturday</v>
      </c>
      <c r="K242" s="48" t="str" cm="1">
        <f t="array" ref="K242">_xlfn.IFS(Calls[[#This Row],[Duration]]&lt;=10,"Under 10 mins",Calls[[#This Row],[Duration]]&lt;=30,"10 to 30 mins", Calls[[#This Row],[Duration]]&lt;60,"30 to 60 mins", Calls[[#This Row],[Duration]]&lt;=120,"1 to 2 hours",TRUE, "More than 2 hours")</f>
        <v>1 to 2 hours</v>
      </c>
      <c r="L242" s="5">
        <f>ROUND(Calls[[#This Row],[Satisfaction Rating]],0)</f>
        <v>5</v>
      </c>
    </row>
    <row r="243" spans="2:12" x14ac:dyDescent="0.3">
      <c r="B243" s="72" t="s">
        <v>1417</v>
      </c>
      <c r="C243" s="20" t="s">
        <v>1192</v>
      </c>
      <c r="D243" s="20">
        <v>40</v>
      </c>
      <c r="E243" s="69" t="s">
        <v>1166</v>
      </c>
      <c r="F243" s="70">
        <v>45003</v>
      </c>
      <c r="G243" s="20">
        <v>24</v>
      </c>
      <c r="H243" s="73">
        <v>4.3</v>
      </c>
      <c r="I243" s="48">
        <f>IF(MONTH(Calls[[#This Row],[Date of Call]])&lt;=6, YEAR(Calls[[#This Row],[Date of Call]]),YEAR(Calls[[#This Row],[Date of Call]])+1)</f>
        <v>2023</v>
      </c>
      <c r="J243" s="48" t="str">
        <f>TEXT(Calls[[#This Row],[Date of Call]],"DDDD")</f>
        <v>Saturday</v>
      </c>
      <c r="K243" s="48" t="str" cm="1">
        <f t="array" ref="K243">_xlfn.IFS(Calls[[#This Row],[Duration]]&lt;=10,"Under 10 mins",Calls[[#This Row],[Duration]]&lt;=30,"10 to 30 mins", Calls[[#This Row],[Duration]]&lt;60,"30 to 60 mins", Calls[[#This Row],[Duration]]&lt;=120,"1 to 2 hours",TRUE, "More than 2 hours")</f>
        <v>30 to 60 mins</v>
      </c>
      <c r="L243" s="5">
        <f>ROUND(Calls[[#This Row],[Satisfaction Rating]],0)</f>
        <v>4</v>
      </c>
    </row>
    <row r="244" spans="2:12" x14ac:dyDescent="0.3">
      <c r="B244" s="72" t="s">
        <v>1418</v>
      </c>
      <c r="C244" s="20" t="s">
        <v>1187</v>
      </c>
      <c r="D244" s="20">
        <v>75</v>
      </c>
      <c r="E244" s="69" t="s">
        <v>1184</v>
      </c>
      <c r="F244" s="70">
        <v>45003</v>
      </c>
      <c r="G244" s="20">
        <v>32</v>
      </c>
      <c r="H244" s="73">
        <v>4.0999999999999996</v>
      </c>
      <c r="I244" s="48">
        <f>IF(MONTH(Calls[[#This Row],[Date of Call]])&lt;=6, YEAR(Calls[[#This Row],[Date of Call]]),YEAR(Calls[[#This Row],[Date of Call]])+1)</f>
        <v>2023</v>
      </c>
      <c r="J244" s="48" t="str">
        <f>TEXT(Calls[[#This Row],[Date of Call]],"DDDD")</f>
        <v>Saturday</v>
      </c>
      <c r="K244" s="48" t="str" cm="1">
        <f t="array" ref="K244">_xlfn.IFS(Calls[[#This Row],[Duration]]&lt;=10,"Under 10 mins",Calls[[#This Row],[Duration]]&lt;=30,"10 to 30 mins", Calls[[#This Row],[Duration]]&lt;60,"30 to 60 mins", Calls[[#This Row],[Duration]]&lt;=120,"1 to 2 hours",TRUE, "More than 2 hours")</f>
        <v>1 to 2 hours</v>
      </c>
      <c r="L244" s="5">
        <f>ROUND(Calls[[#This Row],[Satisfaction Rating]],0)</f>
        <v>4</v>
      </c>
    </row>
    <row r="245" spans="2:12" x14ac:dyDescent="0.3">
      <c r="B245" s="72" t="s">
        <v>1419</v>
      </c>
      <c r="C245" s="20" t="s">
        <v>1158</v>
      </c>
      <c r="D245" s="20">
        <v>106</v>
      </c>
      <c r="E245" s="69" t="s">
        <v>1172</v>
      </c>
      <c r="F245" s="70">
        <v>45003</v>
      </c>
      <c r="G245" s="20">
        <v>112</v>
      </c>
      <c r="H245" s="73">
        <v>4.4000000000000004</v>
      </c>
      <c r="I245" s="48">
        <f>IF(MONTH(Calls[[#This Row],[Date of Call]])&lt;=6, YEAR(Calls[[#This Row],[Date of Call]]),YEAR(Calls[[#This Row],[Date of Call]])+1)</f>
        <v>2023</v>
      </c>
      <c r="J245" s="48" t="str">
        <f>TEXT(Calls[[#This Row],[Date of Call]],"DDDD")</f>
        <v>Saturday</v>
      </c>
      <c r="K245" s="48" t="str" cm="1">
        <f t="array" ref="K245">_xlfn.IFS(Calls[[#This Row],[Duration]]&lt;=10,"Under 10 mins",Calls[[#This Row],[Duration]]&lt;=30,"10 to 30 mins", Calls[[#This Row],[Duration]]&lt;60,"30 to 60 mins", Calls[[#This Row],[Duration]]&lt;=120,"1 to 2 hours",TRUE, "More than 2 hours")</f>
        <v>1 to 2 hours</v>
      </c>
      <c r="L245" s="5">
        <f>ROUND(Calls[[#This Row],[Satisfaction Rating]],0)</f>
        <v>4</v>
      </c>
    </row>
    <row r="246" spans="2:12" x14ac:dyDescent="0.3">
      <c r="B246" s="72" t="s">
        <v>1420</v>
      </c>
      <c r="C246" s="20" t="s">
        <v>1183</v>
      </c>
      <c r="D246" s="20">
        <v>58</v>
      </c>
      <c r="E246" s="69" t="s">
        <v>1166</v>
      </c>
      <c r="F246" s="70">
        <v>45004</v>
      </c>
      <c r="G246" s="20">
        <v>43</v>
      </c>
      <c r="H246" s="73">
        <v>4.5</v>
      </c>
      <c r="I246" s="48">
        <f>IF(MONTH(Calls[[#This Row],[Date of Call]])&lt;=6, YEAR(Calls[[#This Row],[Date of Call]]),YEAR(Calls[[#This Row],[Date of Call]])+1)</f>
        <v>2023</v>
      </c>
      <c r="J246" s="48" t="str">
        <f>TEXT(Calls[[#This Row],[Date of Call]],"DDDD")</f>
        <v>Sunday</v>
      </c>
      <c r="K246" s="48" t="str" cm="1">
        <f t="array" ref="K246">_xlfn.IFS(Calls[[#This Row],[Duration]]&lt;=10,"Under 10 mins",Calls[[#This Row],[Duration]]&lt;=30,"10 to 30 mins", Calls[[#This Row],[Duration]]&lt;60,"30 to 60 mins", Calls[[#This Row],[Duration]]&lt;=120,"1 to 2 hours",TRUE, "More than 2 hours")</f>
        <v>30 to 60 mins</v>
      </c>
      <c r="L246" s="5">
        <f>ROUND(Calls[[#This Row],[Satisfaction Rating]],0)</f>
        <v>5</v>
      </c>
    </row>
    <row r="247" spans="2:12" x14ac:dyDescent="0.3">
      <c r="B247" s="72" t="s">
        <v>1421</v>
      </c>
      <c r="C247" s="20" t="s">
        <v>1174</v>
      </c>
      <c r="D247" s="20">
        <v>84</v>
      </c>
      <c r="E247" s="69" t="s">
        <v>1172</v>
      </c>
      <c r="F247" s="70">
        <v>45004</v>
      </c>
      <c r="G247" s="20">
        <v>22</v>
      </c>
      <c r="H247" s="73">
        <v>3.5</v>
      </c>
      <c r="I247" s="48">
        <f>IF(MONTH(Calls[[#This Row],[Date of Call]])&lt;=6, YEAR(Calls[[#This Row],[Date of Call]]),YEAR(Calls[[#This Row],[Date of Call]])+1)</f>
        <v>2023</v>
      </c>
      <c r="J247" s="48" t="str">
        <f>TEXT(Calls[[#This Row],[Date of Call]],"DDDD")</f>
        <v>Sunday</v>
      </c>
      <c r="K247" s="48" t="str" cm="1">
        <f t="array" ref="K247">_xlfn.IFS(Calls[[#This Row],[Duration]]&lt;=10,"Under 10 mins",Calls[[#This Row],[Duration]]&lt;=30,"10 to 30 mins", Calls[[#This Row],[Duration]]&lt;60,"30 to 60 mins", Calls[[#This Row],[Duration]]&lt;=120,"1 to 2 hours",TRUE, "More than 2 hours")</f>
        <v>1 to 2 hours</v>
      </c>
      <c r="L247" s="5">
        <f>ROUND(Calls[[#This Row],[Satisfaction Rating]],0)</f>
        <v>4</v>
      </c>
    </row>
    <row r="248" spans="2:12" x14ac:dyDescent="0.3">
      <c r="B248" s="72" t="s">
        <v>1422</v>
      </c>
      <c r="C248" s="20" t="s">
        <v>1181</v>
      </c>
      <c r="D248" s="20">
        <v>140</v>
      </c>
      <c r="E248" s="69" t="s">
        <v>1172</v>
      </c>
      <c r="F248" s="70">
        <v>45004</v>
      </c>
      <c r="G248" s="20">
        <v>93</v>
      </c>
      <c r="H248" s="73">
        <v>4.4000000000000004</v>
      </c>
      <c r="I248" s="48">
        <f>IF(MONTH(Calls[[#This Row],[Date of Call]])&lt;=6, YEAR(Calls[[#This Row],[Date of Call]]),YEAR(Calls[[#This Row],[Date of Call]])+1)</f>
        <v>2023</v>
      </c>
      <c r="J248" s="48" t="str">
        <f>TEXT(Calls[[#This Row],[Date of Call]],"DDDD")</f>
        <v>Sunday</v>
      </c>
      <c r="K248" s="48" t="str" cm="1">
        <f t="array" ref="K248">_xlfn.IFS(Calls[[#This Row],[Duration]]&lt;=10,"Under 10 mins",Calls[[#This Row],[Duration]]&lt;=30,"10 to 30 mins", Calls[[#This Row],[Duration]]&lt;60,"30 to 60 mins", Calls[[#This Row],[Duration]]&lt;=120,"1 to 2 hours",TRUE, "More than 2 hours")</f>
        <v>More than 2 hours</v>
      </c>
      <c r="L248" s="5">
        <f>ROUND(Calls[[#This Row],[Satisfaction Rating]],0)</f>
        <v>4</v>
      </c>
    </row>
    <row r="249" spans="2:12" x14ac:dyDescent="0.3">
      <c r="B249" s="72" t="s">
        <v>1423</v>
      </c>
      <c r="C249" s="20" t="s">
        <v>1183</v>
      </c>
      <c r="D249" s="20">
        <v>67</v>
      </c>
      <c r="E249" s="69" t="s">
        <v>1172</v>
      </c>
      <c r="F249" s="70">
        <v>45004</v>
      </c>
      <c r="G249" s="20">
        <v>45</v>
      </c>
      <c r="H249" s="73">
        <v>3.5</v>
      </c>
      <c r="I249" s="48">
        <f>IF(MONTH(Calls[[#This Row],[Date of Call]])&lt;=6, YEAR(Calls[[#This Row],[Date of Call]]),YEAR(Calls[[#This Row],[Date of Call]])+1)</f>
        <v>2023</v>
      </c>
      <c r="J249" s="48" t="str">
        <f>TEXT(Calls[[#This Row],[Date of Call]],"DDDD")</f>
        <v>Sunday</v>
      </c>
      <c r="K249" s="48" t="str" cm="1">
        <f t="array" ref="K249">_xlfn.IFS(Calls[[#This Row],[Duration]]&lt;=10,"Under 10 mins",Calls[[#This Row],[Duration]]&lt;=30,"10 to 30 mins", Calls[[#This Row],[Duration]]&lt;60,"30 to 60 mins", Calls[[#This Row],[Duration]]&lt;=120,"1 to 2 hours",TRUE, "More than 2 hours")</f>
        <v>1 to 2 hours</v>
      </c>
      <c r="L249" s="5">
        <f>ROUND(Calls[[#This Row],[Satisfaction Rating]],0)</f>
        <v>4</v>
      </c>
    </row>
    <row r="250" spans="2:12" x14ac:dyDescent="0.3">
      <c r="B250" s="72" t="s">
        <v>1424</v>
      </c>
      <c r="C250" s="20" t="s">
        <v>1161</v>
      </c>
      <c r="D250" s="20">
        <v>126</v>
      </c>
      <c r="E250" s="69" t="s">
        <v>1172</v>
      </c>
      <c r="F250" s="70">
        <v>45005</v>
      </c>
      <c r="G250" s="20">
        <v>96</v>
      </c>
      <c r="H250" s="73">
        <v>3.8</v>
      </c>
      <c r="I250" s="48">
        <f>IF(MONTH(Calls[[#This Row],[Date of Call]])&lt;=6, YEAR(Calls[[#This Row],[Date of Call]]),YEAR(Calls[[#This Row],[Date of Call]])+1)</f>
        <v>2023</v>
      </c>
      <c r="J250" s="48" t="str">
        <f>TEXT(Calls[[#This Row],[Date of Call]],"DDDD")</f>
        <v>Monday</v>
      </c>
      <c r="K250" s="48" t="str" cm="1">
        <f t="array" ref="K250">_xlfn.IFS(Calls[[#This Row],[Duration]]&lt;=10,"Under 10 mins",Calls[[#This Row],[Duration]]&lt;=30,"10 to 30 mins", Calls[[#This Row],[Duration]]&lt;60,"30 to 60 mins", Calls[[#This Row],[Duration]]&lt;=120,"1 to 2 hours",TRUE, "More than 2 hours")</f>
        <v>More than 2 hours</v>
      </c>
      <c r="L250" s="5">
        <f>ROUND(Calls[[#This Row],[Satisfaction Rating]],0)</f>
        <v>4</v>
      </c>
    </row>
    <row r="251" spans="2:12" x14ac:dyDescent="0.3">
      <c r="B251" s="72" t="s">
        <v>1425</v>
      </c>
      <c r="C251" s="20" t="s">
        <v>1161</v>
      </c>
      <c r="D251" s="20">
        <v>89</v>
      </c>
      <c r="E251" s="69" t="s">
        <v>1166</v>
      </c>
      <c r="F251" s="70">
        <v>45005</v>
      </c>
      <c r="G251" s="20">
        <v>96</v>
      </c>
      <c r="H251" s="73">
        <v>3.3</v>
      </c>
      <c r="I251" s="48">
        <f>IF(MONTH(Calls[[#This Row],[Date of Call]])&lt;=6, YEAR(Calls[[#This Row],[Date of Call]]),YEAR(Calls[[#This Row],[Date of Call]])+1)</f>
        <v>2023</v>
      </c>
      <c r="J251" s="48" t="str">
        <f>TEXT(Calls[[#This Row],[Date of Call]],"DDDD")</f>
        <v>Monday</v>
      </c>
      <c r="K251" s="48" t="str" cm="1">
        <f t="array" ref="K251">_xlfn.IFS(Calls[[#This Row],[Duration]]&lt;=10,"Under 10 mins",Calls[[#This Row],[Duration]]&lt;=30,"10 to 30 mins", Calls[[#This Row],[Duration]]&lt;60,"30 to 60 mins", Calls[[#This Row],[Duration]]&lt;=120,"1 to 2 hours",TRUE, "More than 2 hours")</f>
        <v>1 to 2 hours</v>
      </c>
      <c r="L251" s="5">
        <f>ROUND(Calls[[#This Row],[Satisfaction Rating]],0)</f>
        <v>3</v>
      </c>
    </row>
    <row r="252" spans="2:12" x14ac:dyDescent="0.3">
      <c r="B252" s="72" t="s">
        <v>1426</v>
      </c>
      <c r="C252" s="20" t="s">
        <v>1165</v>
      </c>
      <c r="D252" s="20">
        <v>56</v>
      </c>
      <c r="E252" s="69" t="s">
        <v>1157</v>
      </c>
      <c r="F252" s="70">
        <v>45005</v>
      </c>
      <c r="G252" s="20">
        <v>31</v>
      </c>
      <c r="H252" s="73">
        <v>4.4000000000000004</v>
      </c>
      <c r="I252" s="48">
        <f>IF(MONTH(Calls[[#This Row],[Date of Call]])&lt;=6, YEAR(Calls[[#This Row],[Date of Call]]),YEAR(Calls[[#This Row],[Date of Call]])+1)</f>
        <v>2023</v>
      </c>
      <c r="J252" s="48" t="str">
        <f>TEXT(Calls[[#This Row],[Date of Call]],"DDDD")</f>
        <v>Monday</v>
      </c>
      <c r="K252" s="48" t="str" cm="1">
        <f t="array" ref="K252">_xlfn.IFS(Calls[[#This Row],[Duration]]&lt;=10,"Under 10 mins",Calls[[#This Row],[Duration]]&lt;=30,"10 to 30 mins", Calls[[#This Row],[Duration]]&lt;60,"30 to 60 mins", Calls[[#This Row],[Duration]]&lt;=120,"1 to 2 hours",TRUE, "More than 2 hours")</f>
        <v>30 to 60 mins</v>
      </c>
      <c r="L252" s="5">
        <f>ROUND(Calls[[#This Row],[Satisfaction Rating]],0)</f>
        <v>4</v>
      </c>
    </row>
    <row r="253" spans="2:12" x14ac:dyDescent="0.3">
      <c r="B253" s="72" t="s">
        <v>1427</v>
      </c>
      <c r="C253" s="20" t="s">
        <v>1171</v>
      </c>
      <c r="D253" s="20">
        <v>48</v>
      </c>
      <c r="E253" s="69" t="s">
        <v>1166</v>
      </c>
      <c r="F253" s="70">
        <v>45005</v>
      </c>
      <c r="G253" s="20">
        <v>200</v>
      </c>
      <c r="H253" s="73">
        <v>3.9</v>
      </c>
      <c r="I253" s="48">
        <f>IF(MONTH(Calls[[#This Row],[Date of Call]])&lt;=6, YEAR(Calls[[#This Row],[Date of Call]]),YEAR(Calls[[#This Row],[Date of Call]])+1)</f>
        <v>2023</v>
      </c>
      <c r="J253" s="48" t="str">
        <f>TEXT(Calls[[#This Row],[Date of Call]],"DDDD")</f>
        <v>Monday</v>
      </c>
      <c r="K253" s="48" t="str" cm="1">
        <f t="array" ref="K253">_xlfn.IFS(Calls[[#This Row],[Duration]]&lt;=10,"Under 10 mins",Calls[[#This Row],[Duration]]&lt;=30,"10 to 30 mins", Calls[[#This Row],[Duration]]&lt;60,"30 to 60 mins", Calls[[#This Row],[Duration]]&lt;=120,"1 to 2 hours",TRUE, "More than 2 hours")</f>
        <v>30 to 60 mins</v>
      </c>
      <c r="L253" s="5">
        <f>ROUND(Calls[[#This Row],[Satisfaction Rating]],0)</f>
        <v>4</v>
      </c>
    </row>
    <row r="254" spans="2:12" x14ac:dyDescent="0.3">
      <c r="B254" s="72" t="s">
        <v>1428</v>
      </c>
      <c r="C254" s="20" t="s">
        <v>1161</v>
      </c>
      <c r="D254" s="20">
        <v>55</v>
      </c>
      <c r="E254" s="69" t="s">
        <v>1157</v>
      </c>
      <c r="F254" s="70">
        <v>45005</v>
      </c>
      <c r="G254" s="20">
        <v>99</v>
      </c>
      <c r="H254" s="73">
        <v>2.7</v>
      </c>
      <c r="I254" s="48">
        <f>IF(MONTH(Calls[[#This Row],[Date of Call]])&lt;=6, YEAR(Calls[[#This Row],[Date of Call]]),YEAR(Calls[[#This Row],[Date of Call]])+1)</f>
        <v>2023</v>
      </c>
      <c r="J254" s="48" t="str">
        <f>TEXT(Calls[[#This Row],[Date of Call]],"DDDD")</f>
        <v>Monday</v>
      </c>
      <c r="K254" s="48" t="str" cm="1">
        <f t="array" ref="K254">_xlfn.IFS(Calls[[#This Row],[Duration]]&lt;=10,"Under 10 mins",Calls[[#This Row],[Duration]]&lt;=30,"10 to 30 mins", Calls[[#This Row],[Duration]]&lt;60,"30 to 60 mins", Calls[[#This Row],[Duration]]&lt;=120,"1 to 2 hours",TRUE, "More than 2 hours")</f>
        <v>30 to 60 mins</v>
      </c>
      <c r="L254" s="5">
        <f>ROUND(Calls[[#This Row],[Satisfaction Rating]],0)</f>
        <v>3</v>
      </c>
    </row>
    <row r="255" spans="2:12" x14ac:dyDescent="0.3">
      <c r="B255" s="72" t="s">
        <v>1429</v>
      </c>
      <c r="C255" s="20" t="s">
        <v>1169</v>
      </c>
      <c r="D255" s="20">
        <v>88</v>
      </c>
      <c r="E255" s="69" t="s">
        <v>1184</v>
      </c>
      <c r="F255" s="70">
        <v>45005</v>
      </c>
      <c r="G255" s="20">
        <v>144</v>
      </c>
      <c r="H255" s="73">
        <v>2.9</v>
      </c>
      <c r="I255" s="48">
        <f>IF(MONTH(Calls[[#This Row],[Date of Call]])&lt;=6, YEAR(Calls[[#This Row],[Date of Call]]),YEAR(Calls[[#This Row],[Date of Call]])+1)</f>
        <v>2023</v>
      </c>
      <c r="J255" s="48" t="str">
        <f>TEXT(Calls[[#This Row],[Date of Call]],"DDDD")</f>
        <v>Monday</v>
      </c>
      <c r="K255" s="48" t="str" cm="1">
        <f t="array" ref="K255">_xlfn.IFS(Calls[[#This Row],[Duration]]&lt;=10,"Under 10 mins",Calls[[#This Row],[Duration]]&lt;=30,"10 to 30 mins", Calls[[#This Row],[Duration]]&lt;60,"30 to 60 mins", Calls[[#This Row],[Duration]]&lt;=120,"1 to 2 hours",TRUE, "More than 2 hours")</f>
        <v>1 to 2 hours</v>
      </c>
      <c r="L255" s="5">
        <f>ROUND(Calls[[#This Row],[Satisfaction Rating]],0)</f>
        <v>3</v>
      </c>
    </row>
    <row r="256" spans="2:12" x14ac:dyDescent="0.3">
      <c r="B256" s="72" t="s">
        <v>1430</v>
      </c>
      <c r="C256" s="20" t="s">
        <v>1165</v>
      </c>
      <c r="D256" s="20">
        <v>102</v>
      </c>
      <c r="E256" s="69" t="s">
        <v>1172</v>
      </c>
      <c r="F256" s="70">
        <v>45006</v>
      </c>
      <c r="G256" s="20">
        <v>81</v>
      </c>
      <c r="H256" s="73">
        <v>4</v>
      </c>
      <c r="I256" s="48">
        <f>IF(MONTH(Calls[[#This Row],[Date of Call]])&lt;=6, YEAR(Calls[[#This Row],[Date of Call]]),YEAR(Calls[[#This Row],[Date of Call]])+1)</f>
        <v>2023</v>
      </c>
      <c r="J256" s="48" t="str">
        <f>TEXT(Calls[[#This Row],[Date of Call]],"DDDD")</f>
        <v>Tuesday</v>
      </c>
      <c r="K256" s="48" t="str" cm="1">
        <f t="array" ref="K256">_xlfn.IFS(Calls[[#This Row],[Duration]]&lt;=10,"Under 10 mins",Calls[[#This Row],[Duration]]&lt;=30,"10 to 30 mins", Calls[[#This Row],[Duration]]&lt;60,"30 to 60 mins", Calls[[#This Row],[Duration]]&lt;=120,"1 to 2 hours",TRUE, "More than 2 hours")</f>
        <v>1 to 2 hours</v>
      </c>
      <c r="L256" s="5">
        <f>ROUND(Calls[[#This Row],[Satisfaction Rating]],0)</f>
        <v>4</v>
      </c>
    </row>
    <row r="257" spans="2:12" x14ac:dyDescent="0.3">
      <c r="B257" s="72" t="s">
        <v>1431</v>
      </c>
      <c r="C257" s="20" t="s">
        <v>1169</v>
      </c>
      <c r="D257" s="20">
        <v>155</v>
      </c>
      <c r="E257" s="69" t="s">
        <v>1184</v>
      </c>
      <c r="F257" s="70">
        <v>45006</v>
      </c>
      <c r="G257" s="20">
        <v>70</v>
      </c>
      <c r="H257" s="73">
        <v>4.4000000000000004</v>
      </c>
      <c r="I257" s="48">
        <f>IF(MONTH(Calls[[#This Row],[Date of Call]])&lt;=6, YEAR(Calls[[#This Row],[Date of Call]]),YEAR(Calls[[#This Row],[Date of Call]])+1)</f>
        <v>2023</v>
      </c>
      <c r="J257" s="48" t="str">
        <f>TEXT(Calls[[#This Row],[Date of Call]],"DDDD")</f>
        <v>Tuesday</v>
      </c>
      <c r="K257" s="48" t="str" cm="1">
        <f t="array" ref="K257">_xlfn.IFS(Calls[[#This Row],[Duration]]&lt;=10,"Under 10 mins",Calls[[#This Row],[Duration]]&lt;=30,"10 to 30 mins", Calls[[#This Row],[Duration]]&lt;60,"30 to 60 mins", Calls[[#This Row],[Duration]]&lt;=120,"1 to 2 hours",TRUE, "More than 2 hours")</f>
        <v>More than 2 hours</v>
      </c>
      <c r="L257" s="5">
        <f>ROUND(Calls[[#This Row],[Satisfaction Rating]],0)</f>
        <v>4</v>
      </c>
    </row>
    <row r="258" spans="2:12" x14ac:dyDescent="0.3">
      <c r="B258" s="72" t="s">
        <v>1432</v>
      </c>
      <c r="C258" s="20" t="s">
        <v>1161</v>
      </c>
      <c r="D258" s="20">
        <v>63</v>
      </c>
      <c r="E258" s="69" t="s">
        <v>1184</v>
      </c>
      <c r="F258" s="70">
        <v>45006</v>
      </c>
      <c r="G258" s="20">
        <v>148</v>
      </c>
      <c r="H258" s="73">
        <v>5</v>
      </c>
      <c r="I258" s="48">
        <f>IF(MONTH(Calls[[#This Row],[Date of Call]])&lt;=6, YEAR(Calls[[#This Row],[Date of Call]]),YEAR(Calls[[#This Row],[Date of Call]])+1)</f>
        <v>2023</v>
      </c>
      <c r="J258" s="48" t="str">
        <f>TEXT(Calls[[#This Row],[Date of Call]],"DDDD")</f>
        <v>Tuesday</v>
      </c>
      <c r="K258" s="48" t="str" cm="1">
        <f t="array" ref="K258">_xlfn.IFS(Calls[[#This Row],[Duration]]&lt;=10,"Under 10 mins",Calls[[#This Row],[Duration]]&lt;=30,"10 to 30 mins", Calls[[#This Row],[Duration]]&lt;60,"30 to 60 mins", Calls[[#This Row],[Duration]]&lt;=120,"1 to 2 hours",TRUE, "More than 2 hours")</f>
        <v>1 to 2 hours</v>
      </c>
      <c r="L258" s="5">
        <f>ROUND(Calls[[#This Row],[Satisfaction Rating]],0)</f>
        <v>5</v>
      </c>
    </row>
    <row r="259" spans="2:12" x14ac:dyDescent="0.3">
      <c r="B259" s="72" t="s">
        <v>1433</v>
      </c>
      <c r="C259" s="20" t="s">
        <v>1176</v>
      </c>
      <c r="D259" s="20">
        <v>59</v>
      </c>
      <c r="E259" s="69" t="s">
        <v>1172</v>
      </c>
      <c r="F259" s="70">
        <v>45006</v>
      </c>
      <c r="G259" s="20">
        <v>215</v>
      </c>
      <c r="H259" s="73">
        <v>4.0999999999999996</v>
      </c>
      <c r="I259" s="48">
        <f>IF(MONTH(Calls[[#This Row],[Date of Call]])&lt;=6, YEAR(Calls[[#This Row],[Date of Call]]),YEAR(Calls[[#This Row],[Date of Call]])+1)</f>
        <v>2023</v>
      </c>
      <c r="J259" s="48" t="str">
        <f>TEXT(Calls[[#This Row],[Date of Call]],"DDDD")</f>
        <v>Tuesday</v>
      </c>
      <c r="K259" s="48" t="str" cm="1">
        <f t="array" ref="K259">_xlfn.IFS(Calls[[#This Row],[Duration]]&lt;=10,"Under 10 mins",Calls[[#This Row],[Duration]]&lt;=30,"10 to 30 mins", Calls[[#This Row],[Duration]]&lt;60,"30 to 60 mins", Calls[[#This Row],[Duration]]&lt;=120,"1 to 2 hours",TRUE, "More than 2 hours")</f>
        <v>30 to 60 mins</v>
      </c>
      <c r="L259" s="5">
        <f>ROUND(Calls[[#This Row],[Satisfaction Rating]],0)</f>
        <v>4</v>
      </c>
    </row>
    <row r="260" spans="2:12" x14ac:dyDescent="0.3">
      <c r="B260" s="72" t="s">
        <v>1434</v>
      </c>
      <c r="C260" s="20" t="s">
        <v>1176</v>
      </c>
      <c r="D260" s="20">
        <v>144</v>
      </c>
      <c r="E260" s="69" t="s">
        <v>1166</v>
      </c>
      <c r="F260" s="70">
        <v>45006</v>
      </c>
      <c r="G260" s="20">
        <v>124</v>
      </c>
      <c r="H260" s="73">
        <v>4.4000000000000004</v>
      </c>
      <c r="I260" s="48">
        <f>IF(MONTH(Calls[[#This Row],[Date of Call]])&lt;=6, YEAR(Calls[[#This Row],[Date of Call]]),YEAR(Calls[[#This Row],[Date of Call]])+1)</f>
        <v>2023</v>
      </c>
      <c r="J260" s="48" t="str">
        <f>TEXT(Calls[[#This Row],[Date of Call]],"DDDD")</f>
        <v>Tuesday</v>
      </c>
      <c r="K260" s="48" t="str" cm="1">
        <f t="array" ref="K260">_xlfn.IFS(Calls[[#This Row],[Duration]]&lt;=10,"Under 10 mins",Calls[[#This Row],[Duration]]&lt;=30,"10 to 30 mins", Calls[[#This Row],[Duration]]&lt;60,"30 to 60 mins", Calls[[#This Row],[Duration]]&lt;=120,"1 to 2 hours",TRUE, "More than 2 hours")</f>
        <v>More than 2 hours</v>
      </c>
      <c r="L260" s="5">
        <f>ROUND(Calls[[#This Row],[Satisfaction Rating]],0)</f>
        <v>4</v>
      </c>
    </row>
    <row r="261" spans="2:12" x14ac:dyDescent="0.3">
      <c r="B261" s="72" t="s">
        <v>1435</v>
      </c>
      <c r="C261" s="20" t="s">
        <v>1174</v>
      </c>
      <c r="D261" s="20">
        <v>113</v>
      </c>
      <c r="E261" s="69" t="s">
        <v>1178</v>
      </c>
      <c r="F261" s="70">
        <v>45006</v>
      </c>
      <c r="G261" s="20">
        <v>168</v>
      </c>
      <c r="H261" s="73">
        <v>4.0999999999999996</v>
      </c>
      <c r="I261" s="48">
        <f>IF(MONTH(Calls[[#This Row],[Date of Call]])&lt;=6, YEAR(Calls[[#This Row],[Date of Call]]),YEAR(Calls[[#This Row],[Date of Call]])+1)</f>
        <v>2023</v>
      </c>
      <c r="J261" s="48" t="str">
        <f>TEXT(Calls[[#This Row],[Date of Call]],"DDDD")</f>
        <v>Tuesday</v>
      </c>
      <c r="K261" s="48" t="str" cm="1">
        <f t="array" ref="K261">_xlfn.IFS(Calls[[#This Row],[Duration]]&lt;=10,"Under 10 mins",Calls[[#This Row],[Duration]]&lt;=30,"10 to 30 mins", Calls[[#This Row],[Duration]]&lt;60,"30 to 60 mins", Calls[[#This Row],[Duration]]&lt;=120,"1 to 2 hours",TRUE, "More than 2 hours")</f>
        <v>1 to 2 hours</v>
      </c>
      <c r="L261" s="5">
        <f>ROUND(Calls[[#This Row],[Satisfaction Rating]],0)</f>
        <v>4</v>
      </c>
    </row>
    <row r="262" spans="2:12" x14ac:dyDescent="0.3">
      <c r="B262" s="72" t="s">
        <v>1436</v>
      </c>
      <c r="C262" s="20" t="s">
        <v>1188</v>
      </c>
      <c r="D262" s="20">
        <v>154</v>
      </c>
      <c r="E262" s="69" t="s">
        <v>1157</v>
      </c>
      <c r="F262" s="70">
        <v>45006</v>
      </c>
      <c r="G262" s="20">
        <v>90</v>
      </c>
      <c r="H262" s="73">
        <v>4.5</v>
      </c>
      <c r="I262" s="48">
        <f>IF(MONTH(Calls[[#This Row],[Date of Call]])&lt;=6, YEAR(Calls[[#This Row],[Date of Call]]),YEAR(Calls[[#This Row],[Date of Call]])+1)</f>
        <v>2023</v>
      </c>
      <c r="J262" s="48" t="str">
        <f>TEXT(Calls[[#This Row],[Date of Call]],"DDDD")</f>
        <v>Tuesday</v>
      </c>
      <c r="K262" s="48" t="str" cm="1">
        <f t="array" ref="K262">_xlfn.IFS(Calls[[#This Row],[Duration]]&lt;=10,"Under 10 mins",Calls[[#This Row],[Duration]]&lt;=30,"10 to 30 mins", Calls[[#This Row],[Duration]]&lt;60,"30 to 60 mins", Calls[[#This Row],[Duration]]&lt;=120,"1 to 2 hours",TRUE, "More than 2 hours")</f>
        <v>More than 2 hours</v>
      </c>
      <c r="L262" s="5">
        <f>ROUND(Calls[[#This Row],[Satisfaction Rating]],0)</f>
        <v>5</v>
      </c>
    </row>
    <row r="263" spans="2:12" x14ac:dyDescent="0.3">
      <c r="B263" s="72" t="s">
        <v>1437</v>
      </c>
      <c r="C263" s="20" t="s">
        <v>1188</v>
      </c>
      <c r="D263" s="20">
        <v>58</v>
      </c>
      <c r="E263" s="69" t="s">
        <v>1172</v>
      </c>
      <c r="F263" s="70">
        <v>45007</v>
      </c>
      <c r="G263" s="20">
        <v>176</v>
      </c>
      <c r="H263" s="73">
        <v>4.2</v>
      </c>
      <c r="I263" s="48">
        <f>IF(MONTH(Calls[[#This Row],[Date of Call]])&lt;=6, YEAR(Calls[[#This Row],[Date of Call]]),YEAR(Calls[[#This Row],[Date of Call]])+1)</f>
        <v>2023</v>
      </c>
      <c r="J263" s="48" t="str">
        <f>TEXT(Calls[[#This Row],[Date of Call]],"DDDD")</f>
        <v>Wednesday</v>
      </c>
      <c r="K263" s="48" t="str" cm="1">
        <f t="array" ref="K263">_xlfn.IFS(Calls[[#This Row],[Duration]]&lt;=10,"Under 10 mins",Calls[[#This Row],[Duration]]&lt;=30,"10 to 30 mins", Calls[[#This Row],[Duration]]&lt;60,"30 to 60 mins", Calls[[#This Row],[Duration]]&lt;=120,"1 to 2 hours",TRUE, "More than 2 hours")</f>
        <v>30 to 60 mins</v>
      </c>
      <c r="L263" s="5">
        <f>ROUND(Calls[[#This Row],[Satisfaction Rating]],0)</f>
        <v>4</v>
      </c>
    </row>
    <row r="264" spans="2:12" x14ac:dyDescent="0.3">
      <c r="B264" s="72" t="s">
        <v>1438</v>
      </c>
      <c r="C264" s="20" t="s">
        <v>1171</v>
      </c>
      <c r="D264" s="20">
        <v>63</v>
      </c>
      <c r="E264" s="69" t="s">
        <v>1184</v>
      </c>
      <c r="F264" s="70">
        <v>45007</v>
      </c>
      <c r="G264" s="20">
        <v>87</v>
      </c>
      <c r="H264" s="73">
        <v>4.5999999999999996</v>
      </c>
      <c r="I264" s="48">
        <f>IF(MONTH(Calls[[#This Row],[Date of Call]])&lt;=6, YEAR(Calls[[#This Row],[Date of Call]]),YEAR(Calls[[#This Row],[Date of Call]])+1)</f>
        <v>2023</v>
      </c>
      <c r="J264" s="48" t="str">
        <f>TEXT(Calls[[#This Row],[Date of Call]],"DDDD")</f>
        <v>Wednesday</v>
      </c>
      <c r="K264" s="48" t="str" cm="1">
        <f t="array" ref="K264">_xlfn.IFS(Calls[[#This Row],[Duration]]&lt;=10,"Under 10 mins",Calls[[#This Row],[Duration]]&lt;=30,"10 to 30 mins", Calls[[#This Row],[Duration]]&lt;60,"30 to 60 mins", Calls[[#This Row],[Duration]]&lt;=120,"1 to 2 hours",TRUE, "More than 2 hours")</f>
        <v>1 to 2 hours</v>
      </c>
      <c r="L264" s="5">
        <f>ROUND(Calls[[#This Row],[Satisfaction Rating]],0)</f>
        <v>5</v>
      </c>
    </row>
    <row r="265" spans="2:12" x14ac:dyDescent="0.3">
      <c r="B265" s="72" t="s">
        <v>1439</v>
      </c>
      <c r="C265" s="20" t="s">
        <v>1181</v>
      </c>
      <c r="D265" s="20">
        <v>59</v>
      </c>
      <c r="E265" s="69" t="s">
        <v>1166</v>
      </c>
      <c r="F265" s="70">
        <v>45007</v>
      </c>
      <c r="G265" s="20">
        <v>128</v>
      </c>
      <c r="H265" s="73">
        <v>4.5</v>
      </c>
      <c r="I265" s="48">
        <f>IF(MONTH(Calls[[#This Row],[Date of Call]])&lt;=6, YEAR(Calls[[#This Row],[Date of Call]]),YEAR(Calls[[#This Row],[Date of Call]])+1)</f>
        <v>2023</v>
      </c>
      <c r="J265" s="48" t="str">
        <f>TEXT(Calls[[#This Row],[Date of Call]],"DDDD")</f>
        <v>Wednesday</v>
      </c>
      <c r="K265" s="48" t="str" cm="1">
        <f t="array" ref="K265">_xlfn.IFS(Calls[[#This Row],[Duration]]&lt;=10,"Under 10 mins",Calls[[#This Row],[Duration]]&lt;=30,"10 to 30 mins", Calls[[#This Row],[Duration]]&lt;60,"30 to 60 mins", Calls[[#This Row],[Duration]]&lt;=120,"1 to 2 hours",TRUE, "More than 2 hours")</f>
        <v>30 to 60 mins</v>
      </c>
      <c r="L265" s="5">
        <f>ROUND(Calls[[#This Row],[Satisfaction Rating]],0)</f>
        <v>5</v>
      </c>
    </row>
    <row r="266" spans="2:12" x14ac:dyDescent="0.3">
      <c r="B266" s="72" t="s">
        <v>1440</v>
      </c>
      <c r="C266" s="20" t="s">
        <v>1179</v>
      </c>
      <c r="D266" s="20">
        <v>129</v>
      </c>
      <c r="E266" s="69" t="s">
        <v>1184</v>
      </c>
      <c r="F266" s="70">
        <v>45007</v>
      </c>
      <c r="G266" s="20">
        <v>120</v>
      </c>
      <c r="H266" s="73">
        <v>4.0999999999999996</v>
      </c>
      <c r="I266" s="48">
        <f>IF(MONTH(Calls[[#This Row],[Date of Call]])&lt;=6, YEAR(Calls[[#This Row],[Date of Call]]),YEAR(Calls[[#This Row],[Date of Call]])+1)</f>
        <v>2023</v>
      </c>
      <c r="J266" s="48" t="str">
        <f>TEXT(Calls[[#This Row],[Date of Call]],"DDDD")</f>
        <v>Wednesday</v>
      </c>
      <c r="K266" s="48" t="str" cm="1">
        <f t="array" ref="K266">_xlfn.IFS(Calls[[#This Row],[Duration]]&lt;=10,"Under 10 mins",Calls[[#This Row],[Duration]]&lt;=30,"10 to 30 mins", Calls[[#This Row],[Duration]]&lt;60,"30 to 60 mins", Calls[[#This Row],[Duration]]&lt;=120,"1 to 2 hours",TRUE, "More than 2 hours")</f>
        <v>More than 2 hours</v>
      </c>
      <c r="L266" s="5">
        <f>ROUND(Calls[[#This Row],[Satisfaction Rating]],0)</f>
        <v>4</v>
      </c>
    </row>
    <row r="267" spans="2:12" x14ac:dyDescent="0.3">
      <c r="B267" s="72" t="s">
        <v>1441</v>
      </c>
      <c r="C267" s="20" t="s">
        <v>1162</v>
      </c>
      <c r="D267" s="20">
        <v>101</v>
      </c>
      <c r="E267" s="69" t="s">
        <v>1178</v>
      </c>
      <c r="F267" s="70">
        <v>45007</v>
      </c>
      <c r="G267" s="20">
        <v>130</v>
      </c>
      <c r="H267" s="73">
        <v>4.8</v>
      </c>
      <c r="I267" s="48">
        <f>IF(MONTH(Calls[[#This Row],[Date of Call]])&lt;=6, YEAR(Calls[[#This Row],[Date of Call]]),YEAR(Calls[[#This Row],[Date of Call]])+1)</f>
        <v>2023</v>
      </c>
      <c r="J267" s="48" t="str">
        <f>TEXT(Calls[[#This Row],[Date of Call]],"DDDD")</f>
        <v>Wednesday</v>
      </c>
      <c r="K267" s="48" t="str" cm="1">
        <f t="array" ref="K267">_xlfn.IFS(Calls[[#This Row],[Duration]]&lt;=10,"Under 10 mins",Calls[[#This Row],[Duration]]&lt;=30,"10 to 30 mins", Calls[[#This Row],[Duration]]&lt;60,"30 to 60 mins", Calls[[#This Row],[Duration]]&lt;=120,"1 to 2 hours",TRUE, "More than 2 hours")</f>
        <v>1 to 2 hours</v>
      </c>
      <c r="L267" s="5">
        <f>ROUND(Calls[[#This Row],[Satisfaction Rating]],0)</f>
        <v>5</v>
      </c>
    </row>
    <row r="268" spans="2:12" x14ac:dyDescent="0.3">
      <c r="B268" s="72" t="s">
        <v>1442</v>
      </c>
      <c r="C268" s="20" t="s">
        <v>1192</v>
      </c>
      <c r="D268" s="20">
        <v>154</v>
      </c>
      <c r="E268" s="69" t="s">
        <v>1166</v>
      </c>
      <c r="F268" s="70">
        <v>45007</v>
      </c>
      <c r="G268" s="20">
        <v>172</v>
      </c>
      <c r="H268" s="73">
        <v>3.1</v>
      </c>
      <c r="I268" s="48">
        <f>IF(MONTH(Calls[[#This Row],[Date of Call]])&lt;=6, YEAR(Calls[[#This Row],[Date of Call]]),YEAR(Calls[[#This Row],[Date of Call]])+1)</f>
        <v>2023</v>
      </c>
      <c r="J268" s="48" t="str">
        <f>TEXT(Calls[[#This Row],[Date of Call]],"DDDD")</f>
        <v>Wednesday</v>
      </c>
      <c r="K268" s="48" t="str" cm="1">
        <f t="array" ref="K268">_xlfn.IFS(Calls[[#This Row],[Duration]]&lt;=10,"Under 10 mins",Calls[[#This Row],[Duration]]&lt;=30,"10 to 30 mins", Calls[[#This Row],[Duration]]&lt;60,"30 to 60 mins", Calls[[#This Row],[Duration]]&lt;=120,"1 to 2 hours",TRUE, "More than 2 hours")</f>
        <v>More than 2 hours</v>
      </c>
      <c r="L268" s="5">
        <f>ROUND(Calls[[#This Row],[Satisfaction Rating]],0)</f>
        <v>3</v>
      </c>
    </row>
    <row r="269" spans="2:12" x14ac:dyDescent="0.3">
      <c r="B269" s="72" t="s">
        <v>1443</v>
      </c>
      <c r="C269" s="20" t="s">
        <v>1183</v>
      </c>
      <c r="D269" s="20">
        <v>131</v>
      </c>
      <c r="E269" s="69" t="s">
        <v>1166</v>
      </c>
      <c r="F269" s="70">
        <v>45007</v>
      </c>
      <c r="G269" s="20">
        <v>58</v>
      </c>
      <c r="H269" s="73">
        <v>4.9000000000000004</v>
      </c>
      <c r="I269" s="48">
        <f>IF(MONTH(Calls[[#This Row],[Date of Call]])&lt;=6, YEAR(Calls[[#This Row],[Date of Call]]),YEAR(Calls[[#This Row],[Date of Call]])+1)</f>
        <v>2023</v>
      </c>
      <c r="J269" s="48" t="str">
        <f>TEXT(Calls[[#This Row],[Date of Call]],"DDDD")</f>
        <v>Wednesday</v>
      </c>
      <c r="K269" s="48" t="str" cm="1">
        <f t="array" ref="K269">_xlfn.IFS(Calls[[#This Row],[Duration]]&lt;=10,"Under 10 mins",Calls[[#This Row],[Duration]]&lt;=30,"10 to 30 mins", Calls[[#This Row],[Duration]]&lt;60,"30 to 60 mins", Calls[[#This Row],[Duration]]&lt;=120,"1 to 2 hours",TRUE, "More than 2 hours")</f>
        <v>More than 2 hours</v>
      </c>
      <c r="L269" s="5">
        <f>ROUND(Calls[[#This Row],[Satisfaction Rating]],0)</f>
        <v>5</v>
      </c>
    </row>
    <row r="270" spans="2:12" x14ac:dyDescent="0.3">
      <c r="B270" s="72" t="s">
        <v>1444</v>
      </c>
      <c r="C270" s="20" t="s">
        <v>1176</v>
      </c>
      <c r="D270" s="20">
        <v>111</v>
      </c>
      <c r="E270" s="69" t="s">
        <v>1178</v>
      </c>
      <c r="F270" s="70">
        <v>45008</v>
      </c>
      <c r="G270" s="20">
        <v>86</v>
      </c>
      <c r="H270" s="73">
        <v>4.0999999999999996</v>
      </c>
      <c r="I270" s="48">
        <f>IF(MONTH(Calls[[#This Row],[Date of Call]])&lt;=6, YEAR(Calls[[#This Row],[Date of Call]]),YEAR(Calls[[#This Row],[Date of Call]])+1)</f>
        <v>2023</v>
      </c>
      <c r="J270" s="48" t="str">
        <f>TEXT(Calls[[#This Row],[Date of Call]],"DDDD")</f>
        <v>Thursday</v>
      </c>
      <c r="K270" s="48" t="str" cm="1">
        <f t="array" ref="K270">_xlfn.IFS(Calls[[#This Row],[Duration]]&lt;=10,"Under 10 mins",Calls[[#This Row],[Duration]]&lt;=30,"10 to 30 mins", Calls[[#This Row],[Duration]]&lt;60,"30 to 60 mins", Calls[[#This Row],[Duration]]&lt;=120,"1 to 2 hours",TRUE, "More than 2 hours")</f>
        <v>1 to 2 hours</v>
      </c>
      <c r="L270" s="5">
        <f>ROUND(Calls[[#This Row],[Satisfaction Rating]],0)</f>
        <v>4</v>
      </c>
    </row>
    <row r="271" spans="2:12" x14ac:dyDescent="0.3">
      <c r="B271" s="72" t="s">
        <v>1445</v>
      </c>
      <c r="C271" s="20" t="s">
        <v>1188</v>
      </c>
      <c r="D271" s="20">
        <v>142</v>
      </c>
      <c r="E271" s="69" t="s">
        <v>1178</v>
      </c>
      <c r="F271" s="70">
        <v>45009</v>
      </c>
      <c r="G271" s="20">
        <v>31</v>
      </c>
      <c r="H271" s="73">
        <v>4.4000000000000004</v>
      </c>
      <c r="I271" s="48">
        <f>IF(MONTH(Calls[[#This Row],[Date of Call]])&lt;=6, YEAR(Calls[[#This Row],[Date of Call]]),YEAR(Calls[[#This Row],[Date of Call]])+1)</f>
        <v>2023</v>
      </c>
      <c r="J271" s="48" t="str">
        <f>TEXT(Calls[[#This Row],[Date of Call]],"DDDD")</f>
        <v>Friday</v>
      </c>
      <c r="K271" s="48" t="str" cm="1">
        <f t="array" ref="K271">_xlfn.IFS(Calls[[#This Row],[Duration]]&lt;=10,"Under 10 mins",Calls[[#This Row],[Duration]]&lt;=30,"10 to 30 mins", Calls[[#This Row],[Duration]]&lt;60,"30 to 60 mins", Calls[[#This Row],[Duration]]&lt;=120,"1 to 2 hours",TRUE, "More than 2 hours")</f>
        <v>More than 2 hours</v>
      </c>
      <c r="L271" s="5">
        <f>ROUND(Calls[[#This Row],[Satisfaction Rating]],0)</f>
        <v>4</v>
      </c>
    </row>
    <row r="272" spans="2:12" x14ac:dyDescent="0.3">
      <c r="B272" s="72" t="s">
        <v>1446</v>
      </c>
      <c r="C272" s="20" t="s">
        <v>1165</v>
      </c>
      <c r="D272" s="20">
        <v>93</v>
      </c>
      <c r="E272" s="69" t="s">
        <v>1184</v>
      </c>
      <c r="F272" s="70">
        <v>45009</v>
      </c>
      <c r="G272" s="20">
        <v>72</v>
      </c>
      <c r="H272" s="73">
        <v>4.4000000000000004</v>
      </c>
      <c r="I272" s="48">
        <f>IF(MONTH(Calls[[#This Row],[Date of Call]])&lt;=6, YEAR(Calls[[#This Row],[Date of Call]]),YEAR(Calls[[#This Row],[Date of Call]])+1)</f>
        <v>2023</v>
      </c>
      <c r="J272" s="48" t="str">
        <f>TEXT(Calls[[#This Row],[Date of Call]],"DDDD")</f>
        <v>Friday</v>
      </c>
      <c r="K272" s="48" t="str" cm="1">
        <f t="array" ref="K272">_xlfn.IFS(Calls[[#This Row],[Duration]]&lt;=10,"Under 10 mins",Calls[[#This Row],[Duration]]&lt;=30,"10 to 30 mins", Calls[[#This Row],[Duration]]&lt;60,"30 to 60 mins", Calls[[#This Row],[Duration]]&lt;=120,"1 to 2 hours",TRUE, "More than 2 hours")</f>
        <v>1 to 2 hours</v>
      </c>
      <c r="L272" s="5">
        <f>ROUND(Calls[[#This Row],[Satisfaction Rating]],0)</f>
        <v>4</v>
      </c>
    </row>
    <row r="273" spans="2:12" x14ac:dyDescent="0.3">
      <c r="B273" s="72" t="s">
        <v>1447</v>
      </c>
      <c r="C273" s="20" t="s">
        <v>1188</v>
      </c>
      <c r="D273" s="20">
        <v>125</v>
      </c>
      <c r="E273" s="69" t="s">
        <v>1157</v>
      </c>
      <c r="F273" s="70">
        <v>45010</v>
      </c>
      <c r="G273" s="20">
        <v>27</v>
      </c>
      <c r="H273" s="73">
        <v>3</v>
      </c>
      <c r="I273" s="48">
        <f>IF(MONTH(Calls[[#This Row],[Date of Call]])&lt;=6, YEAR(Calls[[#This Row],[Date of Call]]),YEAR(Calls[[#This Row],[Date of Call]])+1)</f>
        <v>2023</v>
      </c>
      <c r="J273" s="48" t="str">
        <f>TEXT(Calls[[#This Row],[Date of Call]],"DDDD")</f>
        <v>Saturday</v>
      </c>
      <c r="K273" s="48" t="str" cm="1">
        <f t="array" ref="K273">_xlfn.IFS(Calls[[#This Row],[Duration]]&lt;=10,"Under 10 mins",Calls[[#This Row],[Duration]]&lt;=30,"10 to 30 mins", Calls[[#This Row],[Duration]]&lt;60,"30 to 60 mins", Calls[[#This Row],[Duration]]&lt;=120,"1 to 2 hours",TRUE, "More than 2 hours")</f>
        <v>More than 2 hours</v>
      </c>
      <c r="L273" s="5">
        <f>ROUND(Calls[[#This Row],[Satisfaction Rating]],0)</f>
        <v>3</v>
      </c>
    </row>
    <row r="274" spans="2:12" x14ac:dyDescent="0.3">
      <c r="B274" s="72" t="s">
        <v>1448</v>
      </c>
      <c r="C274" s="20" t="s">
        <v>1179</v>
      </c>
      <c r="D274" s="20">
        <v>76</v>
      </c>
      <c r="E274" s="69" t="s">
        <v>1166</v>
      </c>
      <c r="F274" s="70">
        <v>45010</v>
      </c>
      <c r="G274" s="20">
        <v>110</v>
      </c>
      <c r="H274" s="73">
        <v>4.4000000000000004</v>
      </c>
      <c r="I274" s="48">
        <f>IF(MONTH(Calls[[#This Row],[Date of Call]])&lt;=6, YEAR(Calls[[#This Row],[Date of Call]]),YEAR(Calls[[#This Row],[Date of Call]])+1)</f>
        <v>2023</v>
      </c>
      <c r="J274" s="48" t="str">
        <f>TEXT(Calls[[#This Row],[Date of Call]],"DDDD")</f>
        <v>Saturday</v>
      </c>
      <c r="K274" s="48" t="str" cm="1">
        <f t="array" ref="K274">_xlfn.IFS(Calls[[#This Row],[Duration]]&lt;=10,"Under 10 mins",Calls[[#This Row],[Duration]]&lt;=30,"10 to 30 mins", Calls[[#This Row],[Duration]]&lt;60,"30 to 60 mins", Calls[[#This Row],[Duration]]&lt;=120,"1 to 2 hours",TRUE, "More than 2 hours")</f>
        <v>1 to 2 hours</v>
      </c>
      <c r="L274" s="5">
        <f>ROUND(Calls[[#This Row],[Satisfaction Rating]],0)</f>
        <v>4</v>
      </c>
    </row>
    <row r="275" spans="2:12" x14ac:dyDescent="0.3">
      <c r="B275" s="72" t="s">
        <v>1449</v>
      </c>
      <c r="C275" s="20" t="s">
        <v>1174</v>
      </c>
      <c r="D275" s="20">
        <v>69</v>
      </c>
      <c r="E275" s="69" t="s">
        <v>1184</v>
      </c>
      <c r="F275" s="70">
        <v>45010</v>
      </c>
      <c r="G275" s="20">
        <v>126</v>
      </c>
      <c r="H275" s="73">
        <v>3.7</v>
      </c>
      <c r="I275" s="48">
        <f>IF(MONTH(Calls[[#This Row],[Date of Call]])&lt;=6, YEAR(Calls[[#This Row],[Date of Call]]),YEAR(Calls[[#This Row],[Date of Call]])+1)</f>
        <v>2023</v>
      </c>
      <c r="J275" s="48" t="str">
        <f>TEXT(Calls[[#This Row],[Date of Call]],"DDDD")</f>
        <v>Saturday</v>
      </c>
      <c r="K275" s="48" t="str" cm="1">
        <f t="array" ref="K275">_xlfn.IFS(Calls[[#This Row],[Duration]]&lt;=10,"Under 10 mins",Calls[[#This Row],[Duration]]&lt;=30,"10 to 30 mins", Calls[[#This Row],[Duration]]&lt;60,"30 to 60 mins", Calls[[#This Row],[Duration]]&lt;=120,"1 to 2 hours",TRUE, "More than 2 hours")</f>
        <v>1 to 2 hours</v>
      </c>
      <c r="L275" s="5">
        <f>ROUND(Calls[[#This Row],[Satisfaction Rating]],0)</f>
        <v>4</v>
      </c>
    </row>
    <row r="276" spans="2:12" x14ac:dyDescent="0.3">
      <c r="B276" s="72" t="s">
        <v>1450</v>
      </c>
      <c r="C276" s="20" t="s">
        <v>1181</v>
      </c>
      <c r="D276" s="20">
        <v>149</v>
      </c>
      <c r="E276" s="69" t="s">
        <v>1157</v>
      </c>
      <c r="F276" s="70">
        <v>45010</v>
      </c>
      <c r="G276" s="20">
        <v>60</v>
      </c>
      <c r="H276" s="73">
        <v>3.9</v>
      </c>
      <c r="I276" s="48">
        <f>IF(MONTH(Calls[[#This Row],[Date of Call]])&lt;=6, YEAR(Calls[[#This Row],[Date of Call]]),YEAR(Calls[[#This Row],[Date of Call]])+1)</f>
        <v>2023</v>
      </c>
      <c r="J276" s="48" t="str">
        <f>TEXT(Calls[[#This Row],[Date of Call]],"DDDD")</f>
        <v>Saturday</v>
      </c>
      <c r="K276" s="48" t="str" cm="1">
        <f t="array" ref="K276">_xlfn.IFS(Calls[[#This Row],[Duration]]&lt;=10,"Under 10 mins",Calls[[#This Row],[Duration]]&lt;=30,"10 to 30 mins", Calls[[#This Row],[Duration]]&lt;60,"30 to 60 mins", Calls[[#This Row],[Duration]]&lt;=120,"1 to 2 hours",TRUE, "More than 2 hours")</f>
        <v>More than 2 hours</v>
      </c>
      <c r="L276" s="5">
        <f>ROUND(Calls[[#This Row],[Satisfaction Rating]],0)</f>
        <v>4</v>
      </c>
    </row>
    <row r="277" spans="2:12" x14ac:dyDescent="0.3">
      <c r="B277" s="72" t="s">
        <v>1451</v>
      </c>
      <c r="C277" s="20" t="s">
        <v>1188</v>
      </c>
      <c r="D277" s="20">
        <v>57</v>
      </c>
      <c r="E277" s="69" t="s">
        <v>1184</v>
      </c>
      <c r="F277" s="70">
        <v>45010</v>
      </c>
      <c r="G277" s="20">
        <v>35</v>
      </c>
      <c r="H277" s="73">
        <v>3.5</v>
      </c>
      <c r="I277" s="48">
        <f>IF(MONTH(Calls[[#This Row],[Date of Call]])&lt;=6, YEAR(Calls[[#This Row],[Date of Call]]),YEAR(Calls[[#This Row],[Date of Call]])+1)</f>
        <v>2023</v>
      </c>
      <c r="J277" s="48" t="str">
        <f>TEXT(Calls[[#This Row],[Date of Call]],"DDDD")</f>
        <v>Saturday</v>
      </c>
      <c r="K277" s="48" t="str" cm="1">
        <f t="array" ref="K277">_xlfn.IFS(Calls[[#This Row],[Duration]]&lt;=10,"Under 10 mins",Calls[[#This Row],[Duration]]&lt;=30,"10 to 30 mins", Calls[[#This Row],[Duration]]&lt;60,"30 to 60 mins", Calls[[#This Row],[Duration]]&lt;=120,"1 to 2 hours",TRUE, "More than 2 hours")</f>
        <v>30 to 60 mins</v>
      </c>
      <c r="L277" s="5">
        <f>ROUND(Calls[[#This Row],[Satisfaction Rating]],0)</f>
        <v>4</v>
      </c>
    </row>
    <row r="278" spans="2:12" x14ac:dyDescent="0.3">
      <c r="B278" s="72" t="s">
        <v>1452</v>
      </c>
      <c r="C278" s="20" t="s">
        <v>1161</v>
      </c>
      <c r="D278" s="20">
        <v>113</v>
      </c>
      <c r="E278" s="69" t="s">
        <v>1166</v>
      </c>
      <c r="F278" s="70">
        <v>45010</v>
      </c>
      <c r="G278" s="20">
        <v>81</v>
      </c>
      <c r="H278" s="73">
        <v>3.5</v>
      </c>
      <c r="I278" s="48">
        <f>IF(MONTH(Calls[[#This Row],[Date of Call]])&lt;=6, YEAR(Calls[[#This Row],[Date of Call]]),YEAR(Calls[[#This Row],[Date of Call]])+1)</f>
        <v>2023</v>
      </c>
      <c r="J278" s="48" t="str">
        <f>TEXT(Calls[[#This Row],[Date of Call]],"DDDD")</f>
        <v>Saturday</v>
      </c>
      <c r="K278" s="48" t="str" cm="1">
        <f t="array" ref="K278">_xlfn.IFS(Calls[[#This Row],[Duration]]&lt;=10,"Under 10 mins",Calls[[#This Row],[Duration]]&lt;=30,"10 to 30 mins", Calls[[#This Row],[Duration]]&lt;60,"30 to 60 mins", Calls[[#This Row],[Duration]]&lt;=120,"1 to 2 hours",TRUE, "More than 2 hours")</f>
        <v>1 to 2 hours</v>
      </c>
      <c r="L278" s="5">
        <f>ROUND(Calls[[#This Row],[Satisfaction Rating]],0)</f>
        <v>4</v>
      </c>
    </row>
    <row r="279" spans="2:12" x14ac:dyDescent="0.3">
      <c r="B279" s="72" t="s">
        <v>1453</v>
      </c>
      <c r="C279" s="20" t="s">
        <v>1156</v>
      </c>
      <c r="D279" s="20">
        <v>160</v>
      </c>
      <c r="E279" s="69" t="s">
        <v>1157</v>
      </c>
      <c r="F279" s="70">
        <v>45010</v>
      </c>
      <c r="G279" s="20">
        <v>116</v>
      </c>
      <c r="H279" s="73">
        <v>3.4</v>
      </c>
      <c r="I279" s="48">
        <f>IF(MONTH(Calls[[#This Row],[Date of Call]])&lt;=6, YEAR(Calls[[#This Row],[Date of Call]]),YEAR(Calls[[#This Row],[Date of Call]])+1)</f>
        <v>2023</v>
      </c>
      <c r="J279" s="48" t="str">
        <f>TEXT(Calls[[#This Row],[Date of Call]],"DDDD")</f>
        <v>Saturday</v>
      </c>
      <c r="K279" s="48" t="str" cm="1">
        <f t="array" ref="K279">_xlfn.IFS(Calls[[#This Row],[Duration]]&lt;=10,"Under 10 mins",Calls[[#This Row],[Duration]]&lt;=30,"10 to 30 mins", Calls[[#This Row],[Duration]]&lt;60,"30 to 60 mins", Calls[[#This Row],[Duration]]&lt;=120,"1 to 2 hours",TRUE, "More than 2 hours")</f>
        <v>More than 2 hours</v>
      </c>
      <c r="L279" s="5">
        <f>ROUND(Calls[[#This Row],[Satisfaction Rating]],0)</f>
        <v>3</v>
      </c>
    </row>
    <row r="280" spans="2:12" x14ac:dyDescent="0.3">
      <c r="B280" s="72" t="s">
        <v>1454</v>
      </c>
      <c r="C280" s="20" t="s">
        <v>1171</v>
      </c>
      <c r="D280" s="20">
        <v>158</v>
      </c>
      <c r="E280" s="69" t="s">
        <v>1172</v>
      </c>
      <c r="F280" s="70">
        <v>45010</v>
      </c>
      <c r="G280" s="20">
        <v>60</v>
      </c>
      <c r="H280" s="73">
        <v>4.5</v>
      </c>
      <c r="I280" s="48">
        <f>IF(MONTH(Calls[[#This Row],[Date of Call]])&lt;=6, YEAR(Calls[[#This Row],[Date of Call]]),YEAR(Calls[[#This Row],[Date of Call]])+1)</f>
        <v>2023</v>
      </c>
      <c r="J280" s="48" t="str">
        <f>TEXT(Calls[[#This Row],[Date of Call]],"DDDD")</f>
        <v>Saturday</v>
      </c>
      <c r="K280" s="48" t="str" cm="1">
        <f t="array" ref="K280">_xlfn.IFS(Calls[[#This Row],[Duration]]&lt;=10,"Under 10 mins",Calls[[#This Row],[Duration]]&lt;=30,"10 to 30 mins", Calls[[#This Row],[Duration]]&lt;60,"30 to 60 mins", Calls[[#This Row],[Duration]]&lt;=120,"1 to 2 hours",TRUE, "More than 2 hours")</f>
        <v>More than 2 hours</v>
      </c>
      <c r="L280" s="5">
        <f>ROUND(Calls[[#This Row],[Satisfaction Rating]],0)</f>
        <v>5</v>
      </c>
    </row>
    <row r="281" spans="2:12" x14ac:dyDescent="0.3">
      <c r="B281" s="72" t="s">
        <v>1455</v>
      </c>
      <c r="C281" s="20" t="s">
        <v>1174</v>
      </c>
      <c r="D281" s="20">
        <v>77</v>
      </c>
      <c r="E281" s="69" t="s">
        <v>1157</v>
      </c>
      <c r="F281" s="70">
        <v>45011</v>
      </c>
      <c r="G281" s="20">
        <v>130</v>
      </c>
      <c r="H281" s="73">
        <v>4.2</v>
      </c>
      <c r="I281" s="48">
        <f>IF(MONTH(Calls[[#This Row],[Date of Call]])&lt;=6, YEAR(Calls[[#This Row],[Date of Call]]),YEAR(Calls[[#This Row],[Date of Call]])+1)</f>
        <v>2023</v>
      </c>
      <c r="J281" s="48" t="str">
        <f>TEXT(Calls[[#This Row],[Date of Call]],"DDDD")</f>
        <v>Sunday</v>
      </c>
      <c r="K281" s="48" t="str" cm="1">
        <f t="array" ref="K281">_xlfn.IFS(Calls[[#This Row],[Duration]]&lt;=10,"Under 10 mins",Calls[[#This Row],[Duration]]&lt;=30,"10 to 30 mins", Calls[[#This Row],[Duration]]&lt;60,"30 to 60 mins", Calls[[#This Row],[Duration]]&lt;=120,"1 to 2 hours",TRUE, "More than 2 hours")</f>
        <v>1 to 2 hours</v>
      </c>
      <c r="L281" s="5">
        <f>ROUND(Calls[[#This Row],[Satisfaction Rating]],0)</f>
        <v>4</v>
      </c>
    </row>
    <row r="282" spans="2:12" x14ac:dyDescent="0.3">
      <c r="B282" s="72" t="s">
        <v>1456</v>
      </c>
      <c r="C282" s="20" t="s">
        <v>1187</v>
      </c>
      <c r="D282" s="20">
        <v>118</v>
      </c>
      <c r="E282" s="69" t="s">
        <v>1178</v>
      </c>
      <c r="F282" s="70">
        <v>45011</v>
      </c>
      <c r="G282" s="20">
        <v>99</v>
      </c>
      <c r="H282" s="73">
        <v>5</v>
      </c>
      <c r="I282" s="48">
        <f>IF(MONTH(Calls[[#This Row],[Date of Call]])&lt;=6, YEAR(Calls[[#This Row],[Date of Call]]),YEAR(Calls[[#This Row],[Date of Call]])+1)</f>
        <v>2023</v>
      </c>
      <c r="J282" s="48" t="str">
        <f>TEXT(Calls[[#This Row],[Date of Call]],"DDDD")</f>
        <v>Sunday</v>
      </c>
      <c r="K282" s="48" t="str" cm="1">
        <f t="array" ref="K282">_xlfn.IFS(Calls[[#This Row],[Duration]]&lt;=10,"Under 10 mins",Calls[[#This Row],[Duration]]&lt;=30,"10 to 30 mins", Calls[[#This Row],[Duration]]&lt;60,"30 to 60 mins", Calls[[#This Row],[Duration]]&lt;=120,"1 to 2 hours",TRUE, "More than 2 hours")</f>
        <v>1 to 2 hours</v>
      </c>
      <c r="L282" s="5">
        <f>ROUND(Calls[[#This Row],[Satisfaction Rating]],0)</f>
        <v>5</v>
      </c>
    </row>
    <row r="283" spans="2:12" x14ac:dyDescent="0.3">
      <c r="B283" s="72" t="s">
        <v>1457</v>
      </c>
      <c r="C283" s="20" t="s">
        <v>1192</v>
      </c>
      <c r="D283" s="20">
        <v>75</v>
      </c>
      <c r="E283" s="69" t="s">
        <v>1166</v>
      </c>
      <c r="F283" s="70">
        <v>45011</v>
      </c>
      <c r="G283" s="20">
        <v>135</v>
      </c>
      <c r="H283" s="73">
        <v>4.7</v>
      </c>
      <c r="I283" s="48">
        <f>IF(MONTH(Calls[[#This Row],[Date of Call]])&lt;=6, YEAR(Calls[[#This Row],[Date of Call]]),YEAR(Calls[[#This Row],[Date of Call]])+1)</f>
        <v>2023</v>
      </c>
      <c r="J283" s="48" t="str">
        <f>TEXT(Calls[[#This Row],[Date of Call]],"DDDD")</f>
        <v>Sunday</v>
      </c>
      <c r="K283" s="48" t="str" cm="1">
        <f t="array" ref="K283">_xlfn.IFS(Calls[[#This Row],[Duration]]&lt;=10,"Under 10 mins",Calls[[#This Row],[Duration]]&lt;=30,"10 to 30 mins", Calls[[#This Row],[Duration]]&lt;60,"30 to 60 mins", Calls[[#This Row],[Duration]]&lt;=120,"1 to 2 hours",TRUE, "More than 2 hours")</f>
        <v>1 to 2 hours</v>
      </c>
      <c r="L283" s="5">
        <f>ROUND(Calls[[#This Row],[Satisfaction Rating]],0)</f>
        <v>5</v>
      </c>
    </row>
    <row r="284" spans="2:12" x14ac:dyDescent="0.3">
      <c r="B284" s="72" t="s">
        <v>1458</v>
      </c>
      <c r="C284" s="20" t="s">
        <v>1161</v>
      </c>
      <c r="D284" s="20">
        <v>103</v>
      </c>
      <c r="E284" s="69" t="s">
        <v>1157</v>
      </c>
      <c r="F284" s="70">
        <v>45011</v>
      </c>
      <c r="G284" s="20">
        <v>42</v>
      </c>
      <c r="H284" s="73">
        <v>2.8</v>
      </c>
      <c r="I284" s="48">
        <f>IF(MONTH(Calls[[#This Row],[Date of Call]])&lt;=6, YEAR(Calls[[#This Row],[Date of Call]]),YEAR(Calls[[#This Row],[Date of Call]])+1)</f>
        <v>2023</v>
      </c>
      <c r="J284" s="48" t="str">
        <f>TEXT(Calls[[#This Row],[Date of Call]],"DDDD")</f>
        <v>Sunday</v>
      </c>
      <c r="K284" s="48" t="str" cm="1">
        <f t="array" ref="K284">_xlfn.IFS(Calls[[#This Row],[Duration]]&lt;=10,"Under 10 mins",Calls[[#This Row],[Duration]]&lt;=30,"10 to 30 mins", Calls[[#This Row],[Duration]]&lt;60,"30 to 60 mins", Calls[[#This Row],[Duration]]&lt;=120,"1 to 2 hours",TRUE, "More than 2 hours")</f>
        <v>1 to 2 hours</v>
      </c>
      <c r="L284" s="5">
        <f>ROUND(Calls[[#This Row],[Satisfaction Rating]],0)</f>
        <v>3</v>
      </c>
    </row>
    <row r="285" spans="2:12" x14ac:dyDescent="0.3">
      <c r="B285" s="72" t="s">
        <v>1459</v>
      </c>
      <c r="C285" s="20" t="s">
        <v>1174</v>
      </c>
      <c r="D285" s="20">
        <v>116</v>
      </c>
      <c r="E285" s="69" t="s">
        <v>1178</v>
      </c>
      <c r="F285" s="70">
        <v>45012</v>
      </c>
      <c r="G285" s="20">
        <v>63</v>
      </c>
      <c r="H285" s="73">
        <v>3.4</v>
      </c>
      <c r="I285" s="48">
        <f>IF(MONTH(Calls[[#This Row],[Date of Call]])&lt;=6, YEAR(Calls[[#This Row],[Date of Call]]),YEAR(Calls[[#This Row],[Date of Call]])+1)</f>
        <v>2023</v>
      </c>
      <c r="J285" s="48" t="str">
        <f>TEXT(Calls[[#This Row],[Date of Call]],"DDDD")</f>
        <v>Monday</v>
      </c>
      <c r="K285" s="48" t="str" cm="1">
        <f t="array" ref="K285">_xlfn.IFS(Calls[[#This Row],[Duration]]&lt;=10,"Under 10 mins",Calls[[#This Row],[Duration]]&lt;=30,"10 to 30 mins", Calls[[#This Row],[Duration]]&lt;60,"30 to 60 mins", Calls[[#This Row],[Duration]]&lt;=120,"1 to 2 hours",TRUE, "More than 2 hours")</f>
        <v>1 to 2 hours</v>
      </c>
      <c r="L285" s="5">
        <f>ROUND(Calls[[#This Row],[Satisfaction Rating]],0)</f>
        <v>3</v>
      </c>
    </row>
    <row r="286" spans="2:12" x14ac:dyDescent="0.3">
      <c r="B286" s="72" t="s">
        <v>1460</v>
      </c>
      <c r="C286" s="20" t="s">
        <v>1176</v>
      </c>
      <c r="D286" s="20">
        <v>61</v>
      </c>
      <c r="E286" s="69" t="s">
        <v>1172</v>
      </c>
      <c r="F286" s="70">
        <v>45012</v>
      </c>
      <c r="G286" s="20">
        <v>140</v>
      </c>
      <c r="H286" s="73">
        <v>1.8</v>
      </c>
      <c r="I286" s="48">
        <f>IF(MONTH(Calls[[#This Row],[Date of Call]])&lt;=6, YEAR(Calls[[#This Row],[Date of Call]]),YEAR(Calls[[#This Row],[Date of Call]])+1)</f>
        <v>2023</v>
      </c>
      <c r="J286" s="48" t="str">
        <f>TEXT(Calls[[#This Row],[Date of Call]],"DDDD")</f>
        <v>Monday</v>
      </c>
      <c r="K286" s="48" t="str" cm="1">
        <f t="array" ref="K286">_xlfn.IFS(Calls[[#This Row],[Duration]]&lt;=10,"Under 10 mins",Calls[[#This Row],[Duration]]&lt;=30,"10 to 30 mins", Calls[[#This Row],[Duration]]&lt;60,"30 to 60 mins", Calls[[#This Row],[Duration]]&lt;=120,"1 to 2 hours",TRUE, "More than 2 hours")</f>
        <v>1 to 2 hours</v>
      </c>
      <c r="L286" s="5">
        <f>ROUND(Calls[[#This Row],[Satisfaction Rating]],0)</f>
        <v>2</v>
      </c>
    </row>
    <row r="287" spans="2:12" x14ac:dyDescent="0.3">
      <c r="B287" s="72" t="s">
        <v>1461</v>
      </c>
      <c r="C287" s="20" t="s">
        <v>1188</v>
      </c>
      <c r="D287" s="20">
        <v>126</v>
      </c>
      <c r="E287" s="69" t="s">
        <v>1166</v>
      </c>
      <c r="F287" s="70">
        <v>45012</v>
      </c>
      <c r="G287" s="20">
        <v>128</v>
      </c>
      <c r="H287" s="73">
        <v>4.2</v>
      </c>
      <c r="I287" s="48">
        <f>IF(MONTH(Calls[[#This Row],[Date of Call]])&lt;=6, YEAR(Calls[[#This Row],[Date of Call]]),YEAR(Calls[[#This Row],[Date of Call]])+1)</f>
        <v>2023</v>
      </c>
      <c r="J287" s="48" t="str">
        <f>TEXT(Calls[[#This Row],[Date of Call]],"DDDD")</f>
        <v>Monday</v>
      </c>
      <c r="K287" s="48" t="str" cm="1">
        <f t="array" ref="K287">_xlfn.IFS(Calls[[#This Row],[Duration]]&lt;=10,"Under 10 mins",Calls[[#This Row],[Duration]]&lt;=30,"10 to 30 mins", Calls[[#This Row],[Duration]]&lt;60,"30 to 60 mins", Calls[[#This Row],[Duration]]&lt;=120,"1 to 2 hours",TRUE, "More than 2 hours")</f>
        <v>More than 2 hours</v>
      </c>
      <c r="L287" s="5">
        <f>ROUND(Calls[[#This Row],[Satisfaction Rating]],0)</f>
        <v>4</v>
      </c>
    </row>
    <row r="288" spans="2:12" x14ac:dyDescent="0.3">
      <c r="B288" s="72" t="s">
        <v>1462</v>
      </c>
      <c r="C288" s="20" t="s">
        <v>1162</v>
      </c>
      <c r="D288" s="20">
        <v>141</v>
      </c>
      <c r="E288" s="69" t="s">
        <v>1184</v>
      </c>
      <c r="F288" s="70">
        <v>45012</v>
      </c>
      <c r="G288" s="20">
        <v>80</v>
      </c>
      <c r="H288" s="73">
        <v>4.4000000000000004</v>
      </c>
      <c r="I288" s="48">
        <f>IF(MONTH(Calls[[#This Row],[Date of Call]])&lt;=6, YEAR(Calls[[#This Row],[Date of Call]]),YEAR(Calls[[#This Row],[Date of Call]])+1)</f>
        <v>2023</v>
      </c>
      <c r="J288" s="48" t="str">
        <f>TEXT(Calls[[#This Row],[Date of Call]],"DDDD")</f>
        <v>Monday</v>
      </c>
      <c r="K288" s="48" t="str" cm="1">
        <f t="array" ref="K288">_xlfn.IFS(Calls[[#This Row],[Duration]]&lt;=10,"Under 10 mins",Calls[[#This Row],[Duration]]&lt;=30,"10 to 30 mins", Calls[[#This Row],[Duration]]&lt;60,"30 to 60 mins", Calls[[#This Row],[Duration]]&lt;=120,"1 to 2 hours",TRUE, "More than 2 hours")</f>
        <v>More than 2 hours</v>
      </c>
      <c r="L288" s="5">
        <f>ROUND(Calls[[#This Row],[Satisfaction Rating]],0)</f>
        <v>4</v>
      </c>
    </row>
    <row r="289" spans="2:12" x14ac:dyDescent="0.3">
      <c r="B289" s="72" t="s">
        <v>1463</v>
      </c>
      <c r="C289" s="20" t="s">
        <v>1171</v>
      </c>
      <c r="D289" s="20">
        <v>95</v>
      </c>
      <c r="E289" s="69" t="s">
        <v>1178</v>
      </c>
      <c r="F289" s="70">
        <v>45012</v>
      </c>
      <c r="G289" s="20">
        <v>28</v>
      </c>
      <c r="H289" s="73">
        <v>2.7</v>
      </c>
      <c r="I289" s="48">
        <f>IF(MONTH(Calls[[#This Row],[Date of Call]])&lt;=6, YEAR(Calls[[#This Row],[Date of Call]]),YEAR(Calls[[#This Row],[Date of Call]])+1)</f>
        <v>2023</v>
      </c>
      <c r="J289" s="48" t="str">
        <f>TEXT(Calls[[#This Row],[Date of Call]],"DDDD")</f>
        <v>Monday</v>
      </c>
      <c r="K289" s="48" t="str" cm="1">
        <f t="array" ref="K289">_xlfn.IFS(Calls[[#This Row],[Duration]]&lt;=10,"Under 10 mins",Calls[[#This Row],[Duration]]&lt;=30,"10 to 30 mins", Calls[[#This Row],[Duration]]&lt;60,"30 to 60 mins", Calls[[#This Row],[Duration]]&lt;=120,"1 to 2 hours",TRUE, "More than 2 hours")</f>
        <v>1 to 2 hours</v>
      </c>
      <c r="L289" s="5">
        <f>ROUND(Calls[[#This Row],[Satisfaction Rating]],0)</f>
        <v>3</v>
      </c>
    </row>
    <row r="290" spans="2:12" x14ac:dyDescent="0.3">
      <c r="B290" s="72" t="s">
        <v>1464</v>
      </c>
      <c r="C290" s="20" t="s">
        <v>1192</v>
      </c>
      <c r="D290" s="20">
        <v>39</v>
      </c>
      <c r="E290" s="69" t="s">
        <v>1172</v>
      </c>
      <c r="F290" s="70">
        <v>45013</v>
      </c>
      <c r="G290" s="20">
        <v>81</v>
      </c>
      <c r="H290" s="73">
        <v>5</v>
      </c>
      <c r="I290" s="48">
        <f>IF(MONTH(Calls[[#This Row],[Date of Call]])&lt;=6, YEAR(Calls[[#This Row],[Date of Call]]),YEAR(Calls[[#This Row],[Date of Call]])+1)</f>
        <v>2023</v>
      </c>
      <c r="J290" s="48" t="str">
        <f>TEXT(Calls[[#This Row],[Date of Call]],"DDDD")</f>
        <v>Tuesday</v>
      </c>
      <c r="K290" s="48" t="str" cm="1">
        <f t="array" ref="K290">_xlfn.IFS(Calls[[#This Row],[Duration]]&lt;=10,"Under 10 mins",Calls[[#This Row],[Duration]]&lt;=30,"10 to 30 mins", Calls[[#This Row],[Duration]]&lt;60,"30 to 60 mins", Calls[[#This Row],[Duration]]&lt;=120,"1 to 2 hours",TRUE, "More than 2 hours")</f>
        <v>30 to 60 mins</v>
      </c>
      <c r="L290" s="5">
        <f>ROUND(Calls[[#This Row],[Satisfaction Rating]],0)</f>
        <v>5</v>
      </c>
    </row>
    <row r="291" spans="2:12" x14ac:dyDescent="0.3">
      <c r="B291" s="72" t="s">
        <v>1465</v>
      </c>
      <c r="C291" s="20" t="s">
        <v>1161</v>
      </c>
      <c r="D291" s="20">
        <v>127</v>
      </c>
      <c r="E291" s="69" t="s">
        <v>1166</v>
      </c>
      <c r="F291" s="70">
        <v>45013</v>
      </c>
      <c r="G291" s="20">
        <v>99</v>
      </c>
      <c r="H291" s="73">
        <v>3.9</v>
      </c>
      <c r="I291" s="48">
        <f>IF(MONTH(Calls[[#This Row],[Date of Call]])&lt;=6, YEAR(Calls[[#This Row],[Date of Call]]),YEAR(Calls[[#This Row],[Date of Call]])+1)</f>
        <v>2023</v>
      </c>
      <c r="J291" s="48" t="str">
        <f>TEXT(Calls[[#This Row],[Date of Call]],"DDDD")</f>
        <v>Tuesday</v>
      </c>
      <c r="K291" s="48" t="str" cm="1">
        <f t="array" ref="K291">_xlfn.IFS(Calls[[#This Row],[Duration]]&lt;=10,"Under 10 mins",Calls[[#This Row],[Duration]]&lt;=30,"10 to 30 mins", Calls[[#This Row],[Duration]]&lt;60,"30 to 60 mins", Calls[[#This Row],[Duration]]&lt;=120,"1 to 2 hours",TRUE, "More than 2 hours")</f>
        <v>More than 2 hours</v>
      </c>
      <c r="L291" s="5">
        <f>ROUND(Calls[[#This Row],[Satisfaction Rating]],0)</f>
        <v>4</v>
      </c>
    </row>
    <row r="292" spans="2:12" x14ac:dyDescent="0.3">
      <c r="B292" s="72" t="s">
        <v>1466</v>
      </c>
      <c r="C292" s="20" t="s">
        <v>1176</v>
      </c>
      <c r="D292" s="20">
        <v>78</v>
      </c>
      <c r="E292" s="69" t="s">
        <v>1166</v>
      </c>
      <c r="F292" s="70">
        <v>45013</v>
      </c>
      <c r="G292" s="20">
        <v>43</v>
      </c>
      <c r="H292" s="73">
        <v>3.8</v>
      </c>
      <c r="I292" s="48">
        <f>IF(MONTH(Calls[[#This Row],[Date of Call]])&lt;=6, YEAR(Calls[[#This Row],[Date of Call]]),YEAR(Calls[[#This Row],[Date of Call]])+1)</f>
        <v>2023</v>
      </c>
      <c r="J292" s="48" t="str">
        <f>TEXT(Calls[[#This Row],[Date of Call]],"DDDD")</f>
        <v>Tuesday</v>
      </c>
      <c r="K292" s="48" t="str" cm="1">
        <f t="array" ref="K292">_xlfn.IFS(Calls[[#This Row],[Duration]]&lt;=10,"Under 10 mins",Calls[[#This Row],[Duration]]&lt;=30,"10 to 30 mins", Calls[[#This Row],[Duration]]&lt;60,"30 to 60 mins", Calls[[#This Row],[Duration]]&lt;=120,"1 to 2 hours",TRUE, "More than 2 hours")</f>
        <v>1 to 2 hours</v>
      </c>
      <c r="L292" s="5">
        <f>ROUND(Calls[[#This Row],[Satisfaction Rating]],0)</f>
        <v>4</v>
      </c>
    </row>
    <row r="293" spans="2:12" x14ac:dyDescent="0.3">
      <c r="B293" s="72" t="s">
        <v>1467</v>
      </c>
      <c r="C293" s="20" t="s">
        <v>1187</v>
      </c>
      <c r="D293" s="20">
        <v>40</v>
      </c>
      <c r="E293" s="69" t="s">
        <v>1166</v>
      </c>
      <c r="F293" s="70">
        <v>45013</v>
      </c>
      <c r="G293" s="20">
        <v>34</v>
      </c>
      <c r="H293" s="73">
        <v>4.5999999999999996</v>
      </c>
      <c r="I293" s="48">
        <f>IF(MONTH(Calls[[#This Row],[Date of Call]])&lt;=6, YEAR(Calls[[#This Row],[Date of Call]]),YEAR(Calls[[#This Row],[Date of Call]])+1)</f>
        <v>2023</v>
      </c>
      <c r="J293" s="48" t="str">
        <f>TEXT(Calls[[#This Row],[Date of Call]],"DDDD")</f>
        <v>Tuesday</v>
      </c>
      <c r="K293" s="48" t="str" cm="1">
        <f t="array" ref="K293">_xlfn.IFS(Calls[[#This Row],[Duration]]&lt;=10,"Under 10 mins",Calls[[#This Row],[Duration]]&lt;=30,"10 to 30 mins", Calls[[#This Row],[Duration]]&lt;60,"30 to 60 mins", Calls[[#This Row],[Duration]]&lt;=120,"1 to 2 hours",TRUE, "More than 2 hours")</f>
        <v>30 to 60 mins</v>
      </c>
      <c r="L293" s="5">
        <f>ROUND(Calls[[#This Row],[Satisfaction Rating]],0)</f>
        <v>5</v>
      </c>
    </row>
    <row r="294" spans="2:12" x14ac:dyDescent="0.3">
      <c r="B294" s="72" t="s">
        <v>1468</v>
      </c>
      <c r="C294" s="20" t="s">
        <v>1176</v>
      </c>
      <c r="D294" s="20">
        <v>56</v>
      </c>
      <c r="E294" s="69" t="s">
        <v>1172</v>
      </c>
      <c r="F294" s="70">
        <v>45013</v>
      </c>
      <c r="G294" s="20">
        <v>225</v>
      </c>
      <c r="H294" s="73">
        <v>4.5999999999999996</v>
      </c>
      <c r="I294" s="48">
        <f>IF(MONTH(Calls[[#This Row],[Date of Call]])&lt;=6, YEAR(Calls[[#This Row],[Date of Call]]),YEAR(Calls[[#This Row],[Date of Call]])+1)</f>
        <v>2023</v>
      </c>
      <c r="J294" s="48" t="str">
        <f>TEXT(Calls[[#This Row],[Date of Call]],"DDDD")</f>
        <v>Tuesday</v>
      </c>
      <c r="K294" s="48" t="str" cm="1">
        <f t="array" ref="K294">_xlfn.IFS(Calls[[#This Row],[Duration]]&lt;=10,"Under 10 mins",Calls[[#This Row],[Duration]]&lt;=30,"10 to 30 mins", Calls[[#This Row],[Duration]]&lt;60,"30 to 60 mins", Calls[[#This Row],[Duration]]&lt;=120,"1 to 2 hours",TRUE, "More than 2 hours")</f>
        <v>30 to 60 mins</v>
      </c>
      <c r="L294" s="5">
        <f>ROUND(Calls[[#This Row],[Satisfaction Rating]],0)</f>
        <v>5</v>
      </c>
    </row>
    <row r="295" spans="2:12" x14ac:dyDescent="0.3">
      <c r="B295" s="72" t="s">
        <v>1469</v>
      </c>
      <c r="C295" s="20" t="s">
        <v>1192</v>
      </c>
      <c r="D295" s="20">
        <v>59</v>
      </c>
      <c r="E295" s="69" t="s">
        <v>1184</v>
      </c>
      <c r="F295" s="70">
        <v>45013</v>
      </c>
      <c r="G295" s="20">
        <v>210</v>
      </c>
      <c r="H295" s="73">
        <v>4.5</v>
      </c>
      <c r="I295" s="48">
        <f>IF(MONTH(Calls[[#This Row],[Date of Call]])&lt;=6, YEAR(Calls[[#This Row],[Date of Call]]),YEAR(Calls[[#This Row],[Date of Call]])+1)</f>
        <v>2023</v>
      </c>
      <c r="J295" s="48" t="str">
        <f>TEXT(Calls[[#This Row],[Date of Call]],"DDDD")</f>
        <v>Tuesday</v>
      </c>
      <c r="K295" s="48" t="str" cm="1">
        <f t="array" ref="K295">_xlfn.IFS(Calls[[#This Row],[Duration]]&lt;=10,"Under 10 mins",Calls[[#This Row],[Duration]]&lt;=30,"10 to 30 mins", Calls[[#This Row],[Duration]]&lt;60,"30 to 60 mins", Calls[[#This Row],[Duration]]&lt;=120,"1 to 2 hours",TRUE, "More than 2 hours")</f>
        <v>30 to 60 mins</v>
      </c>
      <c r="L295" s="5">
        <f>ROUND(Calls[[#This Row],[Satisfaction Rating]],0)</f>
        <v>5</v>
      </c>
    </row>
    <row r="296" spans="2:12" x14ac:dyDescent="0.3">
      <c r="B296" s="72" t="s">
        <v>1470</v>
      </c>
      <c r="C296" s="20" t="s">
        <v>1188</v>
      </c>
      <c r="D296" s="20">
        <v>30</v>
      </c>
      <c r="E296" s="69" t="s">
        <v>1166</v>
      </c>
      <c r="F296" s="70">
        <v>45013</v>
      </c>
      <c r="G296" s="20">
        <v>168</v>
      </c>
      <c r="H296" s="73">
        <v>4.2</v>
      </c>
      <c r="I296" s="48">
        <f>IF(MONTH(Calls[[#This Row],[Date of Call]])&lt;=6, YEAR(Calls[[#This Row],[Date of Call]]),YEAR(Calls[[#This Row],[Date of Call]])+1)</f>
        <v>2023</v>
      </c>
      <c r="J296" s="48" t="str">
        <f>TEXT(Calls[[#This Row],[Date of Call]],"DDDD")</f>
        <v>Tuesday</v>
      </c>
      <c r="K296" s="48" t="str" cm="1">
        <f t="array" ref="K296">_xlfn.IFS(Calls[[#This Row],[Duration]]&lt;=10,"Under 10 mins",Calls[[#This Row],[Duration]]&lt;=30,"10 to 30 mins", Calls[[#This Row],[Duration]]&lt;60,"30 to 60 mins", Calls[[#This Row],[Duration]]&lt;=120,"1 to 2 hours",TRUE, "More than 2 hours")</f>
        <v>10 to 30 mins</v>
      </c>
      <c r="L296" s="5">
        <f>ROUND(Calls[[#This Row],[Satisfaction Rating]],0)</f>
        <v>4</v>
      </c>
    </row>
    <row r="297" spans="2:12" x14ac:dyDescent="0.3">
      <c r="B297" s="72" t="s">
        <v>1471</v>
      </c>
      <c r="C297" s="20" t="s">
        <v>1187</v>
      </c>
      <c r="D297" s="20">
        <v>63</v>
      </c>
      <c r="E297" s="69" t="s">
        <v>1157</v>
      </c>
      <c r="F297" s="70">
        <v>45014</v>
      </c>
      <c r="G297" s="20">
        <v>82</v>
      </c>
      <c r="H297" s="73">
        <v>4.5</v>
      </c>
      <c r="I297" s="48">
        <f>IF(MONTH(Calls[[#This Row],[Date of Call]])&lt;=6, YEAR(Calls[[#This Row],[Date of Call]]),YEAR(Calls[[#This Row],[Date of Call]])+1)</f>
        <v>2023</v>
      </c>
      <c r="J297" s="48" t="str">
        <f>TEXT(Calls[[#This Row],[Date of Call]],"DDDD")</f>
        <v>Wednesday</v>
      </c>
      <c r="K297" s="48" t="str" cm="1">
        <f t="array" ref="K297">_xlfn.IFS(Calls[[#This Row],[Duration]]&lt;=10,"Under 10 mins",Calls[[#This Row],[Duration]]&lt;=30,"10 to 30 mins", Calls[[#This Row],[Duration]]&lt;60,"30 to 60 mins", Calls[[#This Row],[Duration]]&lt;=120,"1 to 2 hours",TRUE, "More than 2 hours")</f>
        <v>1 to 2 hours</v>
      </c>
      <c r="L297" s="5">
        <f>ROUND(Calls[[#This Row],[Satisfaction Rating]],0)</f>
        <v>5</v>
      </c>
    </row>
    <row r="298" spans="2:12" x14ac:dyDescent="0.3">
      <c r="B298" s="72" t="s">
        <v>1472</v>
      </c>
      <c r="C298" s="20" t="s">
        <v>1165</v>
      </c>
      <c r="D298" s="20">
        <v>56</v>
      </c>
      <c r="E298" s="69" t="s">
        <v>1178</v>
      </c>
      <c r="F298" s="70">
        <v>45014</v>
      </c>
      <c r="G298" s="20">
        <v>88</v>
      </c>
      <c r="H298" s="73">
        <v>4.0999999999999996</v>
      </c>
      <c r="I298" s="48">
        <f>IF(MONTH(Calls[[#This Row],[Date of Call]])&lt;=6, YEAR(Calls[[#This Row],[Date of Call]]),YEAR(Calls[[#This Row],[Date of Call]])+1)</f>
        <v>2023</v>
      </c>
      <c r="J298" s="48" t="str">
        <f>TEXT(Calls[[#This Row],[Date of Call]],"DDDD")</f>
        <v>Wednesday</v>
      </c>
      <c r="K298" s="48" t="str" cm="1">
        <f t="array" ref="K298">_xlfn.IFS(Calls[[#This Row],[Duration]]&lt;=10,"Under 10 mins",Calls[[#This Row],[Duration]]&lt;=30,"10 to 30 mins", Calls[[#This Row],[Duration]]&lt;60,"30 to 60 mins", Calls[[#This Row],[Duration]]&lt;=120,"1 to 2 hours",TRUE, "More than 2 hours")</f>
        <v>30 to 60 mins</v>
      </c>
      <c r="L298" s="5">
        <f>ROUND(Calls[[#This Row],[Satisfaction Rating]],0)</f>
        <v>4</v>
      </c>
    </row>
    <row r="299" spans="2:12" x14ac:dyDescent="0.3">
      <c r="B299" s="72" t="s">
        <v>1473</v>
      </c>
      <c r="C299" s="20" t="s">
        <v>1179</v>
      </c>
      <c r="D299" s="20">
        <v>95</v>
      </c>
      <c r="E299" s="69" t="s">
        <v>1157</v>
      </c>
      <c r="F299" s="70">
        <v>45014</v>
      </c>
      <c r="G299" s="20">
        <v>111</v>
      </c>
      <c r="H299" s="73">
        <v>3.3</v>
      </c>
      <c r="I299" s="48">
        <f>IF(MONTH(Calls[[#This Row],[Date of Call]])&lt;=6, YEAR(Calls[[#This Row],[Date of Call]]),YEAR(Calls[[#This Row],[Date of Call]])+1)</f>
        <v>2023</v>
      </c>
      <c r="J299" s="48" t="str">
        <f>TEXT(Calls[[#This Row],[Date of Call]],"DDDD")</f>
        <v>Wednesday</v>
      </c>
      <c r="K299" s="48" t="str" cm="1">
        <f t="array" ref="K299">_xlfn.IFS(Calls[[#This Row],[Duration]]&lt;=10,"Under 10 mins",Calls[[#This Row],[Duration]]&lt;=30,"10 to 30 mins", Calls[[#This Row],[Duration]]&lt;60,"30 to 60 mins", Calls[[#This Row],[Duration]]&lt;=120,"1 to 2 hours",TRUE, "More than 2 hours")</f>
        <v>1 to 2 hours</v>
      </c>
      <c r="L299" s="5">
        <f>ROUND(Calls[[#This Row],[Satisfaction Rating]],0)</f>
        <v>3</v>
      </c>
    </row>
    <row r="300" spans="2:12" x14ac:dyDescent="0.3">
      <c r="B300" s="72" t="s">
        <v>1474</v>
      </c>
      <c r="C300" s="20" t="s">
        <v>1158</v>
      </c>
      <c r="D300" s="20">
        <v>128</v>
      </c>
      <c r="E300" s="69" t="s">
        <v>1184</v>
      </c>
      <c r="F300" s="70">
        <v>45014</v>
      </c>
      <c r="G300" s="20">
        <v>60</v>
      </c>
      <c r="H300" s="73">
        <v>3.8</v>
      </c>
      <c r="I300" s="48">
        <f>IF(MONTH(Calls[[#This Row],[Date of Call]])&lt;=6, YEAR(Calls[[#This Row],[Date of Call]]),YEAR(Calls[[#This Row],[Date of Call]])+1)</f>
        <v>2023</v>
      </c>
      <c r="J300" s="48" t="str">
        <f>TEXT(Calls[[#This Row],[Date of Call]],"DDDD")</f>
        <v>Wednesday</v>
      </c>
      <c r="K300" s="48" t="str" cm="1">
        <f t="array" ref="K300">_xlfn.IFS(Calls[[#This Row],[Duration]]&lt;=10,"Under 10 mins",Calls[[#This Row],[Duration]]&lt;=30,"10 to 30 mins", Calls[[#This Row],[Duration]]&lt;60,"30 to 60 mins", Calls[[#This Row],[Duration]]&lt;=120,"1 to 2 hours",TRUE, "More than 2 hours")</f>
        <v>More than 2 hours</v>
      </c>
      <c r="L300" s="5">
        <f>ROUND(Calls[[#This Row],[Satisfaction Rating]],0)</f>
        <v>4</v>
      </c>
    </row>
    <row r="301" spans="2:12" x14ac:dyDescent="0.3">
      <c r="B301" s="72" t="s">
        <v>1475</v>
      </c>
      <c r="C301" s="20" t="s">
        <v>1171</v>
      </c>
      <c r="D301" s="20">
        <v>49</v>
      </c>
      <c r="E301" s="69" t="s">
        <v>1157</v>
      </c>
      <c r="F301" s="70">
        <v>45014</v>
      </c>
      <c r="G301" s="20">
        <v>80</v>
      </c>
      <c r="H301" s="73">
        <v>3</v>
      </c>
      <c r="I301" s="48">
        <f>IF(MONTH(Calls[[#This Row],[Date of Call]])&lt;=6, YEAR(Calls[[#This Row],[Date of Call]]),YEAR(Calls[[#This Row],[Date of Call]])+1)</f>
        <v>2023</v>
      </c>
      <c r="J301" s="48" t="str">
        <f>TEXT(Calls[[#This Row],[Date of Call]],"DDDD")</f>
        <v>Wednesday</v>
      </c>
      <c r="K301" s="48" t="str" cm="1">
        <f t="array" ref="K301">_xlfn.IFS(Calls[[#This Row],[Duration]]&lt;=10,"Under 10 mins",Calls[[#This Row],[Duration]]&lt;=30,"10 to 30 mins", Calls[[#This Row],[Duration]]&lt;60,"30 to 60 mins", Calls[[#This Row],[Duration]]&lt;=120,"1 to 2 hours",TRUE, "More than 2 hours")</f>
        <v>30 to 60 mins</v>
      </c>
      <c r="L301" s="5">
        <f>ROUND(Calls[[#This Row],[Satisfaction Rating]],0)</f>
        <v>3</v>
      </c>
    </row>
    <row r="302" spans="2:12" x14ac:dyDescent="0.3">
      <c r="B302" s="72" t="s">
        <v>1476</v>
      </c>
      <c r="C302" s="20" t="s">
        <v>1158</v>
      </c>
      <c r="D302" s="20">
        <v>89</v>
      </c>
      <c r="E302" s="69" t="s">
        <v>1172</v>
      </c>
      <c r="F302" s="70">
        <v>45016</v>
      </c>
      <c r="G302" s="20">
        <v>90</v>
      </c>
      <c r="H302" s="73">
        <v>4.5999999999999996</v>
      </c>
      <c r="I302" s="48">
        <f>IF(MONTH(Calls[[#This Row],[Date of Call]])&lt;=6, YEAR(Calls[[#This Row],[Date of Call]]),YEAR(Calls[[#This Row],[Date of Call]])+1)</f>
        <v>2023</v>
      </c>
      <c r="J302" s="48" t="str">
        <f>TEXT(Calls[[#This Row],[Date of Call]],"DDDD")</f>
        <v>Friday</v>
      </c>
      <c r="K302" s="48" t="str" cm="1">
        <f t="array" ref="K302">_xlfn.IFS(Calls[[#This Row],[Duration]]&lt;=10,"Under 10 mins",Calls[[#This Row],[Duration]]&lt;=30,"10 to 30 mins", Calls[[#This Row],[Duration]]&lt;60,"30 to 60 mins", Calls[[#This Row],[Duration]]&lt;=120,"1 to 2 hours",TRUE, "More than 2 hours")</f>
        <v>1 to 2 hours</v>
      </c>
      <c r="L302" s="5">
        <f>ROUND(Calls[[#This Row],[Satisfaction Rating]],0)</f>
        <v>5</v>
      </c>
    </row>
    <row r="303" spans="2:12" x14ac:dyDescent="0.3">
      <c r="B303" s="72" t="s">
        <v>1477</v>
      </c>
      <c r="C303" s="20" t="s">
        <v>1181</v>
      </c>
      <c r="D303" s="20">
        <v>87</v>
      </c>
      <c r="E303" s="69" t="s">
        <v>1157</v>
      </c>
      <c r="F303" s="70">
        <v>45016</v>
      </c>
      <c r="G303" s="20">
        <v>225</v>
      </c>
      <c r="H303" s="73">
        <v>2.9</v>
      </c>
      <c r="I303" s="48">
        <f>IF(MONTH(Calls[[#This Row],[Date of Call]])&lt;=6, YEAR(Calls[[#This Row],[Date of Call]]),YEAR(Calls[[#This Row],[Date of Call]])+1)</f>
        <v>2023</v>
      </c>
      <c r="J303" s="48" t="str">
        <f>TEXT(Calls[[#This Row],[Date of Call]],"DDDD")</f>
        <v>Friday</v>
      </c>
      <c r="K303" s="48" t="str" cm="1">
        <f t="array" ref="K303">_xlfn.IFS(Calls[[#This Row],[Duration]]&lt;=10,"Under 10 mins",Calls[[#This Row],[Duration]]&lt;=30,"10 to 30 mins", Calls[[#This Row],[Duration]]&lt;60,"30 to 60 mins", Calls[[#This Row],[Duration]]&lt;=120,"1 to 2 hours",TRUE, "More than 2 hours")</f>
        <v>1 to 2 hours</v>
      </c>
      <c r="L303" s="5">
        <f>ROUND(Calls[[#This Row],[Satisfaction Rating]],0)</f>
        <v>3</v>
      </c>
    </row>
    <row r="304" spans="2:12" x14ac:dyDescent="0.3">
      <c r="B304" s="72" t="s">
        <v>1478</v>
      </c>
      <c r="C304" s="20" t="s">
        <v>1156</v>
      </c>
      <c r="D304" s="20">
        <v>60</v>
      </c>
      <c r="E304" s="69" t="s">
        <v>1166</v>
      </c>
      <c r="F304" s="70">
        <v>45017</v>
      </c>
      <c r="G304" s="20">
        <v>215</v>
      </c>
      <c r="H304" s="73">
        <v>3.2</v>
      </c>
      <c r="I304" s="48">
        <f>IF(MONTH(Calls[[#This Row],[Date of Call]])&lt;=6, YEAR(Calls[[#This Row],[Date of Call]]),YEAR(Calls[[#This Row],[Date of Call]])+1)</f>
        <v>2023</v>
      </c>
      <c r="J304" s="48" t="str">
        <f>TEXT(Calls[[#This Row],[Date of Call]],"DDDD")</f>
        <v>Saturday</v>
      </c>
      <c r="K304" s="48" t="str" cm="1">
        <f t="array" ref="K304">_xlfn.IFS(Calls[[#This Row],[Duration]]&lt;=10,"Under 10 mins",Calls[[#This Row],[Duration]]&lt;=30,"10 to 30 mins", Calls[[#This Row],[Duration]]&lt;60,"30 to 60 mins", Calls[[#This Row],[Duration]]&lt;=120,"1 to 2 hours",TRUE, "More than 2 hours")</f>
        <v>1 to 2 hours</v>
      </c>
      <c r="L304" s="5">
        <f>ROUND(Calls[[#This Row],[Satisfaction Rating]],0)</f>
        <v>3</v>
      </c>
    </row>
    <row r="305" spans="2:12" x14ac:dyDescent="0.3">
      <c r="B305" s="72" t="s">
        <v>1479</v>
      </c>
      <c r="C305" s="20" t="s">
        <v>1169</v>
      </c>
      <c r="D305" s="20">
        <v>42</v>
      </c>
      <c r="E305" s="69" t="s">
        <v>1172</v>
      </c>
      <c r="F305" s="70">
        <v>45017</v>
      </c>
      <c r="G305" s="20">
        <v>45</v>
      </c>
      <c r="H305" s="73">
        <v>1.5</v>
      </c>
      <c r="I305" s="48">
        <f>IF(MONTH(Calls[[#This Row],[Date of Call]])&lt;=6, YEAR(Calls[[#This Row],[Date of Call]]),YEAR(Calls[[#This Row],[Date of Call]])+1)</f>
        <v>2023</v>
      </c>
      <c r="J305" s="48" t="str">
        <f>TEXT(Calls[[#This Row],[Date of Call]],"DDDD")</f>
        <v>Saturday</v>
      </c>
      <c r="K305" s="48" t="str" cm="1">
        <f t="array" ref="K305">_xlfn.IFS(Calls[[#This Row],[Duration]]&lt;=10,"Under 10 mins",Calls[[#This Row],[Duration]]&lt;=30,"10 to 30 mins", Calls[[#This Row],[Duration]]&lt;60,"30 to 60 mins", Calls[[#This Row],[Duration]]&lt;=120,"1 to 2 hours",TRUE, "More than 2 hours")</f>
        <v>30 to 60 mins</v>
      </c>
      <c r="L305" s="5">
        <f>ROUND(Calls[[#This Row],[Satisfaction Rating]],0)</f>
        <v>2</v>
      </c>
    </row>
    <row r="306" spans="2:12" x14ac:dyDescent="0.3">
      <c r="B306" s="72" t="s">
        <v>1480</v>
      </c>
      <c r="C306" s="20" t="s">
        <v>1183</v>
      </c>
      <c r="D306" s="20">
        <v>99</v>
      </c>
      <c r="E306" s="69" t="s">
        <v>1166</v>
      </c>
      <c r="F306" s="70">
        <v>45017</v>
      </c>
      <c r="G306" s="20">
        <v>74</v>
      </c>
      <c r="H306" s="73">
        <v>4</v>
      </c>
      <c r="I306" s="48">
        <f>IF(MONTH(Calls[[#This Row],[Date of Call]])&lt;=6, YEAR(Calls[[#This Row],[Date of Call]]),YEAR(Calls[[#This Row],[Date of Call]])+1)</f>
        <v>2023</v>
      </c>
      <c r="J306" s="48" t="str">
        <f>TEXT(Calls[[#This Row],[Date of Call]],"DDDD")</f>
        <v>Saturday</v>
      </c>
      <c r="K306" s="48" t="str" cm="1">
        <f t="array" ref="K306">_xlfn.IFS(Calls[[#This Row],[Duration]]&lt;=10,"Under 10 mins",Calls[[#This Row],[Duration]]&lt;=30,"10 to 30 mins", Calls[[#This Row],[Duration]]&lt;60,"30 to 60 mins", Calls[[#This Row],[Duration]]&lt;=120,"1 to 2 hours",TRUE, "More than 2 hours")</f>
        <v>1 to 2 hours</v>
      </c>
      <c r="L306" s="5">
        <f>ROUND(Calls[[#This Row],[Satisfaction Rating]],0)</f>
        <v>4</v>
      </c>
    </row>
    <row r="307" spans="2:12" x14ac:dyDescent="0.3">
      <c r="B307" s="72" t="s">
        <v>1481</v>
      </c>
      <c r="C307" s="20" t="s">
        <v>1165</v>
      </c>
      <c r="D307" s="20">
        <v>20</v>
      </c>
      <c r="E307" s="69" t="s">
        <v>1172</v>
      </c>
      <c r="F307" s="70">
        <v>45017</v>
      </c>
      <c r="G307" s="20">
        <v>60</v>
      </c>
      <c r="H307" s="73">
        <v>3.6</v>
      </c>
      <c r="I307" s="48">
        <f>IF(MONTH(Calls[[#This Row],[Date of Call]])&lt;=6, YEAR(Calls[[#This Row],[Date of Call]]),YEAR(Calls[[#This Row],[Date of Call]])+1)</f>
        <v>2023</v>
      </c>
      <c r="J307" s="48" t="str">
        <f>TEXT(Calls[[#This Row],[Date of Call]],"DDDD")</f>
        <v>Saturday</v>
      </c>
      <c r="K307" s="48" t="str" cm="1">
        <f t="array" ref="K307">_xlfn.IFS(Calls[[#This Row],[Duration]]&lt;=10,"Under 10 mins",Calls[[#This Row],[Duration]]&lt;=30,"10 to 30 mins", Calls[[#This Row],[Duration]]&lt;60,"30 to 60 mins", Calls[[#This Row],[Duration]]&lt;=120,"1 to 2 hours",TRUE, "More than 2 hours")</f>
        <v>10 to 30 mins</v>
      </c>
      <c r="L307" s="5">
        <f>ROUND(Calls[[#This Row],[Satisfaction Rating]],0)</f>
        <v>4</v>
      </c>
    </row>
    <row r="308" spans="2:12" x14ac:dyDescent="0.3">
      <c r="B308" s="72" t="s">
        <v>1482</v>
      </c>
      <c r="C308" s="20" t="s">
        <v>1187</v>
      </c>
      <c r="D308" s="20">
        <v>65</v>
      </c>
      <c r="E308" s="69" t="s">
        <v>1166</v>
      </c>
      <c r="F308" s="70">
        <v>45017</v>
      </c>
      <c r="G308" s="20">
        <v>64</v>
      </c>
      <c r="H308" s="73">
        <v>3.7</v>
      </c>
      <c r="I308" s="48">
        <f>IF(MONTH(Calls[[#This Row],[Date of Call]])&lt;=6, YEAR(Calls[[#This Row],[Date of Call]]),YEAR(Calls[[#This Row],[Date of Call]])+1)</f>
        <v>2023</v>
      </c>
      <c r="J308" s="48" t="str">
        <f>TEXT(Calls[[#This Row],[Date of Call]],"DDDD")</f>
        <v>Saturday</v>
      </c>
      <c r="K308" s="48" t="str" cm="1">
        <f t="array" ref="K308">_xlfn.IFS(Calls[[#This Row],[Duration]]&lt;=10,"Under 10 mins",Calls[[#This Row],[Duration]]&lt;=30,"10 to 30 mins", Calls[[#This Row],[Duration]]&lt;60,"30 to 60 mins", Calls[[#This Row],[Duration]]&lt;=120,"1 to 2 hours",TRUE, "More than 2 hours")</f>
        <v>1 to 2 hours</v>
      </c>
      <c r="L308" s="5">
        <f>ROUND(Calls[[#This Row],[Satisfaction Rating]],0)</f>
        <v>4</v>
      </c>
    </row>
    <row r="309" spans="2:12" x14ac:dyDescent="0.3">
      <c r="B309" s="72" t="s">
        <v>1483</v>
      </c>
      <c r="C309" s="20" t="s">
        <v>1188</v>
      </c>
      <c r="D309" s="20">
        <v>71</v>
      </c>
      <c r="E309" s="69" t="s">
        <v>1157</v>
      </c>
      <c r="F309" s="70">
        <v>45018</v>
      </c>
      <c r="G309" s="20">
        <v>110</v>
      </c>
      <c r="H309" s="73">
        <v>4.8</v>
      </c>
      <c r="I309" s="48">
        <f>IF(MONTH(Calls[[#This Row],[Date of Call]])&lt;=6, YEAR(Calls[[#This Row],[Date of Call]]),YEAR(Calls[[#This Row],[Date of Call]])+1)</f>
        <v>2023</v>
      </c>
      <c r="J309" s="48" t="str">
        <f>TEXT(Calls[[#This Row],[Date of Call]],"DDDD")</f>
        <v>Sunday</v>
      </c>
      <c r="K309" s="48" t="str" cm="1">
        <f t="array" ref="K309">_xlfn.IFS(Calls[[#This Row],[Duration]]&lt;=10,"Under 10 mins",Calls[[#This Row],[Duration]]&lt;=30,"10 to 30 mins", Calls[[#This Row],[Duration]]&lt;60,"30 to 60 mins", Calls[[#This Row],[Duration]]&lt;=120,"1 to 2 hours",TRUE, "More than 2 hours")</f>
        <v>1 to 2 hours</v>
      </c>
      <c r="L309" s="5">
        <f>ROUND(Calls[[#This Row],[Satisfaction Rating]],0)</f>
        <v>5</v>
      </c>
    </row>
    <row r="310" spans="2:12" x14ac:dyDescent="0.3">
      <c r="B310" s="72" t="s">
        <v>1484</v>
      </c>
      <c r="C310" s="20" t="s">
        <v>1161</v>
      </c>
      <c r="D310" s="20">
        <v>95</v>
      </c>
      <c r="E310" s="69" t="s">
        <v>1184</v>
      </c>
      <c r="F310" s="70">
        <v>45018</v>
      </c>
      <c r="G310" s="20">
        <v>52</v>
      </c>
      <c r="H310" s="73">
        <v>1.2</v>
      </c>
      <c r="I310" s="48">
        <f>IF(MONTH(Calls[[#This Row],[Date of Call]])&lt;=6, YEAR(Calls[[#This Row],[Date of Call]]),YEAR(Calls[[#This Row],[Date of Call]])+1)</f>
        <v>2023</v>
      </c>
      <c r="J310" s="48" t="str">
        <f>TEXT(Calls[[#This Row],[Date of Call]],"DDDD")</f>
        <v>Sunday</v>
      </c>
      <c r="K310" s="48" t="str" cm="1">
        <f t="array" ref="K310">_xlfn.IFS(Calls[[#This Row],[Duration]]&lt;=10,"Under 10 mins",Calls[[#This Row],[Duration]]&lt;=30,"10 to 30 mins", Calls[[#This Row],[Duration]]&lt;60,"30 to 60 mins", Calls[[#This Row],[Duration]]&lt;=120,"1 to 2 hours",TRUE, "More than 2 hours")</f>
        <v>1 to 2 hours</v>
      </c>
      <c r="L310" s="5">
        <f>ROUND(Calls[[#This Row],[Satisfaction Rating]],0)</f>
        <v>1</v>
      </c>
    </row>
    <row r="311" spans="2:12" x14ac:dyDescent="0.3">
      <c r="B311" s="72" t="s">
        <v>1485</v>
      </c>
      <c r="C311" s="20" t="s">
        <v>1165</v>
      </c>
      <c r="D311" s="20">
        <v>81</v>
      </c>
      <c r="E311" s="69" t="s">
        <v>1178</v>
      </c>
      <c r="F311" s="70">
        <v>45019</v>
      </c>
      <c r="G311" s="20">
        <v>160</v>
      </c>
      <c r="H311" s="73">
        <v>4.7</v>
      </c>
      <c r="I311" s="48">
        <f>IF(MONTH(Calls[[#This Row],[Date of Call]])&lt;=6, YEAR(Calls[[#This Row],[Date of Call]]),YEAR(Calls[[#This Row],[Date of Call]])+1)</f>
        <v>2023</v>
      </c>
      <c r="J311" s="48" t="str">
        <f>TEXT(Calls[[#This Row],[Date of Call]],"DDDD")</f>
        <v>Monday</v>
      </c>
      <c r="K311" s="48" t="str" cm="1">
        <f t="array" ref="K311">_xlfn.IFS(Calls[[#This Row],[Duration]]&lt;=10,"Under 10 mins",Calls[[#This Row],[Duration]]&lt;=30,"10 to 30 mins", Calls[[#This Row],[Duration]]&lt;60,"30 to 60 mins", Calls[[#This Row],[Duration]]&lt;=120,"1 to 2 hours",TRUE, "More than 2 hours")</f>
        <v>1 to 2 hours</v>
      </c>
      <c r="L311" s="5">
        <f>ROUND(Calls[[#This Row],[Satisfaction Rating]],0)</f>
        <v>5</v>
      </c>
    </row>
    <row r="312" spans="2:12" x14ac:dyDescent="0.3">
      <c r="B312" s="72" t="s">
        <v>1486</v>
      </c>
      <c r="C312" s="20" t="s">
        <v>1174</v>
      </c>
      <c r="D312" s="20">
        <v>137</v>
      </c>
      <c r="E312" s="69" t="s">
        <v>1178</v>
      </c>
      <c r="F312" s="70">
        <v>45019</v>
      </c>
      <c r="G312" s="20">
        <v>215</v>
      </c>
      <c r="H312" s="73">
        <v>4.7</v>
      </c>
      <c r="I312" s="48">
        <f>IF(MONTH(Calls[[#This Row],[Date of Call]])&lt;=6, YEAR(Calls[[#This Row],[Date of Call]]),YEAR(Calls[[#This Row],[Date of Call]])+1)</f>
        <v>2023</v>
      </c>
      <c r="J312" s="48" t="str">
        <f>TEXT(Calls[[#This Row],[Date of Call]],"DDDD")</f>
        <v>Monday</v>
      </c>
      <c r="K312" s="48" t="str" cm="1">
        <f t="array" ref="K312">_xlfn.IFS(Calls[[#This Row],[Duration]]&lt;=10,"Under 10 mins",Calls[[#This Row],[Duration]]&lt;=30,"10 to 30 mins", Calls[[#This Row],[Duration]]&lt;60,"30 to 60 mins", Calls[[#This Row],[Duration]]&lt;=120,"1 to 2 hours",TRUE, "More than 2 hours")</f>
        <v>More than 2 hours</v>
      </c>
      <c r="L312" s="5">
        <f>ROUND(Calls[[#This Row],[Satisfaction Rating]],0)</f>
        <v>5</v>
      </c>
    </row>
    <row r="313" spans="2:12" x14ac:dyDescent="0.3">
      <c r="B313" s="72" t="s">
        <v>1487</v>
      </c>
      <c r="C313" s="20" t="s">
        <v>1174</v>
      </c>
      <c r="D313" s="20">
        <v>40</v>
      </c>
      <c r="E313" s="69" t="s">
        <v>1184</v>
      </c>
      <c r="F313" s="70">
        <v>45019</v>
      </c>
      <c r="G313" s="20">
        <v>220</v>
      </c>
      <c r="H313" s="73">
        <v>4.5</v>
      </c>
      <c r="I313" s="48">
        <f>IF(MONTH(Calls[[#This Row],[Date of Call]])&lt;=6, YEAR(Calls[[#This Row],[Date of Call]]),YEAR(Calls[[#This Row],[Date of Call]])+1)</f>
        <v>2023</v>
      </c>
      <c r="J313" s="48" t="str">
        <f>TEXT(Calls[[#This Row],[Date of Call]],"DDDD")</f>
        <v>Monday</v>
      </c>
      <c r="K313" s="48" t="str" cm="1">
        <f t="array" ref="K313">_xlfn.IFS(Calls[[#This Row],[Duration]]&lt;=10,"Under 10 mins",Calls[[#This Row],[Duration]]&lt;=30,"10 to 30 mins", Calls[[#This Row],[Duration]]&lt;60,"30 to 60 mins", Calls[[#This Row],[Duration]]&lt;=120,"1 to 2 hours",TRUE, "More than 2 hours")</f>
        <v>30 to 60 mins</v>
      </c>
      <c r="L313" s="5">
        <f>ROUND(Calls[[#This Row],[Satisfaction Rating]],0)</f>
        <v>5</v>
      </c>
    </row>
    <row r="314" spans="2:12" x14ac:dyDescent="0.3">
      <c r="B314" s="72" t="s">
        <v>1488</v>
      </c>
      <c r="C314" s="20" t="s">
        <v>1183</v>
      </c>
      <c r="D314" s="20">
        <v>111</v>
      </c>
      <c r="E314" s="69" t="s">
        <v>1166</v>
      </c>
      <c r="F314" s="70">
        <v>45020</v>
      </c>
      <c r="G314" s="20">
        <v>175</v>
      </c>
      <c r="H314" s="73">
        <v>3.5</v>
      </c>
      <c r="I314" s="48">
        <f>IF(MONTH(Calls[[#This Row],[Date of Call]])&lt;=6, YEAR(Calls[[#This Row],[Date of Call]]),YEAR(Calls[[#This Row],[Date of Call]])+1)</f>
        <v>2023</v>
      </c>
      <c r="J314" s="48" t="str">
        <f>TEXT(Calls[[#This Row],[Date of Call]],"DDDD")</f>
        <v>Tuesday</v>
      </c>
      <c r="K314" s="48" t="str" cm="1">
        <f t="array" ref="K314">_xlfn.IFS(Calls[[#This Row],[Duration]]&lt;=10,"Under 10 mins",Calls[[#This Row],[Duration]]&lt;=30,"10 to 30 mins", Calls[[#This Row],[Duration]]&lt;60,"30 to 60 mins", Calls[[#This Row],[Duration]]&lt;=120,"1 to 2 hours",TRUE, "More than 2 hours")</f>
        <v>1 to 2 hours</v>
      </c>
      <c r="L314" s="5">
        <f>ROUND(Calls[[#This Row],[Satisfaction Rating]],0)</f>
        <v>4</v>
      </c>
    </row>
    <row r="315" spans="2:12" x14ac:dyDescent="0.3">
      <c r="B315" s="72" t="s">
        <v>1489</v>
      </c>
      <c r="C315" s="20" t="s">
        <v>1188</v>
      </c>
      <c r="D315" s="20">
        <v>106</v>
      </c>
      <c r="E315" s="69" t="s">
        <v>1166</v>
      </c>
      <c r="F315" s="70">
        <v>45020</v>
      </c>
      <c r="G315" s="20">
        <v>145</v>
      </c>
      <c r="H315" s="73">
        <v>4.0999999999999996</v>
      </c>
      <c r="I315" s="48">
        <f>IF(MONTH(Calls[[#This Row],[Date of Call]])&lt;=6, YEAR(Calls[[#This Row],[Date of Call]]),YEAR(Calls[[#This Row],[Date of Call]])+1)</f>
        <v>2023</v>
      </c>
      <c r="J315" s="48" t="str">
        <f>TEXT(Calls[[#This Row],[Date of Call]],"DDDD")</f>
        <v>Tuesday</v>
      </c>
      <c r="K315" s="48" t="str" cm="1">
        <f t="array" ref="K315">_xlfn.IFS(Calls[[#This Row],[Duration]]&lt;=10,"Under 10 mins",Calls[[#This Row],[Duration]]&lt;=30,"10 to 30 mins", Calls[[#This Row],[Duration]]&lt;60,"30 to 60 mins", Calls[[#This Row],[Duration]]&lt;=120,"1 to 2 hours",TRUE, "More than 2 hours")</f>
        <v>1 to 2 hours</v>
      </c>
      <c r="L315" s="5">
        <f>ROUND(Calls[[#This Row],[Satisfaction Rating]],0)</f>
        <v>4</v>
      </c>
    </row>
    <row r="316" spans="2:12" x14ac:dyDescent="0.3">
      <c r="B316" s="72" t="s">
        <v>1490</v>
      </c>
      <c r="C316" s="20" t="s">
        <v>1169</v>
      </c>
      <c r="D316" s="20">
        <v>133</v>
      </c>
      <c r="E316" s="69" t="s">
        <v>1172</v>
      </c>
      <c r="F316" s="70">
        <v>45020</v>
      </c>
      <c r="G316" s="20">
        <v>72</v>
      </c>
      <c r="H316" s="73">
        <v>4.4000000000000004</v>
      </c>
      <c r="I316" s="48">
        <f>IF(MONTH(Calls[[#This Row],[Date of Call]])&lt;=6, YEAR(Calls[[#This Row],[Date of Call]]),YEAR(Calls[[#This Row],[Date of Call]])+1)</f>
        <v>2023</v>
      </c>
      <c r="J316" s="48" t="str">
        <f>TEXT(Calls[[#This Row],[Date of Call]],"DDDD")</f>
        <v>Tuesday</v>
      </c>
      <c r="K316" s="48" t="str" cm="1">
        <f t="array" ref="K316">_xlfn.IFS(Calls[[#This Row],[Duration]]&lt;=10,"Under 10 mins",Calls[[#This Row],[Duration]]&lt;=30,"10 to 30 mins", Calls[[#This Row],[Duration]]&lt;60,"30 to 60 mins", Calls[[#This Row],[Duration]]&lt;=120,"1 to 2 hours",TRUE, "More than 2 hours")</f>
        <v>More than 2 hours</v>
      </c>
      <c r="L316" s="5">
        <f>ROUND(Calls[[#This Row],[Satisfaction Rating]],0)</f>
        <v>4</v>
      </c>
    </row>
    <row r="317" spans="2:12" x14ac:dyDescent="0.3">
      <c r="B317" s="72" t="s">
        <v>1491</v>
      </c>
      <c r="C317" s="20" t="s">
        <v>1176</v>
      </c>
      <c r="D317" s="20">
        <v>38</v>
      </c>
      <c r="E317" s="69" t="s">
        <v>1166</v>
      </c>
      <c r="F317" s="70">
        <v>45021</v>
      </c>
      <c r="G317" s="20">
        <v>81</v>
      </c>
      <c r="H317" s="73">
        <v>3.6</v>
      </c>
      <c r="I317" s="48">
        <f>IF(MONTH(Calls[[#This Row],[Date of Call]])&lt;=6, YEAR(Calls[[#This Row],[Date of Call]]),YEAR(Calls[[#This Row],[Date of Call]])+1)</f>
        <v>2023</v>
      </c>
      <c r="J317" s="48" t="str">
        <f>TEXT(Calls[[#This Row],[Date of Call]],"DDDD")</f>
        <v>Wednesday</v>
      </c>
      <c r="K317" s="48" t="str" cm="1">
        <f t="array" ref="K317">_xlfn.IFS(Calls[[#This Row],[Duration]]&lt;=10,"Under 10 mins",Calls[[#This Row],[Duration]]&lt;=30,"10 to 30 mins", Calls[[#This Row],[Duration]]&lt;60,"30 to 60 mins", Calls[[#This Row],[Duration]]&lt;=120,"1 to 2 hours",TRUE, "More than 2 hours")</f>
        <v>30 to 60 mins</v>
      </c>
      <c r="L317" s="5">
        <f>ROUND(Calls[[#This Row],[Satisfaction Rating]],0)</f>
        <v>4</v>
      </c>
    </row>
    <row r="318" spans="2:12" x14ac:dyDescent="0.3">
      <c r="B318" s="72" t="s">
        <v>1492</v>
      </c>
      <c r="C318" s="20" t="s">
        <v>1192</v>
      </c>
      <c r="D318" s="20">
        <v>130</v>
      </c>
      <c r="E318" s="69" t="s">
        <v>1184</v>
      </c>
      <c r="F318" s="70">
        <v>45021</v>
      </c>
      <c r="G318" s="20">
        <v>54</v>
      </c>
      <c r="H318" s="73">
        <v>4.0999999999999996</v>
      </c>
      <c r="I318" s="48">
        <f>IF(MONTH(Calls[[#This Row],[Date of Call]])&lt;=6, YEAR(Calls[[#This Row],[Date of Call]]),YEAR(Calls[[#This Row],[Date of Call]])+1)</f>
        <v>2023</v>
      </c>
      <c r="J318" s="48" t="str">
        <f>TEXT(Calls[[#This Row],[Date of Call]],"DDDD")</f>
        <v>Wednesday</v>
      </c>
      <c r="K318" s="48" t="str" cm="1">
        <f t="array" ref="K318">_xlfn.IFS(Calls[[#This Row],[Duration]]&lt;=10,"Under 10 mins",Calls[[#This Row],[Duration]]&lt;=30,"10 to 30 mins", Calls[[#This Row],[Duration]]&lt;60,"30 to 60 mins", Calls[[#This Row],[Duration]]&lt;=120,"1 to 2 hours",TRUE, "More than 2 hours")</f>
        <v>More than 2 hours</v>
      </c>
      <c r="L318" s="5">
        <f>ROUND(Calls[[#This Row],[Satisfaction Rating]],0)</f>
        <v>4</v>
      </c>
    </row>
    <row r="319" spans="2:12" x14ac:dyDescent="0.3">
      <c r="B319" s="72" t="s">
        <v>1493</v>
      </c>
      <c r="C319" s="20" t="s">
        <v>1187</v>
      </c>
      <c r="D319" s="20">
        <v>23</v>
      </c>
      <c r="E319" s="69" t="s">
        <v>1172</v>
      </c>
      <c r="F319" s="70">
        <v>45021</v>
      </c>
      <c r="G319" s="20">
        <v>105</v>
      </c>
      <c r="H319" s="73">
        <v>4.8</v>
      </c>
      <c r="I319" s="48">
        <f>IF(MONTH(Calls[[#This Row],[Date of Call]])&lt;=6, YEAR(Calls[[#This Row],[Date of Call]]),YEAR(Calls[[#This Row],[Date of Call]])+1)</f>
        <v>2023</v>
      </c>
      <c r="J319" s="48" t="str">
        <f>TEXT(Calls[[#This Row],[Date of Call]],"DDDD")</f>
        <v>Wednesday</v>
      </c>
      <c r="K319" s="48" t="str" cm="1">
        <f t="array" ref="K319">_xlfn.IFS(Calls[[#This Row],[Duration]]&lt;=10,"Under 10 mins",Calls[[#This Row],[Duration]]&lt;=30,"10 to 30 mins", Calls[[#This Row],[Duration]]&lt;60,"30 to 60 mins", Calls[[#This Row],[Duration]]&lt;=120,"1 to 2 hours",TRUE, "More than 2 hours")</f>
        <v>10 to 30 mins</v>
      </c>
      <c r="L319" s="5">
        <f>ROUND(Calls[[#This Row],[Satisfaction Rating]],0)</f>
        <v>5</v>
      </c>
    </row>
    <row r="320" spans="2:12" x14ac:dyDescent="0.3">
      <c r="B320" s="72" t="s">
        <v>1494</v>
      </c>
      <c r="C320" s="20" t="s">
        <v>1192</v>
      </c>
      <c r="D320" s="20">
        <v>124</v>
      </c>
      <c r="E320" s="69" t="s">
        <v>1166</v>
      </c>
      <c r="F320" s="70">
        <v>45022</v>
      </c>
      <c r="G320" s="20">
        <v>176</v>
      </c>
      <c r="H320" s="73">
        <v>3.9</v>
      </c>
      <c r="I320" s="48">
        <f>IF(MONTH(Calls[[#This Row],[Date of Call]])&lt;=6, YEAR(Calls[[#This Row],[Date of Call]]),YEAR(Calls[[#This Row],[Date of Call]])+1)</f>
        <v>2023</v>
      </c>
      <c r="J320" s="48" t="str">
        <f>TEXT(Calls[[#This Row],[Date of Call]],"DDDD")</f>
        <v>Thursday</v>
      </c>
      <c r="K320" s="48" t="str" cm="1">
        <f t="array" ref="K320">_xlfn.IFS(Calls[[#This Row],[Duration]]&lt;=10,"Under 10 mins",Calls[[#This Row],[Duration]]&lt;=30,"10 to 30 mins", Calls[[#This Row],[Duration]]&lt;60,"30 to 60 mins", Calls[[#This Row],[Duration]]&lt;=120,"1 to 2 hours",TRUE, "More than 2 hours")</f>
        <v>More than 2 hours</v>
      </c>
      <c r="L320" s="5">
        <f>ROUND(Calls[[#This Row],[Satisfaction Rating]],0)</f>
        <v>4</v>
      </c>
    </row>
    <row r="321" spans="2:12" x14ac:dyDescent="0.3">
      <c r="B321" s="72" t="s">
        <v>1495</v>
      </c>
      <c r="C321" s="20" t="s">
        <v>1165</v>
      </c>
      <c r="D321" s="20">
        <v>107</v>
      </c>
      <c r="E321" s="69" t="s">
        <v>1166</v>
      </c>
      <c r="F321" s="70">
        <v>45022</v>
      </c>
      <c r="G321" s="20">
        <v>115</v>
      </c>
      <c r="H321" s="73">
        <v>3.8</v>
      </c>
      <c r="I321" s="48">
        <f>IF(MONTH(Calls[[#This Row],[Date of Call]])&lt;=6, YEAR(Calls[[#This Row],[Date of Call]]),YEAR(Calls[[#This Row],[Date of Call]])+1)</f>
        <v>2023</v>
      </c>
      <c r="J321" s="48" t="str">
        <f>TEXT(Calls[[#This Row],[Date of Call]],"DDDD")</f>
        <v>Thursday</v>
      </c>
      <c r="K321" s="48" t="str" cm="1">
        <f t="array" ref="K321">_xlfn.IFS(Calls[[#This Row],[Duration]]&lt;=10,"Under 10 mins",Calls[[#This Row],[Duration]]&lt;=30,"10 to 30 mins", Calls[[#This Row],[Duration]]&lt;60,"30 to 60 mins", Calls[[#This Row],[Duration]]&lt;=120,"1 to 2 hours",TRUE, "More than 2 hours")</f>
        <v>1 to 2 hours</v>
      </c>
      <c r="L321" s="5">
        <f>ROUND(Calls[[#This Row],[Satisfaction Rating]],0)</f>
        <v>4</v>
      </c>
    </row>
    <row r="322" spans="2:12" x14ac:dyDescent="0.3">
      <c r="B322" s="72" t="s">
        <v>1496</v>
      </c>
      <c r="C322" s="20" t="s">
        <v>1174</v>
      </c>
      <c r="D322" s="20">
        <v>60</v>
      </c>
      <c r="E322" s="69" t="s">
        <v>1157</v>
      </c>
      <c r="F322" s="70">
        <v>45022</v>
      </c>
      <c r="G322" s="20">
        <v>116</v>
      </c>
      <c r="H322" s="73">
        <v>3.9</v>
      </c>
      <c r="I322" s="48">
        <f>IF(MONTH(Calls[[#This Row],[Date of Call]])&lt;=6, YEAR(Calls[[#This Row],[Date of Call]]),YEAR(Calls[[#This Row],[Date of Call]])+1)</f>
        <v>2023</v>
      </c>
      <c r="J322" s="48" t="str">
        <f>TEXT(Calls[[#This Row],[Date of Call]],"DDDD")</f>
        <v>Thursday</v>
      </c>
      <c r="K322" s="48" t="str" cm="1">
        <f t="array" ref="K322">_xlfn.IFS(Calls[[#This Row],[Duration]]&lt;=10,"Under 10 mins",Calls[[#This Row],[Duration]]&lt;=30,"10 to 30 mins", Calls[[#This Row],[Duration]]&lt;60,"30 to 60 mins", Calls[[#This Row],[Duration]]&lt;=120,"1 to 2 hours",TRUE, "More than 2 hours")</f>
        <v>1 to 2 hours</v>
      </c>
      <c r="L322" s="5">
        <f>ROUND(Calls[[#This Row],[Satisfaction Rating]],0)</f>
        <v>4</v>
      </c>
    </row>
    <row r="323" spans="2:12" x14ac:dyDescent="0.3">
      <c r="B323" s="72" t="s">
        <v>1497</v>
      </c>
      <c r="C323" s="20" t="s">
        <v>1174</v>
      </c>
      <c r="D323" s="20">
        <v>158</v>
      </c>
      <c r="E323" s="69" t="s">
        <v>1184</v>
      </c>
      <c r="F323" s="70">
        <v>45022</v>
      </c>
      <c r="G323" s="20">
        <v>100</v>
      </c>
      <c r="H323" s="73">
        <v>4.0999999999999996</v>
      </c>
      <c r="I323" s="48">
        <f>IF(MONTH(Calls[[#This Row],[Date of Call]])&lt;=6, YEAR(Calls[[#This Row],[Date of Call]]),YEAR(Calls[[#This Row],[Date of Call]])+1)</f>
        <v>2023</v>
      </c>
      <c r="J323" s="48" t="str">
        <f>TEXT(Calls[[#This Row],[Date of Call]],"DDDD")</f>
        <v>Thursday</v>
      </c>
      <c r="K323" s="48" t="str" cm="1">
        <f t="array" ref="K323">_xlfn.IFS(Calls[[#This Row],[Duration]]&lt;=10,"Under 10 mins",Calls[[#This Row],[Duration]]&lt;=30,"10 to 30 mins", Calls[[#This Row],[Duration]]&lt;60,"30 to 60 mins", Calls[[#This Row],[Duration]]&lt;=120,"1 to 2 hours",TRUE, "More than 2 hours")</f>
        <v>More than 2 hours</v>
      </c>
      <c r="L323" s="5">
        <f>ROUND(Calls[[#This Row],[Satisfaction Rating]],0)</f>
        <v>4</v>
      </c>
    </row>
    <row r="324" spans="2:12" x14ac:dyDescent="0.3">
      <c r="B324" s="72" t="s">
        <v>1498</v>
      </c>
      <c r="C324" s="20" t="s">
        <v>1181</v>
      </c>
      <c r="D324" s="20">
        <v>110</v>
      </c>
      <c r="E324" s="69" t="s">
        <v>1184</v>
      </c>
      <c r="F324" s="70">
        <v>45023</v>
      </c>
      <c r="G324" s="20">
        <v>36</v>
      </c>
      <c r="H324" s="73">
        <v>2.2000000000000002</v>
      </c>
      <c r="I324" s="48">
        <f>IF(MONTH(Calls[[#This Row],[Date of Call]])&lt;=6, YEAR(Calls[[#This Row],[Date of Call]]),YEAR(Calls[[#This Row],[Date of Call]])+1)</f>
        <v>2023</v>
      </c>
      <c r="J324" s="48" t="str">
        <f>TEXT(Calls[[#This Row],[Date of Call]],"DDDD")</f>
        <v>Friday</v>
      </c>
      <c r="K324" s="48" t="str" cm="1">
        <f t="array" ref="K324">_xlfn.IFS(Calls[[#This Row],[Duration]]&lt;=10,"Under 10 mins",Calls[[#This Row],[Duration]]&lt;=30,"10 to 30 mins", Calls[[#This Row],[Duration]]&lt;60,"30 to 60 mins", Calls[[#This Row],[Duration]]&lt;=120,"1 to 2 hours",TRUE, "More than 2 hours")</f>
        <v>1 to 2 hours</v>
      </c>
      <c r="L324" s="5">
        <f>ROUND(Calls[[#This Row],[Satisfaction Rating]],0)</f>
        <v>2</v>
      </c>
    </row>
    <row r="325" spans="2:12" x14ac:dyDescent="0.3">
      <c r="B325" s="72" t="s">
        <v>1499</v>
      </c>
      <c r="C325" s="20" t="s">
        <v>1158</v>
      </c>
      <c r="D325" s="20">
        <v>70</v>
      </c>
      <c r="E325" s="69" t="s">
        <v>1184</v>
      </c>
      <c r="F325" s="70">
        <v>45023</v>
      </c>
      <c r="G325" s="20">
        <v>114</v>
      </c>
      <c r="H325" s="73">
        <v>5</v>
      </c>
      <c r="I325" s="48">
        <f>IF(MONTH(Calls[[#This Row],[Date of Call]])&lt;=6, YEAR(Calls[[#This Row],[Date of Call]]),YEAR(Calls[[#This Row],[Date of Call]])+1)</f>
        <v>2023</v>
      </c>
      <c r="J325" s="48" t="str">
        <f>TEXT(Calls[[#This Row],[Date of Call]],"DDDD")</f>
        <v>Friday</v>
      </c>
      <c r="K325" s="48" t="str" cm="1">
        <f t="array" ref="K325">_xlfn.IFS(Calls[[#This Row],[Duration]]&lt;=10,"Under 10 mins",Calls[[#This Row],[Duration]]&lt;=30,"10 to 30 mins", Calls[[#This Row],[Duration]]&lt;60,"30 to 60 mins", Calls[[#This Row],[Duration]]&lt;=120,"1 to 2 hours",TRUE, "More than 2 hours")</f>
        <v>1 to 2 hours</v>
      </c>
      <c r="L325" s="5">
        <f>ROUND(Calls[[#This Row],[Satisfaction Rating]],0)</f>
        <v>5</v>
      </c>
    </row>
    <row r="326" spans="2:12" x14ac:dyDescent="0.3">
      <c r="B326" s="72" t="s">
        <v>1500</v>
      </c>
      <c r="C326" s="20" t="s">
        <v>1158</v>
      </c>
      <c r="D326" s="20">
        <v>150</v>
      </c>
      <c r="E326" s="69" t="s">
        <v>1157</v>
      </c>
      <c r="F326" s="70">
        <v>45023</v>
      </c>
      <c r="G326" s="20">
        <v>24</v>
      </c>
      <c r="H326" s="73">
        <v>3.8</v>
      </c>
      <c r="I326" s="48">
        <f>IF(MONTH(Calls[[#This Row],[Date of Call]])&lt;=6, YEAR(Calls[[#This Row],[Date of Call]]),YEAR(Calls[[#This Row],[Date of Call]])+1)</f>
        <v>2023</v>
      </c>
      <c r="J326" s="48" t="str">
        <f>TEXT(Calls[[#This Row],[Date of Call]],"DDDD")</f>
        <v>Friday</v>
      </c>
      <c r="K326" s="48" t="str" cm="1">
        <f t="array" ref="K326">_xlfn.IFS(Calls[[#This Row],[Duration]]&lt;=10,"Under 10 mins",Calls[[#This Row],[Duration]]&lt;=30,"10 to 30 mins", Calls[[#This Row],[Duration]]&lt;60,"30 to 60 mins", Calls[[#This Row],[Duration]]&lt;=120,"1 to 2 hours",TRUE, "More than 2 hours")</f>
        <v>More than 2 hours</v>
      </c>
      <c r="L326" s="5">
        <f>ROUND(Calls[[#This Row],[Satisfaction Rating]],0)</f>
        <v>4</v>
      </c>
    </row>
    <row r="327" spans="2:12" x14ac:dyDescent="0.3">
      <c r="B327" s="72" t="s">
        <v>1501</v>
      </c>
      <c r="C327" s="20" t="s">
        <v>1176</v>
      </c>
      <c r="D327" s="20">
        <v>36</v>
      </c>
      <c r="E327" s="69" t="s">
        <v>1166</v>
      </c>
      <c r="F327" s="70">
        <v>45023</v>
      </c>
      <c r="G327" s="20">
        <v>135</v>
      </c>
      <c r="H327" s="73">
        <v>4.5999999999999996</v>
      </c>
      <c r="I327" s="48">
        <f>IF(MONTH(Calls[[#This Row],[Date of Call]])&lt;=6, YEAR(Calls[[#This Row],[Date of Call]]),YEAR(Calls[[#This Row],[Date of Call]])+1)</f>
        <v>2023</v>
      </c>
      <c r="J327" s="48" t="str">
        <f>TEXT(Calls[[#This Row],[Date of Call]],"DDDD")</f>
        <v>Friday</v>
      </c>
      <c r="K327" s="48" t="str" cm="1">
        <f t="array" ref="K327">_xlfn.IFS(Calls[[#This Row],[Duration]]&lt;=10,"Under 10 mins",Calls[[#This Row],[Duration]]&lt;=30,"10 to 30 mins", Calls[[#This Row],[Duration]]&lt;60,"30 to 60 mins", Calls[[#This Row],[Duration]]&lt;=120,"1 to 2 hours",TRUE, "More than 2 hours")</f>
        <v>30 to 60 mins</v>
      </c>
      <c r="L327" s="5">
        <f>ROUND(Calls[[#This Row],[Satisfaction Rating]],0)</f>
        <v>5</v>
      </c>
    </row>
    <row r="328" spans="2:12" x14ac:dyDescent="0.3">
      <c r="B328" s="72" t="s">
        <v>1502</v>
      </c>
      <c r="C328" s="20" t="s">
        <v>1192</v>
      </c>
      <c r="D328" s="20">
        <v>74</v>
      </c>
      <c r="E328" s="69" t="s">
        <v>1166</v>
      </c>
      <c r="F328" s="70">
        <v>45023</v>
      </c>
      <c r="G328" s="20">
        <v>30</v>
      </c>
      <c r="H328" s="73">
        <v>4</v>
      </c>
      <c r="I328" s="48">
        <f>IF(MONTH(Calls[[#This Row],[Date of Call]])&lt;=6, YEAR(Calls[[#This Row],[Date of Call]]),YEAR(Calls[[#This Row],[Date of Call]])+1)</f>
        <v>2023</v>
      </c>
      <c r="J328" s="48" t="str">
        <f>TEXT(Calls[[#This Row],[Date of Call]],"DDDD")</f>
        <v>Friday</v>
      </c>
      <c r="K328" s="48" t="str" cm="1">
        <f t="array" ref="K328">_xlfn.IFS(Calls[[#This Row],[Duration]]&lt;=10,"Under 10 mins",Calls[[#This Row],[Duration]]&lt;=30,"10 to 30 mins", Calls[[#This Row],[Duration]]&lt;60,"30 to 60 mins", Calls[[#This Row],[Duration]]&lt;=120,"1 to 2 hours",TRUE, "More than 2 hours")</f>
        <v>1 to 2 hours</v>
      </c>
      <c r="L328" s="5">
        <f>ROUND(Calls[[#This Row],[Satisfaction Rating]],0)</f>
        <v>4</v>
      </c>
    </row>
    <row r="329" spans="2:12" x14ac:dyDescent="0.3">
      <c r="B329" s="72" t="s">
        <v>1503</v>
      </c>
      <c r="C329" s="20" t="s">
        <v>1161</v>
      </c>
      <c r="D329" s="20">
        <v>75</v>
      </c>
      <c r="E329" s="69" t="s">
        <v>1166</v>
      </c>
      <c r="F329" s="70">
        <v>45023</v>
      </c>
      <c r="G329" s="20">
        <v>84</v>
      </c>
      <c r="H329" s="73">
        <v>2.8</v>
      </c>
      <c r="I329" s="48">
        <f>IF(MONTH(Calls[[#This Row],[Date of Call]])&lt;=6, YEAR(Calls[[#This Row],[Date of Call]]),YEAR(Calls[[#This Row],[Date of Call]])+1)</f>
        <v>2023</v>
      </c>
      <c r="J329" s="48" t="str">
        <f>TEXT(Calls[[#This Row],[Date of Call]],"DDDD")</f>
        <v>Friday</v>
      </c>
      <c r="K329" s="48" t="str" cm="1">
        <f t="array" ref="K329">_xlfn.IFS(Calls[[#This Row],[Duration]]&lt;=10,"Under 10 mins",Calls[[#This Row],[Duration]]&lt;=30,"10 to 30 mins", Calls[[#This Row],[Duration]]&lt;60,"30 to 60 mins", Calls[[#This Row],[Duration]]&lt;=120,"1 to 2 hours",TRUE, "More than 2 hours")</f>
        <v>1 to 2 hours</v>
      </c>
      <c r="L329" s="5">
        <f>ROUND(Calls[[#This Row],[Satisfaction Rating]],0)</f>
        <v>3</v>
      </c>
    </row>
    <row r="330" spans="2:12" x14ac:dyDescent="0.3">
      <c r="B330" s="72" t="s">
        <v>1504</v>
      </c>
      <c r="C330" s="20" t="s">
        <v>1179</v>
      </c>
      <c r="D330" s="20">
        <v>70</v>
      </c>
      <c r="E330" s="69" t="s">
        <v>1178</v>
      </c>
      <c r="F330" s="70">
        <v>45023</v>
      </c>
      <c r="G330" s="20">
        <v>42</v>
      </c>
      <c r="H330" s="73">
        <v>4.4000000000000004</v>
      </c>
      <c r="I330" s="48">
        <f>IF(MONTH(Calls[[#This Row],[Date of Call]])&lt;=6, YEAR(Calls[[#This Row],[Date of Call]]),YEAR(Calls[[#This Row],[Date of Call]])+1)</f>
        <v>2023</v>
      </c>
      <c r="J330" s="48" t="str">
        <f>TEXT(Calls[[#This Row],[Date of Call]],"DDDD")</f>
        <v>Friday</v>
      </c>
      <c r="K330" s="48" t="str" cm="1">
        <f t="array" ref="K330">_xlfn.IFS(Calls[[#This Row],[Duration]]&lt;=10,"Under 10 mins",Calls[[#This Row],[Duration]]&lt;=30,"10 to 30 mins", Calls[[#This Row],[Duration]]&lt;60,"30 to 60 mins", Calls[[#This Row],[Duration]]&lt;=120,"1 to 2 hours",TRUE, "More than 2 hours")</f>
        <v>1 to 2 hours</v>
      </c>
      <c r="L330" s="5">
        <f>ROUND(Calls[[#This Row],[Satisfaction Rating]],0)</f>
        <v>4</v>
      </c>
    </row>
    <row r="331" spans="2:12" x14ac:dyDescent="0.3">
      <c r="B331" s="72" t="s">
        <v>1505</v>
      </c>
      <c r="C331" s="20" t="s">
        <v>1181</v>
      </c>
      <c r="D331" s="20">
        <v>23</v>
      </c>
      <c r="E331" s="69" t="s">
        <v>1184</v>
      </c>
      <c r="F331" s="70">
        <v>45023</v>
      </c>
      <c r="G331" s="20">
        <v>117</v>
      </c>
      <c r="H331" s="73">
        <v>2.4</v>
      </c>
      <c r="I331" s="48">
        <f>IF(MONTH(Calls[[#This Row],[Date of Call]])&lt;=6, YEAR(Calls[[#This Row],[Date of Call]]),YEAR(Calls[[#This Row],[Date of Call]])+1)</f>
        <v>2023</v>
      </c>
      <c r="J331" s="48" t="str">
        <f>TEXT(Calls[[#This Row],[Date of Call]],"DDDD")</f>
        <v>Friday</v>
      </c>
      <c r="K331" s="48" t="str" cm="1">
        <f t="array" ref="K331">_xlfn.IFS(Calls[[#This Row],[Duration]]&lt;=10,"Under 10 mins",Calls[[#This Row],[Duration]]&lt;=30,"10 to 30 mins", Calls[[#This Row],[Duration]]&lt;60,"30 to 60 mins", Calls[[#This Row],[Duration]]&lt;=120,"1 to 2 hours",TRUE, "More than 2 hours")</f>
        <v>10 to 30 mins</v>
      </c>
      <c r="L331" s="5">
        <f>ROUND(Calls[[#This Row],[Satisfaction Rating]],0)</f>
        <v>2</v>
      </c>
    </row>
    <row r="332" spans="2:12" x14ac:dyDescent="0.3">
      <c r="B332" s="72" t="s">
        <v>1506</v>
      </c>
      <c r="C332" s="20" t="s">
        <v>1183</v>
      </c>
      <c r="D332" s="20">
        <v>104</v>
      </c>
      <c r="E332" s="69" t="s">
        <v>1172</v>
      </c>
      <c r="F332" s="70">
        <v>45023</v>
      </c>
      <c r="G332" s="20">
        <v>164</v>
      </c>
      <c r="H332" s="73">
        <v>4</v>
      </c>
      <c r="I332" s="48">
        <f>IF(MONTH(Calls[[#This Row],[Date of Call]])&lt;=6, YEAR(Calls[[#This Row],[Date of Call]]),YEAR(Calls[[#This Row],[Date of Call]])+1)</f>
        <v>2023</v>
      </c>
      <c r="J332" s="48" t="str">
        <f>TEXT(Calls[[#This Row],[Date of Call]],"DDDD")</f>
        <v>Friday</v>
      </c>
      <c r="K332" s="48" t="str" cm="1">
        <f t="array" ref="K332">_xlfn.IFS(Calls[[#This Row],[Duration]]&lt;=10,"Under 10 mins",Calls[[#This Row],[Duration]]&lt;=30,"10 to 30 mins", Calls[[#This Row],[Duration]]&lt;60,"30 to 60 mins", Calls[[#This Row],[Duration]]&lt;=120,"1 to 2 hours",TRUE, "More than 2 hours")</f>
        <v>1 to 2 hours</v>
      </c>
      <c r="L332" s="5">
        <f>ROUND(Calls[[#This Row],[Satisfaction Rating]],0)</f>
        <v>4</v>
      </c>
    </row>
    <row r="333" spans="2:12" x14ac:dyDescent="0.3">
      <c r="B333" s="72" t="s">
        <v>1507</v>
      </c>
      <c r="C333" s="20" t="s">
        <v>1158</v>
      </c>
      <c r="D333" s="20">
        <v>95</v>
      </c>
      <c r="E333" s="69" t="s">
        <v>1178</v>
      </c>
      <c r="F333" s="70">
        <v>45024</v>
      </c>
      <c r="G333" s="20">
        <v>123</v>
      </c>
      <c r="H333" s="73">
        <v>4.4000000000000004</v>
      </c>
      <c r="I333" s="48">
        <f>IF(MONTH(Calls[[#This Row],[Date of Call]])&lt;=6, YEAR(Calls[[#This Row],[Date of Call]]),YEAR(Calls[[#This Row],[Date of Call]])+1)</f>
        <v>2023</v>
      </c>
      <c r="J333" s="48" t="str">
        <f>TEXT(Calls[[#This Row],[Date of Call]],"DDDD")</f>
        <v>Saturday</v>
      </c>
      <c r="K333" s="48" t="str" cm="1">
        <f t="array" ref="K333">_xlfn.IFS(Calls[[#This Row],[Duration]]&lt;=10,"Under 10 mins",Calls[[#This Row],[Duration]]&lt;=30,"10 to 30 mins", Calls[[#This Row],[Duration]]&lt;60,"30 to 60 mins", Calls[[#This Row],[Duration]]&lt;=120,"1 to 2 hours",TRUE, "More than 2 hours")</f>
        <v>1 to 2 hours</v>
      </c>
      <c r="L333" s="5">
        <f>ROUND(Calls[[#This Row],[Satisfaction Rating]],0)</f>
        <v>4</v>
      </c>
    </row>
    <row r="334" spans="2:12" x14ac:dyDescent="0.3">
      <c r="B334" s="72" t="s">
        <v>1508</v>
      </c>
      <c r="C334" s="20" t="s">
        <v>1171</v>
      </c>
      <c r="D334" s="20">
        <v>49</v>
      </c>
      <c r="E334" s="69" t="s">
        <v>1157</v>
      </c>
      <c r="F334" s="70">
        <v>45024</v>
      </c>
      <c r="G334" s="20">
        <v>172</v>
      </c>
      <c r="H334" s="73">
        <v>2.9</v>
      </c>
      <c r="I334" s="48">
        <f>IF(MONTH(Calls[[#This Row],[Date of Call]])&lt;=6, YEAR(Calls[[#This Row],[Date of Call]]),YEAR(Calls[[#This Row],[Date of Call]])+1)</f>
        <v>2023</v>
      </c>
      <c r="J334" s="48" t="str">
        <f>TEXT(Calls[[#This Row],[Date of Call]],"DDDD")</f>
        <v>Saturday</v>
      </c>
      <c r="K334" s="48" t="str" cm="1">
        <f t="array" ref="K334">_xlfn.IFS(Calls[[#This Row],[Duration]]&lt;=10,"Under 10 mins",Calls[[#This Row],[Duration]]&lt;=30,"10 to 30 mins", Calls[[#This Row],[Duration]]&lt;60,"30 to 60 mins", Calls[[#This Row],[Duration]]&lt;=120,"1 to 2 hours",TRUE, "More than 2 hours")</f>
        <v>30 to 60 mins</v>
      </c>
      <c r="L334" s="5">
        <f>ROUND(Calls[[#This Row],[Satisfaction Rating]],0)</f>
        <v>3</v>
      </c>
    </row>
    <row r="335" spans="2:12" x14ac:dyDescent="0.3">
      <c r="B335" s="72" t="s">
        <v>1509</v>
      </c>
      <c r="C335" s="20" t="s">
        <v>1188</v>
      </c>
      <c r="D335" s="20">
        <v>8</v>
      </c>
      <c r="E335" s="69" t="s">
        <v>1184</v>
      </c>
      <c r="F335" s="70">
        <v>45024</v>
      </c>
      <c r="G335" s="20">
        <v>20</v>
      </c>
      <c r="H335" s="73">
        <v>4.8</v>
      </c>
      <c r="I335" s="48">
        <f>IF(MONTH(Calls[[#This Row],[Date of Call]])&lt;=6, YEAR(Calls[[#This Row],[Date of Call]]),YEAR(Calls[[#This Row],[Date of Call]])+1)</f>
        <v>2023</v>
      </c>
      <c r="J335" s="48" t="str">
        <f>TEXT(Calls[[#This Row],[Date of Call]],"DDDD")</f>
        <v>Saturday</v>
      </c>
      <c r="K335" s="48" t="str" cm="1">
        <f t="array" ref="K335">_xlfn.IFS(Calls[[#This Row],[Duration]]&lt;=10,"Under 10 mins",Calls[[#This Row],[Duration]]&lt;=30,"10 to 30 mins", Calls[[#This Row],[Duration]]&lt;60,"30 to 60 mins", Calls[[#This Row],[Duration]]&lt;=120,"1 to 2 hours",TRUE, "More than 2 hours")</f>
        <v>Under 10 mins</v>
      </c>
      <c r="L335" s="5">
        <f>ROUND(Calls[[#This Row],[Satisfaction Rating]],0)</f>
        <v>5</v>
      </c>
    </row>
    <row r="336" spans="2:12" x14ac:dyDescent="0.3">
      <c r="B336" s="72" t="s">
        <v>1510</v>
      </c>
      <c r="C336" s="20" t="s">
        <v>1158</v>
      </c>
      <c r="D336" s="20">
        <v>157</v>
      </c>
      <c r="E336" s="69" t="s">
        <v>1157</v>
      </c>
      <c r="F336" s="70">
        <v>45024</v>
      </c>
      <c r="G336" s="20">
        <v>72</v>
      </c>
      <c r="H336" s="73">
        <v>3.7</v>
      </c>
      <c r="I336" s="48">
        <f>IF(MONTH(Calls[[#This Row],[Date of Call]])&lt;=6, YEAR(Calls[[#This Row],[Date of Call]]),YEAR(Calls[[#This Row],[Date of Call]])+1)</f>
        <v>2023</v>
      </c>
      <c r="J336" s="48" t="str">
        <f>TEXT(Calls[[#This Row],[Date of Call]],"DDDD")</f>
        <v>Saturday</v>
      </c>
      <c r="K336" s="48" t="str" cm="1">
        <f t="array" ref="K336">_xlfn.IFS(Calls[[#This Row],[Duration]]&lt;=10,"Under 10 mins",Calls[[#This Row],[Duration]]&lt;=30,"10 to 30 mins", Calls[[#This Row],[Duration]]&lt;60,"30 to 60 mins", Calls[[#This Row],[Duration]]&lt;=120,"1 to 2 hours",TRUE, "More than 2 hours")</f>
        <v>More than 2 hours</v>
      </c>
      <c r="L336" s="5">
        <f>ROUND(Calls[[#This Row],[Satisfaction Rating]],0)</f>
        <v>4</v>
      </c>
    </row>
    <row r="337" spans="2:12" x14ac:dyDescent="0.3">
      <c r="B337" s="72" t="s">
        <v>1511</v>
      </c>
      <c r="C337" s="20" t="s">
        <v>1165</v>
      </c>
      <c r="D337" s="20">
        <v>74</v>
      </c>
      <c r="E337" s="69" t="s">
        <v>1166</v>
      </c>
      <c r="F337" s="70">
        <v>45024</v>
      </c>
      <c r="G337" s="20">
        <v>32</v>
      </c>
      <c r="H337" s="73">
        <v>4.8</v>
      </c>
      <c r="I337" s="48">
        <f>IF(MONTH(Calls[[#This Row],[Date of Call]])&lt;=6, YEAR(Calls[[#This Row],[Date of Call]]),YEAR(Calls[[#This Row],[Date of Call]])+1)</f>
        <v>2023</v>
      </c>
      <c r="J337" s="48" t="str">
        <f>TEXT(Calls[[#This Row],[Date of Call]],"DDDD")</f>
        <v>Saturday</v>
      </c>
      <c r="K337" s="48" t="str" cm="1">
        <f t="array" ref="K337">_xlfn.IFS(Calls[[#This Row],[Duration]]&lt;=10,"Under 10 mins",Calls[[#This Row],[Duration]]&lt;=30,"10 to 30 mins", Calls[[#This Row],[Duration]]&lt;60,"30 to 60 mins", Calls[[#This Row],[Duration]]&lt;=120,"1 to 2 hours",TRUE, "More than 2 hours")</f>
        <v>1 to 2 hours</v>
      </c>
      <c r="L337" s="5">
        <f>ROUND(Calls[[#This Row],[Satisfaction Rating]],0)</f>
        <v>5</v>
      </c>
    </row>
    <row r="338" spans="2:12" x14ac:dyDescent="0.3">
      <c r="B338" s="72" t="s">
        <v>1512</v>
      </c>
      <c r="C338" s="20" t="s">
        <v>1181</v>
      </c>
      <c r="D338" s="20">
        <v>72</v>
      </c>
      <c r="E338" s="69" t="s">
        <v>1178</v>
      </c>
      <c r="F338" s="70">
        <v>45024</v>
      </c>
      <c r="G338" s="20">
        <v>140</v>
      </c>
      <c r="H338" s="73">
        <v>3.2</v>
      </c>
      <c r="I338" s="48">
        <f>IF(MONTH(Calls[[#This Row],[Date of Call]])&lt;=6, YEAR(Calls[[#This Row],[Date of Call]]),YEAR(Calls[[#This Row],[Date of Call]])+1)</f>
        <v>2023</v>
      </c>
      <c r="J338" s="48" t="str">
        <f>TEXT(Calls[[#This Row],[Date of Call]],"DDDD")</f>
        <v>Saturday</v>
      </c>
      <c r="K338" s="48" t="str" cm="1">
        <f t="array" ref="K338">_xlfn.IFS(Calls[[#This Row],[Duration]]&lt;=10,"Under 10 mins",Calls[[#This Row],[Duration]]&lt;=30,"10 to 30 mins", Calls[[#This Row],[Duration]]&lt;60,"30 to 60 mins", Calls[[#This Row],[Duration]]&lt;=120,"1 to 2 hours",TRUE, "More than 2 hours")</f>
        <v>1 to 2 hours</v>
      </c>
      <c r="L338" s="5">
        <f>ROUND(Calls[[#This Row],[Satisfaction Rating]],0)</f>
        <v>3</v>
      </c>
    </row>
    <row r="339" spans="2:12" x14ac:dyDescent="0.3">
      <c r="B339" s="72" t="s">
        <v>1513</v>
      </c>
      <c r="C339" s="20" t="s">
        <v>1165</v>
      </c>
      <c r="D339" s="20">
        <v>79</v>
      </c>
      <c r="E339" s="69" t="s">
        <v>1166</v>
      </c>
      <c r="F339" s="70">
        <v>45025</v>
      </c>
      <c r="G339" s="20">
        <v>120</v>
      </c>
      <c r="H339" s="73">
        <v>4.9000000000000004</v>
      </c>
      <c r="I339" s="48">
        <f>IF(MONTH(Calls[[#This Row],[Date of Call]])&lt;=6, YEAR(Calls[[#This Row],[Date of Call]]),YEAR(Calls[[#This Row],[Date of Call]])+1)</f>
        <v>2023</v>
      </c>
      <c r="J339" s="48" t="str">
        <f>TEXT(Calls[[#This Row],[Date of Call]],"DDDD")</f>
        <v>Sunday</v>
      </c>
      <c r="K339" s="48" t="str" cm="1">
        <f t="array" ref="K339">_xlfn.IFS(Calls[[#This Row],[Duration]]&lt;=10,"Under 10 mins",Calls[[#This Row],[Duration]]&lt;=30,"10 to 30 mins", Calls[[#This Row],[Duration]]&lt;60,"30 to 60 mins", Calls[[#This Row],[Duration]]&lt;=120,"1 to 2 hours",TRUE, "More than 2 hours")</f>
        <v>1 to 2 hours</v>
      </c>
      <c r="L339" s="5">
        <f>ROUND(Calls[[#This Row],[Satisfaction Rating]],0)</f>
        <v>5</v>
      </c>
    </row>
    <row r="340" spans="2:12" x14ac:dyDescent="0.3">
      <c r="B340" s="72" t="s">
        <v>1514</v>
      </c>
      <c r="C340" s="20" t="s">
        <v>1192</v>
      </c>
      <c r="D340" s="20">
        <v>23</v>
      </c>
      <c r="E340" s="69" t="s">
        <v>1166</v>
      </c>
      <c r="F340" s="70">
        <v>45025</v>
      </c>
      <c r="G340" s="20">
        <v>86</v>
      </c>
      <c r="H340" s="73">
        <v>2.2000000000000002</v>
      </c>
      <c r="I340" s="48">
        <f>IF(MONTH(Calls[[#This Row],[Date of Call]])&lt;=6, YEAR(Calls[[#This Row],[Date of Call]]),YEAR(Calls[[#This Row],[Date of Call]])+1)</f>
        <v>2023</v>
      </c>
      <c r="J340" s="48" t="str">
        <f>TEXT(Calls[[#This Row],[Date of Call]],"DDDD")</f>
        <v>Sunday</v>
      </c>
      <c r="K340" s="48" t="str" cm="1">
        <f t="array" ref="K340">_xlfn.IFS(Calls[[#This Row],[Duration]]&lt;=10,"Under 10 mins",Calls[[#This Row],[Duration]]&lt;=30,"10 to 30 mins", Calls[[#This Row],[Duration]]&lt;60,"30 to 60 mins", Calls[[#This Row],[Duration]]&lt;=120,"1 to 2 hours",TRUE, "More than 2 hours")</f>
        <v>10 to 30 mins</v>
      </c>
      <c r="L340" s="5">
        <f>ROUND(Calls[[#This Row],[Satisfaction Rating]],0)</f>
        <v>2</v>
      </c>
    </row>
    <row r="341" spans="2:12" x14ac:dyDescent="0.3">
      <c r="B341" s="72" t="s">
        <v>1515</v>
      </c>
      <c r="C341" s="20" t="s">
        <v>1161</v>
      </c>
      <c r="D341" s="20">
        <v>69</v>
      </c>
      <c r="E341" s="69" t="s">
        <v>1166</v>
      </c>
      <c r="F341" s="70">
        <v>45025</v>
      </c>
      <c r="G341" s="20">
        <v>132</v>
      </c>
      <c r="H341" s="73">
        <v>5</v>
      </c>
      <c r="I341" s="48">
        <f>IF(MONTH(Calls[[#This Row],[Date of Call]])&lt;=6, YEAR(Calls[[#This Row],[Date of Call]]),YEAR(Calls[[#This Row],[Date of Call]])+1)</f>
        <v>2023</v>
      </c>
      <c r="J341" s="48" t="str">
        <f>TEXT(Calls[[#This Row],[Date of Call]],"DDDD")</f>
        <v>Sunday</v>
      </c>
      <c r="K341" s="48" t="str" cm="1">
        <f t="array" ref="K341">_xlfn.IFS(Calls[[#This Row],[Duration]]&lt;=10,"Under 10 mins",Calls[[#This Row],[Duration]]&lt;=30,"10 to 30 mins", Calls[[#This Row],[Duration]]&lt;60,"30 to 60 mins", Calls[[#This Row],[Duration]]&lt;=120,"1 to 2 hours",TRUE, "More than 2 hours")</f>
        <v>1 to 2 hours</v>
      </c>
      <c r="L341" s="5">
        <f>ROUND(Calls[[#This Row],[Satisfaction Rating]],0)</f>
        <v>5</v>
      </c>
    </row>
    <row r="342" spans="2:12" x14ac:dyDescent="0.3">
      <c r="B342" s="72" t="s">
        <v>1516</v>
      </c>
      <c r="C342" s="20" t="s">
        <v>1174</v>
      </c>
      <c r="D342" s="20">
        <v>64</v>
      </c>
      <c r="E342" s="69" t="s">
        <v>1166</v>
      </c>
      <c r="F342" s="70">
        <v>45025</v>
      </c>
      <c r="G342" s="20">
        <v>80</v>
      </c>
      <c r="H342" s="73">
        <v>3.3</v>
      </c>
      <c r="I342" s="48">
        <f>IF(MONTH(Calls[[#This Row],[Date of Call]])&lt;=6, YEAR(Calls[[#This Row],[Date of Call]]),YEAR(Calls[[#This Row],[Date of Call]])+1)</f>
        <v>2023</v>
      </c>
      <c r="J342" s="48" t="str">
        <f>TEXT(Calls[[#This Row],[Date of Call]],"DDDD")</f>
        <v>Sunday</v>
      </c>
      <c r="K342" s="48" t="str" cm="1">
        <f t="array" ref="K342">_xlfn.IFS(Calls[[#This Row],[Duration]]&lt;=10,"Under 10 mins",Calls[[#This Row],[Duration]]&lt;=30,"10 to 30 mins", Calls[[#This Row],[Duration]]&lt;60,"30 to 60 mins", Calls[[#This Row],[Duration]]&lt;=120,"1 to 2 hours",TRUE, "More than 2 hours")</f>
        <v>1 to 2 hours</v>
      </c>
      <c r="L342" s="5">
        <f>ROUND(Calls[[#This Row],[Satisfaction Rating]],0)</f>
        <v>3</v>
      </c>
    </row>
    <row r="343" spans="2:12" x14ac:dyDescent="0.3">
      <c r="B343" s="72" t="s">
        <v>1517</v>
      </c>
      <c r="C343" s="20" t="s">
        <v>1162</v>
      </c>
      <c r="D343" s="20">
        <v>47</v>
      </c>
      <c r="E343" s="69" t="s">
        <v>1157</v>
      </c>
      <c r="F343" s="70">
        <v>45025</v>
      </c>
      <c r="G343" s="20">
        <v>132</v>
      </c>
      <c r="H343" s="73">
        <v>3.7</v>
      </c>
      <c r="I343" s="48">
        <f>IF(MONTH(Calls[[#This Row],[Date of Call]])&lt;=6, YEAR(Calls[[#This Row],[Date of Call]]),YEAR(Calls[[#This Row],[Date of Call]])+1)</f>
        <v>2023</v>
      </c>
      <c r="J343" s="48" t="str">
        <f>TEXT(Calls[[#This Row],[Date of Call]],"DDDD")</f>
        <v>Sunday</v>
      </c>
      <c r="K343" s="48" t="str" cm="1">
        <f t="array" ref="K343">_xlfn.IFS(Calls[[#This Row],[Duration]]&lt;=10,"Under 10 mins",Calls[[#This Row],[Duration]]&lt;=30,"10 to 30 mins", Calls[[#This Row],[Duration]]&lt;60,"30 to 60 mins", Calls[[#This Row],[Duration]]&lt;=120,"1 to 2 hours",TRUE, "More than 2 hours")</f>
        <v>30 to 60 mins</v>
      </c>
      <c r="L343" s="5">
        <f>ROUND(Calls[[#This Row],[Satisfaction Rating]],0)</f>
        <v>4</v>
      </c>
    </row>
    <row r="344" spans="2:12" x14ac:dyDescent="0.3">
      <c r="B344" s="72" t="s">
        <v>1518</v>
      </c>
      <c r="C344" s="20" t="s">
        <v>1165</v>
      </c>
      <c r="D344" s="20">
        <v>55</v>
      </c>
      <c r="E344" s="69" t="s">
        <v>1178</v>
      </c>
      <c r="F344" s="70">
        <v>45025</v>
      </c>
      <c r="G344" s="20">
        <v>27</v>
      </c>
      <c r="H344" s="73">
        <v>3.7</v>
      </c>
      <c r="I344" s="48">
        <f>IF(MONTH(Calls[[#This Row],[Date of Call]])&lt;=6, YEAR(Calls[[#This Row],[Date of Call]]),YEAR(Calls[[#This Row],[Date of Call]])+1)</f>
        <v>2023</v>
      </c>
      <c r="J344" s="48" t="str">
        <f>TEXT(Calls[[#This Row],[Date of Call]],"DDDD")</f>
        <v>Sunday</v>
      </c>
      <c r="K344" s="48" t="str" cm="1">
        <f t="array" ref="K344">_xlfn.IFS(Calls[[#This Row],[Duration]]&lt;=10,"Under 10 mins",Calls[[#This Row],[Duration]]&lt;=30,"10 to 30 mins", Calls[[#This Row],[Duration]]&lt;60,"30 to 60 mins", Calls[[#This Row],[Duration]]&lt;=120,"1 to 2 hours",TRUE, "More than 2 hours")</f>
        <v>30 to 60 mins</v>
      </c>
      <c r="L344" s="5">
        <f>ROUND(Calls[[#This Row],[Satisfaction Rating]],0)</f>
        <v>4</v>
      </c>
    </row>
    <row r="345" spans="2:12" x14ac:dyDescent="0.3">
      <c r="B345" s="72" t="s">
        <v>1519</v>
      </c>
      <c r="C345" s="20" t="s">
        <v>1183</v>
      </c>
      <c r="D345" s="20">
        <v>104</v>
      </c>
      <c r="E345" s="69" t="s">
        <v>1178</v>
      </c>
      <c r="F345" s="70">
        <v>45026</v>
      </c>
      <c r="G345" s="20">
        <v>68</v>
      </c>
      <c r="H345" s="73">
        <v>3.6</v>
      </c>
      <c r="I345" s="48">
        <f>IF(MONTH(Calls[[#This Row],[Date of Call]])&lt;=6, YEAR(Calls[[#This Row],[Date of Call]]),YEAR(Calls[[#This Row],[Date of Call]])+1)</f>
        <v>2023</v>
      </c>
      <c r="J345" s="48" t="str">
        <f>TEXT(Calls[[#This Row],[Date of Call]],"DDDD")</f>
        <v>Monday</v>
      </c>
      <c r="K345" s="48" t="str" cm="1">
        <f t="array" ref="K345">_xlfn.IFS(Calls[[#This Row],[Duration]]&lt;=10,"Under 10 mins",Calls[[#This Row],[Duration]]&lt;=30,"10 to 30 mins", Calls[[#This Row],[Duration]]&lt;60,"30 to 60 mins", Calls[[#This Row],[Duration]]&lt;=120,"1 to 2 hours",TRUE, "More than 2 hours")</f>
        <v>1 to 2 hours</v>
      </c>
      <c r="L345" s="5">
        <f>ROUND(Calls[[#This Row],[Satisfaction Rating]],0)</f>
        <v>4</v>
      </c>
    </row>
    <row r="346" spans="2:12" x14ac:dyDescent="0.3">
      <c r="B346" s="72" t="s">
        <v>1520</v>
      </c>
      <c r="C346" s="20" t="s">
        <v>1162</v>
      </c>
      <c r="D346" s="20">
        <v>116</v>
      </c>
      <c r="E346" s="69" t="s">
        <v>1166</v>
      </c>
      <c r="F346" s="70">
        <v>45026</v>
      </c>
      <c r="G346" s="20">
        <v>22</v>
      </c>
      <c r="H346" s="73">
        <v>4.7</v>
      </c>
      <c r="I346" s="48">
        <f>IF(MONTH(Calls[[#This Row],[Date of Call]])&lt;=6, YEAR(Calls[[#This Row],[Date of Call]]),YEAR(Calls[[#This Row],[Date of Call]])+1)</f>
        <v>2023</v>
      </c>
      <c r="J346" s="48" t="str">
        <f>TEXT(Calls[[#This Row],[Date of Call]],"DDDD")</f>
        <v>Monday</v>
      </c>
      <c r="K346" s="48" t="str" cm="1">
        <f t="array" ref="K346">_xlfn.IFS(Calls[[#This Row],[Duration]]&lt;=10,"Under 10 mins",Calls[[#This Row],[Duration]]&lt;=30,"10 to 30 mins", Calls[[#This Row],[Duration]]&lt;60,"30 to 60 mins", Calls[[#This Row],[Duration]]&lt;=120,"1 to 2 hours",TRUE, "More than 2 hours")</f>
        <v>1 to 2 hours</v>
      </c>
      <c r="L346" s="5">
        <f>ROUND(Calls[[#This Row],[Satisfaction Rating]],0)</f>
        <v>5</v>
      </c>
    </row>
    <row r="347" spans="2:12" x14ac:dyDescent="0.3">
      <c r="B347" s="72" t="s">
        <v>1521</v>
      </c>
      <c r="C347" s="20" t="s">
        <v>1192</v>
      </c>
      <c r="D347" s="20">
        <v>99</v>
      </c>
      <c r="E347" s="69" t="s">
        <v>1178</v>
      </c>
      <c r="F347" s="70">
        <v>45026</v>
      </c>
      <c r="G347" s="20">
        <v>42</v>
      </c>
      <c r="H347" s="73">
        <v>3.1</v>
      </c>
      <c r="I347" s="48">
        <f>IF(MONTH(Calls[[#This Row],[Date of Call]])&lt;=6, YEAR(Calls[[#This Row],[Date of Call]]),YEAR(Calls[[#This Row],[Date of Call]])+1)</f>
        <v>2023</v>
      </c>
      <c r="J347" s="48" t="str">
        <f>TEXT(Calls[[#This Row],[Date of Call]],"DDDD")</f>
        <v>Monday</v>
      </c>
      <c r="K347" s="48" t="str" cm="1">
        <f t="array" ref="K347">_xlfn.IFS(Calls[[#This Row],[Duration]]&lt;=10,"Under 10 mins",Calls[[#This Row],[Duration]]&lt;=30,"10 to 30 mins", Calls[[#This Row],[Duration]]&lt;60,"30 to 60 mins", Calls[[#This Row],[Duration]]&lt;=120,"1 to 2 hours",TRUE, "More than 2 hours")</f>
        <v>1 to 2 hours</v>
      </c>
      <c r="L347" s="5">
        <f>ROUND(Calls[[#This Row],[Satisfaction Rating]],0)</f>
        <v>3</v>
      </c>
    </row>
    <row r="348" spans="2:12" x14ac:dyDescent="0.3">
      <c r="B348" s="72" t="s">
        <v>1522</v>
      </c>
      <c r="C348" s="20" t="s">
        <v>1183</v>
      </c>
      <c r="D348" s="20">
        <v>84</v>
      </c>
      <c r="E348" s="69" t="s">
        <v>1178</v>
      </c>
      <c r="F348" s="70">
        <v>45027</v>
      </c>
      <c r="G348" s="20">
        <v>38</v>
      </c>
      <c r="H348" s="73">
        <v>3.3</v>
      </c>
      <c r="I348" s="48">
        <f>IF(MONTH(Calls[[#This Row],[Date of Call]])&lt;=6, YEAR(Calls[[#This Row],[Date of Call]]),YEAR(Calls[[#This Row],[Date of Call]])+1)</f>
        <v>2023</v>
      </c>
      <c r="J348" s="48" t="str">
        <f>TEXT(Calls[[#This Row],[Date of Call]],"DDDD")</f>
        <v>Tuesday</v>
      </c>
      <c r="K348" s="48" t="str" cm="1">
        <f t="array" ref="K348">_xlfn.IFS(Calls[[#This Row],[Duration]]&lt;=10,"Under 10 mins",Calls[[#This Row],[Duration]]&lt;=30,"10 to 30 mins", Calls[[#This Row],[Duration]]&lt;60,"30 to 60 mins", Calls[[#This Row],[Duration]]&lt;=120,"1 to 2 hours",TRUE, "More than 2 hours")</f>
        <v>1 to 2 hours</v>
      </c>
      <c r="L348" s="5">
        <f>ROUND(Calls[[#This Row],[Satisfaction Rating]],0)</f>
        <v>3</v>
      </c>
    </row>
    <row r="349" spans="2:12" x14ac:dyDescent="0.3">
      <c r="B349" s="72" t="s">
        <v>1523</v>
      </c>
      <c r="C349" s="20" t="s">
        <v>1188</v>
      </c>
      <c r="D349" s="20">
        <v>159</v>
      </c>
      <c r="E349" s="69" t="s">
        <v>1178</v>
      </c>
      <c r="F349" s="70">
        <v>45027</v>
      </c>
      <c r="G349" s="20">
        <v>42</v>
      </c>
      <c r="H349" s="73">
        <v>4.5</v>
      </c>
      <c r="I349" s="48">
        <f>IF(MONTH(Calls[[#This Row],[Date of Call]])&lt;=6, YEAR(Calls[[#This Row],[Date of Call]]),YEAR(Calls[[#This Row],[Date of Call]])+1)</f>
        <v>2023</v>
      </c>
      <c r="J349" s="48" t="str">
        <f>TEXT(Calls[[#This Row],[Date of Call]],"DDDD")</f>
        <v>Tuesday</v>
      </c>
      <c r="K349" s="48" t="str" cm="1">
        <f t="array" ref="K349">_xlfn.IFS(Calls[[#This Row],[Duration]]&lt;=10,"Under 10 mins",Calls[[#This Row],[Duration]]&lt;=30,"10 to 30 mins", Calls[[#This Row],[Duration]]&lt;60,"30 to 60 mins", Calls[[#This Row],[Duration]]&lt;=120,"1 to 2 hours",TRUE, "More than 2 hours")</f>
        <v>More than 2 hours</v>
      </c>
      <c r="L349" s="5">
        <f>ROUND(Calls[[#This Row],[Satisfaction Rating]],0)</f>
        <v>5</v>
      </c>
    </row>
    <row r="350" spans="2:12" x14ac:dyDescent="0.3">
      <c r="B350" s="72" t="s">
        <v>1524</v>
      </c>
      <c r="C350" s="20" t="s">
        <v>1176</v>
      </c>
      <c r="D350" s="20">
        <v>25</v>
      </c>
      <c r="E350" s="69" t="s">
        <v>1157</v>
      </c>
      <c r="F350" s="70">
        <v>45027</v>
      </c>
      <c r="G350" s="20">
        <v>75</v>
      </c>
      <c r="H350" s="73">
        <v>3.9</v>
      </c>
      <c r="I350" s="48">
        <f>IF(MONTH(Calls[[#This Row],[Date of Call]])&lt;=6, YEAR(Calls[[#This Row],[Date of Call]]),YEAR(Calls[[#This Row],[Date of Call]])+1)</f>
        <v>2023</v>
      </c>
      <c r="J350" s="48" t="str">
        <f>TEXT(Calls[[#This Row],[Date of Call]],"DDDD")</f>
        <v>Tuesday</v>
      </c>
      <c r="K350" s="48" t="str" cm="1">
        <f t="array" ref="K350">_xlfn.IFS(Calls[[#This Row],[Duration]]&lt;=10,"Under 10 mins",Calls[[#This Row],[Duration]]&lt;=30,"10 to 30 mins", Calls[[#This Row],[Duration]]&lt;60,"30 to 60 mins", Calls[[#This Row],[Duration]]&lt;=120,"1 to 2 hours",TRUE, "More than 2 hours")</f>
        <v>10 to 30 mins</v>
      </c>
      <c r="L350" s="5">
        <f>ROUND(Calls[[#This Row],[Satisfaction Rating]],0)</f>
        <v>4</v>
      </c>
    </row>
    <row r="351" spans="2:12" x14ac:dyDescent="0.3">
      <c r="B351" s="72" t="s">
        <v>1525</v>
      </c>
      <c r="C351" s="20" t="s">
        <v>1188</v>
      </c>
      <c r="D351" s="20">
        <v>53</v>
      </c>
      <c r="E351" s="69" t="s">
        <v>1184</v>
      </c>
      <c r="F351" s="70">
        <v>45028</v>
      </c>
      <c r="G351" s="20">
        <v>23</v>
      </c>
      <c r="H351" s="73">
        <v>4.9000000000000004</v>
      </c>
      <c r="I351" s="48">
        <f>IF(MONTH(Calls[[#This Row],[Date of Call]])&lt;=6, YEAR(Calls[[#This Row],[Date of Call]]),YEAR(Calls[[#This Row],[Date of Call]])+1)</f>
        <v>2023</v>
      </c>
      <c r="J351" s="48" t="str">
        <f>TEXT(Calls[[#This Row],[Date of Call]],"DDDD")</f>
        <v>Wednesday</v>
      </c>
      <c r="K351" s="48" t="str" cm="1">
        <f t="array" ref="K351">_xlfn.IFS(Calls[[#This Row],[Duration]]&lt;=10,"Under 10 mins",Calls[[#This Row],[Duration]]&lt;=30,"10 to 30 mins", Calls[[#This Row],[Duration]]&lt;60,"30 to 60 mins", Calls[[#This Row],[Duration]]&lt;=120,"1 to 2 hours",TRUE, "More than 2 hours")</f>
        <v>30 to 60 mins</v>
      </c>
      <c r="L351" s="5">
        <f>ROUND(Calls[[#This Row],[Satisfaction Rating]],0)</f>
        <v>5</v>
      </c>
    </row>
    <row r="352" spans="2:12" x14ac:dyDescent="0.3">
      <c r="B352" s="72" t="s">
        <v>1526</v>
      </c>
      <c r="C352" s="20" t="s">
        <v>1188</v>
      </c>
      <c r="D352" s="20">
        <v>89</v>
      </c>
      <c r="E352" s="69" t="s">
        <v>1157</v>
      </c>
      <c r="F352" s="70">
        <v>45028</v>
      </c>
      <c r="G352" s="20">
        <v>200</v>
      </c>
      <c r="H352" s="73">
        <v>4.8</v>
      </c>
      <c r="I352" s="48">
        <f>IF(MONTH(Calls[[#This Row],[Date of Call]])&lt;=6, YEAR(Calls[[#This Row],[Date of Call]]),YEAR(Calls[[#This Row],[Date of Call]])+1)</f>
        <v>2023</v>
      </c>
      <c r="J352" s="48" t="str">
        <f>TEXT(Calls[[#This Row],[Date of Call]],"DDDD")</f>
        <v>Wednesday</v>
      </c>
      <c r="K352" s="48" t="str" cm="1">
        <f t="array" ref="K352">_xlfn.IFS(Calls[[#This Row],[Duration]]&lt;=10,"Under 10 mins",Calls[[#This Row],[Duration]]&lt;=30,"10 to 30 mins", Calls[[#This Row],[Duration]]&lt;60,"30 to 60 mins", Calls[[#This Row],[Duration]]&lt;=120,"1 to 2 hours",TRUE, "More than 2 hours")</f>
        <v>1 to 2 hours</v>
      </c>
      <c r="L352" s="5">
        <f>ROUND(Calls[[#This Row],[Satisfaction Rating]],0)</f>
        <v>5</v>
      </c>
    </row>
    <row r="353" spans="2:12" x14ac:dyDescent="0.3">
      <c r="B353" s="72" t="s">
        <v>1527</v>
      </c>
      <c r="C353" s="20" t="s">
        <v>1169</v>
      </c>
      <c r="D353" s="20">
        <v>73</v>
      </c>
      <c r="E353" s="69" t="s">
        <v>1166</v>
      </c>
      <c r="F353" s="70">
        <v>45029</v>
      </c>
      <c r="G353" s="20">
        <v>45</v>
      </c>
      <c r="H353" s="73">
        <v>3.6</v>
      </c>
      <c r="I353" s="48">
        <f>IF(MONTH(Calls[[#This Row],[Date of Call]])&lt;=6, YEAR(Calls[[#This Row],[Date of Call]]),YEAR(Calls[[#This Row],[Date of Call]])+1)</f>
        <v>2023</v>
      </c>
      <c r="J353" s="48" t="str">
        <f>TEXT(Calls[[#This Row],[Date of Call]],"DDDD")</f>
        <v>Thursday</v>
      </c>
      <c r="K353" s="48" t="str" cm="1">
        <f t="array" ref="K353">_xlfn.IFS(Calls[[#This Row],[Duration]]&lt;=10,"Under 10 mins",Calls[[#This Row],[Duration]]&lt;=30,"10 to 30 mins", Calls[[#This Row],[Duration]]&lt;60,"30 to 60 mins", Calls[[#This Row],[Duration]]&lt;=120,"1 to 2 hours",TRUE, "More than 2 hours")</f>
        <v>1 to 2 hours</v>
      </c>
      <c r="L353" s="5">
        <f>ROUND(Calls[[#This Row],[Satisfaction Rating]],0)</f>
        <v>4</v>
      </c>
    </row>
    <row r="354" spans="2:12" x14ac:dyDescent="0.3">
      <c r="B354" s="72" t="s">
        <v>1528</v>
      </c>
      <c r="C354" s="20" t="s">
        <v>1192</v>
      </c>
      <c r="D354" s="20">
        <v>50</v>
      </c>
      <c r="E354" s="69" t="s">
        <v>1166</v>
      </c>
      <c r="F354" s="70">
        <v>45029</v>
      </c>
      <c r="G354" s="20">
        <v>105</v>
      </c>
      <c r="H354" s="73">
        <v>3.5</v>
      </c>
      <c r="I354" s="48">
        <f>IF(MONTH(Calls[[#This Row],[Date of Call]])&lt;=6, YEAR(Calls[[#This Row],[Date of Call]]),YEAR(Calls[[#This Row],[Date of Call]])+1)</f>
        <v>2023</v>
      </c>
      <c r="J354" s="48" t="str">
        <f>TEXT(Calls[[#This Row],[Date of Call]],"DDDD")</f>
        <v>Thursday</v>
      </c>
      <c r="K354" s="48" t="str" cm="1">
        <f t="array" ref="K354">_xlfn.IFS(Calls[[#This Row],[Duration]]&lt;=10,"Under 10 mins",Calls[[#This Row],[Duration]]&lt;=30,"10 to 30 mins", Calls[[#This Row],[Duration]]&lt;60,"30 to 60 mins", Calls[[#This Row],[Duration]]&lt;=120,"1 to 2 hours",TRUE, "More than 2 hours")</f>
        <v>30 to 60 mins</v>
      </c>
      <c r="L354" s="5">
        <f>ROUND(Calls[[#This Row],[Satisfaction Rating]],0)</f>
        <v>4</v>
      </c>
    </row>
    <row r="355" spans="2:12" x14ac:dyDescent="0.3">
      <c r="B355" s="72" t="s">
        <v>1529</v>
      </c>
      <c r="C355" s="20" t="s">
        <v>1171</v>
      </c>
      <c r="D355" s="20">
        <v>98</v>
      </c>
      <c r="E355" s="69" t="s">
        <v>1166</v>
      </c>
      <c r="F355" s="70">
        <v>45029</v>
      </c>
      <c r="G355" s="20">
        <v>22</v>
      </c>
      <c r="H355" s="73">
        <v>3.8</v>
      </c>
      <c r="I355" s="48">
        <f>IF(MONTH(Calls[[#This Row],[Date of Call]])&lt;=6, YEAR(Calls[[#This Row],[Date of Call]]),YEAR(Calls[[#This Row],[Date of Call]])+1)</f>
        <v>2023</v>
      </c>
      <c r="J355" s="48" t="str">
        <f>TEXT(Calls[[#This Row],[Date of Call]],"DDDD")</f>
        <v>Thursday</v>
      </c>
      <c r="K355" s="48" t="str" cm="1">
        <f t="array" ref="K355">_xlfn.IFS(Calls[[#This Row],[Duration]]&lt;=10,"Under 10 mins",Calls[[#This Row],[Duration]]&lt;=30,"10 to 30 mins", Calls[[#This Row],[Duration]]&lt;60,"30 to 60 mins", Calls[[#This Row],[Duration]]&lt;=120,"1 to 2 hours",TRUE, "More than 2 hours")</f>
        <v>1 to 2 hours</v>
      </c>
      <c r="L355" s="5">
        <f>ROUND(Calls[[#This Row],[Satisfaction Rating]],0)</f>
        <v>4</v>
      </c>
    </row>
    <row r="356" spans="2:12" x14ac:dyDescent="0.3">
      <c r="B356" s="72" t="s">
        <v>1530</v>
      </c>
      <c r="C356" s="20" t="s">
        <v>1187</v>
      </c>
      <c r="D356" s="20">
        <v>114</v>
      </c>
      <c r="E356" s="69" t="s">
        <v>1178</v>
      </c>
      <c r="F356" s="70">
        <v>45030</v>
      </c>
      <c r="G356" s="20">
        <v>126</v>
      </c>
      <c r="H356" s="73">
        <v>4.4000000000000004</v>
      </c>
      <c r="I356" s="48">
        <f>IF(MONTH(Calls[[#This Row],[Date of Call]])&lt;=6, YEAR(Calls[[#This Row],[Date of Call]]),YEAR(Calls[[#This Row],[Date of Call]])+1)</f>
        <v>2023</v>
      </c>
      <c r="J356" s="48" t="str">
        <f>TEXT(Calls[[#This Row],[Date of Call]],"DDDD")</f>
        <v>Friday</v>
      </c>
      <c r="K356" s="48" t="str" cm="1">
        <f t="array" ref="K356">_xlfn.IFS(Calls[[#This Row],[Duration]]&lt;=10,"Under 10 mins",Calls[[#This Row],[Duration]]&lt;=30,"10 to 30 mins", Calls[[#This Row],[Duration]]&lt;60,"30 to 60 mins", Calls[[#This Row],[Duration]]&lt;=120,"1 to 2 hours",TRUE, "More than 2 hours")</f>
        <v>1 to 2 hours</v>
      </c>
      <c r="L356" s="5">
        <f>ROUND(Calls[[#This Row],[Satisfaction Rating]],0)</f>
        <v>4</v>
      </c>
    </row>
    <row r="357" spans="2:12" x14ac:dyDescent="0.3">
      <c r="B357" s="72" t="s">
        <v>1531</v>
      </c>
      <c r="C357" s="20" t="s">
        <v>1174</v>
      </c>
      <c r="D357" s="20">
        <v>67</v>
      </c>
      <c r="E357" s="69" t="s">
        <v>1178</v>
      </c>
      <c r="F357" s="70">
        <v>45030</v>
      </c>
      <c r="G357" s="20">
        <v>35</v>
      </c>
      <c r="H357" s="73">
        <v>3</v>
      </c>
      <c r="I357" s="48">
        <f>IF(MONTH(Calls[[#This Row],[Date of Call]])&lt;=6, YEAR(Calls[[#This Row],[Date of Call]]),YEAR(Calls[[#This Row],[Date of Call]])+1)</f>
        <v>2023</v>
      </c>
      <c r="J357" s="48" t="str">
        <f>TEXT(Calls[[#This Row],[Date of Call]],"DDDD")</f>
        <v>Friday</v>
      </c>
      <c r="K357" s="48" t="str" cm="1">
        <f t="array" ref="K357">_xlfn.IFS(Calls[[#This Row],[Duration]]&lt;=10,"Under 10 mins",Calls[[#This Row],[Duration]]&lt;=30,"10 to 30 mins", Calls[[#This Row],[Duration]]&lt;60,"30 to 60 mins", Calls[[#This Row],[Duration]]&lt;=120,"1 to 2 hours",TRUE, "More than 2 hours")</f>
        <v>1 to 2 hours</v>
      </c>
      <c r="L357" s="5">
        <f>ROUND(Calls[[#This Row],[Satisfaction Rating]],0)</f>
        <v>3</v>
      </c>
    </row>
    <row r="358" spans="2:12" x14ac:dyDescent="0.3">
      <c r="B358" s="72" t="s">
        <v>1532</v>
      </c>
      <c r="C358" s="20" t="s">
        <v>1165</v>
      </c>
      <c r="D358" s="20">
        <v>91</v>
      </c>
      <c r="E358" s="69" t="s">
        <v>1166</v>
      </c>
      <c r="F358" s="70">
        <v>45030</v>
      </c>
      <c r="G358" s="20">
        <v>84</v>
      </c>
      <c r="H358" s="73">
        <v>4.5</v>
      </c>
      <c r="I358" s="48">
        <f>IF(MONTH(Calls[[#This Row],[Date of Call]])&lt;=6, YEAR(Calls[[#This Row],[Date of Call]]),YEAR(Calls[[#This Row],[Date of Call]])+1)</f>
        <v>2023</v>
      </c>
      <c r="J358" s="48" t="str">
        <f>TEXT(Calls[[#This Row],[Date of Call]],"DDDD")</f>
        <v>Friday</v>
      </c>
      <c r="K358" s="48" t="str" cm="1">
        <f t="array" ref="K358">_xlfn.IFS(Calls[[#This Row],[Duration]]&lt;=10,"Under 10 mins",Calls[[#This Row],[Duration]]&lt;=30,"10 to 30 mins", Calls[[#This Row],[Duration]]&lt;60,"30 to 60 mins", Calls[[#This Row],[Duration]]&lt;=120,"1 to 2 hours",TRUE, "More than 2 hours")</f>
        <v>1 to 2 hours</v>
      </c>
      <c r="L358" s="5">
        <f>ROUND(Calls[[#This Row],[Satisfaction Rating]],0)</f>
        <v>5</v>
      </c>
    </row>
    <row r="359" spans="2:12" x14ac:dyDescent="0.3">
      <c r="B359" s="72" t="s">
        <v>1533</v>
      </c>
      <c r="C359" s="20" t="s">
        <v>1179</v>
      </c>
      <c r="D359" s="20">
        <v>67</v>
      </c>
      <c r="E359" s="69" t="s">
        <v>1166</v>
      </c>
      <c r="F359" s="70">
        <v>45031</v>
      </c>
      <c r="G359" s="20">
        <v>172</v>
      </c>
      <c r="H359" s="73">
        <v>4.5</v>
      </c>
      <c r="I359" s="48">
        <f>IF(MONTH(Calls[[#This Row],[Date of Call]])&lt;=6, YEAR(Calls[[#This Row],[Date of Call]]),YEAR(Calls[[#This Row],[Date of Call]])+1)</f>
        <v>2023</v>
      </c>
      <c r="J359" s="48" t="str">
        <f>TEXT(Calls[[#This Row],[Date of Call]],"DDDD")</f>
        <v>Saturday</v>
      </c>
      <c r="K359" s="48" t="str" cm="1">
        <f t="array" ref="K359">_xlfn.IFS(Calls[[#This Row],[Duration]]&lt;=10,"Under 10 mins",Calls[[#This Row],[Duration]]&lt;=30,"10 to 30 mins", Calls[[#This Row],[Duration]]&lt;60,"30 to 60 mins", Calls[[#This Row],[Duration]]&lt;=120,"1 to 2 hours",TRUE, "More than 2 hours")</f>
        <v>1 to 2 hours</v>
      </c>
      <c r="L359" s="5">
        <f>ROUND(Calls[[#This Row],[Satisfaction Rating]],0)</f>
        <v>5</v>
      </c>
    </row>
    <row r="360" spans="2:12" x14ac:dyDescent="0.3">
      <c r="B360" s="72" t="s">
        <v>1534</v>
      </c>
      <c r="C360" s="20" t="s">
        <v>1187</v>
      </c>
      <c r="D360" s="20">
        <v>139</v>
      </c>
      <c r="E360" s="69" t="s">
        <v>1157</v>
      </c>
      <c r="F360" s="70">
        <v>45031</v>
      </c>
      <c r="G360" s="20">
        <v>114</v>
      </c>
      <c r="H360" s="73">
        <v>4</v>
      </c>
      <c r="I360" s="48">
        <f>IF(MONTH(Calls[[#This Row],[Date of Call]])&lt;=6, YEAR(Calls[[#This Row],[Date of Call]]),YEAR(Calls[[#This Row],[Date of Call]])+1)</f>
        <v>2023</v>
      </c>
      <c r="J360" s="48" t="str">
        <f>TEXT(Calls[[#This Row],[Date of Call]],"DDDD")</f>
        <v>Saturday</v>
      </c>
      <c r="K360" s="48" t="str" cm="1">
        <f t="array" ref="K360">_xlfn.IFS(Calls[[#This Row],[Duration]]&lt;=10,"Under 10 mins",Calls[[#This Row],[Duration]]&lt;=30,"10 to 30 mins", Calls[[#This Row],[Duration]]&lt;60,"30 to 60 mins", Calls[[#This Row],[Duration]]&lt;=120,"1 to 2 hours",TRUE, "More than 2 hours")</f>
        <v>More than 2 hours</v>
      </c>
      <c r="L360" s="5">
        <f>ROUND(Calls[[#This Row],[Satisfaction Rating]],0)</f>
        <v>4</v>
      </c>
    </row>
    <row r="361" spans="2:12" x14ac:dyDescent="0.3">
      <c r="B361" s="72" t="s">
        <v>1535</v>
      </c>
      <c r="C361" s="20" t="s">
        <v>1179</v>
      </c>
      <c r="D361" s="20">
        <v>102</v>
      </c>
      <c r="E361" s="69" t="s">
        <v>1157</v>
      </c>
      <c r="F361" s="70">
        <v>45031</v>
      </c>
      <c r="G361" s="20">
        <v>60</v>
      </c>
      <c r="H361" s="73">
        <v>3.8</v>
      </c>
      <c r="I361" s="48">
        <f>IF(MONTH(Calls[[#This Row],[Date of Call]])&lt;=6, YEAR(Calls[[#This Row],[Date of Call]]),YEAR(Calls[[#This Row],[Date of Call]])+1)</f>
        <v>2023</v>
      </c>
      <c r="J361" s="48" t="str">
        <f>TEXT(Calls[[#This Row],[Date of Call]],"DDDD")</f>
        <v>Saturday</v>
      </c>
      <c r="K361" s="48" t="str" cm="1">
        <f t="array" ref="K361">_xlfn.IFS(Calls[[#This Row],[Duration]]&lt;=10,"Under 10 mins",Calls[[#This Row],[Duration]]&lt;=30,"10 to 30 mins", Calls[[#This Row],[Duration]]&lt;60,"30 to 60 mins", Calls[[#This Row],[Duration]]&lt;=120,"1 to 2 hours",TRUE, "More than 2 hours")</f>
        <v>1 to 2 hours</v>
      </c>
      <c r="L361" s="5">
        <f>ROUND(Calls[[#This Row],[Satisfaction Rating]],0)</f>
        <v>4</v>
      </c>
    </row>
    <row r="362" spans="2:12" x14ac:dyDescent="0.3">
      <c r="B362" s="72" t="s">
        <v>1536</v>
      </c>
      <c r="C362" s="20" t="s">
        <v>1158</v>
      </c>
      <c r="D362" s="20">
        <v>108</v>
      </c>
      <c r="E362" s="69" t="s">
        <v>1172</v>
      </c>
      <c r="F362" s="70">
        <v>45031</v>
      </c>
      <c r="G362" s="20">
        <v>26</v>
      </c>
      <c r="H362" s="73">
        <v>3.3</v>
      </c>
      <c r="I362" s="48">
        <f>IF(MONTH(Calls[[#This Row],[Date of Call]])&lt;=6, YEAR(Calls[[#This Row],[Date of Call]]),YEAR(Calls[[#This Row],[Date of Call]])+1)</f>
        <v>2023</v>
      </c>
      <c r="J362" s="48" t="str">
        <f>TEXT(Calls[[#This Row],[Date of Call]],"DDDD")</f>
        <v>Saturday</v>
      </c>
      <c r="K362" s="48" t="str" cm="1">
        <f t="array" ref="K362">_xlfn.IFS(Calls[[#This Row],[Duration]]&lt;=10,"Under 10 mins",Calls[[#This Row],[Duration]]&lt;=30,"10 to 30 mins", Calls[[#This Row],[Duration]]&lt;60,"30 to 60 mins", Calls[[#This Row],[Duration]]&lt;=120,"1 to 2 hours",TRUE, "More than 2 hours")</f>
        <v>1 to 2 hours</v>
      </c>
      <c r="L362" s="5">
        <f>ROUND(Calls[[#This Row],[Satisfaction Rating]],0)</f>
        <v>3</v>
      </c>
    </row>
    <row r="363" spans="2:12" x14ac:dyDescent="0.3">
      <c r="B363" s="72" t="s">
        <v>1537</v>
      </c>
      <c r="C363" s="20" t="s">
        <v>1176</v>
      </c>
      <c r="D363" s="20">
        <v>66</v>
      </c>
      <c r="E363" s="69" t="s">
        <v>1166</v>
      </c>
      <c r="F363" s="70">
        <v>45031</v>
      </c>
      <c r="G363" s="20">
        <v>210</v>
      </c>
      <c r="H363" s="73">
        <v>4.3</v>
      </c>
      <c r="I363" s="48">
        <f>IF(MONTH(Calls[[#This Row],[Date of Call]])&lt;=6, YEAR(Calls[[#This Row],[Date of Call]]),YEAR(Calls[[#This Row],[Date of Call]])+1)</f>
        <v>2023</v>
      </c>
      <c r="J363" s="48" t="str">
        <f>TEXT(Calls[[#This Row],[Date of Call]],"DDDD")</f>
        <v>Saturday</v>
      </c>
      <c r="K363" s="48" t="str" cm="1">
        <f t="array" ref="K363">_xlfn.IFS(Calls[[#This Row],[Duration]]&lt;=10,"Under 10 mins",Calls[[#This Row],[Duration]]&lt;=30,"10 to 30 mins", Calls[[#This Row],[Duration]]&lt;60,"30 to 60 mins", Calls[[#This Row],[Duration]]&lt;=120,"1 to 2 hours",TRUE, "More than 2 hours")</f>
        <v>1 to 2 hours</v>
      </c>
      <c r="L363" s="5">
        <f>ROUND(Calls[[#This Row],[Satisfaction Rating]],0)</f>
        <v>4</v>
      </c>
    </row>
    <row r="364" spans="2:12" x14ac:dyDescent="0.3">
      <c r="B364" s="72" t="s">
        <v>1538</v>
      </c>
      <c r="C364" s="20" t="s">
        <v>1181</v>
      </c>
      <c r="D364" s="20">
        <v>85</v>
      </c>
      <c r="E364" s="69" t="s">
        <v>1157</v>
      </c>
      <c r="F364" s="70">
        <v>45031</v>
      </c>
      <c r="G364" s="20">
        <v>129</v>
      </c>
      <c r="H364" s="73">
        <v>4.2</v>
      </c>
      <c r="I364" s="48">
        <f>IF(MONTH(Calls[[#This Row],[Date of Call]])&lt;=6, YEAR(Calls[[#This Row],[Date of Call]]),YEAR(Calls[[#This Row],[Date of Call]])+1)</f>
        <v>2023</v>
      </c>
      <c r="J364" s="48" t="str">
        <f>TEXT(Calls[[#This Row],[Date of Call]],"DDDD")</f>
        <v>Saturday</v>
      </c>
      <c r="K364" s="48" t="str" cm="1">
        <f t="array" ref="K364">_xlfn.IFS(Calls[[#This Row],[Duration]]&lt;=10,"Under 10 mins",Calls[[#This Row],[Duration]]&lt;=30,"10 to 30 mins", Calls[[#This Row],[Duration]]&lt;60,"30 to 60 mins", Calls[[#This Row],[Duration]]&lt;=120,"1 to 2 hours",TRUE, "More than 2 hours")</f>
        <v>1 to 2 hours</v>
      </c>
      <c r="L364" s="5">
        <f>ROUND(Calls[[#This Row],[Satisfaction Rating]],0)</f>
        <v>4</v>
      </c>
    </row>
    <row r="365" spans="2:12" x14ac:dyDescent="0.3">
      <c r="B365" s="72" t="s">
        <v>1539</v>
      </c>
      <c r="C365" s="20" t="s">
        <v>1174</v>
      </c>
      <c r="D365" s="20">
        <v>55</v>
      </c>
      <c r="E365" s="69" t="s">
        <v>1172</v>
      </c>
      <c r="F365" s="70">
        <v>45031</v>
      </c>
      <c r="G365" s="20">
        <v>215</v>
      </c>
      <c r="H365" s="73">
        <v>4.3</v>
      </c>
      <c r="I365" s="48">
        <f>IF(MONTH(Calls[[#This Row],[Date of Call]])&lt;=6, YEAR(Calls[[#This Row],[Date of Call]]),YEAR(Calls[[#This Row],[Date of Call]])+1)</f>
        <v>2023</v>
      </c>
      <c r="J365" s="48" t="str">
        <f>TEXT(Calls[[#This Row],[Date of Call]],"DDDD")</f>
        <v>Saturday</v>
      </c>
      <c r="K365" s="48" t="str" cm="1">
        <f t="array" ref="K365">_xlfn.IFS(Calls[[#This Row],[Duration]]&lt;=10,"Under 10 mins",Calls[[#This Row],[Duration]]&lt;=30,"10 to 30 mins", Calls[[#This Row],[Duration]]&lt;60,"30 to 60 mins", Calls[[#This Row],[Duration]]&lt;=120,"1 to 2 hours",TRUE, "More than 2 hours")</f>
        <v>30 to 60 mins</v>
      </c>
      <c r="L365" s="5">
        <f>ROUND(Calls[[#This Row],[Satisfaction Rating]],0)</f>
        <v>4</v>
      </c>
    </row>
    <row r="366" spans="2:12" x14ac:dyDescent="0.3">
      <c r="B366" s="72" t="s">
        <v>1540</v>
      </c>
      <c r="C366" s="20" t="s">
        <v>1158</v>
      </c>
      <c r="D366" s="20">
        <v>17</v>
      </c>
      <c r="E366" s="69" t="s">
        <v>1184</v>
      </c>
      <c r="F366" s="70">
        <v>45031</v>
      </c>
      <c r="G366" s="20">
        <v>69</v>
      </c>
      <c r="H366" s="73">
        <v>4.5999999999999996</v>
      </c>
      <c r="I366" s="48">
        <f>IF(MONTH(Calls[[#This Row],[Date of Call]])&lt;=6, YEAR(Calls[[#This Row],[Date of Call]]),YEAR(Calls[[#This Row],[Date of Call]])+1)</f>
        <v>2023</v>
      </c>
      <c r="J366" s="48" t="str">
        <f>TEXT(Calls[[#This Row],[Date of Call]],"DDDD")</f>
        <v>Saturday</v>
      </c>
      <c r="K366" s="48" t="str" cm="1">
        <f t="array" ref="K366">_xlfn.IFS(Calls[[#This Row],[Duration]]&lt;=10,"Under 10 mins",Calls[[#This Row],[Duration]]&lt;=30,"10 to 30 mins", Calls[[#This Row],[Duration]]&lt;60,"30 to 60 mins", Calls[[#This Row],[Duration]]&lt;=120,"1 to 2 hours",TRUE, "More than 2 hours")</f>
        <v>10 to 30 mins</v>
      </c>
      <c r="L366" s="5">
        <f>ROUND(Calls[[#This Row],[Satisfaction Rating]],0)</f>
        <v>5</v>
      </c>
    </row>
    <row r="367" spans="2:12" x14ac:dyDescent="0.3">
      <c r="B367" s="72" t="s">
        <v>1541</v>
      </c>
      <c r="C367" s="20" t="s">
        <v>1174</v>
      </c>
      <c r="D367" s="20">
        <v>128</v>
      </c>
      <c r="E367" s="69" t="s">
        <v>1184</v>
      </c>
      <c r="F367" s="70">
        <v>45031</v>
      </c>
      <c r="G367" s="20">
        <v>140</v>
      </c>
      <c r="H367" s="73">
        <v>3</v>
      </c>
      <c r="I367" s="48">
        <f>IF(MONTH(Calls[[#This Row],[Date of Call]])&lt;=6, YEAR(Calls[[#This Row],[Date of Call]]),YEAR(Calls[[#This Row],[Date of Call]])+1)</f>
        <v>2023</v>
      </c>
      <c r="J367" s="48" t="str">
        <f>TEXT(Calls[[#This Row],[Date of Call]],"DDDD")</f>
        <v>Saturday</v>
      </c>
      <c r="K367" s="48" t="str" cm="1">
        <f t="array" ref="K367">_xlfn.IFS(Calls[[#This Row],[Duration]]&lt;=10,"Under 10 mins",Calls[[#This Row],[Duration]]&lt;=30,"10 to 30 mins", Calls[[#This Row],[Duration]]&lt;60,"30 to 60 mins", Calls[[#This Row],[Duration]]&lt;=120,"1 to 2 hours",TRUE, "More than 2 hours")</f>
        <v>More than 2 hours</v>
      </c>
      <c r="L367" s="5">
        <f>ROUND(Calls[[#This Row],[Satisfaction Rating]],0)</f>
        <v>3</v>
      </c>
    </row>
    <row r="368" spans="2:12" x14ac:dyDescent="0.3">
      <c r="B368" s="72" t="s">
        <v>1542</v>
      </c>
      <c r="C368" s="20" t="s">
        <v>1192</v>
      </c>
      <c r="D368" s="20">
        <v>45</v>
      </c>
      <c r="E368" s="69" t="s">
        <v>1172</v>
      </c>
      <c r="F368" s="70">
        <v>45032</v>
      </c>
      <c r="G368" s="20">
        <v>156</v>
      </c>
      <c r="H368" s="73">
        <v>2.7</v>
      </c>
      <c r="I368" s="48">
        <f>IF(MONTH(Calls[[#This Row],[Date of Call]])&lt;=6, YEAR(Calls[[#This Row],[Date of Call]]),YEAR(Calls[[#This Row],[Date of Call]])+1)</f>
        <v>2023</v>
      </c>
      <c r="J368" s="48" t="str">
        <f>TEXT(Calls[[#This Row],[Date of Call]],"DDDD")</f>
        <v>Sunday</v>
      </c>
      <c r="K368" s="48" t="str" cm="1">
        <f t="array" ref="K368">_xlfn.IFS(Calls[[#This Row],[Duration]]&lt;=10,"Under 10 mins",Calls[[#This Row],[Duration]]&lt;=30,"10 to 30 mins", Calls[[#This Row],[Duration]]&lt;60,"30 to 60 mins", Calls[[#This Row],[Duration]]&lt;=120,"1 to 2 hours",TRUE, "More than 2 hours")</f>
        <v>30 to 60 mins</v>
      </c>
      <c r="L368" s="5">
        <f>ROUND(Calls[[#This Row],[Satisfaction Rating]],0)</f>
        <v>3</v>
      </c>
    </row>
    <row r="369" spans="2:12" x14ac:dyDescent="0.3">
      <c r="B369" s="72" t="s">
        <v>1543</v>
      </c>
      <c r="C369" s="20" t="s">
        <v>1158</v>
      </c>
      <c r="D369" s="20">
        <v>41</v>
      </c>
      <c r="E369" s="69" t="s">
        <v>1184</v>
      </c>
      <c r="F369" s="70">
        <v>45032</v>
      </c>
      <c r="G369" s="20">
        <v>164</v>
      </c>
      <c r="H369" s="73">
        <v>3.1</v>
      </c>
      <c r="I369" s="48">
        <f>IF(MONTH(Calls[[#This Row],[Date of Call]])&lt;=6, YEAR(Calls[[#This Row],[Date of Call]]),YEAR(Calls[[#This Row],[Date of Call]])+1)</f>
        <v>2023</v>
      </c>
      <c r="J369" s="48" t="str">
        <f>TEXT(Calls[[#This Row],[Date of Call]],"DDDD")</f>
        <v>Sunday</v>
      </c>
      <c r="K369" s="48" t="str" cm="1">
        <f t="array" ref="K369">_xlfn.IFS(Calls[[#This Row],[Duration]]&lt;=10,"Under 10 mins",Calls[[#This Row],[Duration]]&lt;=30,"10 to 30 mins", Calls[[#This Row],[Duration]]&lt;60,"30 to 60 mins", Calls[[#This Row],[Duration]]&lt;=120,"1 to 2 hours",TRUE, "More than 2 hours")</f>
        <v>30 to 60 mins</v>
      </c>
      <c r="L369" s="5">
        <f>ROUND(Calls[[#This Row],[Satisfaction Rating]],0)</f>
        <v>3</v>
      </c>
    </row>
    <row r="370" spans="2:12" x14ac:dyDescent="0.3">
      <c r="B370" s="72" t="s">
        <v>1544</v>
      </c>
      <c r="C370" s="20" t="s">
        <v>1162</v>
      </c>
      <c r="D370" s="20">
        <v>49</v>
      </c>
      <c r="E370" s="69" t="s">
        <v>1184</v>
      </c>
      <c r="F370" s="70">
        <v>45032</v>
      </c>
      <c r="G370" s="20">
        <v>195</v>
      </c>
      <c r="H370" s="73">
        <v>2.6</v>
      </c>
      <c r="I370" s="48">
        <f>IF(MONTH(Calls[[#This Row],[Date of Call]])&lt;=6, YEAR(Calls[[#This Row],[Date of Call]]),YEAR(Calls[[#This Row],[Date of Call]])+1)</f>
        <v>2023</v>
      </c>
      <c r="J370" s="48" t="str">
        <f>TEXT(Calls[[#This Row],[Date of Call]],"DDDD")</f>
        <v>Sunday</v>
      </c>
      <c r="K370" s="48" t="str" cm="1">
        <f t="array" ref="K370">_xlfn.IFS(Calls[[#This Row],[Duration]]&lt;=10,"Under 10 mins",Calls[[#This Row],[Duration]]&lt;=30,"10 to 30 mins", Calls[[#This Row],[Duration]]&lt;60,"30 to 60 mins", Calls[[#This Row],[Duration]]&lt;=120,"1 to 2 hours",TRUE, "More than 2 hours")</f>
        <v>30 to 60 mins</v>
      </c>
      <c r="L370" s="5">
        <f>ROUND(Calls[[#This Row],[Satisfaction Rating]],0)</f>
        <v>3</v>
      </c>
    </row>
    <row r="371" spans="2:12" x14ac:dyDescent="0.3">
      <c r="B371" s="72" t="s">
        <v>1545</v>
      </c>
      <c r="C371" s="20" t="s">
        <v>1161</v>
      </c>
      <c r="D371" s="20">
        <v>21</v>
      </c>
      <c r="E371" s="69" t="s">
        <v>1178</v>
      </c>
      <c r="F371" s="70">
        <v>45032</v>
      </c>
      <c r="G371" s="20">
        <v>74</v>
      </c>
      <c r="H371" s="73">
        <v>4.5999999999999996</v>
      </c>
      <c r="I371" s="48">
        <f>IF(MONTH(Calls[[#This Row],[Date of Call]])&lt;=6, YEAR(Calls[[#This Row],[Date of Call]]),YEAR(Calls[[#This Row],[Date of Call]])+1)</f>
        <v>2023</v>
      </c>
      <c r="J371" s="48" t="str">
        <f>TEXT(Calls[[#This Row],[Date of Call]],"DDDD")</f>
        <v>Sunday</v>
      </c>
      <c r="K371" s="48" t="str" cm="1">
        <f t="array" ref="K371">_xlfn.IFS(Calls[[#This Row],[Duration]]&lt;=10,"Under 10 mins",Calls[[#This Row],[Duration]]&lt;=30,"10 to 30 mins", Calls[[#This Row],[Duration]]&lt;60,"30 to 60 mins", Calls[[#This Row],[Duration]]&lt;=120,"1 to 2 hours",TRUE, "More than 2 hours")</f>
        <v>10 to 30 mins</v>
      </c>
      <c r="L371" s="5">
        <f>ROUND(Calls[[#This Row],[Satisfaction Rating]],0)</f>
        <v>5</v>
      </c>
    </row>
    <row r="372" spans="2:12" x14ac:dyDescent="0.3">
      <c r="B372" s="72" t="s">
        <v>1546</v>
      </c>
      <c r="C372" s="20" t="s">
        <v>1188</v>
      </c>
      <c r="D372" s="20">
        <v>133</v>
      </c>
      <c r="E372" s="69" t="s">
        <v>1172</v>
      </c>
      <c r="F372" s="70">
        <v>45032</v>
      </c>
      <c r="G372" s="20">
        <v>100</v>
      </c>
      <c r="H372" s="73">
        <v>4</v>
      </c>
      <c r="I372" s="48">
        <f>IF(MONTH(Calls[[#This Row],[Date of Call]])&lt;=6, YEAR(Calls[[#This Row],[Date of Call]]),YEAR(Calls[[#This Row],[Date of Call]])+1)</f>
        <v>2023</v>
      </c>
      <c r="J372" s="48" t="str">
        <f>TEXT(Calls[[#This Row],[Date of Call]],"DDDD")</f>
        <v>Sunday</v>
      </c>
      <c r="K372" s="48" t="str" cm="1">
        <f t="array" ref="K372">_xlfn.IFS(Calls[[#This Row],[Duration]]&lt;=10,"Under 10 mins",Calls[[#This Row],[Duration]]&lt;=30,"10 to 30 mins", Calls[[#This Row],[Duration]]&lt;60,"30 to 60 mins", Calls[[#This Row],[Duration]]&lt;=120,"1 to 2 hours",TRUE, "More than 2 hours")</f>
        <v>More than 2 hours</v>
      </c>
      <c r="L372" s="5">
        <f>ROUND(Calls[[#This Row],[Satisfaction Rating]],0)</f>
        <v>4</v>
      </c>
    </row>
    <row r="373" spans="2:12" x14ac:dyDescent="0.3">
      <c r="B373" s="72" t="s">
        <v>1547</v>
      </c>
      <c r="C373" s="20" t="s">
        <v>1156</v>
      </c>
      <c r="D373" s="20">
        <v>135</v>
      </c>
      <c r="E373" s="69" t="s">
        <v>1166</v>
      </c>
      <c r="F373" s="70">
        <v>45032</v>
      </c>
      <c r="G373" s="20">
        <v>185</v>
      </c>
      <c r="H373" s="73">
        <v>4.5</v>
      </c>
      <c r="I373" s="48">
        <f>IF(MONTH(Calls[[#This Row],[Date of Call]])&lt;=6, YEAR(Calls[[#This Row],[Date of Call]]),YEAR(Calls[[#This Row],[Date of Call]])+1)</f>
        <v>2023</v>
      </c>
      <c r="J373" s="48" t="str">
        <f>TEXT(Calls[[#This Row],[Date of Call]],"DDDD")</f>
        <v>Sunday</v>
      </c>
      <c r="K373" s="48" t="str" cm="1">
        <f t="array" ref="K373">_xlfn.IFS(Calls[[#This Row],[Duration]]&lt;=10,"Under 10 mins",Calls[[#This Row],[Duration]]&lt;=30,"10 to 30 mins", Calls[[#This Row],[Duration]]&lt;60,"30 to 60 mins", Calls[[#This Row],[Duration]]&lt;=120,"1 to 2 hours",TRUE, "More than 2 hours")</f>
        <v>More than 2 hours</v>
      </c>
      <c r="L373" s="5">
        <f>ROUND(Calls[[#This Row],[Satisfaction Rating]],0)</f>
        <v>5</v>
      </c>
    </row>
    <row r="374" spans="2:12" x14ac:dyDescent="0.3">
      <c r="B374" s="72" t="s">
        <v>1548</v>
      </c>
      <c r="C374" s="20" t="s">
        <v>1187</v>
      </c>
      <c r="D374" s="20">
        <v>69</v>
      </c>
      <c r="E374" s="69" t="s">
        <v>1172</v>
      </c>
      <c r="F374" s="70">
        <v>45032</v>
      </c>
      <c r="G374" s="20">
        <v>130</v>
      </c>
      <c r="H374" s="73">
        <v>1.9</v>
      </c>
      <c r="I374" s="48">
        <f>IF(MONTH(Calls[[#This Row],[Date of Call]])&lt;=6, YEAR(Calls[[#This Row],[Date of Call]]),YEAR(Calls[[#This Row],[Date of Call]])+1)</f>
        <v>2023</v>
      </c>
      <c r="J374" s="48" t="str">
        <f>TEXT(Calls[[#This Row],[Date of Call]],"DDDD")</f>
        <v>Sunday</v>
      </c>
      <c r="K374" s="48" t="str" cm="1">
        <f t="array" ref="K374">_xlfn.IFS(Calls[[#This Row],[Duration]]&lt;=10,"Under 10 mins",Calls[[#This Row],[Duration]]&lt;=30,"10 to 30 mins", Calls[[#This Row],[Duration]]&lt;60,"30 to 60 mins", Calls[[#This Row],[Duration]]&lt;=120,"1 to 2 hours",TRUE, "More than 2 hours")</f>
        <v>1 to 2 hours</v>
      </c>
      <c r="L374" s="5">
        <f>ROUND(Calls[[#This Row],[Satisfaction Rating]],0)</f>
        <v>2</v>
      </c>
    </row>
    <row r="375" spans="2:12" x14ac:dyDescent="0.3">
      <c r="B375" s="72" t="s">
        <v>1549</v>
      </c>
      <c r="C375" s="20" t="s">
        <v>1183</v>
      </c>
      <c r="D375" s="20">
        <v>110</v>
      </c>
      <c r="E375" s="69" t="s">
        <v>1178</v>
      </c>
      <c r="F375" s="70">
        <v>45033</v>
      </c>
      <c r="G375" s="20">
        <v>21</v>
      </c>
      <c r="H375" s="73">
        <v>2.6</v>
      </c>
      <c r="I375" s="48">
        <f>IF(MONTH(Calls[[#This Row],[Date of Call]])&lt;=6, YEAR(Calls[[#This Row],[Date of Call]]),YEAR(Calls[[#This Row],[Date of Call]])+1)</f>
        <v>2023</v>
      </c>
      <c r="J375" s="48" t="str">
        <f>TEXT(Calls[[#This Row],[Date of Call]],"DDDD")</f>
        <v>Monday</v>
      </c>
      <c r="K375" s="48" t="str" cm="1">
        <f t="array" ref="K375">_xlfn.IFS(Calls[[#This Row],[Duration]]&lt;=10,"Under 10 mins",Calls[[#This Row],[Duration]]&lt;=30,"10 to 30 mins", Calls[[#This Row],[Duration]]&lt;60,"30 to 60 mins", Calls[[#This Row],[Duration]]&lt;=120,"1 to 2 hours",TRUE, "More than 2 hours")</f>
        <v>1 to 2 hours</v>
      </c>
      <c r="L375" s="5">
        <f>ROUND(Calls[[#This Row],[Satisfaction Rating]],0)</f>
        <v>3</v>
      </c>
    </row>
    <row r="376" spans="2:12" x14ac:dyDescent="0.3">
      <c r="B376" s="72" t="s">
        <v>1550</v>
      </c>
      <c r="C376" s="20" t="s">
        <v>1179</v>
      </c>
      <c r="D376" s="20">
        <v>64</v>
      </c>
      <c r="E376" s="69" t="s">
        <v>1157</v>
      </c>
      <c r="F376" s="70">
        <v>45033</v>
      </c>
      <c r="G376" s="20">
        <v>88</v>
      </c>
      <c r="H376" s="73">
        <v>4.3</v>
      </c>
      <c r="I376" s="48">
        <f>IF(MONTH(Calls[[#This Row],[Date of Call]])&lt;=6, YEAR(Calls[[#This Row],[Date of Call]]),YEAR(Calls[[#This Row],[Date of Call]])+1)</f>
        <v>2023</v>
      </c>
      <c r="J376" s="48" t="str">
        <f>TEXT(Calls[[#This Row],[Date of Call]],"DDDD")</f>
        <v>Monday</v>
      </c>
      <c r="K376" s="48" t="str" cm="1">
        <f t="array" ref="K376">_xlfn.IFS(Calls[[#This Row],[Duration]]&lt;=10,"Under 10 mins",Calls[[#This Row],[Duration]]&lt;=30,"10 to 30 mins", Calls[[#This Row],[Duration]]&lt;60,"30 to 60 mins", Calls[[#This Row],[Duration]]&lt;=120,"1 to 2 hours",TRUE, "More than 2 hours")</f>
        <v>1 to 2 hours</v>
      </c>
      <c r="L376" s="5">
        <f>ROUND(Calls[[#This Row],[Satisfaction Rating]],0)</f>
        <v>4</v>
      </c>
    </row>
    <row r="377" spans="2:12" x14ac:dyDescent="0.3">
      <c r="B377" s="72" t="s">
        <v>1551</v>
      </c>
      <c r="C377" s="20" t="s">
        <v>1165</v>
      </c>
      <c r="D377" s="20">
        <v>105</v>
      </c>
      <c r="E377" s="69" t="s">
        <v>1184</v>
      </c>
      <c r="F377" s="70">
        <v>45033</v>
      </c>
      <c r="G377" s="20">
        <v>35</v>
      </c>
      <c r="H377" s="73">
        <v>4.4000000000000004</v>
      </c>
      <c r="I377" s="48">
        <f>IF(MONTH(Calls[[#This Row],[Date of Call]])&lt;=6, YEAR(Calls[[#This Row],[Date of Call]]),YEAR(Calls[[#This Row],[Date of Call]])+1)</f>
        <v>2023</v>
      </c>
      <c r="J377" s="48" t="str">
        <f>TEXT(Calls[[#This Row],[Date of Call]],"DDDD")</f>
        <v>Monday</v>
      </c>
      <c r="K377" s="48" t="str" cm="1">
        <f t="array" ref="K377">_xlfn.IFS(Calls[[#This Row],[Duration]]&lt;=10,"Under 10 mins",Calls[[#This Row],[Duration]]&lt;=30,"10 to 30 mins", Calls[[#This Row],[Duration]]&lt;60,"30 to 60 mins", Calls[[#This Row],[Duration]]&lt;=120,"1 to 2 hours",TRUE, "More than 2 hours")</f>
        <v>1 to 2 hours</v>
      </c>
      <c r="L377" s="5">
        <f>ROUND(Calls[[#This Row],[Satisfaction Rating]],0)</f>
        <v>4</v>
      </c>
    </row>
    <row r="378" spans="2:12" x14ac:dyDescent="0.3">
      <c r="B378" s="72" t="s">
        <v>1552</v>
      </c>
      <c r="C378" s="20" t="s">
        <v>1179</v>
      </c>
      <c r="D378" s="20">
        <v>165</v>
      </c>
      <c r="E378" s="69" t="s">
        <v>1166</v>
      </c>
      <c r="F378" s="70">
        <v>45033</v>
      </c>
      <c r="G378" s="20">
        <v>68</v>
      </c>
      <c r="H378" s="73">
        <v>4.3</v>
      </c>
      <c r="I378" s="48">
        <f>IF(MONTH(Calls[[#This Row],[Date of Call]])&lt;=6, YEAR(Calls[[#This Row],[Date of Call]]),YEAR(Calls[[#This Row],[Date of Call]])+1)</f>
        <v>2023</v>
      </c>
      <c r="J378" s="48" t="str">
        <f>TEXT(Calls[[#This Row],[Date of Call]],"DDDD")</f>
        <v>Monday</v>
      </c>
      <c r="K378" s="48" t="str" cm="1">
        <f t="array" ref="K378">_xlfn.IFS(Calls[[#This Row],[Duration]]&lt;=10,"Under 10 mins",Calls[[#This Row],[Duration]]&lt;=30,"10 to 30 mins", Calls[[#This Row],[Duration]]&lt;60,"30 to 60 mins", Calls[[#This Row],[Duration]]&lt;=120,"1 to 2 hours",TRUE, "More than 2 hours")</f>
        <v>More than 2 hours</v>
      </c>
      <c r="L378" s="5">
        <f>ROUND(Calls[[#This Row],[Satisfaction Rating]],0)</f>
        <v>4</v>
      </c>
    </row>
    <row r="379" spans="2:12" x14ac:dyDescent="0.3">
      <c r="B379" s="72" t="s">
        <v>1553</v>
      </c>
      <c r="C379" s="20" t="s">
        <v>1192</v>
      </c>
      <c r="D379" s="20">
        <v>125</v>
      </c>
      <c r="E379" s="69" t="s">
        <v>1166</v>
      </c>
      <c r="F379" s="70">
        <v>45033</v>
      </c>
      <c r="G379" s="20">
        <v>148</v>
      </c>
      <c r="H379" s="73">
        <v>4.5</v>
      </c>
      <c r="I379" s="48">
        <f>IF(MONTH(Calls[[#This Row],[Date of Call]])&lt;=6, YEAR(Calls[[#This Row],[Date of Call]]),YEAR(Calls[[#This Row],[Date of Call]])+1)</f>
        <v>2023</v>
      </c>
      <c r="J379" s="48" t="str">
        <f>TEXT(Calls[[#This Row],[Date of Call]],"DDDD")</f>
        <v>Monday</v>
      </c>
      <c r="K379" s="48" t="str" cm="1">
        <f t="array" ref="K379">_xlfn.IFS(Calls[[#This Row],[Duration]]&lt;=10,"Under 10 mins",Calls[[#This Row],[Duration]]&lt;=30,"10 to 30 mins", Calls[[#This Row],[Duration]]&lt;60,"30 to 60 mins", Calls[[#This Row],[Duration]]&lt;=120,"1 to 2 hours",TRUE, "More than 2 hours")</f>
        <v>More than 2 hours</v>
      </c>
      <c r="L379" s="5">
        <f>ROUND(Calls[[#This Row],[Satisfaction Rating]],0)</f>
        <v>5</v>
      </c>
    </row>
    <row r="380" spans="2:12" x14ac:dyDescent="0.3">
      <c r="B380" s="72" t="s">
        <v>1554</v>
      </c>
      <c r="C380" s="20" t="s">
        <v>1165</v>
      </c>
      <c r="D380" s="20">
        <v>88</v>
      </c>
      <c r="E380" s="69" t="s">
        <v>1157</v>
      </c>
      <c r="F380" s="70">
        <v>45034</v>
      </c>
      <c r="G380" s="20">
        <v>81</v>
      </c>
      <c r="H380" s="73">
        <v>4.2</v>
      </c>
      <c r="I380" s="48">
        <f>IF(MONTH(Calls[[#This Row],[Date of Call]])&lt;=6, YEAR(Calls[[#This Row],[Date of Call]]),YEAR(Calls[[#This Row],[Date of Call]])+1)</f>
        <v>2023</v>
      </c>
      <c r="J380" s="48" t="str">
        <f>TEXT(Calls[[#This Row],[Date of Call]],"DDDD")</f>
        <v>Tuesday</v>
      </c>
      <c r="K380" s="48" t="str" cm="1">
        <f t="array" ref="K380">_xlfn.IFS(Calls[[#This Row],[Duration]]&lt;=10,"Under 10 mins",Calls[[#This Row],[Duration]]&lt;=30,"10 to 30 mins", Calls[[#This Row],[Duration]]&lt;60,"30 to 60 mins", Calls[[#This Row],[Duration]]&lt;=120,"1 to 2 hours",TRUE, "More than 2 hours")</f>
        <v>1 to 2 hours</v>
      </c>
      <c r="L380" s="5">
        <f>ROUND(Calls[[#This Row],[Satisfaction Rating]],0)</f>
        <v>4</v>
      </c>
    </row>
    <row r="381" spans="2:12" x14ac:dyDescent="0.3">
      <c r="B381" s="72" t="s">
        <v>1555</v>
      </c>
      <c r="C381" s="20" t="s">
        <v>1187</v>
      </c>
      <c r="D381" s="20">
        <v>6</v>
      </c>
      <c r="E381" s="69" t="s">
        <v>1157</v>
      </c>
      <c r="F381" s="70">
        <v>45034</v>
      </c>
      <c r="G381" s="20">
        <v>75</v>
      </c>
      <c r="H381" s="73">
        <v>3.9</v>
      </c>
      <c r="I381" s="48">
        <f>IF(MONTH(Calls[[#This Row],[Date of Call]])&lt;=6, YEAR(Calls[[#This Row],[Date of Call]]),YEAR(Calls[[#This Row],[Date of Call]])+1)</f>
        <v>2023</v>
      </c>
      <c r="J381" s="48" t="str">
        <f>TEXT(Calls[[#This Row],[Date of Call]],"DDDD")</f>
        <v>Tuesday</v>
      </c>
      <c r="K381" s="48" t="str" cm="1">
        <f t="array" ref="K381">_xlfn.IFS(Calls[[#This Row],[Duration]]&lt;=10,"Under 10 mins",Calls[[#This Row],[Duration]]&lt;=30,"10 to 30 mins", Calls[[#This Row],[Duration]]&lt;60,"30 to 60 mins", Calls[[#This Row],[Duration]]&lt;=120,"1 to 2 hours",TRUE, "More than 2 hours")</f>
        <v>Under 10 mins</v>
      </c>
      <c r="L381" s="5">
        <f>ROUND(Calls[[#This Row],[Satisfaction Rating]],0)</f>
        <v>4</v>
      </c>
    </row>
    <row r="382" spans="2:12" x14ac:dyDescent="0.3">
      <c r="B382" s="72" t="s">
        <v>1556</v>
      </c>
      <c r="C382" s="20" t="s">
        <v>1181</v>
      </c>
      <c r="D382" s="20">
        <v>69</v>
      </c>
      <c r="E382" s="69" t="s">
        <v>1172</v>
      </c>
      <c r="F382" s="70">
        <v>45035</v>
      </c>
      <c r="G382" s="20">
        <v>32</v>
      </c>
      <c r="H382" s="73">
        <v>3.6</v>
      </c>
      <c r="I382" s="48">
        <f>IF(MONTH(Calls[[#This Row],[Date of Call]])&lt;=6, YEAR(Calls[[#This Row],[Date of Call]]),YEAR(Calls[[#This Row],[Date of Call]])+1)</f>
        <v>2023</v>
      </c>
      <c r="J382" s="48" t="str">
        <f>TEXT(Calls[[#This Row],[Date of Call]],"DDDD")</f>
        <v>Wednesday</v>
      </c>
      <c r="K382" s="48" t="str" cm="1">
        <f t="array" ref="K382">_xlfn.IFS(Calls[[#This Row],[Duration]]&lt;=10,"Under 10 mins",Calls[[#This Row],[Duration]]&lt;=30,"10 to 30 mins", Calls[[#This Row],[Duration]]&lt;60,"30 to 60 mins", Calls[[#This Row],[Duration]]&lt;=120,"1 to 2 hours",TRUE, "More than 2 hours")</f>
        <v>1 to 2 hours</v>
      </c>
      <c r="L382" s="5">
        <f>ROUND(Calls[[#This Row],[Satisfaction Rating]],0)</f>
        <v>4</v>
      </c>
    </row>
    <row r="383" spans="2:12" x14ac:dyDescent="0.3">
      <c r="B383" s="72" t="s">
        <v>1557</v>
      </c>
      <c r="C383" s="20" t="s">
        <v>1158</v>
      </c>
      <c r="D383" s="20">
        <v>107</v>
      </c>
      <c r="E383" s="69" t="s">
        <v>1172</v>
      </c>
      <c r="F383" s="70">
        <v>45035</v>
      </c>
      <c r="G383" s="20">
        <v>156</v>
      </c>
      <c r="H383" s="73">
        <v>3.8</v>
      </c>
      <c r="I383" s="48">
        <f>IF(MONTH(Calls[[#This Row],[Date of Call]])&lt;=6, YEAR(Calls[[#This Row],[Date of Call]]),YEAR(Calls[[#This Row],[Date of Call]])+1)</f>
        <v>2023</v>
      </c>
      <c r="J383" s="48" t="str">
        <f>TEXT(Calls[[#This Row],[Date of Call]],"DDDD")</f>
        <v>Wednesday</v>
      </c>
      <c r="K383" s="48" t="str" cm="1">
        <f t="array" ref="K383">_xlfn.IFS(Calls[[#This Row],[Duration]]&lt;=10,"Under 10 mins",Calls[[#This Row],[Duration]]&lt;=30,"10 to 30 mins", Calls[[#This Row],[Duration]]&lt;60,"30 to 60 mins", Calls[[#This Row],[Duration]]&lt;=120,"1 to 2 hours",TRUE, "More than 2 hours")</f>
        <v>1 to 2 hours</v>
      </c>
      <c r="L383" s="5">
        <f>ROUND(Calls[[#This Row],[Satisfaction Rating]],0)</f>
        <v>4</v>
      </c>
    </row>
    <row r="384" spans="2:12" x14ac:dyDescent="0.3">
      <c r="B384" s="72" t="s">
        <v>1558</v>
      </c>
      <c r="C384" s="20" t="s">
        <v>1161</v>
      </c>
      <c r="D384" s="20">
        <v>90</v>
      </c>
      <c r="E384" s="69" t="s">
        <v>1166</v>
      </c>
      <c r="F384" s="70">
        <v>45035</v>
      </c>
      <c r="G384" s="20">
        <v>99</v>
      </c>
      <c r="H384" s="73">
        <v>4.9000000000000004</v>
      </c>
      <c r="I384" s="48">
        <f>IF(MONTH(Calls[[#This Row],[Date of Call]])&lt;=6, YEAR(Calls[[#This Row],[Date of Call]]),YEAR(Calls[[#This Row],[Date of Call]])+1)</f>
        <v>2023</v>
      </c>
      <c r="J384" s="48" t="str">
        <f>TEXT(Calls[[#This Row],[Date of Call]],"DDDD")</f>
        <v>Wednesday</v>
      </c>
      <c r="K384" s="48" t="str" cm="1">
        <f t="array" ref="K384">_xlfn.IFS(Calls[[#This Row],[Duration]]&lt;=10,"Under 10 mins",Calls[[#This Row],[Duration]]&lt;=30,"10 to 30 mins", Calls[[#This Row],[Duration]]&lt;60,"30 to 60 mins", Calls[[#This Row],[Duration]]&lt;=120,"1 to 2 hours",TRUE, "More than 2 hours")</f>
        <v>1 to 2 hours</v>
      </c>
      <c r="L384" s="5">
        <f>ROUND(Calls[[#This Row],[Satisfaction Rating]],0)</f>
        <v>5</v>
      </c>
    </row>
    <row r="385" spans="2:12" x14ac:dyDescent="0.3">
      <c r="B385" s="72" t="s">
        <v>1559</v>
      </c>
      <c r="C385" s="20" t="s">
        <v>1156</v>
      </c>
      <c r="D385" s="20">
        <v>120</v>
      </c>
      <c r="E385" s="69" t="s">
        <v>1184</v>
      </c>
      <c r="F385" s="70">
        <v>45035</v>
      </c>
      <c r="G385" s="20">
        <v>26</v>
      </c>
      <c r="H385" s="73">
        <v>4</v>
      </c>
      <c r="I385" s="48">
        <f>IF(MONTH(Calls[[#This Row],[Date of Call]])&lt;=6, YEAR(Calls[[#This Row],[Date of Call]]),YEAR(Calls[[#This Row],[Date of Call]])+1)</f>
        <v>2023</v>
      </c>
      <c r="J385" s="48" t="str">
        <f>TEXT(Calls[[#This Row],[Date of Call]],"DDDD")</f>
        <v>Wednesday</v>
      </c>
      <c r="K385" s="48" t="str" cm="1">
        <f t="array" ref="K385">_xlfn.IFS(Calls[[#This Row],[Duration]]&lt;=10,"Under 10 mins",Calls[[#This Row],[Duration]]&lt;=30,"10 to 30 mins", Calls[[#This Row],[Duration]]&lt;60,"30 to 60 mins", Calls[[#This Row],[Duration]]&lt;=120,"1 to 2 hours",TRUE, "More than 2 hours")</f>
        <v>1 to 2 hours</v>
      </c>
      <c r="L385" s="5">
        <f>ROUND(Calls[[#This Row],[Satisfaction Rating]],0)</f>
        <v>4</v>
      </c>
    </row>
    <row r="386" spans="2:12" x14ac:dyDescent="0.3">
      <c r="B386" s="72" t="s">
        <v>1560</v>
      </c>
      <c r="C386" s="20" t="s">
        <v>1171</v>
      </c>
      <c r="D386" s="20">
        <v>47</v>
      </c>
      <c r="E386" s="69" t="s">
        <v>1172</v>
      </c>
      <c r="F386" s="70">
        <v>45035</v>
      </c>
      <c r="G386" s="20">
        <v>84</v>
      </c>
      <c r="H386" s="73">
        <v>4.0999999999999996</v>
      </c>
      <c r="I386" s="48">
        <f>IF(MONTH(Calls[[#This Row],[Date of Call]])&lt;=6, YEAR(Calls[[#This Row],[Date of Call]]),YEAR(Calls[[#This Row],[Date of Call]])+1)</f>
        <v>2023</v>
      </c>
      <c r="J386" s="48" t="str">
        <f>TEXT(Calls[[#This Row],[Date of Call]],"DDDD")</f>
        <v>Wednesday</v>
      </c>
      <c r="K386" s="48" t="str" cm="1">
        <f t="array" ref="K386">_xlfn.IFS(Calls[[#This Row],[Duration]]&lt;=10,"Under 10 mins",Calls[[#This Row],[Duration]]&lt;=30,"10 to 30 mins", Calls[[#This Row],[Duration]]&lt;60,"30 to 60 mins", Calls[[#This Row],[Duration]]&lt;=120,"1 to 2 hours",TRUE, "More than 2 hours")</f>
        <v>30 to 60 mins</v>
      </c>
      <c r="L386" s="5">
        <f>ROUND(Calls[[#This Row],[Satisfaction Rating]],0)</f>
        <v>4</v>
      </c>
    </row>
    <row r="387" spans="2:12" x14ac:dyDescent="0.3">
      <c r="B387" s="72" t="s">
        <v>1561</v>
      </c>
      <c r="C387" s="20" t="s">
        <v>1169</v>
      </c>
      <c r="D387" s="20">
        <v>60</v>
      </c>
      <c r="E387" s="69" t="s">
        <v>1184</v>
      </c>
      <c r="F387" s="70">
        <v>45035</v>
      </c>
      <c r="G387" s="20">
        <v>84</v>
      </c>
      <c r="H387" s="73">
        <v>4.8</v>
      </c>
      <c r="I387" s="48">
        <f>IF(MONTH(Calls[[#This Row],[Date of Call]])&lt;=6, YEAR(Calls[[#This Row],[Date of Call]]),YEAR(Calls[[#This Row],[Date of Call]])+1)</f>
        <v>2023</v>
      </c>
      <c r="J387" s="48" t="str">
        <f>TEXT(Calls[[#This Row],[Date of Call]],"DDDD")</f>
        <v>Wednesday</v>
      </c>
      <c r="K387" s="48" t="str" cm="1">
        <f t="array" ref="K387">_xlfn.IFS(Calls[[#This Row],[Duration]]&lt;=10,"Under 10 mins",Calls[[#This Row],[Duration]]&lt;=30,"10 to 30 mins", Calls[[#This Row],[Duration]]&lt;60,"30 to 60 mins", Calls[[#This Row],[Duration]]&lt;=120,"1 to 2 hours",TRUE, "More than 2 hours")</f>
        <v>1 to 2 hours</v>
      </c>
      <c r="L387" s="5">
        <f>ROUND(Calls[[#This Row],[Satisfaction Rating]],0)</f>
        <v>5</v>
      </c>
    </row>
    <row r="388" spans="2:12" x14ac:dyDescent="0.3">
      <c r="B388" s="72" t="s">
        <v>1562</v>
      </c>
      <c r="C388" s="20" t="s">
        <v>1174</v>
      </c>
      <c r="D388" s="20">
        <v>64</v>
      </c>
      <c r="E388" s="69" t="s">
        <v>1166</v>
      </c>
      <c r="F388" s="70">
        <v>45035</v>
      </c>
      <c r="G388" s="20">
        <v>170</v>
      </c>
      <c r="H388" s="73">
        <v>2.2999999999999998</v>
      </c>
      <c r="I388" s="48">
        <f>IF(MONTH(Calls[[#This Row],[Date of Call]])&lt;=6, YEAR(Calls[[#This Row],[Date of Call]]),YEAR(Calls[[#This Row],[Date of Call]])+1)</f>
        <v>2023</v>
      </c>
      <c r="J388" s="48" t="str">
        <f>TEXT(Calls[[#This Row],[Date of Call]],"DDDD")</f>
        <v>Wednesday</v>
      </c>
      <c r="K388" s="48" t="str" cm="1">
        <f t="array" ref="K388">_xlfn.IFS(Calls[[#This Row],[Duration]]&lt;=10,"Under 10 mins",Calls[[#This Row],[Duration]]&lt;=30,"10 to 30 mins", Calls[[#This Row],[Duration]]&lt;60,"30 to 60 mins", Calls[[#This Row],[Duration]]&lt;=120,"1 to 2 hours",TRUE, "More than 2 hours")</f>
        <v>1 to 2 hours</v>
      </c>
      <c r="L388" s="5">
        <f>ROUND(Calls[[#This Row],[Satisfaction Rating]],0)</f>
        <v>2</v>
      </c>
    </row>
    <row r="389" spans="2:12" x14ac:dyDescent="0.3">
      <c r="B389" s="72" t="s">
        <v>1563</v>
      </c>
      <c r="C389" s="20" t="s">
        <v>1179</v>
      </c>
      <c r="D389" s="20">
        <v>62</v>
      </c>
      <c r="E389" s="69" t="s">
        <v>1172</v>
      </c>
      <c r="F389" s="70">
        <v>45035</v>
      </c>
      <c r="G389" s="20">
        <v>35</v>
      </c>
      <c r="H389" s="73">
        <v>4.4000000000000004</v>
      </c>
      <c r="I389" s="48">
        <f>IF(MONTH(Calls[[#This Row],[Date of Call]])&lt;=6, YEAR(Calls[[#This Row],[Date of Call]]),YEAR(Calls[[#This Row],[Date of Call]])+1)</f>
        <v>2023</v>
      </c>
      <c r="J389" s="48" t="str">
        <f>TEXT(Calls[[#This Row],[Date of Call]],"DDDD")</f>
        <v>Wednesday</v>
      </c>
      <c r="K389" s="48" t="str" cm="1">
        <f t="array" ref="K389">_xlfn.IFS(Calls[[#This Row],[Duration]]&lt;=10,"Under 10 mins",Calls[[#This Row],[Duration]]&lt;=30,"10 to 30 mins", Calls[[#This Row],[Duration]]&lt;60,"30 to 60 mins", Calls[[#This Row],[Duration]]&lt;=120,"1 to 2 hours",TRUE, "More than 2 hours")</f>
        <v>1 to 2 hours</v>
      </c>
      <c r="L389" s="5">
        <f>ROUND(Calls[[#This Row],[Satisfaction Rating]],0)</f>
        <v>4</v>
      </c>
    </row>
    <row r="390" spans="2:12" x14ac:dyDescent="0.3">
      <c r="B390" s="72" t="s">
        <v>1564</v>
      </c>
      <c r="C390" s="20" t="s">
        <v>1183</v>
      </c>
      <c r="D390" s="20">
        <v>88</v>
      </c>
      <c r="E390" s="69" t="s">
        <v>1172</v>
      </c>
      <c r="F390" s="70">
        <v>45036</v>
      </c>
      <c r="G390" s="20">
        <v>35</v>
      </c>
      <c r="H390" s="73">
        <v>3.8</v>
      </c>
      <c r="I390" s="48">
        <f>IF(MONTH(Calls[[#This Row],[Date of Call]])&lt;=6, YEAR(Calls[[#This Row],[Date of Call]]),YEAR(Calls[[#This Row],[Date of Call]])+1)</f>
        <v>2023</v>
      </c>
      <c r="J390" s="48" t="str">
        <f>TEXT(Calls[[#This Row],[Date of Call]],"DDDD")</f>
        <v>Thursday</v>
      </c>
      <c r="K390" s="48" t="str" cm="1">
        <f t="array" ref="K390">_xlfn.IFS(Calls[[#This Row],[Duration]]&lt;=10,"Under 10 mins",Calls[[#This Row],[Duration]]&lt;=30,"10 to 30 mins", Calls[[#This Row],[Duration]]&lt;60,"30 to 60 mins", Calls[[#This Row],[Duration]]&lt;=120,"1 to 2 hours",TRUE, "More than 2 hours")</f>
        <v>1 to 2 hours</v>
      </c>
      <c r="L390" s="5">
        <f>ROUND(Calls[[#This Row],[Satisfaction Rating]],0)</f>
        <v>4</v>
      </c>
    </row>
    <row r="391" spans="2:12" x14ac:dyDescent="0.3">
      <c r="B391" s="72" t="s">
        <v>1565</v>
      </c>
      <c r="C391" s="20" t="s">
        <v>1192</v>
      </c>
      <c r="D391" s="20">
        <v>116</v>
      </c>
      <c r="E391" s="69" t="s">
        <v>1172</v>
      </c>
      <c r="F391" s="70">
        <v>45036</v>
      </c>
      <c r="G391" s="20">
        <v>132</v>
      </c>
      <c r="H391" s="73">
        <v>5</v>
      </c>
      <c r="I391" s="48">
        <f>IF(MONTH(Calls[[#This Row],[Date of Call]])&lt;=6, YEAR(Calls[[#This Row],[Date of Call]]),YEAR(Calls[[#This Row],[Date of Call]])+1)</f>
        <v>2023</v>
      </c>
      <c r="J391" s="48" t="str">
        <f>TEXT(Calls[[#This Row],[Date of Call]],"DDDD")</f>
        <v>Thursday</v>
      </c>
      <c r="K391" s="48" t="str" cm="1">
        <f t="array" ref="K391">_xlfn.IFS(Calls[[#This Row],[Duration]]&lt;=10,"Under 10 mins",Calls[[#This Row],[Duration]]&lt;=30,"10 to 30 mins", Calls[[#This Row],[Duration]]&lt;60,"30 to 60 mins", Calls[[#This Row],[Duration]]&lt;=120,"1 to 2 hours",TRUE, "More than 2 hours")</f>
        <v>1 to 2 hours</v>
      </c>
      <c r="L391" s="5">
        <f>ROUND(Calls[[#This Row],[Satisfaction Rating]],0)</f>
        <v>5</v>
      </c>
    </row>
    <row r="392" spans="2:12" x14ac:dyDescent="0.3">
      <c r="B392" s="72" t="s">
        <v>1566</v>
      </c>
      <c r="C392" s="20" t="s">
        <v>1161</v>
      </c>
      <c r="D392" s="20">
        <v>82</v>
      </c>
      <c r="E392" s="69" t="s">
        <v>1157</v>
      </c>
      <c r="F392" s="70">
        <v>45037</v>
      </c>
      <c r="G392" s="20">
        <v>144</v>
      </c>
      <c r="H392" s="73">
        <v>3.3</v>
      </c>
      <c r="I392" s="48">
        <f>IF(MONTH(Calls[[#This Row],[Date of Call]])&lt;=6, YEAR(Calls[[#This Row],[Date of Call]]),YEAR(Calls[[#This Row],[Date of Call]])+1)</f>
        <v>2023</v>
      </c>
      <c r="J392" s="48" t="str">
        <f>TEXT(Calls[[#This Row],[Date of Call]],"DDDD")</f>
        <v>Friday</v>
      </c>
      <c r="K392" s="48" t="str" cm="1">
        <f t="array" ref="K392">_xlfn.IFS(Calls[[#This Row],[Duration]]&lt;=10,"Under 10 mins",Calls[[#This Row],[Duration]]&lt;=30,"10 to 30 mins", Calls[[#This Row],[Duration]]&lt;60,"30 to 60 mins", Calls[[#This Row],[Duration]]&lt;=120,"1 to 2 hours",TRUE, "More than 2 hours")</f>
        <v>1 to 2 hours</v>
      </c>
      <c r="L392" s="5">
        <f>ROUND(Calls[[#This Row],[Satisfaction Rating]],0)</f>
        <v>3</v>
      </c>
    </row>
    <row r="393" spans="2:12" x14ac:dyDescent="0.3">
      <c r="B393" s="72" t="s">
        <v>1567</v>
      </c>
      <c r="C393" s="20" t="s">
        <v>1179</v>
      </c>
      <c r="D393" s="20">
        <v>99</v>
      </c>
      <c r="E393" s="69" t="s">
        <v>1166</v>
      </c>
      <c r="F393" s="70">
        <v>45037</v>
      </c>
      <c r="G393" s="20">
        <v>48</v>
      </c>
      <c r="H393" s="73">
        <v>5</v>
      </c>
      <c r="I393" s="48">
        <f>IF(MONTH(Calls[[#This Row],[Date of Call]])&lt;=6, YEAR(Calls[[#This Row],[Date of Call]]),YEAR(Calls[[#This Row],[Date of Call]])+1)</f>
        <v>2023</v>
      </c>
      <c r="J393" s="48" t="str">
        <f>TEXT(Calls[[#This Row],[Date of Call]],"DDDD")</f>
        <v>Friday</v>
      </c>
      <c r="K393" s="48" t="str" cm="1">
        <f t="array" ref="K393">_xlfn.IFS(Calls[[#This Row],[Duration]]&lt;=10,"Under 10 mins",Calls[[#This Row],[Duration]]&lt;=30,"10 to 30 mins", Calls[[#This Row],[Duration]]&lt;60,"30 to 60 mins", Calls[[#This Row],[Duration]]&lt;=120,"1 to 2 hours",TRUE, "More than 2 hours")</f>
        <v>1 to 2 hours</v>
      </c>
      <c r="L393" s="5">
        <f>ROUND(Calls[[#This Row],[Satisfaction Rating]],0)</f>
        <v>5</v>
      </c>
    </row>
    <row r="394" spans="2:12" x14ac:dyDescent="0.3">
      <c r="B394" s="72" t="s">
        <v>1568</v>
      </c>
      <c r="C394" s="20" t="s">
        <v>1179</v>
      </c>
      <c r="D394" s="20">
        <v>55</v>
      </c>
      <c r="E394" s="69" t="s">
        <v>1157</v>
      </c>
      <c r="F394" s="70">
        <v>45037</v>
      </c>
      <c r="G394" s="20">
        <v>200</v>
      </c>
      <c r="H394" s="73">
        <v>2.2999999999999998</v>
      </c>
      <c r="I394" s="48">
        <f>IF(MONTH(Calls[[#This Row],[Date of Call]])&lt;=6, YEAR(Calls[[#This Row],[Date of Call]]),YEAR(Calls[[#This Row],[Date of Call]])+1)</f>
        <v>2023</v>
      </c>
      <c r="J394" s="48" t="str">
        <f>TEXT(Calls[[#This Row],[Date of Call]],"DDDD")</f>
        <v>Friday</v>
      </c>
      <c r="K394" s="48" t="str" cm="1">
        <f t="array" ref="K394">_xlfn.IFS(Calls[[#This Row],[Duration]]&lt;=10,"Under 10 mins",Calls[[#This Row],[Duration]]&lt;=30,"10 to 30 mins", Calls[[#This Row],[Duration]]&lt;60,"30 to 60 mins", Calls[[#This Row],[Duration]]&lt;=120,"1 to 2 hours",TRUE, "More than 2 hours")</f>
        <v>30 to 60 mins</v>
      </c>
      <c r="L394" s="5">
        <f>ROUND(Calls[[#This Row],[Satisfaction Rating]],0)</f>
        <v>2</v>
      </c>
    </row>
    <row r="395" spans="2:12" x14ac:dyDescent="0.3">
      <c r="B395" s="72" t="s">
        <v>1569</v>
      </c>
      <c r="C395" s="20" t="s">
        <v>1174</v>
      </c>
      <c r="D395" s="20">
        <v>61</v>
      </c>
      <c r="E395" s="69" t="s">
        <v>1184</v>
      </c>
      <c r="F395" s="70">
        <v>45037</v>
      </c>
      <c r="G395" s="20">
        <v>38</v>
      </c>
      <c r="H395" s="73">
        <v>4.8</v>
      </c>
      <c r="I395" s="48">
        <f>IF(MONTH(Calls[[#This Row],[Date of Call]])&lt;=6, YEAR(Calls[[#This Row],[Date of Call]]),YEAR(Calls[[#This Row],[Date of Call]])+1)</f>
        <v>2023</v>
      </c>
      <c r="J395" s="48" t="str">
        <f>TEXT(Calls[[#This Row],[Date of Call]],"DDDD")</f>
        <v>Friday</v>
      </c>
      <c r="K395" s="48" t="str" cm="1">
        <f t="array" ref="K395">_xlfn.IFS(Calls[[#This Row],[Duration]]&lt;=10,"Under 10 mins",Calls[[#This Row],[Duration]]&lt;=30,"10 to 30 mins", Calls[[#This Row],[Duration]]&lt;60,"30 to 60 mins", Calls[[#This Row],[Duration]]&lt;=120,"1 to 2 hours",TRUE, "More than 2 hours")</f>
        <v>1 to 2 hours</v>
      </c>
      <c r="L395" s="5">
        <f>ROUND(Calls[[#This Row],[Satisfaction Rating]],0)</f>
        <v>5</v>
      </c>
    </row>
    <row r="396" spans="2:12" x14ac:dyDescent="0.3">
      <c r="B396" s="72" t="s">
        <v>1570</v>
      </c>
      <c r="C396" s="20" t="s">
        <v>1192</v>
      </c>
      <c r="D396" s="20">
        <v>36</v>
      </c>
      <c r="E396" s="69" t="s">
        <v>1178</v>
      </c>
      <c r="F396" s="70">
        <v>45037</v>
      </c>
      <c r="G396" s="20">
        <v>81</v>
      </c>
      <c r="H396" s="73">
        <v>3.7</v>
      </c>
      <c r="I396" s="48">
        <f>IF(MONTH(Calls[[#This Row],[Date of Call]])&lt;=6, YEAR(Calls[[#This Row],[Date of Call]]),YEAR(Calls[[#This Row],[Date of Call]])+1)</f>
        <v>2023</v>
      </c>
      <c r="J396" s="48" t="str">
        <f>TEXT(Calls[[#This Row],[Date of Call]],"DDDD")</f>
        <v>Friday</v>
      </c>
      <c r="K396" s="48" t="str" cm="1">
        <f t="array" ref="K396">_xlfn.IFS(Calls[[#This Row],[Duration]]&lt;=10,"Under 10 mins",Calls[[#This Row],[Duration]]&lt;=30,"10 to 30 mins", Calls[[#This Row],[Duration]]&lt;60,"30 to 60 mins", Calls[[#This Row],[Duration]]&lt;=120,"1 to 2 hours",TRUE, "More than 2 hours")</f>
        <v>30 to 60 mins</v>
      </c>
      <c r="L396" s="5">
        <f>ROUND(Calls[[#This Row],[Satisfaction Rating]],0)</f>
        <v>4</v>
      </c>
    </row>
    <row r="397" spans="2:12" x14ac:dyDescent="0.3">
      <c r="B397" s="72" t="s">
        <v>1571</v>
      </c>
      <c r="C397" s="20" t="s">
        <v>1161</v>
      </c>
      <c r="D397" s="20">
        <v>123</v>
      </c>
      <c r="E397" s="69" t="s">
        <v>1172</v>
      </c>
      <c r="F397" s="70">
        <v>45037</v>
      </c>
      <c r="G397" s="20">
        <v>120</v>
      </c>
      <c r="H397" s="73">
        <v>4.2</v>
      </c>
      <c r="I397" s="48">
        <f>IF(MONTH(Calls[[#This Row],[Date of Call]])&lt;=6, YEAR(Calls[[#This Row],[Date of Call]]),YEAR(Calls[[#This Row],[Date of Call]])+1)</f>
        <v>2023</v>
      </c>
      <c r="J397" s="48" t="str">
        <f>TEXT(Calls[[#This Row],[Date of Call]],"DDDD")</f>
        <v>Friday</v>
      </c>
      <c r="K397" s="48" t="str" cm="1">
        <f t="array" ref="K397">_xlfn.IFS(Calls[[#This Row],[Duration]]&lt;=10,"Under 10 mins",Calls[[#This Row],[Duration]]&lt;=30,"10 to 30 mins", Calls[[#This Row],[Duration]]&lt;60,"30 to 60 mins", Calls[[#This Row],[Duration]]&lt;=120,"1 to 2 hours",TRUE, "More than 2 hours")</f>
        <v>More than 2 hours</v>
      </c>
      <c r="L397" s="5">
        <f>ROUND(Calls[[#This Row],[Satisfaction Rating]],0)</f>
        <v>4</v>
      </c>
    </row>
    <row r="398" spans="2:12" x14ac:dyDescent="0.3">
      <c r="B398" s="72" t="s">
        <v>1572</v>
      </c>
      <c r="C398" s="20" t="s">
        <v>1162</v>
      </c>
      <c r="D398" s="20">
        <v>24</v>
      </c>
      <c r="E398" s="69" t="s">
        <v>1184</v>
      </c>
      <c r="F398" s="70">
        <v>45037</v>
      </c>
      <c r="G398" s="20">
        <v>74</v>
      </c>
      <c r="H398" s="73">
        <v>4.8</v>
      </c>
      <c r="I398" s="48">
        <f>IF(MONTH(Calls[[#This Row],[Date of Call]])&lt;=6, YEAR(Calls[[#This Row],[Date of Call]]),YEAR(Calls[[#This Row],[Date of Call]])+1)</f>
        <v>2023</v>
      </c>
      <c r="J398" s="48" t="str">
        <f>TEXT(Calls[[#This Row],[Date of Call]],"DDDD")</f>
        <v>Friday</v>
      </c>
      <c r="K398" s="48" t="str" cm="1">
        <f t="array" ref="K398">_xlfn.IFS(Calls[[#This Row],[Duration]]&lt;=10,"Under 10 mins",Calls[[#This Row],[Duration]]&lt;=30,"10 to 30 mins", Calls[[#This Row],[Duration]]&lt;60,"30 to 60 mins", Calls[[#This Row],[Duration]]&lt;=120,"1 to 2 hours",TRUE, "More than 2 hours")</f>
        <v>10 to 30 mins</v>
      </c>
      <c r="L398" s="5">
        <f>ROUND(Calls[[#This Row],[Satisfaction Rating]],0)</f>
        <v>5</v>
      </c>
    </row>
    <row r="399" spans="2:12" x14ac:dyDescent="0.3">
      <c r="B399" s="72" t="s">
        <v>1573</v>
      </c>
      <c r="C399" s="20" t="s">
        <v>1161</v>
      </c>
      <c r="D399" s="20">
        <v>43</v>
      </c>
      <c r="E399" s="69" t="s">
        <v>1172</v>
      </c>
      <c r="F399" s="70">
        <v>45038</v>
      </c>
      <c r="G399" s="20">
        <v>128</v>
      </c>
      <c r="H399" s="73">
        <v>4.7</v>
      </c>
      <c r="I399" s="48">
        <f>IF(MONTH(Calls[[#This Row],[Date of Call]])&lt;=6, YEAR(Calls[[#This Row],[Date of Call]]),YEAR(Calls[[#This Row],[Date of Call]])+1)</f>
        <v>2023</v>
      </c>
      <c r="J399" s="48" t="str">
        <f>TEXT(Calls[[#This Row],[Date of Call]],"DDDD")</f>
        <v>Saturday</v>
      </c>
      <c r="K399" s="48" t="str" cm="1">
        <f t="array" ref="K399">_xlfn.IFS(Calls[[#This Row],[Duration]]&lt;=10,"Under 10 mins",Calls[[#This Row],[Duration]]&lt;=30,"10 to 30 mins", Calls[[#This Row],[Duration]]&lt;60,"30 to 60 mins", Calls[[#This Row],[Duration]]&lt;=120,"1 to 2 hours",TRUE, "More than 2 hours")</f>
        <v>30 to 60 mins</v>
      </c>
      <c r="L399" s="5">
        <f>ROUND(Calls[[#This Row],[Satisfaction Rating]],0)</f>
        <v>5</v>
      </c>
    </row>
    <row r="400" spans="2:12" x14ac:dyDescent="0.3">
      <c r="B400" s="72" t="s">
        <v>1574</v>
      </c>
      <c r="C400" s="20" t="s">
        <v>1169</v>
      </c>
      <c r="D400" s="20">
        <v>95</v>
      </c>
      <c r="E400" s="69" t="s">
        <v>1166</v>
      </c>
      <c r="F400" s="70">
        <v>45038</v>
      </c>
      <c r="G400" s="20">
        <v>21</v>
      </c>
      <c r="H400" s="73">
        <v>3.9</v>
      </c>
      <c r="I400" s="48">
        <f>IF(MONTH(Calls[[#This Row],[Date of Call]])&lt;=6, YEAR(Calls[[#This Row],[Date of Call]]),YEAR(Calls[[#This Row],[Date of Call]])+1)</f>
        <v>2023</v>
      </c>
      <c r="J400" s="48" t="str">
        <f>TEXT(Calls[[#This Row],[Date of Call]],"DDDD")</f>
        <v>Saturday</v>
      </c>
      <c r="K400" s="48" t="str" cm="1">
        <f t="array" ref="K400">_xlfn.IFS(Calls[[#This Row],[Duration]]&lt;=10,"Under 10 mins",Calls[[#This Row],[Duration]]&lt;=30,"10 to 30 mins", Calls[[#This Row],[Duration]]&lt;60,"30 to 60 mins", Calls[[#This Row],[Duration]]&lt;=120,"1 to 2 hours",TRUE, "More than 2 hours")</f>
        <v>1 to 2 hours</v>
      </c>
      <c r="L400" s="5">
        <f>ROUND(Calls[[#This Row],[Satisfaction Rating]],0)</f>
        <v>4</v>
      </c>
    </row>
    <row r="401" spans="2:12" x14ac:dyDescent="0.3">
      <c r="B401" s="72" t="s">
        <v>1575</v>
      </c>
      <c r="C401" s="20" t="s">
        <v>1179</v>
      </c>
      <c r="D401" s="20">
        <v>53</v>
      </c>
      <c r="E401" s="69" t="s">
        <v>1172</v>
      </c>
      <c r="F401" s="70">
        <v>45038</v>
      </c>
      <c r="G401" s="20">
        <v>110</v>
      </c>
      <c r="H401" s="73">
        <v>4.3</v>
      </c>
      <c r="I401" s="48">
        <f>IF(MONTH(Calls[[#This Row],[Date of Call]])&lt;=6, YEAR(Calls[[#This Row],[Date of Call]]),YEAR(Calls[[#This Row],[Date of Call]])+1)</f>
        <v>2023</v>
      </c>
      <c r="J401" s="48" t="str">
        <f>TEXT(Calls[[#This Row],[Date of Call]],"DDDD")</f>
        <v>Saturday</v>
      </c>
      <c r="K401" s="48" t="str" cm="1">
        <f t="array" ref="K401">_xlfn.IFS(Calls[[#This Row],[Duration]]&lt;=10,"Under 10 mins",Calls[[#This Row],[Duration]]&lt;=30,"10 to 30 mins", Calls[[#This Row],[Duration]]&lt;60,"30 to 60 mins", Calls[[#This Row],[Duration]]&lt;=120,"1 to 2 hours",TRUE, "More than 2 hours")</f>
        <v>30 to 60 mins</v>
      </c>
      <c r="L401" s="5">
        <f>ROUND(Calls[[#This Row],[Satisfaction Rating]],0)</f>
        <v>4</v>
      </c>
    </row>
    <row r="402" spans="2:12" x14ac:dyDescent="0.3">
      <c r="B402" s="72" t="s">
        <v>1576</v>
      </c>
      <c r="C402" s="20" t="s">
        <v>1161</v>
      </c>
      <c r="D402" s="20">
        <v>113</v>
      </c>
      <c r="E402" s="69" t="s">
        <v>1172</v>
      </c>
      <c r="F402" s="70">
        <v>45038</v>
      </c>
      <c r="G402" s="20">
        <v>145</v>
      </c>
      <c r="H402" s="73">
        <v>4</v>
      </c>
      <c r="I402" s="48">
        <f>IF(MONTH(Calls[[#This Row],[Date of Call]])&lt;=6, YEAR(Calls[[#This Row],[Date of Call]]),YEAR(Calls[[#This Row],[Date of Call]])+1)</f>
        <v>2023</v>
      </c>
      <c r="J402" s="48" t="str">
        <f>TEXT(Calls[[#This Row],[Date of Call]],"DDDD")</f>
        <v>Saturday</v>
      </c>
      <c r="K402" s="48" t="str" cm="1">
        <f t="array" ref="K402">_xlfn.IFS(Calls[[#This Row],[Duration]]&lt;=10,"Under 10 mins",Calls[[#This Row],[Duration]]&lt;=30,"10 to 30 mins", Calls[[#This Row],[Duration]]&lt;60,"30 to 60 mins", Calls[[#This Row],[Duration]]&lt;=120,"1 to 2 hours",TRUE, "More than 2 hours")</f>
        <v>1 to 2 hours</v>
      </c>
      <c r="L402" s="5">
        <f>ROUND(Calls[[#This Row],[Satisfaction Rating]],0)</f>
        <v>4</v>
      </c>
    </row>
    <row r="403" spans="2:12" x14ac:dyDescent="0.3">
      <c r="B403" s="72" t="s">
        <v>1577</v>
      </c>
      <c r="C403" s="20" t="s">
        <v>1179</v>
      </c>
      <c r="D403" s="20">
        <v>89</v>
      </c>
      <c r="E403" s="69" t="s">
        <v>1178</v>
      </c>
      <c r="F403" s="70">
        <v>45038</v>
      </c>
      <c r="G403" s="20">
        <v>129</v>
      </c>
      <c r="H403" s="73">
        <v>4</v>
      </c>
      <c r="I403" s="48">
        <f>IF(MONTH(Calls[[#This Row],[Date of Call]])&lt;=6, YEAR(Calls[[#This Row],[Date of Call]]),YEAR(Calls[[#This Row],[Date of Call]])+1)</f>
        <v>2023</v>
      </c>
      <c r="J403" s="48" t="str">
        <f>TEXT(Calls[[#This Row],[Date of Call]],"DDDD")</f>
        <v>Saturday</v>
      </c>
      <c r="K403" s="48" t="str" cm="1">
        <f t="array" ref="K403">_xlfn.IFS(Calls[[#This Row],[Duration]]&lt;=10,"Under 10 mins",Calls[[#This Row],[Duration]]&lt;=30,"10 to 30 mins", Calls[[#This Row],[Duration]]&lt;60,"30 to 60 mins", Calls[[#This Row],[Duration]]&lt;=120,"1 to 2 hours",TRUE, "More than 2 hours")</f>
        <v>1 to 2 hours</v>
      </c>
      <c r="L403" s="5">
        <f>ROUND(Calls[[#This Row],[Satisfaction Rating]],0)</f>
        <v>4</v>
      </c>
    </row>
    <row r="404" spans="2:12" x14ac:dyDescent="0.3">
      <c r="B404" s="72" t="s">
        <v>1578</v>
      </c>
      <c r="C404" s="20" t="s">
        <v>1183</v>
      </c>
      <c r="D404" s="20">
        <v>84</v>
      </c>
      <c r="E404" s="69" t="s">
        <v>1157</v>
      </c>
      <c r="F404" s="70">
        <v>45038</v>
      </c>
      <c r="G404" s="20">
        <v>156</v>
      </c>
      <c r="H404" s="73">
        <v>3.2</v>
      </c>
      <c r="I404" s="48">
        <f>IF(MONTH(Calls[[#This Row],[Date of Call]])&lt;=6, YEAR(Calls[[#This Row],[Date of Call]]),YEAR(Calls[[#This Row],[Date of Call]])+1)</f>
        <v>2023</v>
      </c>
      <c r="J404" s="48" t="str">
        <f>TEXT(Calls[[#This Row],[Date of Call]],"DDDD")</f>
        <v>Saturday</v>
      </c>
      <c r="K404" s="48" t="str" cm="1">
        <f t="array" ref="K404">_xlfn.IFS(Calls[[#This Row],[Duration]]&lt;=10,"Under 10 mins",Calls[[#This Row],[Duration]]&lt;=30,"10 to 30 mins", Calls[[#This Row],[Duration]]&lt;60,"30 to 60 mins", Calls[[#This Row],[Duration]]&lt;=120,"1 to 2 hours",TRUE, "More than 2 hours")</f>
        <v>1 to 2 hours</v>
      </c>
      <c r="L404" s="5">
        <f>ROUND(Calls[[#This Row],[Satisfaction Rating]],0)</f>
        <v>3</v>
      </c>
    </row>
    <row r="405" spans="2:12" x14ac:dyDescent="0.3">
      <c r="B405" s="72" t="s">
        <v>1579</v>
      </c>
      <c r="C405" s="20" t="s">
        <v>1162</v>
      </c>
      <c r="D405" s="20">
        <v>130</v>
      </c>
      <c r="E405" s="69" t="s">
        <v>1172</v>
      </c>
      <c r="F405" s="70">
        <v>45039</v>
      </c>
      <c r="G405" s="20">
        <v>120</v>
      </c>
      <c r="H405" s="73">
        <v>3.8</v>
      </c>
      <c r="I405" s="48">
        <f>IF(MONTH(Calls[[#This Row],[Date of Call]])&lt;=6, YEAR(Calls[[#This Row],[Date of Call]]),YEAR(Calls[[#This Row],[Date of Call]])+1)</f>
        <v>2023</v>
      </c>
      <c r="J405" s="48" t="str">
        <f>TEXT(Calls[[#This Row],[Date of Call]],"DDDD")</f>
        <v>Sunday</v>
      </c>
      <c r="K405" s="48" t="str" cm="1">
        <f t="array" ref="K405">_xlfn.IFS(Calls[[#This Row],[Duration]]&lt;=10,"Under 10 mins",Calls[[#This Row],[Duration]]&lt;=30,"10 to 30 mins", Calls[[#This Row],[Duration]]&lt;60,"30 to 60 mins", Calls[[#This Row],[Duration]]&lt;=120,"1 to 2 hours",TRUE, "More than 2 hours")</f>
        <v>More than 2 hours</v>
      </c>
      <c r="L405" s="5">
        <f>ROUND(Calls[[#This Row],[Satisfaction Rating]],0)</f>
        <v>4</v>
      </c>
    </row>
    <row r="406" spans="2:12" x14ac:dyDescent="0.3">
      <c r="B406" s="72" t="s">
        <v>1580</v>
      </c>
      <c r="C406" s="20" t="s">
        <v>1169</v>
      </c>
      <c r="D406" s="20">
        <v>163</v>
      </c>
      <c r="E406" s="69" t="s">
        <v>1178</v>
      </c>
      <c r="F406" s="70">
        <v>45039</v>
      </c>
      <c r="G406" s="20">
        <v>62</v>
      </c>
      <c r="H406" s="73">
        <v>3.4</v>
      </c>
      <c r="I406" s="48">
        <f>IF(MONTH(Calls[[#This Row],[Date of Call]])&lt;=6, YEAR(Calls[[#This Row],[Date of Call]]),YEAR(Calls[[#This Row],[Date of Call]])+1)</f>
        <v>2023</v>
      </c>
      <c r="J406" s="48" t="str">
        <f>TEXT(Calls[[#This Row],[Date of Call]],"DDDD")</f>
        <v>Sunday</v>
      </c>
      <c r="K406" s="48" t="str" cm="1">
        <f t="array" ref="K406">_xlfn.IFS(Calls[[#This Row],[Duration]]&lt;=10,"Under 10 mins",Calls[[#This Row],[Duration]]&lt;=30,"10 to 30 mins", Calls[[#This Row],[Duration]]&lt;60,"30 to 60 mins", Calls[[#This Row],[Duration]]&lt;=120,"1 to 2 hours",TRUE, "More than 2 hours")</f>
        <v>More than 2 hours</v>
      </c>
      <c r="L406" s="5">
        <f>ROUND(Calls[[#This Row],[Satisfaction Rating]],0)</f>
        <v>3</v>
      </c>
    </row>
    <row r="407" spans="2:12" x14ac:dyDescent="0.3">
      <c r="B407" s="72" t="s">
        <v>1581</v>
      </c>
      <c r="C407" s="20" t="s">
        <v>1181</v>
      </c>
      <c r="D407" s="20">
        <v>127</v>
      </c>
      <c r="E407" s="69" t="s">
        <v>1172</v>
      </c>
      <c r="F407" s="70">
        <v>45039</v>
      </c>
      <c r="G407" s="20">
        <v>160</v>
      </c>
      <c r="H407" s="73">
        <v>3.2</v>
      </c>
      <c r="I407" s="48">
        <f>IF(MONTH(Calls[[#This Row],[Date of Call]])&lt;=6, YEAR(Calls[[#This Row],[Date of Call]]),YEAR(Calls[[#This Row],[Date of Call]])+1)</f>
        <v>2023</v>
      </c>
      <c r="J407" s="48" t="str">
        <f>TEXT(Calls[[#This Row],[Date of Call]],"DDDD")</f>
        <v>Sunday</v>
      </c>
      <c r="K407" s="48" t="str" cm="1">
        <f t="array" ref="K407">_xlfn.IFS(Calls[[#This Row],[Duration]]&lt;=10,"Under 10 mins",Calls[[#This Row],[Duration]]&lt;=30,"10 to 30 mins", Calls[[#This Row],[Duration]]&lt;60,"30 to 60 mins", Calls[[#This Row],[Duration]]&lt;=120,"1 to 2 hours",TRUE, "More than 2 hours")</f>
        <v>More than 2 hours</v>
      </c>
      <c r="L407" s="5">
        <f>ROUND(Calls[[#This Row],[Satisfaction Rating]],0)</f>
        <v>3</v>
      </c>
    </row>
    <row r="408" spans="2:12" x14ac:dyDescent="0.3">
      <c r="B408" s="72" t="s">
        <v>1582</v>
      </c>
      <c r="C408" s="20" t="s">
        <v>1161</v>
      </c>
      <c r="D408" s="20">
        <v>50</v>
      </c>
      <c r="E408" s="69" t="s">
        <v>1172</v>
      </c>
      <c r="F408" s="70">
        <v>45039</v>
      </c>
      <c r="G408" s="20">
        <v>56</v>
      </c>
      <c r="H408" s="73">
        <v>4.7</v>
      </c>
      <c r="I408" s="48">
        <f>IF(MONTH(Calls[[#This Row],[Date of Call]])&lt;=6, YEAR(Calls[[#This Row],[Date of Call]]),YEAR(Calls[[#This Row],[Date of Call]])+1)</f>
        <v>2023</v>
      </c>
      <c r="J408" s="48" t="str">
        <f>TEXT(Calls[[#This Row],[Date of Call]],"DDDD")</f>
        <v>Sunday</v>
      </c>
      <c r="K408" s="48" t="str" cm="1">
        <f t="array" ref="K408">_xlfn.IFS(Calls[[#This Row],[Duration]]&lt;=10,"Under 10 mins",Calls[[#This Row],[Duration]]&lt;=30,"10 to 30 mins", Calls[[#This Row],[Duration]]&lt;60,"30 to 60 mins", Calls[[#This Row],[Duration]]&lt;=120,"1 to 2 hours",TRUE, "More than 2 hours")</f>
        <v>30 to 60 mins</v>
      </c>
      <c r="L408" s="5">
        <f>ROUND(Calls[[#This Row],[Satisfaction Rating]],0)</f>
        <v>5</v>
      </c>
    </row>
    <row r="409" spans="2:12" x14ac:dyDescent="0.3">
      <c r="B409" s="72" t="s">
        <v>1583</v>
      </c>
      <c r="C409" s="20" t="s">
        <v>1176</v>
      </c>
      <c r="D409" s="20">
        <v>88</v>
      </c>
      <c r="E409" s="69" t="s">
        <v>1184</v>
      </c>
      <c r="F409" s="70">
        <v>45039</v>
      </c>
      <c r="G409" s="20">
        <v>72</v>
      </c>
      <c r="H409" s="73">
        <v>4</v>
      </c>
      <c r="I409" s="48">
        <f>IF(MONTH(Calls[[#This Row],[Date of Call]])&lt;=6, YEAR(Calls[[#This Row],[Date of Call]]),YEAR(Calls[[#This Row],[Date of Call]])+1)</f>
        <v>2023</v>
      </c>
      <c r="J409" s="48" t="str">
        <f>TEXT(Calls[[#This Row],[Date of Call]],"DDDD")</f>
        <v>Sunday</v>
      </c>
      <c r="K409" s="48" t="str" cm="1">
        <f t="array" ref="K409">_xlfn.IFS(Calls[[#This Row],[Duration]]&lt;=10,"Under 10 mins",Calls[[#This Row],[Duration]]&lt;=30,"10 to 30 mins", Calls[[#This Row],[Duration]]&lt;60,"30 to 60 mins", Calls[[#This Row],[Duration]]&lt;=120,"1 to 2 hours",TRUE, "More than 2 hours")</f>
        <v>1 to 2 hours</v>
      </c>
      <c r="L409" s="5">
        <f>ROUND(Calls[[#This Row],[Satisfaction Rating]],0)</f>
        <v>4</v>
      </c>
    </row>
    <row r="410" spans="2:12" x14ac:dyDescent="0.3">
      <c r="B410" s="72" t="s">
        <v>1584</v>
      </c>
      <c r="C410" s="20" t="s">
        <v>1161</v>
      </c>
      <c r="D410" s="20">
        <v>139</v>
      </c>
      <c r="E410" s="69" t="s">
        <v>1166</v>
      </c>
      <c r="F410" s="70">
        <v>45040</v>
      </c>
      <c r="G410" s="20">
        <v>81</v>
      </c>
      <c r="H410" s="73">
        <v>4.8</v>
      </c>
      <c r="I410" s="48">
        <f>IF(MONTH(Calls[[#This Row],[Date of Call]])&lt;=6, YEAR(Calls[[#This Row],[Date of Call]]),YEAR(Calls[[#This Row],[Date of Call]])+1)</f>
        <v>2023</v>
      </c>
      <c r="J410" s="48" t="str">
        <f>TEXT(Calls[[#This Row],[Date of Call]],"DDDD")</f>
        <v>Monday</v>
      </c>
      <c r="K410" s="48" t="str" cm="1">
        <f t="array" ref="K410">_xlfn.IFS(Calls[[#This Row],[Duration]]&lt;=10,"Under 10 mins",Calls[[#This Row],[Duration]]&lt;=30,"10 to 30 mins", Calls[[#This Row],[Duration]]&lt;60,"30 to 60 mins", Calls[[#This Row],[Duration]]&lt;=120,"1 to 2 hours",TRUE, "More than 2 hours")</f>
        <v>More than 2 hours</v>
      </c>
      <c r="L410" s="5">
        <f>ROUND(Calls[[#This Row],[Satisfaction Rating]],0)</f>
        <v>5</v>
      </c>
    </row>
    <row r="411" spans="2:12" x14ac:dyDescent="0.3">
      <c r="B411" s="72" t="s">
        <v>1585</v>
      </c>
      <c r="C411" s="20" t="s">
        <v>1169</v>
      </c>
      <c r="D411" s="20">
        <v>111</v>
      </c>
      <c r="E411" s="69" t="s">
        <v>1172</v>
      </c>
      <c r="F411" s="70">
        <v>45040</v>
      </c>
      <c r="G411" s="20">
        <v>144</v>
      </c>
      <c r="H411" s="73">
        <v>3.9</v>
      </c>
      <c r="I411" s="48">
        <f>IF(MONTH(Calls[[#This Row],[Date of Call]])&lt;=6, YEAR(Calls[[#This Row],[Date of Call]]),YEAR(Calls[[#This Row],[Date of Call]])+1)</f>
        <v>2023</v>
      </c>
      <c r="J411" s="48" t="str">
        <f>TEXT(Calls[[#This Row],[Date of Call]],"DDDD")</f>
        <v>Monday</v>
      </c>
      <c r="K411" s="48" t="str" cm="1">
        <f t="array" ref="K411">_xlfn.IFS(Calls[[#This Row],[Duration]]&lt;=10,"Under 10 mins",Calls[[#This Row],[Duration]]&lt;=30,"10 to 30 mins", Calls[[#This Row],[Duration]]&lt;60,"30 to 60 mins", Calls[[#This Row],[Duration]]&lt;=120,"1 to 2 hours",TRUE, "More than 2 hours")</f>
        <v>1 to 2 hours</v>
      </c>
      <c r="L411" s="5">
        <f>ROUND(Calls[[#This Row],[Satisfaction Rating]],0)</f>
        <v>4</v>
      </c>
    </row>
    <row r="412" spans="2:12" x14ac:dyDescent="0.3">
      <c r="B412" s="72" t="s">
        <v>1586</v>
      </c>
      <c r="C412" s="20" t="s">
        <v>1165</v>
      </c>
      <c r="D412" s="20">
        <v>115</v>
      </c>
      <c r="E412" s="69" t="s">
        <v>1166</v>
      </c>
      <c r="F412" s="70">
        <v>45040</v>
      </c>
      <c r="G412" s="20">
        <v>111</v>
      </c>
      <c r="H412" s="73">
        <v>4.3</v>
      </c>
      <c r="I412" s="48">
        <f>IF(MONTH(Calls[[#This Row],[Date of Call]])&lt;=6, YEAR(Calls[[#This Row],[Date of Call]]),YEAR(Calls[[#This Row],[Date of Call]])+1)</f>
        <v>2023</v>
      </c>
      <c r="J412" s="48" t="str">
        <f>TEXT(Calls[[#This Row],[Date of Call]],"DDDD")</f>
        <v>Monday</v>
      </c>
      <c r="K412" s="48" t="str" cm="1">
        <f t="array" ref="K412">_xlfn.IFS(Calls[[#This Row],[Duration]]&lt;=10,"Under 10 mins",Calls[[#This Row],[Duration]]&lt;=30,"10 to 30 mins", Calls[[#This Row],[Duration]]&lt;60,"30 to 60 mins", Calls[[#This Row],[Duration]]&lt;=120,"1 to 2 hours",TRUE, "More than 2 hours")</f>
        <v>1 to 2 hours</v>
      </c>
      <c r="L412" s="5">
        <f>ROUND(Calls[[#This Row],[Satisfaction Rating]],0)</f>
        <v>4</v>
      </c>
    </row>
    <row r="413" spans="2:12" x14ac:dyDescent="0.3">
      <c r="B413" s="72" t="s">
        <v>1587</v>
      </c>
      <c r="C413" s="20" t="s">
        <v>1179</v>
      </c>
      <c r="D413" s="20">
        <v>26</v>
      </c>
      <c r="E413" s="69" t="s">
        <v>1178</v>
      </c>
      <c r="F413" s="70">
        <v>45040</v>
      </c>
      <c r="G413" s="20">
        <v>43</v>
      </c>
      <c r="H413" s="73">
        <v>4.2</v>
      </c>
      <c r="I413" s="48">
        <f>IF(MONTH(Calls[[#This Row],[Date of Call]])&lt;=6, YEAR(Calls[[#This Row],[Date of Call]]),YEAR(Calls[[#This Row],[Date of Call]])+1)</f>
        <v>2023</v>
      </c>
      <c r="J413" s="48" t="str">
        <f>TEXT(Calls[[#This Row],[Date of Call]],"DDDD")</f>
        <v>Monday</v>
      </c>
      <c r="K413" s="48" t="str" cm="1">
        <f t="array" ref="K413">_xlfn.IFS(Calls[[#This Row],[Duration]]&lt;=10,"Under 10 mins",Calls[[#This Row],[Duration]]&lt;=30,"10 to 30 mins", Calls[[#This Row],[Duration]]&lt;60,"30 to 60 mins", Calls[[#This Row],[Duration]]&lt;=120,"1 to 2 hours",TRUE, "More than 2 hours")</f>
        <v>10 to 30 mins</v>
      </c>
      <c r="L413" s="5">
        <f>ROUND(Calls[[#This Row],[Satisfaction Rating]],0)</f>
        <v>4</v>
      </c>
    </row>
    <row r="414" spans="2:12" x14ac:dyDescent="0.3">
      <c r="B414" s="72" t="s">
        <v>1588</v>
      </c>
      <c r="C414" s="20" t="s">
        <v>1183</v>
      </c>
      <c r="D414" s="20">
        <v>131</v>
      </c>
      <c r="E414" s="69" t="s">
        <v>1184</v>
      </c>
      <c r="F414" s="70">
        <v>45040</v>
      </c>
      <c r="G414" s="20">
        <v>41</v>
      </c>
      <c r="H414" s="73">
        <v>4.9000000000000004</v>
      </c>
      <c r="I414" s="48">
        <f>IF(MONTH(Calls[[#This Row],[Date of Call]])&lt;=6, YEAR(Calls[[#This Row],[Date of Call]]),YEAR(Calls[[#This Row],[Date of Call]])+1)</f>
        <v>2023</v>
      </c>
      <c r="J414" s="48" t="str">
        <f>TEXT(Calls[[#This Row],[Date of Call]],"DDDD")</f>
        <v>Monday</v>
      </c>
      <c r="K414" s="48" t="str" cm="1">
        <f t="array" ref="K414">_xlfn.IFS(Calls[[#This Row],[Duration]]&lt;=10,"Under 10 mins",Calls[[#This Row],[Duration]]&lt;=30,"10 to 30 mins", Calls[[#This Row],[Duration]]&lt;60,"30 to 60 mins", Calls[[#This Row],[Duration]]&lt;=120,"1 to 2 hours",TRUE, "More than 2 hours")</f>
        <v>More than 2 hours</v>
      </c>
      <c r="L414" s="5">
        <f>ROUND(Calls[[#This Row],[Satisfaction Rating]],0)</f>
        <v>5</v>
      </c>
    </row>
    <row r="415" spans="2:12" x14ac:dyDescent="0.3">
      <c r="B415" s="72" t="s">
        <v>1589</v>
      </c>
      <c r="C415" s="20" t="s">
        <v>1165</v>
      </c>
      <c r="D415" s="20">
        <v>27</v>
      </c>
      <c r="E415" s="69" t="s">
        <v>1184</v>
      </c>
      <c r="F415" s="70">
        <v>45040</v>
      </c>
      <c r="G415" s="20">
        <v>74</v>
      </c>
      <c r="H415" s="73">
        <v>4</v>
      </c>
      <c r="I415" s="48">
        <f>IF(MONTH(Calls[[#This Row],[Date of Call]])&lt;=6, YEAR(Calls[[#This Row],[Date of Call]]),YEAR(Calls[[#This Row],[Date of Call]])+1)</f>
        <v>2023</v>
      </c>
      <c r="J415" s="48" t="str">
        <f>TEXT(Calls[[#This Row],[Date of Call]],"DDDD")</f>
        <v>Monday</v>
      </c>
      <c r="K415" s="48" t="str" cm="1">
        <f t="array" ref="K415">_xlfn.IFS(Calls[[#This Row],[Duration]]&lt;=10,"Under 10 mins",Calls[[#This Row],[Duration]]&lt;=30,"10 to 30 mins", Calls[[#This Row],[Duration]]&lt;60,"30 to 60 mins", Calls[[#This Row],[Duration]]&lt;=120,"1 to 2 hours",TRUE, "More than 2 hours")</f>
        <v>10 to 30 mins</v>
      </c>
      <c r="L415" s="5">
        <f>ROUND(Calls[[#This Row],[Satisfaction Rating]],0)</f>
        <v>4</v>
      </c>
    </row>
    <row r="416" spans="2:12" x14ac:dyDescent="0.3">
      <c r="B416" s="72" t="s">
        <v>1590</v>
      </c>
      <c r="C416" s="20" t="s">
        <v>1188</v>
      </c>
      <c r="D416" s="20">
        <v>75</v>
      </c>
      <c r="E416" s="69" t="s">
        <v>1172</v>
      </c>
      <c r="F416" s="70">
        <v>45040</v>
      </c>
      <c r="G416" s="20">
        <v>43</v>
      </c>
      <c r="H416" s="73">
        <v>4.9000000000000004</v>
      </c>
      <c r="I416" s="48">
        <f>IF(MONTH(Calls[[#This Row],[Date of Call]])&lt;=6, YEAR(Calls[[#This Row],[Date of Call]]),YEAR(Calls[[#This Row],[Date of Call]])+1)</f>
        <v>2023</v>
      </c>
      <c r="J416" s="48" t="str">
        <f>TEXT(Calls[[#This Row],[Date of Call]],"DDDD")</f>
        <v>Monday</v>
      </c>
      <c r="K416" s="48" t="str" cm="1">
        <f t="array" ref="K416">_xlfn.IFS(Calls[[#This Row],[Duration]]&lt;=10,"Under 10 mins",Calls[[#This Row],[Duration]]&lt;=30,"10 to 30 mins", Calls[[#This Row],[Duration]]&lt;60,"30 to 60 mins", Calls[[#This Row],[Duration]]&lt;=120,"1 to 2 hours",TRUE, "More than 2 hours")</f>
        <v>1 to 2 hours</v>
      </c>
      <c r="L416" s="5">
        <f>ROUND(Calls[[#This Row],[Satisfaction Rating]],0)</f>
        <v>5</v>
      </c>
    </row>
    <row r="417" spans="2:12" x14ac:dyDescent="0.3">
      <c r="B417" s="72" t="s">
        <v>1591</v>
      </c>
      <c r="C417" s="20" t="s">
        <v>1174</v>
      </c>
      <c r="D417" s="20">
        <v>123</v>
      </c>
      <c r="E417" s="69" t="s">
        <v>1184</v>
      </c>
      <c r="F417" s="70">
        <v>45040</v>
      </c>
      <c r="G417" s="20">
        <v>128</v>
      </c>
      <c r="H417" s="73">
        <v>3.6</v>
      </c>
      <c r="I417" s="48">
        <f>IF(MONTH(Calls[[#This Row],[Date of Call]])&lt;=6, YEAR(Calls[[#This Row],[Date of Call]]),YEAR(Calls[[#This Row],[Date of Call]])+1)</f>
        <v>2023</v>
      </c>
      <c r="J417" s="48" t="str">
        <f>TEXT(Calls[[#This Row],[Date of Call]],"DDDD")</f>
        <v>Monday</v>
      </c>
      <c r="K417" s="48" t="str" cm="1">
        <f t="array" ref="K417">_xlfn.IFS(Calls[[#This Row],[Duration]]&lt;=10,"Under 10 mins",Calls[[#This Row],[Duration]]&lt;=30,"10 to 30 mins", Calls[[#This Row],[Duration]]&lt;60,"30 to 60 mins", Calls[[#This Row],[Duration]]&lt;=120,"1 to 2 hours",TRUE, "More than 2 hours")</f>
        <v>More than 2 hours</v>
      </c>
      <c r="L417" s="5">
        <f>ROUND(Calls[[#This Row],[Satisfaction Rating]],0)</f>
        <v>4</v>
      </c>
    </row>
    <row r="418" spans="2:12" x14ac:dyDescent="0.3">
      <c r="B418" s="72" t="s">
        <v>1592</v>
      </c>
      <c r="C418" s="20" t="s">
        <v>1156</v>
      </c>
      <c r="D418" s="20">
        <v>129</v>
      </c>
      <c r="E418" s="69" t="s">
        <v>1184</v>
      </c>
      <c r="F418" s="70">
        <v>45041</v>
      </c>
      <c r="G418" s="20">
        <v>144</v>
      </c>
      <c r="H418" s="73">
        <v>4.0999999999999996</v>
      </c>
      <c r="I418" s="48">
        <f>IF(MONTH(Calls[[#This Row],[Date of Call]])&lt;=6, YEAR(Calls[[#This Row],[Date of Call]]),YEAR(Calls[[#This Row],[Date of Call]])+1)</f>
        <v>2023</v>
      </c>
      <c r="J418" s="48" t="str">
        <f>TEXT(Calls[[#This Row],[Date of Call]],"DDDD")</f>
        <v>Tuesday</v>
      </c>
      <c r="K418" s="48" t="str" cm="1">
        <f t="array" ref="K418">_xlfn.IFS(Calls[[#This Row],[Duration]]&lt;=10,"Under 10 mins",Calls[[#This Row],[Duration]]&lt;=30,"10 to 30 mins", Calls[[#This Row],[Duration]]&lt;60,"30 to 60 mins", Calls[[#This Row],[Duration]]&lt;=120,"1 to 2 hours",TRUE, "More than 2 hours")</f>
        <v>More than 2 hours</v>
      </c>
      <c r="L418" s="5">
        <f>ROUND(Calls[[#This Row],[Satisfaction Rating]],0)</f>
        <v>4</v>
      </c>
    </row>
    <row r="419" spans="2:12" x14ac:dyDescent="0.3">
      <c r="B419" s="72" t="s">
        <v>1593</v>
      </c>
      <c r="C419" s="20" t="s">
        <v>1188</v>
      </c>
      <c r="D419" s="20">
        <v>124</v>
      </c>
      <c r="E419" s="69" t="s">
        <v>1166</v>
      </c>
      <c r="F419" s="70">
        <v>45041</v>
      </c>
      <c r="G419" s="20">
        <v>132</v>
      </c>
      <c r="H419" s="73">
        <v>4.9000000000000004</v>
      </c>
      <c r="I419" s="48">
        <f>IF(MONTH(Calls[[#This Row],[Date of Call]])&lt;=6, YEAR(Calls[[#This Row],[Date of Call]]),YEAR(Calls[[#This Row],[Date of Call]])+1)</f>
        <v>2023</v>
      </c>
      <c r="J419" s="48" t="str">
        <f>TEXT(Calls[[#This Row],[Date of Call]],"DDDD")</f>
        <v>Tuesday</v>
      </c>
      <c r="K419" s="48" t="str" cm="1">
        <f t="array" ref="K419">_xlfn.IFS(Calls[[#This Row],[Duration]]&lt;=10,"Under 10 mins",Calls[[#This Row],[Duration]]&lt;=30,"10 to 30 mins", Calls[[#This Row],[Duration]]&lt;60,"30 to 60 mins", Calls[[#This Row],[Duration]]&lt;=120,"1 to 2 hours",TRUE, "More than 2 hours")</f>
        <v>More than 2 hours</v>
      </c>
      <c r="L419" s="5">
        <f>ROUND(Calls[[#This Row],[Satisfaction Rating]],0)</f>
        <v>5</v>
      </c>
    </row>
    <row r="420" spans="2:12" x14ac:dyDescent="0.3">
      <c r="B420" s="72" t="s">
        <v>1594</v>
      </c>
      <c r="C420" s="20" t="s">
        <v>1165</v>
      </c>
      <c r="D420" s="20">
        <v>108</v>
      </c>
      <c r="E420" s="69" t="s">
        <v>1166</v>
      </c>
      <c r="F420" s="70">
        <v>45041</v>
      </c>
      <c r="G420" s="20">
        <v>180</v>
      </c>
      <c r="H420" s="73">
        <v>3.9</v>
      </c>
      <c r="I420" s="48">
        <f>IF(MONTH(Calls[[#This Row],[Date of Call]])&lt;=6, YEAR(Calls[[#This Row],[Date of Call]]),YEAR(Calls[[#This Row],[Date of Call]])+1)</f>
        <v>2023</v>
      </c>
      <c r="J420" s="48" t="str">
        <f>TEXT(Calls[[#This Row],[Date of Call]],"DDDD")</f>
        <v>Tuesday</v>
      </c>
      <c r="K420" s="48" t="str" cm="1">
        <f t="array" ref="K420">_xlfn.IFS(Calls[[#This Row],[Duration]]&lt;=10,"Under 10 mins",Calls[[#This Row],[Duration]]&lt;=30,"10 to 30 mins", Calls[[#This Row],[Duration]]&lt;60,"30 to 60 mins", Calls[[#This Row],[Duration]]&lt;=120,"1 to 2 hours",TRUE, "More than 2 hours")</f>
        <v>1 to 2 hours</v>
      </c>
      <c r="L420" s="5">
        <f>ROUND(Calls[[#This Row],[Satisfaction Rating]],0)</f>
        <v>4</v>
      </c>
    </row>
    <row r="421" spans="2:12" x14ac:dyDescent="0.3">
      <c r="B421" s="72" t="s">
        <v>1595</v>
      </c>
      <c r="C421" s="20" t="s">
        <v>1171</v>
      </c>
      <c r="D421" s="20">
        <v>15</v>
      </c>
      <c r="E421" s="69" t="s">
        <v>1166</v>
      </c>
      <c r="F421" s="70">
        <v>45041</v>
      </c>
      <c r="G421" s="20">
        <v>31</v>
      </c>
      <c r="H421" s="73">
        <v>4.0999999999999996</v>
      </c>
      <c r="I421" s="48">
        <f>IF(MONTH(Calls[[#This Row],[Date of Call]])&lt;=6, YEAR(Calls[[#This Row],[Date of Call]]),YEAR(Calls[[#This Row],[Date of Call]])+1)</f>
        <v>2023</v>
      </c>
      <c r="J421" s="48" t="str">
        <f>TEXT(Calls[[#This Row],[Date of Call]],"DDDD")</f>
        <v>Tuesday</v>
      </c>
      <c r="K421" s="48" t="str" cm="1">
        <f t="array" ref="K421">_xlfn.IFS(Calls[[#This Row],[Duration]]&lt;=10,"Under 10 mins",Calls[[#This Row],[Duration]]&lt;=30,"10 to 30 mins", Calls[[#This Row],[Duration]]&lt;60,"30 to 60 mins", Calls[[#This Row],[Duration]]&lt;=120,"1 to 2 hours",TRUE, "More than 2 hours")</f>
        <v>10 to 30 mins</v>
      </c>
      <c r="L421" s="5">
        <f>ROUND(Calls[[#This Row],[Satisfaction Rating]],0)</f>
        <v>4</v>
      </c>
    </row>
    <row r="422" spans="2:12" x14ac:dyDescent="0.3">
      <c r="B422" s="72" t="s">
        <v>1596</v>
      </c>
      <c r="C422" s="20" t="s">
        <v>1165</v>
      </c>
      <c r="D422" s="20">
        <v>66</v>
      </c>
      <c r="E422" s="69" t="s">
        <v>1166</v>
      </c>
      <c r="F422" s="70">
        <v>45041</v>
      </c>
      <c r="G422" s="20">
        <v>102</v>
      </c>
      <c r="H422" s="73">
        <v>3.8</v>
      </c>
      <c r="I422" s="48">
        <f>IF(MONTH(Calls[[#This Row],[Date of Call]])&lt;=6, YEAR(Calls[[#This Row],[Date of Call]]),YEAR(Calls[[#This Row],[Date of Call]])+1)</f>
        <v>2023</v>
      </c>
      <c r="J422" s="48" t="str">
        <f>TEXT(Calls[[#This Row],[Date of Call]],"DDDD")</f>
        <v>Tuesday</v>
      </c>
      <c r="K422" s="48" t="str" cm="1">
        <f t="array" ref="K422">_xlfn.IFS(Calls[[#This Row],[Duration]]&lt;=10,"Under 10 mins",Calls[[#This Row],[Duration]]&lt;=30,"10 to 30 mins", Calls[[#This Row],[Duration]]&lt;60,"30 to 60 mins", Calls[[#This Row],[Duration]]&lt;=120,"1 to 2 hours",TRUE, "More than 2 hours")</f>
        <v>1 to 2 hours</v>
      </c>
      <c r="L422" s="5">
        <f>ROUND(Calls[[#This Row],[Satisfaction Rating]],0)</f>
        <v>4</v>
      </c>
    </row>
    <row r="423" spans="2:12" x14ac:dyDescent="0.3">
      <c r="B423" s="72" t="s">
        <v>1597</v>
      </c>
      <c r="C423" s="20" t="s">
        <v>1176</v>
      </c>
      <c r="D423" s="20">
        <v>126</v>
      </c>
      <c r="E423" s="69" t="s">
        <v>1172</v>
      </c>
      <c r="F423" s="70">
        <v>45042</v>
      </c>
      <c r="G423" s="20">
        <v>175</v>
      </c>
      <c r="H423" s="73">
        <v>4.8</v>
      </c>
      <c r="I423" s="48">
        <f>IF(MONTH(Calls[[#This Row],[Date of Call]])&lt;=6, YEAR(Calls[[#This Row],[Date of Call]]),YEAR(Calls[[#This Row],[Date of Call]])+1)</f>
        <v>2023</v>
      </c>
      <c r="J423" s="48" t="str">
        <f>TEXT(Calls[[#This Row],[Date of Call]],"DDDD")</f>
        <v>Wednesday</v>
      </c>
      <c r="K423" s="48" t="str" cm="1">
        <f t="array" ref="K423">_xlfn.IFS(Calls[[#This Row],[Duration]]&lt;=10,"Under 10 mins",Calls[[#This Row],[Duration]]&lt;=30,"10 to 30 mins", Calls[[#This Row],[Duration]]&lt;60,"30 to 60 mins", Calls[[#This Row],[Duration]]&lt;=120,"1 to 2 hours",TRUE, "More than 2 hours")</f>
        <v>More than 2 hours</v>
      </c>
      <c r="L423" s="5">
        <f>ROUND(Calls[[#This Row],[Satisfaction Rating]],0)</f>
        <v>5</v>
      </c>
    </row>
    <row r="424" spans="2:12" x14ac:dyDescent="0.3">
      <c r="B424" s="72" t="s">
        <v>1598</v>
      </c>
      <c r="C424" s="20" t="s">
        <v>1188</v>
      </c>
      <c r="D424" s="20">
        <v>26</v>
      </c>
      <c r="E424" s="69" t="s">
        <v>1157</v>
      </c>
      <c r="F424" s="70">
        <v>45042</v>
      </c>
      <c r="G424" s="20">
        <v>87</v>
      </c>
      <c r="H424" s="73">
        <v>4.7</v>
      </c>
      <c r="I424" s="48">
        <f>IF(MONTH(Calls[[#This Row],[Date of Call]])&lt;=6, YEAR(Calls[[#This Row],[Date of Call]]),YEAR(Calls[[#This Row],[Date of Call]])+1)</f>
        <v>2023</v>
      </c>
      <c r="J424" s="48" t="str">
        <f>TEXT(Calls[[#This Row],[Date of Call]],"DDDD")</f>
        <v>Wednesday</v>
      </c>
      <c r="K424" s="48" t="str" cm="1">
        <f t="array" ref="K424">_xlfn.IFS(Calls[[#This Row],[Duration]]&lt;=10,"Under 10 mins",Calls[[#This Row],[Duration]]&lt;=30,"10 to 30 mins", Calls[[#This Row],[Duration]]&lt;60,"30 to 60 mins", Calls[[#This Row],[Duration]]&lt;=120,"1 to 2 hours",TRUE, "More than 2 hours")</f>
        <v>10 to 30 mins</v>
      </c>
      <c r="L424" s="5">
        <f>ROUND(Calls[[#This Row],[Satisfaction Rating]],0)</f>
        <v>5</v>
      </c>
    </row>
    <row r="425" spans="2:12" x14ac:dyDescent="0.3">
      <c r="B425" s="72" t="s">
        <v>1599</v>
      </c>
      <c r="C425" s="20" t="s">
        <v>1162</v>
      </c>
      <c r="D425" s="20">
        <v>105</v>
      </c>
      <c r="E425" s="69" t="s">
        <v>1172</v>
      </c>
      <c r="F425" s="70">
        <v>45042</v>
      </c>
      <c r="G425" s="20">
        <v>66</v>
      </c>
      <c r="H425" s="73">
        <v>4.2</v>
      </c>
      <c r="I425" s="48">
        <f>IF(MONTH(Calls[[#This Row],[Date of Call]])&lt;=6, YEAR(Calls[[#This Row],[Date of Call]]),YEAR(Calls[[#This Row],[Date of Call]])+1)</f>
        <v>2023</v>
      </c>
      <c r="J425" s="48" t="str">
        <f>TEXT(Calls[[#This Row],[Date of Call]],"DDDD")</f>
        <v>Wednesday</v>
      </c>
      <c r="K425" s="48" t="str" cm="1">
        <f t="array" ref="K425">_xlfn.IFS(Calls[[#This Row],[Duration]]&lt;=10,"Under 10 mins",Calls[[#This Row],[Duration]]&lt;=30,"10 to 30 mins", Calls[[#This Row],[Duration]]&lt;60,"30 to 60 mins", Calls[[#This Row],[Duration]]&lt;=120,"1 to 2 hours",TRUE, "More than 2 hours")</f>
        <v>1 to 2 hours</v>
      </c>
      <c r="L425" s="5">
        <f>ROUND(Calls[[#This Row],[Satisfaction Rating]],0)</f>
        <v>4</v>
      </c>
    </row>
    <row r="426" spans="2:12" x14ac:dyDescent="0.3">
      <c r="B426" s="72" t="s">
        <v>1600</v>
      </c>
      <c r="C426" s="20" t="s">
        <v>1162</v>
      </c>
      <c r="D426" s="20">
        <v>31</v>
      </c>
      <c r="E426" s="69" t="s">
        <v>1172</v>
      </c>
      <c r="F426" s="70">
        <v>45042</v>
      </c>
      <c r="G426" s="20">
        <v>25</v>
      </c>
      <c r="H426" s="73">
        <v>3.2</v>
      </c>
      <c r="I426" s="48">
        <f>IF(MONTH(Calls[[#This Row],[Date of Call]])&lt;=6, YEAR(Calls[[#This Row],[Date of Call]]),YEAR(Calls[[#This Row],[Date of Call]])+1)</f>
        <v>2023</v>
      </c>
      <c r="J426" s="48" t="str">
        <f>TEXT(Calls[[#This Row],[Date of Call]],"DDDD")</f>
        <v>Wednesday</v>
      </c>
      <c r="K426" s="48" t="str" cm="1">
        <f t="array" ref="K426">_xlfn.IFS(Calls[[#This Row],[Duration]]&lt;=10,"Under 10 mins",Calls[[#This Row],[Duration]]&lt;=30,"10 to 30 mins", Calls[[#This Row],[Duration]]&lt;60,"30 to 60 mins", Calls[[#This Row],[Duration]]&lt;=120,"1 to 2 hours",TRUE, "More than 2 hours")</f>
        <v>30 to 60 mins</v>
      </c>
      <c r="L426" s="5">
        <f>ROUND(Calls[[#This Row],[Satisfaction Rating]],0)</f>
        <v>3</v>
      </c>
    </row>
    <row r="427" spans="2:12" x14ac:dyDescent="0.3">
      <c r="B427" s="72" t="s">
        <v>1601</v>
      </c>
      <c r="C427" s="20" t="s">
        <v>1165</v>
      </c>
      <c r="D427" s="20">
        <v>109</v>
      </c>
      <c r="E427" s="69" t="s">
        <v>1166</v>
      </c>
      <c r="F427" s="70">
        <v>45042</v>
      </c>
      <c r="G427" s="20">
        <v>126</v>
      </c>
      <c r="H427" s="73">
        <v>3.4</v>
      </c>
      <c r="I427" s="48">
        <f>IF(MONTH(Calls[[#This Row],[Date of Call]])&lt;=6, YEAR(Calls[[#This Row],[Date of Call]]),YEAR(Calls[[#This Row],[Date of Call]])+1)</f>
        <v>2023</v>
      </c>
      <c r="J427" s="48" t="str">
        <f>TEXT(Calls[[#This Row],[Date of Call]],"DDDD")</f>
        <v>Wednesday</v>
      </c>
      <c r="K427" s="48" t="str" cm="1">
        <f t="array" ref="K427">_xlfn.IFS(Calls[[#This Row],[Duration]]&lt;=10,"Under 10 mins",Calls[[#This Row],[Duration]]&lt;=30,"10 to 30 mins", Calls[[#This Row],[Duration]]&lt;60,"30 to 60 mins", Calls[[#This Row],[Duration]]&lt;=120,"1 to 2 hours",TRUE, "More than 2 hours")</f>
        <v>1 to 2 hours</v>
      </c>
      <c r="L427" s="5">
        <f>ROUND(Calls[[#This Row],[Satisfaction Rating]],0)</f>
        <v>3</v>
      </c>
    </row>
    <row r="428" spans="2:12" x14ac:dyDescent="0.3">
      <c r="B428" s="72" t="s">
        <v>1602</v>
      </c>
      <c r="C428" s="20" t="s">
        <v>1156</v>
      </c>
      <c r="D428" s="20">
        <v>113</v>
      </c>
      <c r="E428" s="69" t="s">
        <v>1178</v>
      </c>
      <c r="F428" s="70">
        <v>45043</v>
      </c>
      <c r="G428" s="20">
        <v>42</v>
      </c>
      <c r="H428" s="73">
        <v>4.5999999999999996</v>
      </c>
      <c r="I428" s="48">
        <f>IF(MONTH(Calls[[#This Row],[Date of Call]])&lt;=6, YEAR(Calls[[#This Row],[Date of Call]]),YEAR(Calls[[#This Row],[Date of Call]])+1)</f>
        <v>2023</v>
      </c>
      <c r="J428" s="48" t="str">
        <f>TEXT(Calls[[#This Row],[Date of Call]],"DDDD")</f>
        <v>Thursday</v>
      </c>
      <c r="K428" s="48" t="str" cm="1">
        <f t="array" ref="K428">_xlfn.IFS(Calls[[#This Row],[Duration]]&lt;=10,"Under 10 mins",Calls[[#This Row],[Duration]]&lt;=30,"10 to 30 mins", Calls[[#This Row],[Duration]]&lt;60,"30 to 60 mins", Calls[[#This Row],[Duration]]&lt;=120,"1 to 2 hours",TRUE, "More than 2 hours")</f>
        <v>1 to 2 hours</v>
      </c>
      <c r="L428" s="5">
        <f>ROUND(Calls[[#This Row],[Satisfaction Rating]],0)</f>
        <v>5</v>
      </c>
    </row>
    <row r="429" spans="2:12" x14ac:dyDescent="0.3">
      <c r="B429" s="72" t="s">
        <v>1603</v>
      </c>
      <c r="C429" s="20" t="s">
        <v>1176</v>
      </c>
      <c r="D429" s="20">
        <v>101</v>
      </c>
      <c r="E429" s="69" t="s">
        <v>1157</v>
      </c>
      <c r="F429" s="70">
        <v>45043</v>
      </c>
      <c r="G429" s="20">
        <v>225</v>
      </c>
      <c r="H429" s="73">
        <v>1.9</v>
      </c>
      <c r="I429" s="48">
        <f>IF(MONTH(Calls[[#This Row],[Date of Call]])&lt;=6, YEAR(Calls[[#This Row],[Date of Call]]),YEAR(Calls[[#This Row],[Date of Call]])+1)</f>
        <v>2023</v>
      </c>
      <c r="J429" s="48" t="str">
        <f>TEXT(Calls[[#This Row],[Date of Call]],"DDDD")</f>
        <v>Thursday</v>
      </c>
      <c r="K429" s="48" t="str" cm="1">
        <f t="array" ref="K429">_xlfn.IFS(Calls[[#This Row],[Duration]]&lt;=10,"Under 10 mins",Calls[[#This Row],[Duration]]&lt;=30,"10 to 30 mins", Calls[[#This Row],[Duration]]&lt;60,"30 to 60 mins", Calls[[#This Row],[Duration]]&lt;=120,"1 to 2 hours",TRUE, "More than 2 hours")</f>
        <v>1 to 2 hours</v>
      </c>
      <c r="L429" s="5">
        <f>ROUND(Calls[[#This Row],[Satisfaction Rating]],0)</f>
        <v>2</v>
      </c>
    </row>
    <row r="430" spans="2:12" x14ac:dyDescent="0.3">
      <c r="B430" s="72" t="s">
        <v>1604</v>
      </c>
      <c r="C430" s="20" t="s">
        <v>1169</v>
      </c>
      <c r="D430" s="20">
        <v>156</v>
      </c>
      <c r="E430" s="69" t="s">
        <v>1157</v>
      </c>
      <c r="F430" s="70">
        <v>45043</v>
      </c>
      <c r="G430" s="20">
        <v>42</v>
      </c>
      <c r="H430" s="73">
        <v>3.3</v>
      </c>
      <c r="I430" s="48">
        <f>IF(MONTH(Calls[[#This Row],[Date of Call]])&lt;=6, YEAR(Calls[[#This Row],[Date of Call]]),YEAR(Calls[[#This Row],[Date of Call]])+1)</f>
        <v>2023</v>
      </c>
      <c r="J430" s="48" t="str">
        <f>TEXT(Calls[[#This Row],[Date of Call]],"DDDD")</f>
        <v>Thursday</v>
      </c>
      <c r="K430" s="48" t="str" cm="1">
        <f t="array" ref="K430">_xlfn.IFS(Calls[[#This Row],[Duration]]&lt;=10,"Under 10 mins",Calls[[#This Row],[Duration]]&lt;=30,"10 to 30 mins", Calls[[#This Row],[Duration]]&lt;60,"30 to 60 mins", Calls[[#This Row],[Duration]]&lt;=120,"1 to 2 hours",TRUE, "More than 2 hours")</f>
        <v>More than 2 hours</v>
      </c>
      <c r="L430" s="5">
        <f>ROUND(Calls[[#This Row],[Satisfaction Rating]],0)</f>
        <v>3</v>
      </c>
    </row>
    <row r="431" spans="2:12" x14ac:dyDescent="0.3">
      <c r="B431" s="72" t="s">
        <v>1605</v>
      </c>
      <c r="C431" s="20" t="s">
        <v>1165</v>
      </c>
      <c r="D431" s="20">
        <v>145</v>
      </c>
      <c r="E431" s="69" t="s">
        <v>1178</v>
      </c>
      <c r="F431" s="70">
        <v>45044</v>
      </c>
      <c r="G431" s="20">
        <v>110</v>
      </c>
      <c r="H431" s="73">
        <v>3.1</v>
      </c>
      <c r="I431" s="48">
        <f>IF(MONTH(Calls[[#This Row],[Date of Call]])&lt;=6, YEAR(Calls[[#This Row],[Date of Call]]),YEAR(Calls[[#This Row],[Date of Call]])+1)</f>
        <v>2023</v>
      </c>
      <c r="J431" s="48" t="str">
        <f>TEXT(Calls[[#This Row],[Date of Call]],"DDDD")</f>
        <v>Friday</v>
      </c>
      <c r="K431" s="48" t="str" cm="1">
        <f t="array" ref="K431">_xlfn.IFS(Calls[[#This Row],[Duration]]&lt;=10,"Under 10 mins",Calls[[#This Row],[Duration]]&lt;=30,"10 to 30 mins", Calls[[#This Row],[Duration]]&lt;60,"30 to 60 mins", Calls[[#This Row],[Duration]]&lt;=120,"1 to 2 hours",TRUE, "More than 2 hours")</f>
        <v>More than 2 hours</v>
      </c>
      <c r="L431" s="5">
        <f>ROUND(Calls[[#This Row],[Satisfaction Rating]],0)</f>
        <v>3</v>
      </c>
    </row>
    <row r="432" spans="2:12" x14ac:dyDescent="0.3">
      <c r="B432" s="72" t="s">
        <v>1606</v>
      </c>
      <c r="C432" s="20" t="s">
        <v>1174</v>
      </c>
      <c r="D432" s="20">
        <v>36</v>
      </c>
      <c r="E432" s="69" t="s">
        <v>1166</v>
      </c>
      <c r="F432" s="70">
        <v>45044</v>
      </c>
      <c r="G432" s="20">
        <v>225</v>
      </c>
      <c r="H432" s="73">
        <v>4.8</v>
      </c>
      <c r="I432" s="48">
        <f>IF(MONTH(Calls[[#This Row],[Date of Call]])&lt;=6, YEAR(Calls[[#This Row],[Date of Call]]),YEAR(Calls[[#This Row],[Date of Call]])+1)</f>
        <v>2023</v>
      </c>
      <c r="J432" s="48" t="str">
        <f>TEXT(Calls[[#This Row],[Date of Call]],"DDDD")</f>
        <v>Friday</v>
      </c>
      <c r="K432" s="48" t="str" cm="1">
        <f t="array" ref="K432">_xlfn.IFS(Calls[[#This Row],[Duration]]&lt;=10,"Under 10 mins",Calls[[#This Row],[Duration]]&lt;=30,"10 to 30 mins", Calls[[#This Row],[Duration]]&lt;60,"30 to 60 mins", Calls[[#This Row],[Duration]]&lt;=120,"1 to 2 hours",TRUE, "More than 2 hours")</f>
        <v>30 to 60 mins</v>
      </c>
      <c r="L432" s="5">
        <f>ROUND(Calls[[#This Row],[Satisfaction Rating]],0)</f>
        <v>5</v>
      </c>
    </row>
    <row r="433" spans="2:12" x14ac:dyDescent="0.3">
      <c r="B433" s="72" t="s">
        <v>1607</v>
      </c>
      <c r="C433" s="20" t="s">
        <v>1162</v>
      </c>
      <c r="D433" s="20">
        <v>135</v>
      </c>
      <c r="E433" s="69" t="s">
        <v>1184</v>
      </c>
      <c r="F433" s="70">
        <v>45045</v>
      </c>
      <c r="G433" s="20">
        <v>125</v>
      </c>
      <c r="H433" s="73">
        <v>3.3</v>
      </c>
      <c r="I433" s="48">
        <f>IF(MONTH(Calls[[#This Row],[Date of Call]])&lt;=6, YEAR(Calls[[#This Row],[Date of Call]]),YEAR(Calls[[#This Row],[Date of Call]])+1)</f>
        <v>2023</v>
      </c>
      <c r="J433" s="48" t="str">
        <f>TEXT(Calls[[#This Row],[Date of Call]],"DDDD")</f>
        <v>Saturday</v>
      </c>
      <c r="K433" s="48" t="str" cm="1">
        <f t="array" ref="K433">_xlfn.IFS(Calls[[#This Row],[Duration]]&lt;=10,"Under 10 mins",Calls[[#This Row],[Duration]]&lt;=30,"10 to 30 mins", Calls[[#This Row],[Duration]]&lt;60,"30 to 60 mins", Calls[[#This Row],[Duration]]&lt;=120,"1 to 2 hours",TRUE, "More than 2 hours")</f>
        <v>More than 2 hours</v>
      </c>
      <c r="L433" s="5">
        <f>ROUND(Calls[[#This Row],[Satisfaction Rating]],0)</f>
        <v>3</v>
      </c>
    </row>
    <row r="434" spans="2:12" x14ac:dyDescent="0.3">
      <c r="B434" s="72" t="s">
        <v>1608</v>
      </c>
      <c r="C434" s="20" t="s">
        <v>1176</v>
      </c>
      <c r="D434" s="20">
        <v>81</v>
      </c>
      <c r="E434" s="69" t="s">
        <v>1166</v>
      </c>
      <c r="F434" s="70">
        <v>45045</v>
      </c>
      <c r="G434" s="20">
        <v>78</v>
      </c>
      <c r="H434" s="73">
        <v>2.9</v>
      </c>
      <c r="I434" s="48">
        <f>IF(MONTH(Calls[[#This Row],[Date of Call]])&lt;=6, YEAR(Calls[[#This Row],[Date of Call]]),YEAR(Calls[[#This Row],[Date of Call]])+1)</f>
        <v>2023</v>
      </c>
      <c r="J434" s="48" t="str">
        <f>TEXT(Calls[[#This Row],[Date of Call]],"DDDD")</f>
        <v>Saturday</v>
      </c>
      <c r="K434" s="48" t="str" cm="1">
        <f t="array" ref="K434">_xlfn.IFS(Calls[[#This Row],[Duration]]&lt;=10,"Under 10 mins",Calls[[#This Row],[Duration]]&lt;=30,"10 to 30 mins", Calls[[#This Row],[Duration]]&lt;60,"30 to 60 mins", Calls[[#This Row],[Duration]]&lt;=120,"1 to 2 hours",TRUE, "More than 2 hours")</f>
        <v>1 to 2 hours</v>
      </c>
      <c r="L434" s="5">
        <f>ROUND(Calls[[#This Row],[Satisfaction Rating]],0)</f>
        <v>3</v>
      </c>
    </row>
    <row r="435" spans="2:12" x14ac:dyDescent="0.3">
      <c r="B435" s="72" t="s">
        <v>1609</v>
      </c>
      <c r="C435" s="20" t="s">
        <v>1176</v>
      </c>
      <c r="D435" s="20">
        <v>81</v>
      </c>
      <c r="E435" s="69" t="s">
        <v>1178</v>
      </c>
      <c r="F435" s="70">
        <v>45045</v>
      </c>
      <c r="G435" s="20">
        <v>40</v>
      </c>
      <c r="H435" s="73">
        <v>2.4</v>
      </c>
      <c r="I435" s="48">
        <f>IF(MONTH(Calls[[#This Row],[Date of Call]])&lt;=6, YEAR(Calls[[#This Row],[Date of Call]]),YEAR(Calls[[#This Row],[Date of Call]])+1)</f>
        <v>2023</v>
      </c>
      <c r="J435" s="48" t="str">
        <f>TEXT(Calls[[#This Row],[Date of Call]],"DDDD")</f>
        <v>Saturday</v>
      </c>
      <c r="K435" s="48" t="str" cm="1">
        <f t="array" ref="K435">_xlfn.IFS(Calls[[#This Row],[Duration]]&lt;=10,"Under 10 mins",Calls[[#This Row],[Duration]]&lt;=30,"10 to 30 mins", Calls[[#This Row],[Duration]]&lt;60,"30 to 60 mins", Calls[[#This Row],[Duration]]&lt;=120,"1 to 2 hours",TRUE, "More than 2 hours")</f>
        <v>1 to 2 hours</v>
      </c>
      <c r="L435" s="5">
        <f>ROUND(Calls[[#This Row],[Satisfaction Rating]],0)</f>
        <v>2</v>
      </c>
    </row>
    <row r="436" spans="2:12" x14ac:dyDescent="0.3">
      <c r="B436" s="72" t="s">
        <v>1610</v>
      </c>
      <c r="C436" s="20" t="s">
        <v>1181</v>
      </c>
      <c r="D436" s="20">
        <v>93</v>
      </c>
      <c r="E436" s="69" t="s">
        <v>1172</v>
      </c>
      <c r="F436" s="70">
        <v>45045</v>
      </c>
      <c r="G436" s="20">
        <v>150</v>
      </c>
      <c r="H436" s="73">
        <v>4.5999999999999996</v>
      </c>
      <c r="I436" s="48">
        <f>IF(MONTH(Calls[[#This Row],[Date of Call]])&lt;=6, YEAR(Calls[[#This Row],[Date of Call]]),YEAR(Calls[[#This Row],[Date of Call]])+1)</f>
        <v>2023</v>
      </c>
      <c r="J436" s="48" t="str">
        <f>TEXT(Calls[[#This Row],[Date of Call]],"DDDD")</f>
        <v>Saturday</v>
      </c>
      <c r="K436" s="48" t="str" cm="1">
        <f t="array" ref="K436">_xlfn.IFS(Calls[[#This Row],[Duration]]&lt;=10,"Under 10 mins",Calls[[#This Row],[Duration]]&lt;=30,"10 to 30 mins", Calls[[#This Row],[Duration]]&lt;60,"30 to 60 mins", Calls[[#This Row],[Duration]]&lt;=120,"1 to 2 hours",TRUE, "More than 2 hours")</f>
        <v>1 to 2 hours</v>
      </c>
      <c r="L436" s="5">
        <f>ROUND(Calls[[#This Row],[Satisfaction Rating]],0)</f>
        <v>5</v>
      </c>
    </row>
    <row r="437" spans="2:12" x14ac:dyDescent="0.3">
      <c r="B437" s="72" t="s">
        <v>1611</v>
      </c>
      <c r="C437" s="20" t="s">
        <v>1165</v>
      </c>
      <c r="D437" s="20">
        <v>14</v>
      </c>
      <c r="E437" s="69" t="s">
        <v>1166</v>
      </c>
      <c r="F437" s="70">
        <v>45045</v>
      </c>
      <c r="G437" s="20">
        <v>96</v>
      </c>
      <c r="H437" s="73">
        <v>4.8</v>
      </c>
      <c r="I437" s="48">
        <f>IF(MONTH(Calls[[#This Row],[Date of Call]])&lt;=6, YEAR(Calls[[#This Row],[Date of Call]]),YEAR(Calls[[#This Row],[Date of Call]])+1)</f>
        <v>2023</v>
      </c>
      <c r="J437" s="48" t="str">
        <f>TEXT(Calls[[#This Row],[Date of Call]],"DDDD")</f>
        <v>Saturday</v>
      </c>
      <c r="K437" s="48" t="str" cm="1">
        <f t="array" ref="K437">_xlfn.IFS(Calls[[#This Row],[Duration]]&lt;=10,"Under 10 mins",Calls[[#This Row],[Duration]]&lt;=30,"10 to 30 mins", Calls[[#This Row],[Duration]]&lt;60,"30 to 60 mins", Calls[[#This Row],[Duration]]&lt;=120,"1 to 2 hours",TRUE, "More than 2 hours")</f>
        <v>10 to 30 mins</v>
      </c>
      <c r="L437" s="5">
        <f>ROUND(Calls[[#This Row],[Satisfaction Rating]],0)</f>
        <v>5</v>
      </c>
    </row>
    <row r="438" spans="2:12" x14ac:dyDescent="0.3">
      <c r="B438" s="72" t="s">
        <v>1612</v>
      </c>
      <c r="C438" s="20" t="s">
        <v>1162</v>
      </c>
      <c r="D438" s="20">
        <v>95</v>
      </c>
      <c r="E438" s="69" t="s">
        <v>1178</v>
      </c>
      <c r="F438" s="70">
        <v>45046</v>
      </c>
      <c r="G438" s="20">
        <v>75</v>
      </c>
      <c r="H438" s="73">
        <v>4.8</v>
      </c>
      <c r="I438" s="48">
        <f>IF(MONTH(Calls[[#This Row],[Date of Call]])&lt;=6, YEAR(Calls[[#This Row],[Date of Call]]),YEAR(Calls[[#This Row],[Date of Call]])+1)</f>
        <v>2023</v>
      </c>
      <c r="J438" s="48" t="str">
        <f>TEXT(Calls[[#This Row],[Date of Call]],"DDDD")</f>
        <v>Sunday</v>
      </c>
      <c r="K438" s="48" t="str" cm="1">
        <f t="array" ref="K438">_xlfn.IFS(Calls[[#This Row],[Duration]]&lt;=10,"Under 10 mins",Calls[[#This Row],[Duration]]&lt;=30,"10 to 30 mins", Calls[[#This Row],[Duration]]&lt;60,"30 to 60 mins", Calls[[#This Row],[Duration]]&lt;=120,"1 to 2 hours",TRUE, "More than 2 hours")</f>
        <v>1 to 2 hours</v>
      </c>
      <c r="L438" s="5">
        <f>ROUND(Calls[[#This Row],[Satisfaction Rating]],0)</f>
        <v>5</v>
      </c>
    </row>
    <row r="439" spans="2:12" x14ac:dyDescent="0.3">
      <c r="B439" s="72" t="s">
        <v>1613</v>
      </c>
      <c r="C439" s="20" t="s">
        <v>1181</v>
      </c>
      <c r="D439" s="20">
        <v>81</v>
      </c>
      <c r="E439" s="69" t="s">
        <v>1178</v>
      </c>
      <c r="F439" s="70">
        <v>45046</v>
      </c>
      <c r="G439" s="20">
        <v>60</v>
      </c>
      <c r="H439" s="73">
        <v>3.6</v>
      </c>
      <c r="I439" s="48">
        <f>IF(MONTH(Calls[[#This Row],[Date of Call]])&lt;=6, YEAR(Calls[[#This Row],[Date of Call]]),YEAR(Calls[[#This Row],[Date of Call]])+1)</f>
        <v>2023</v>
      </c>
      <c r="J439" s="48" t="str">
        <f>TEXT(Calls[[#This Row],[Date of Call]],"DDDD")</f>
        <v>Sunday</v>
      </c>
      <c r="K439" s="48" t="str" cm="1">
        <f t="array" ref="K439">_xlfn.IFS(Calls[[#This Row],[Duration]]&lt;=10,"Under 10 mins",Calls[[#This Row],[Duration]]&lt;=30,"10 to 30 mins", Calls[[#This Row],[Duration]]&lt;60,"30 to 60 mins", Calls[[#This Row],[Duration]]&lt;=120,"1 to 2 hours",TRUE, "More than 2 hours")</f>
        <v>1 to 2 hours</v>
      </c>
      <c r="L439" s="5">
        <f>ROUND(Calls[[#This Row],[Satisfaction Rating]],0)</f>
        <v>4</v>
      </c>
    </row>
    <row r="440" spans="2:12" x14ac:dyDescent="0.3">
      <c r="B440" s="72" t="s">
        <v>1614</v>
      </c>
      <c r="C440" s="20" t="s">
        <v>1179</v>
      </c>
      <c r="D440" s="20">
        <v>60</v>
      </c>
      <c r="E440" s="69" t="s">
        <v>1166</v>
      </c>
      <c r="F440" s="70">
        <v>45047</v>
      </c>
      <c r="G440" s="20">
        <v>41</v>
      </c>
      <c r="H440" s="73">
        <v>4.8</v>
      </c>
      <c r="I440" s="48">
        <f>IF(MONTH(Calls[[#This Row],[Date of Call]])&lt;=6, YEAR(Calls[[#This Row],[Date of Call]]),YEAR(Calls[[#This Row],[Date of Call]])+1)</f>
        <v>2023</v>
      </c>
      <c r="J440" s="48" t="str">
        <f>TEXT(Calls[[#This Row],[Date of Call]],"DDDD")</f>
        <v>Monday</v>
      </c>
      <c r="K440" s="48" t="str" cm="1">
        <f t="array" ref="K440">_xlfn.IFS(Calls[[#This Row],[Duration]]&lt;=10,"Under 10 mins",Calls[[#This Row],[Duration]]&lt;=30,"10 to 30 mins", Calls[[#This Row],[Duration]]&lt;60,"30 to 60 mins", Calls[[#This Row],[Duration]]&lt;=120,"1 to 2 hours",TRUE, "More than 2 hours")</f>
        <v>1 to 2 hours</v>
      </c>
      <c r="L440" s="5">
        <f>ROUND(Calls[[#This Row],[Satisfaction Rating]],0)</f>
        <v>5</v>
      </c>
    </row>
    <row r="441" spans="2:12" x14ac:dyDescent="0.3">
      <c r="B441" s="72" t="s">
        <v>1615</v>
      </c>
      <c r="C441" s="20" t="s">
        <v>1187</v>
      </c>
      <c r="D441" s="20">
        <v>137</v>
      </c>
      <c r="E441" s="69" t="s">
        <v>1172</v>
      </c>
      <c r="F441" s="70">
        <v>45047</v>
      </c>
      <c r="G441" s="20">
        <v>20</v>
      </c>
      <c r="H441" s="73">
        <v>4.2</v>
      </c>
      <c r="I441" s="48">
        <f>IF(MONTH(Calls[[#This Row],[Date of Call]])&lt;=6, YEAR(Calls[[#This Row],[Date of Call]]),YEAR(Calls[[#This Row],[Date of Call]])+1)</f>
        <v>2023</v>
      </c>
      <c r="J441" s="48" t="str">
        <f>TEXT(Calls[[#This Row],[Date of Call]],"DDDD")</f>
        <v>Monday</v>
      </c>
      <c r="K441" s="48" t="str" cm="1">
        <f t="array" ref="K441">_xlfn.IFS(Calls[[#This Row],[Duration]]&lt;=10,"Under 10 mins",Calls[[#This Row],[Duration]]&lt;=30,"10 to 30 mins", Calls[[#This Row],[Duration]]&lt;60,"30 to 60 mins", Calls[[#This Row],[Duration]]&lt;=120,"1 to 2 hours",TRUE, "More than 2 hours")</f>
        <v>More than 2 hours</v>
      </c>
      <c r="L441" s="5">
        <f>ROUND(Calls[[#This Row],[Satisfaction Rating]],0)</f>
        <v>4</v>
      </c>
    </row>
    <row r="442" spans="2:12" x14ac:dyDescent="0.3">
      <c r="B442" s="72" t="s">
        <v>1616</v>
      </c>
      <c r="C442" s="20" t="s">
        <v>1161</v>
      </c>
      <c r="D442" s="20">
        <v>112</v>
      </c>
      <c r="E442" s="69" t="s">
        <v>1184</v>
      </c>
      <c r="F442" s="70">
        <v>45047</v>
      </c>
      <c r="G442" s="20">
        <v>84</v>
      </c>
      <c r="H442" s="73">
        <v>2.6</v>
      </c>
      <c r="I442" s="48">
        <f>IF(MONTH(Calls[[#This Row],[Date of Call]])&lt;=6, YEAR(Calls[[#This Row],[Date of Call]]),YEAR(Calls[[#This Row],[Date of Call]])+1)</f>
        <v>2023</v>
      </c>
      <c r="J442" s="48" t="str">
        <f>TEXT(Calls[[#This Row],[Date of Call]],"DDDD")</f>
        <v>Monday</v>
      </c>
      <c r="K442" s="48" t="str" cm="1">
        <f t="array" ref="K442">_xlfn.IFS(Calls[[#This Row],[Duration]]&lt;=10,"Under 10 mins",Calls[[#This Row],[Duration]]&lt;=30,"10 to 30 mins", Calls[[#This Row],[Duration]]&lt;60,"30 to 60 mins", Calls[[#This Row],[Duration]]&lt;=120,"1 to 2 hours",TRUE, "More than 2 hours")</f>
        <v>1 to 2 hours</v>
      </c>
      <c r="L442" s="5">
        <f>ROUND(Calls[[#This Row],[Satisfaction Rating]],0)</f>
        <v>3</v>
      </c>
    </row>
    <row r="443" spans="2:12" x14ac:dyDescent="0.3">
      <c r="B443" s="72" t="s">
        <v>1617</v>
      </c>
      <c r="C443" s="20" t="s">
        <v>1162</v>
      </c>
      <c r="D443" s="20">
        <v>76</v>
      </c>
      <c r="E443" s="69" t="s">
        <v>1157</v>
      </c>
      <c r="F443" s="70">
        <v>45047</v>
      </c>
      <c r="G443" s="20">
        <v>140</v>
      </c>
      <c r="H443" s="73">
        <v>3.7</v>
      </c>
      <c r="I443" s="48">
        <f>IF(MONTH(Calls[[#This Row],[Date of Call]])&lt;=6, YEAR(Calls[[#This Row],[Date of Call]]),YEAR(Calls[[#This Row],[Date of Call]])+1)</f>
        <v>2023</v>
      </c>
      <c r="J443" s="48" t="str">
        <f>TEXT(Calls[[#This Row],[Date of Call]],"DDDD")</f>
        <v>Monday</v>
      </c>
      <c r="K443" s="48" t="str" cm="1">
        <f t="array" ref="K443">_xlfn.IFS(Calls[[#This Row],[Duration]]&lt;=10,"Under 10 mins",Calls[[#This Row],[Duration]]&lt;=30,"10 to 30 mins", Calls[[#This Row],[Duration]]&lt;60,"30 to 60 mins", Calls[[#This Row],[Duration]]&lt;=120,"1 to 2 hours",TRUE, "More than 2 hours")</f>
        <v>1 to 2 hours</v>
      </c>
      <c r="L443" s="5">
        <f>ROUND(Calls[[#This Row],[Satisfaction Rating]],0)</f>
        <v>4</v>
      </c>
    </row>
    <row r="444" spans="2:12" x14ac:dyDescent="0.3">
      <c r="B444" s="72" t="s">
        <v>1618</v>
      </c>
      <c r="C444" s="20" t="s">
        <v>1192</v>
      </c>
      <c r="D444" s="20">
        <v>73</v>
      </c>
      <c r="E444" s="69" t="s">
        <v>1166</v>
      </c>
      <c r="F444" s="70">
        <v>45047</v>
      </c>
      <c r="G444" s="20">
        <v>66</v>
      </c>
      <c r="H444" s="73">
        <v>4.8</v>
      </c>
      <c r="I444" s="48">
        <f>IF(MONTH(Calls[[#This Row],[Date of Call]])&lt;=6, YEAR(Calls[[#This Row],[Date of Call]]),YEAR(Calls[[#This Row],[Date of Call]])+1)</f>
        <v>2023</v>
      </c>
      <c r="J444" s="48" t="str">
        <f>TEXT(Calls[[#This Row],[Date of Call]],"DDDD")</f>
        <v>Monday</v>
      </c>
      <c r="K444" s="48" t="str" cm="1">
        <f t="array" ref="K444">_xlfn.IFS(Calls[[#This Row],[Duration]]&lt;=10,"Under 10 mins",Calls[[#This Row],[Duration]]&lt;=30,"10 to 30 mins", Calls[[#This Row],[Duration]]&lt;60,"30 to 60 mins", Calls[[#This Row],[Duration]]&lt;=120,"1 to 2 hours",TRUE, "More than 2 hours")</f>
        <v>1 to 2 hours</v>
      </c>
      <c r="L444" s="5">
        <f>ROUND(Calls[[#This Row],[Satisfaction Rating]],0)</f>
        <v>5</v>
      </c>
    </row>
    <row r="445" spans="2:12" x14ac:dyDescent="0.3">
      <c r="B445" s="72" t="s">
        <v>1619</v>
      </c>
      <c r="C445" s="20" t="s">
        <v>1183</v>
      </c>
      <c r="D445" s="20">
        <v>119</v>
      </c>
      <c r="E445" s="69" t="s">
        <v>1172</v>
      </c>
      <c r="F445" s="70">
        <v>45047</v>
      </c>
      <c r="G445" s="20">
        <v>105</v>
      </c>
      <c r="H445" s="73">
        <v>4.7</v>
      </c>
      <c r="I445" s="48">
        <f>IF(MONTH(Calls[[#This Row],[Date of Call]])&lt;=6, YEAR(Calls[[#This Row],[Date of Call]]),YEAR(Calls[[#This Row],[Date of Call]])+1)</f>
        <v>2023</v>
      </c>
      <c r="J445" s="48" t="str">
        <f>TEXT(Calls[[#This Row],[Date of Call]],"DDDD")</f>
        <v>Monday</v>
      </c>
      <c r="K445" s="48" t="str" cm="1">
        <f t="array" ref="K445">_xlfn.IFS(Calls[[#This Row],[Duration]]&lt;=10,"Under 10 mins",Calls[[#This Row],[Duration]]&lt;=30,"10 to 30 mins", Calls[[#This Row],[Duration]]&lt;60,"30 to 60 mins", Calls[[#This Row],[Duration]]&lt;=120,"1 to 2 hours",TRUE, "More than 2 hours")</f>
        <v>1 to 2 hours</v>
      </c>
      <c r="L445" s="5">
        <f>ROUND(Calls[[#This Row],[Satisfaction Rating]],0)</f>
        <v>5</v>
      </c>
    </row>
    <row r="446" spans="2:12" x14ac:dyDescent="0.3">
      <c r="B446" s="72" t="s">
        <v>1620</v>
      </c>
      <c r="C446" s="20" t="s">
        <v>1156</v>
      </c>
      <c r="D446" s="20">
        <v>135</v>
      </c>
      <c r="E446" s="69" t="s">
        <v>1178</v>
      </c>
      <c r="F446" s="70">
        <v>45048</v>
      </c>
      <c r="G446" s="20">
        <v>104</v>
      </c>
      <c r="H446" s="73">
        <v>4.0999999999999996</v>
      </c>
      <c r="I446" s="48">
        <f>IF(MONTH(Calls[[#This Row],[Date of Call]])&lt;=6, YEAR(Calls[[#This Row],[Date of Call]]),YEAR(Calls[[#This Row],[Date of Call]])+1)</f>
        <v>2023</v>
      </c>
      <c r="J446" s="48" t="str">
        <f>TEXT(Calls[[#This Row],[Date of Call]],"DDDD")</f>
        <v>Tuesday</v>
      </c>
      <c r="K446" s="48" t="str" cm="1">
        <f t="array" ref="K446">_xlfn.IFS(Calls[[#This Row],[Duration]]&lt;=10,"Under 10 mins",Calls[[#This Row],[Duration]]&lt;=30,"10 to 30 mins", Calls[[#This Row],[Duration]]&lt;60,"30 to 60 mins", Calls[[#This Row],[Duration]]&lt;=120,"1 to 2 hours",TRUE, "More than 2 hours")</f>
        <v>More than 2 hours</v>
      </c>
      <c r="L446" s="5">
        <f>ROUND(Calls[[#This Row],[Satisfaction Rating]],0)</f>
        <v>4</v>
      </c>
    </row>
    <row r="447" spans="2:12" x14ac:dyDescent="0.3">
      <c r="B447" s="72" t="s">
        <v>1621</v>
      </c>
      <c r="C447" s="20" t="s">
        <v>1187</v>
      </c>
      <c r="D447" s="20">
        <v>41</v>
      </c>
      <c r="E447" s="69" t="s">
        <v>1184</v>
      </c>
      <c r="F447" s="70">
        <v>45048</v>
      </c>
      <c r="G447" s="20">
        <v>123</v>
      </c>
      <c r="H447" s="73">
        <v>3.2</v>
      </c>
      <c r="I447" s="48">
        <f>IF(MONTH(Calls[[#This Row],[Date of Call]])&lt;=6, YEAR(Calls[[#This Row],[Date of Call]]),YEAR(Calls[[#This Row],[Date of Call]])+1)</f>
        <v>2023</v>
      </c>
      <c r="J447" s="48" t="str">
        <f>TEXT(Calls[[#This Row],[Date of Call]],"DDDD")</f>
        <v>Tuesday</v>
      </c>
      <c r="K447" s="48" t="str" cm="1">
        <f t="array" ref="K447">_xlfn.IFS(Calls[[#This Row],[Duration]]&lt;=10,"Under 10 mins",Calls[[#This Row],[Duration]]&lt;=30,"10 to 30 mins", Calls[[#This Row],[Duration]]&lt;60,"30 to 60 mins", Calls[[#This Row],[Duration]]&lt;=120,"1 to 2 hours",TRUE, "More than 2 hours")</f>
        <v>30 to 60 mins</v>
      </c>
      <c r="L447" s="5">
        <f>ROUND(Calls[[#This Row],[Satisfaction Rating]],0)</f>
        <v>3</v>
      </c>
    </row>
    <row r="448" spans="2:12" x14ac:dyDescent="0.3">
      <c r="B448" s="72" t="s">
        <v>1622</v>
      </c>
      <c r="C448" s="20" t="s">
        <v>1165</v>
      </c>
      <c r="D448" s="20">
        <v>35</v>
      </c>
      <c r="E448" s="69" t="s">
        <v>1178</v>
      </c>
      <c r="F448" s="70">
        <v>45049</v>
      </c>
      <c r="G448" s="20">
        <v>215</v>
      </c>
      <c r="H448" s="73">
        <v>4.3</v>
      </c>
      <c r="I448" s="48">
        <f>IF(MONTH(Calls[[#This Row],[Date of Call]])&lt;=6, YEAR(Calls[[#This Row],[Date of Call]]),YEAR(Calls[[#This Row],[Date of Call]])+1)</f>
        <v>2023</v>
      </c>
      <c r="J448" s="48" t="str">
        <f>TEXT(Calls[[#This Row],[Date of Call]],"DDDD")</f>
        <v>Wednesday</v>
      </c>
      <c r="K448" s="48" t="str" cm="1">
        <f t="array" ref="K448">_xlfn.IFS(Calls[[#This Row],[Duration]]&lt;=10,"Under 10 mins",Calls[[#This Row],[Duration]]&lt;=30,"10 to 30 mins", Calls[[#This Row],[Duration]]&lt;60,"30 to 60 mins", Calls[[#This Row],[Duration]]&lt;=120,"1 to 2 hours",TRUE, "More than 2 hours")</f>
        <v>30 to 60 mins</v>
      </c>
      <c r="L448" s="5">
        <f>ROUND(Calls[[#This Row],[Satisfaction Rating]],0)</f>
        <v>4</v>
      </c>
    </row>
    <row r="449" spans="2:12" x14ac:dyDescent="0.3">
      <c r="B449" s="72" t="s">
        <v>1623</v>
      </c>
      <c r="C449" s="20" t="s">
        <v>1156</v>
      </c>
      <c r="D449" s="20">
        <v>96</v>
      </c>
      <c r="E449" s="69" t="s">
        <v>1166</v>
      </c>
      <c r="F449" s="70">
        <v>45049</v>
      </c>
      <c r="G449" s="20">
        <v>46</v>
      </c>
      <c r="H449" s="73">
        <v>0.7</v>
      </c>
      <c r="I449" s="48">
        <f>IF(MONTH(Calls[[#This Row],[Date of Call]])&lt;=6, YEAR(Calls[[#This Row],[Date of Call]]),YEAR(Calls[[#This Row],[Date of Call]])+1)</f>
        <v>2023</v>
      </c>
      <c r="J449" s="48" t="str">
        <f>TEXT(Calls[[#This Row],[Date of Call]],"DDDD")</f>
        <v>Wednesday</v>
      </c>
      <c r="K449" s="48" t="str" cm="1">
        <f t="array" ref="K449">_xlfn.IFS(Calls[[#This Row],[Duration]]&lt;=10,"Under 10 mins",Calls[[#This Row],[Duration]]&lt;=30,"10 to 30 mins", Calls[[#This Row],[Duration]]&lt;60,"30 to 60 mins", Calls[[#This Row],[Duration]]&lt;=120,"1 to 2 hours",TRUE, "More than 2 hours")</f>
        <v>1 to 2 hours</v>
      </c>
      <c r="L449" s="5">
        <f>ROUND(Calls[[#This Row],[Satisfaction Rating]],0)</f>
        <v>1</v>
      </c>
    </row>
    <row r="450" spans="2:12" x14ac:dyDescent="0.3">
      <c r="B450" s="72" t="s">
        <v>1624</v>
      </c>
      <c r="C450" s="20" t="s">
        <v>1181</v>
      </c>
      <c r="D450" s="20">
        <v>61</v>
      </c>
      <c r="E450" s="69" t="s">
        <v>1184</v>
      </c>
      <c r="F450" s="70">
        <v>45049</v>
      </c>
      <c r="G450" s="20">
        <v>115</v>
      </c>
      <c r="H450" s="73">
        <v>3.7</v>
      </c>
      <c r="I450" s="48">
        <f>IF(MONTH(Calls[[#This Row],[Date of Call]])&lt;=6, YEAR(Calls[[#This Row],[Date of Call]]),YEAR(Calls[[#This Row],[Date of Call]])+1)</f>
        <v>2023</v>
      </c>
      <c r="J450" s="48" t="str">
        <f>TEXT(Calls[[#This Row],[Date of Call]],"DDDD")</f>
        <v>Wednesday</v>
      </c>
      <c r="K450" s="48" t="str" cm="1">
        <f t="array" ref="K450">_xlfn.IFS(Calls[[#This Row],[Duration]]&lt;=10,"Under 10 mins",Calls[[#This Row],[Duration]]&lt;=30,"10 to 30 mins", Calls[[#This Row],[Duration]]&lt;60,"30 to 60 mins", Calls[[#This Row],[Duration]]&lt;=120,"1 to 2 hours",TRUE, "More than 2 hours")</f>
        <v>1 to 2 hours</v>
      </c>
      <c r="L450" s="5">
        <f>ROUND(Calls[[#This Row],[Satisfaction Rating]],0)</f>
        <v>4</v>
      </c>
    </row>
    <row r="451" spans="2:12" x14ac:dyDescent="0.3">
      <c r="B451" s="72" t="s">
        <v>1625</v>
      </c>
      <c r="C451" s="20" t="s">
        <v>1156</v>
      </c>
      <c r="D451" s="20">
        <v>91</v>
      </c>
      <c r="E451" s="69" t="s">
        <v>1184</v>
      </c>
      <c r="F451" s="70">
        <v>45049</v>
      </c>
      <c r="G451" s="20">
        <v>124</v>
      </c>
      <c r="H451" s="73">
        <v>3.9</v>
      </c>
      <c r="I451" s="48">
        <f>IF(MONTH(Calls[[#This Row],[Date of Call]])&lt;=6, YEAR(Calls[[#This Row],[Date of Call]]),YEAR(Calls[[#This Row],[Date of Call]])+1)</f>
        <v>2023</v>
      </c>
      <c r="J451" s="48" t="str">
        <f>TEXT(Calls[[#This Row],[Date of Call]],"DDDD")</f>
        <v>Wednesday</v>
      </c>
      <c r="K451" s="48" t="str" cm="1">
        <f t="array" ref="K451">_xlfn.IFS(Calls[[#This Row],[Duration]]&lt;=10,"Under 10 mins",Calls[[#This Row],[Duration]]&lt;=30,"10 to 30 mins", Calls[[#This Row],[Duration]]&lt;60,"30 to 60 mins", Calls[[#This Row],[Duration]]&lt;=120,"1 to 2 hours",TRUE, "More than 2 hours")</f>
        <v>1 to 2 hours</v>
      </c>
      <c r="L451" s="5">
        <f>ROUND(Calls[[#This Row],[Satisfaction Rating]],0)</f>
        <v>4</v>
      </c>
    </row>
    <row r="452" spans="2:12" x14ac:dyDescent="0.3">
      <c r="B452" s="72" t="s">
        <v>1626</v>
      </c>
      <c r="C452" s="20" t="s">
        <v>1158</v>
      </c>
      <c r="D452" s="20">
        <v>30</v>
      </c>
      <c r="E452" s="69" t="s">
        <v>1184</v>
      </c>
      <c r="F452" s="70">
        <v>45050</v>
      </c>
      <c r="G452" s="20">
        <v>205</v>
      </c>
      <c r="H452" s="73">
        <v>4.5</v>
      </c>
      <c r="I452" s="48">
        <f>IF(MONTH(Calls[[#This Row],[Date of Call]])&lt;=6, YEAR(Calls[[#This Row],[Date of Call]]),YEAR(Calls[[#This Row],[Date of Call]])+1)</f>
        <v>2023</v>
      </c>
      <c r="J452" s="48" t="str">
        <f>TEXT(Calls[[#This Row],[Date of Call]],"DDDD")</f>
        <v>Thursday</v>
      </c>
      <c r="K452" s="48" t="str" cm="1">
        <f t="array" ref="K452">_xlfn.IFS(Calls[[#This Row],[Duration]]&lt;=10,"Under 10 mins",Calls[[#This Row],[Duration]]&lt;=30,"10 to 30 mins", Calls[[#This Row],[Duration]]&lt;60,"30 to 60 mins", Calls[[#This Row],[Duration]]&lt;=120,"1 to 2 hours",TRUE, "More than 2 hours")</f>
        <v>10 to 30 mins</v>
      </c>
      <c r="L452" s="5">
        <f>ROUND(Calls[[#This Row],[Satisfaction Rating]],0)</f>
        <v>5</v>
      </c>
    </row>
    <row r="453" spans="2:12" x14ac:dyDescent="0.3">
      <c r="B453" s="72" t="s">
        <v>1627</v>
      </c>
      <c r="C453" s="20" t="s">
        <v>1179</v>
      </c>
      <c r="D453" s="20">
        <v>111</v>
      </c>
      <c r="E453" s="69" t="s">
        <v>1172</v>
      </c>
      <c r="F453" s="70">
        <v>45050</v>
      </c>
      <c r="G453" s="20">
        <v>90</v>
      </c>
      <c r="H453" s="73">
        <v>2.8</v>
      </c>
      <c r="I453" s="48">
        <f>IF(MONTH(Calls[[#This Row],[Date of Call]])&lt;=6, YEAR(Calls[[#This Row],[Date of Call]]),YEAR(Calls[[#This Row],[Date of Call]])+1)</f>
        <v>2023</v>
      </c>
      <c r="J453" s="48" t="str">
        <f>TEXT(Calls[[#This Row],[Date of Call]],"DDDD")</f>
        <v>Thursday</v>
      </c>
      <c r="K453" s="48" t="str" cm="1">
        <f t="array" ref="K453">_xlfn.IFS(Calls[[#This Row],[Duration]]&lt;=10,"Under 10 mins",Calls[[#This Row],[Duration]]&lt;=30,"10 to 30 mins", Calls[[#This Row],[Duration]]&lt;60,"30 to 60 mins", Calls[[#This Row],[Duration]]&lt;=120,"1 to 2 hours",TRUE, "More than 2 hours")</f>
        <v>1 to 2 hours</v>
      </c>
      <c r="L453" s="5">
        <f>ROUND(Calls[[#This Row],[Satisfaction Rating]],0)</f>
        <v>3</v>
      </c>
    </row>
    <row r="454" spans="2:12" x14ac:dyDescent="0.3">
      <c r="B454" s="72" t="s">
        <v>1628</v>
      </c>
      <c r="C454" s="20" t="s">
        <v>1181</v>
      </c>
      <c r="D454" s="20">
        <v>81</v>
      </c>
      <c r="E454" s="69" t="s">
        <v>1166</v>
      </c>
      <c r="F454" s="70">
        <v>45050</v>
      </c>
      <c r="G454" s="20">
        <v>92</v>
      </c>
      <c r="H454" s="73">
        <v>4.9000000000000004</v>
      </c>
      <c r="I454" s="48">
        <f>IF(MONTH(Calls[[#This Row],[Date of Call]])&lt;=6, YEAR(Calls[[#This Row],[Date of Call]]),YEAR(Calls[[#This Row],[Date of Call]])+1)</f>
        <v>2023</v>
      </c>
      <c r="J454" s="48" t="str">
        <f>TEXT(Calls[[#This Row],[Date of Call]],"DDDD")</f>
        <v>Thursday</v>
      </c>
      <c r="K454" s="48" t="str" cm="1">
        <f t="array" ref="K454">_xlfn.IFS(Calls[[#This Row],[Duration]]&lt;=10,"Under 10 mins",Calls[[#This Row],[Duration]]&lt;=30,"10 to 30 mins", Calls[[#This Row],[Duration]]&lt;60,"30 to 60 mins", Calls[[#This Row],[Duration]]&lt;=120,"1 to 2 hours",TRUE, "More than 2 hours")</f>
        <v>1 to 2 hours</v>
      </c>
      <c r="L454" s="5">
        <f>ROUND(Calls[[#This Row],[Satisfaction Rating]],0)</f>
        <v>5</v>
      </c>
    </row>
    <row r="455" spans="2:12" x14ac:dyDescent="0.3">
      <c r="B455" s="72" t="s">
        <v>1629</v>
      </c>
      <c r="C455" s="20" t="s">
        <v>1162</v>
      </c>
      <c r="D455" s="20">
        <v>40</v>
      </c>
      <c r="E455" s="69" t="s">
        <v>1178</v>
      </c>
      <c r="F455" s="70">
        <v>45052</v>
      </c>
      <c r="G455" s="20">
        <v>108</v>
      </c>
      <c r="H455" s="73">
        <v>4.2</v>
      </c>
      <c r="I455" s="48">
        <f>IF(MONTH(Calls[[#This Row],[Date of Call]])&lt;=6, YEAR(Calls[[#This Row],[Date of Call]]),YEAR(Calls[[#This Row],[Date of Call]])+1)</f>
        <v>2023</v>
      </c>
      <c r="J455" s="48" t="str">
        <f>TEXT(Calls[[#This Row],[Date of Call]],"DDDD")</f>
        <v>Saturday</v>
      </c>
      <c r="K455" s="48" t="str" cm="1">
        <f t="array" ref="K455">_xlfn.IFS(Calls[[#This Row],[Duration]]&lt;=10,"Under 10 mins",Calls[[#This Row],[Duration]]&lt;=30,"10 to 30 mins", Calls[[#This Row],[Duration]]&lt;60,"30 to 60 mins", Calls[[#This Row],[Duration]]&lt;=120,"1 to 2 hours",TRUE, "More than 2 hours")</f>
        <v>30 to 60 mins</v>
      </c>
      <c r="L455" s="5">
        <f>ROUND(Calls[[#This Row],[Satisfaction Rating]],0)</f>
        <v>4</v>
      </c>
    </row>
    <row r="456" spans="2:12" x14ac:dyDescent="0.3">
      <c r="B456" s="72" t="s">
        <v>1630</v>
      </c>
      <c r="C456" s="20" t="s">
        <v>1179</v>
      </c>
      <c r="D456" s="20">
        <v>143</v>
      </c>
      <c r="E456" s="69" t="s">
        <v>1178</v>
      </c>
      <c r="F456" s="70">
        <v>45052</v>
      </c>
      <c r="G456" s="20">
        <v>54</v>
      </c>
      <c r="H456" s="73">
        <v>4.4000000000000004</v>
      </c>
      <c r="I456" s="48">
        <f>IF(MONTH(Calls[[#This Row],[Date of Call]])&lt;=6, YEAR(Calls[[#This Row],[Date of Call]]),YEAR(Calls[[#This Row],[Date of Call]])+1)</f>
        <v>2023</v>
      </c>
      <c r="J456" s="48" t="str">
        <f>TEXT(Calls[[#This Row],[Date of Call]],"DDDD")</f>
        <v>Saturday</v>
      </c>
      <c r="K456" s="48" t="str" cm="1">
        <f t="array" ref="K456">_xlfn.IFS(Calls[[#This Row],[Duration]]&lt;=10,"Under 10 mins",Calls[[#This Row],[Duration]]&lt;=30,"10 to 30 mins", Calls[[#This Row],[Duration]]&lt;60,"30 to 60 mins", Calls[[#This Row],[Duration]]&lt;=120,"1 to 2 hours",TRUE, "More than 2 hours")</f>
        <v>More than 2 hours</v>
      </c>
      <c r="L456" s="5">
        <f>ROUND(Calls[[#This Row],[Satisfaction Rating]],0)</f>
        <v>4</v>
      </c>
    </row>
    <row r="457" spans="2:12" x14ac:dyDescent="0.3">
      <c r="B457" s="72" t="s">
        <v>1631</v>
      </c>
      <c r="C457" s="20" t="s">
        <v>1162</v>
      </c>
      <c r="D457" s="20">
        <v>70</v>
      </c>
      <c r="E457" s="69" t="s">
        <v>1178</v>
      </c>
      <c r="F457" s="70">
        <v>45053</v>
      </c>
      <c r="G457" s="20">
        <v>44</v>
      </c>
      <c r="H457" s="73">
        <v>3.5</v>
      </c>
      <c r="I457" s="48">
        <f>IF(MONTH(Calls[[#This Row],[Date of Call]])&lt;=6, YEAR(Calls[[#This Row],[Date of Call]]),YEAR(Calls[[#This Row],[Date of Call]])+1)</f>
        <v>2023</v>
      </c>
      <c r="J457" s="48" t="str">
        <f>TEXT(Calls[[#This Row],[Date of Call]],"DDDD")</f>
        <v>Sunday</v>
      </c>
      <c r="K457" s="48" t="str" cm="1">
        <f t="array" ref="K457">_xlfn.IFS(Calls[[#This Row],[Duration]]&lt;=10,"Under 10 mins",Calls[[#This Row],[Duration]]&lt;=30,"10 to 30 mins", Calls[[#This Row],[Duration]]&lt;60,"30 to 60 mins", Calls[[#This Row],[Duration]]&lt;=120,"1 to 2 hours",TRUE, "More than 2 hours")</f>
        <v>1 to 2 hours</v>
      </c>
      <c r="L457" s="5">
        <f>ROUND(Calls[[#This Row],[Satisfaction Rating]],0)</f>
        <v>4</v>
      </c>
    </row>
    <row r="458" spans="2:12" x14ac:dyDescent="0.3">
      <c r="B458" s="72" t="s">
        <v>1632</v>
      </c>
      <c r="C458" s="20" t="s">
        <v>1192</v>
      </c>
      <c r="D458" s="20">
        <v>137</v>
      </c>
      <c r="E458" s="69" t="s">
        <v>1178</v>
      </c>
      <c r="F458" s="70">
        <v>45053</v>
      </c>
      <c r="G458" s="20">
        <v>44</v>
      </c>
      <c r="H458" s="73">
        <v>4.7</v>
      </c>
      <c r="I458" s="48">
        <f>IF(MONTH(Calls[[#This Row],[Date of Call]])&lt;=6, YEAR(Calls[[#This Row],[Date of Call]]),YEAR(Calls[[#This Row],[Date of Call]])+1)</f>
        <v>2023</v>
      </c>
      <c r="J458" s="48" t="str">
        <f>TEXT(Calls[[#This Row],[Date of Call]],"DDDD")</f>
        <v>Sunday</v>
      </c>
      <c r="K458" s="48" t="str" cm="1">
        <f t="array" ref="K458">_xlfn.IFS(Calls[[#This Row],[Duration]]&lt;=10,"Under 10 mins",Calls[[#This Row],[Duration]]&lt;=30,"10 to 30 mins", Calls[[#This Row],[Duration]]&lt;60,"30 to 60 mins", Calls[[#This Row],[Duration]]&lt;=120,"1 to 2 hours",TRUE, "More than 2 hours")</f>
        <v>More than 2 hours</v>
      </c>
      <c r="L458" s="5">
        <f>ROUND(Calls[[#This Row],[Satisfaction Rating]],0)</f>
        <v>5</v>
      </c>
    </row>
    <row r="459" spans="2:12" x14ac:dyDescent="0.3">
      <c r="B459" s="72" t="s">
        <v>1633</v>
      </c>
      <c r="C459" s="20" t="s">
        <v>1156</v>
      </c>
      <c r="D459" s="20">
        <v>52</v>
      </c>
      <c r="E459" s="69" t="s">
        <v>1166</v>
      </c>
      <c r="F459" s="70">
        <v>45054</v>
      </c>
      <c r="G459" s="20">
        <v>37</v>
      </c>
      <c r="H459" s="73">
        <v>4.9000000000000004</v>
      </c>
      <c r="I459" s="48">
        <f>IF(MONTH(Calls[[#This Row],[Date of Call]])&lt;=6, YEAR(Calls[[#This Row],[Date of Call]]),YEAR(Calls[[#This Row],[Date of Call]])+1)</f>
        <v>2023</v>
      </c>
      <c r="J459" s="48" t="str">
        <f>TEXT(Calls[[#This Row],[Date of Call]],"DDDD")</f>
        <v>Monday</v>
      </c>
      <c r="K459" s="48" t="str" cm="1">
        <f t="array" ref="K459">_xlfn.IFS(Calls[[#This Row],[Duration]]&lt;=10,"Under 10 mins",Calls[[#This Row],[Duration]]&lt;=30,"10 to 30 mins", Calls[[#This Row],[Duration]]&lt;60,"30 to 60 mins", Calls[[#This Row],[Duration]]&lt;=120,"1 to 2 hours",TRUE, "More than 2 hours")</f>
        <v>30 to 60 mins</v>
      </c>
      <c r="L459" s="5">
        <f>ROUND(Calls[[#This Row],[Satisfaction Rating]],0)</f>
        <v>5</v>
      </c>
    </row>
    <row r="460" spans="2:12" x14ac:dyDescent="0.3">
      <c r="B460" s="72" t="s">
        <v>1634</v>
      </c>
      <c r="C460" s="20" t="s">
        <v>1161</v>
      </c>
      <c r="D460" s="20">
        <v>31</v>
      </c>
      <c r="E460" s="69" t="s">
        <v>1172</v>
      </c>
      <c r="F460" s="70">
        <v>45054</v>
      </c>
      <c r="G460" s="20">
        <v>180</v>
      </c>
      <c r="H460" s="73">
        <v>4.5</v>
      </c>
      <c r="I460" s="48">
        <f>IF(MONTH(Calls[[#This Row],[Date of Call]])&lt;=6, YEAR(Calls[[#This Row],[Date of Call]]),YEAR(Calls[[#This Row],[Date of Call]])+1)</f>
        <v>2023</v>
      </c>
      <c r="J460" s="48" t="str">
        <f>TEXT(Calls[[#This Row],[Date of Call]],"DDDD")</f>
        <v>Monday</v>
      </c>
      <c r="K460" s="48" t="str" cm="1">
        <f t="array" ref="K460">_xlfn.IFS(Calls[[#This Row],[Duration]]&lt;=10,"Under 10 mins",Calls[[#This Row],[Duration]]&lt;=30,"10 to 30 mins", Calls[[#This Row],[Duration]]&lt;60,"30 to 60 mins", Calls[[#This Row],[Duration]]&lt;=120,"1 to 2 hours",TRUE, "More than 2 hours")</f>
        <v>30 to 60 mins</v>
      </c>
      <c r="L460" s="5">
        <f>ROUND(Calls[[#This Row],[Satisfaction Rating]],0)</f>
        <v>5</v>
      </c>
    </row>
    <row r="461" spans="2:12" x14ac:dyDescent="0.3">
      <c r="B461" s="72" t="s">
        <v>1635</v>
      </c>
      <c r="C461" s="20" t="s">
        <v>1156</v>
      </c>
      <c r="D461" s="20">
        <v>114</v>
      </c>
      <c r="E461" s="69" t="s">
        <v>1184</v>
      </c>
      <c r="F461" s="70">
        <v>45054</v>
      </c>
      <c r="G461" s="20">
        <v>105</v>
      </c>
      <c r="H461" s="73">
        <v>4.9000000000000004</v>
      </c>
      <c r="I461" s="48">
        <f>IF(MONTH(Calls[[#This Row],[Date of Call]])&lt;=6, YEAR(Calls[[#This Row],[Date of Call]]),YEAR(Calls[[#This Row],[Date of Call]])+1)</f>
        <v>2023</v>
      </c>
      <c r="J461" s="48" t="str">
        <f>TEXT(Calls[[#This Row],[Date of Call]],"DDDD")</f>
        <v>Monday</v>
      </c>
      <c r="K461" s="48" t="str" cm="1">
        <f t="array" ref="K461">_xlfn.IFS(Calls[[#This Row],[Duration]]&lt;=10,"Under 10 mins",Calls[[#This Row],[Duration]]&lt;=30,"10 to 30 mins", Calls[[#This Row],[Duration]]&lt;60,"30 to 60 mins", Calls[[#This Row],[Duration]]&lt;=120,"1 to 2 hours",TRUE, "More than 2 hours")</f>
        <v>1 to 2 hours</v>
      </c>
      <c r="L461" s="5">
        <f>ROUND(Calls[[#This Row],[Satisfaction Rating]],0)</f>
        <v>5</v>
      </c>
    </row>
    <row r="462" spans="2:12" x14ac:dyDescent="0.3">
      <c r="B462" s="72" t="s">
        <v>1636</v>
      </c>
      <c r="C462" s="20" t="s">
        <v>1192</v>
      </c>
      <c r="D462" s="20">
        <v>73</v>
      </c>
      <c r="E462" s="69" t="s">
        <v>1157</v>
      </c>
      <c r="F462" s="70">
        <v>45054</v>
      </c>
      <c r="G462" s="20">
        <v>87</v>
      </c>
      <c r="H462" s="73">
        <v>3.6</v>
      </c>
      <c r="I462" s="48">
        <f>IF(MONTH(Calls[[#This Row],[Date of Call]])&lt;=6, YEAR(Calls[[#This Row],[Date of Call]]),YEAR(Calls[[#This Row],[Date of Call]])+1)</f>
        <v>2023</v>
      </c>
      <c r="J462" s="48" t="str">
        <f>TEXT(Calls[[#This Row],[Date of Call]],"DDDD")</f>
        <v>Monday</v>
      </c>
      <c r="K462" s="48" t="str" cm="1">
        <f t="array" ref="K462">_xlfn.IFS(Calls[[#This Row],[Duration]]&lt;=10,"Under 10 mins",Calls[[#This Row],[Duration]]&lt;=30,"10 to 30 mins", Calls[[#This Row],[Duration]]&lt;60,"30 to 60 mins", Calls[[#This Row],[Duration]]&lt;=120,"1 to 2 hours",TRUE, "More than 2 hours")</f>
        <v>1 to 2 hours</v>
      </c>
      <c r="L462" s="5">
        <f>ROUND(Calls[[#This Row],[Satisfaction Rating]],0)</f>
        <v>4</v>
      </c>
    </row>
    <row r="463" spans="2:12" x14ac:dyDescent="0.3">
      <c r="B463" s="72" t="s">
        <v>1637</v>
      </c>
      <c r="C463" s="20" t="s">
        <v>1181</v>
      </c>
      <c r="D463" s="20">
        <v>25</v>
      </c>
      <c r="E463" s="69" t="s">
        <v>1172</v>
      </c>
      <c r="F463" s="70">
        <v>45054</v>
      </c>
      <c r="G463" s="20">
        <v>52</v>
      </c>
      <c r="H463" s="73">
        <v>3.8</v>
      </c>
      <c r="I463" s="48">
        <f>IF(MONTH(Calls[[#This Row],[Date of Call]])&lt;=6, YEAR(Calls[[#This Row],[Date of Call]]),YEAR(Calls[[#This Row],[Date of Call]])+1)</f>
        <v>2023</v>
      </c>
      <c r="J463" s="48" t="str">
        <f>TEXT(Calls[[#This Row],[Date of Call]],"DDDD")</f>
        <v>Monday</v>
      </c>
      <c r="K463" s="48" t="str" cm="1">
        <f t="array" ref="K463">_xlfn.IFS(Calls[[#This Row],[Duration]]&lt;=10,"Under 10 mins",Calls[[#This Row],[Duration]]&lt;=30,"10 to 30 mins", Calls[[#This Row],[Duration]]&lt;60,"30 to 60 mins", Calls[[#This Row],[Duration]]&lt;=120,"1 to 2 hours",TRUE, "More than 2 hours")</f>
        <v>10 to 30 mins</v>
      </c>
      <c r="L463" s="5">
        <f>ROUND(Calls[[#This Row],[Satisfaction Rating]],0)</f>
        <v>4</v>
      </c>
    </row>
    <row r="464" spans="2:12" x14ac:dyDescent="0.3">
      <c r="B464" s="72" t="s">
        <v>1638</v>
      </c>
      <c r="C464" s="20" t="s">
        <v>1171</v>
      </c>
      <c r="D464" s="20">
        <v>44</v>
      </c>
      <c r="E464" s="69" t="s">
        <v>1184</v>
      </c>
      <c r="F464" s="70">
        <v>45054</v>
      </c>
      <c r="G464" s="20">
        <v>63</v>
      </c>
      <c r="H464" s="73">
        <v>3.5</v>
      </c>
      <c r="I464" s="48">
        <f>IF(MONTH(Calls[[#This Row],[Date of Call]])&lt;=6, YEAR(Calls[[#This Row],[Date of Call]]),YEAR(Calls[[#This Row],[Date of Call]])+1)</f>
        <v>2023</v>
      </c>
      <c r="J464" s="48" t="str">
        <f>TEXT(Calls[[#This Row],[Date of Call]],"DDDD")</f>
        <v>Monday</v>
      </c>
      <c r="K464" s="48" t="str" cm="1">
        <f t="array" ref="K464">_xlfn.IFS(Calls[[#This Row],[Duration]]&lt;=10,"Under 10 mins",Calls[[#This Row],[Duration]]&lt;=30,"10 to 30 mins", Calls[[#This Row],[Duration]]&lt;60,"30 to 60 mins", Calls[[#This Row],[Duration]]&lt;=120,"1 to 2 hours",TRUE, "More than 2 hours")</f>
        <v>30 to 60 mins</v>
      </c>
      <c r="L464" s="5">
        <f>ROUND(Calls[[#This Row],[Satisfaction Rating]],0)</f>
        <v>4</v>
      </c>
    </row>
    <row r="465" spans="2:12" x14ac:dyDescent="0.3">
      <c r="B465" s="72" t="s">
        <v>1639</v>
      </c>
      <c r="C465" s="20" t="s">
        <v>1174</v>
      </c>
      <c r="D465" s="20">
        <v>34</v>
      </c>
      <c r="E465" s="69" t="s">
        <v>1166</v>
      </c>
      <c r="F465" s="70">
        <v>45055</v>
      </c>
      <c r="G465" s="20">
        <v>195</v>
      </c>
      <c r="H465" s="73">
        <v>4.8</v>
      </c>
      <c r="I465" s="48">
        <f>IF(MONTH(Calls[[#This Row],[Date of Call]])&lt;=6, YEAR(Calls[[#This Row],[Date of Call]]),YEAR(Calls[[#This Row],[Date of Call]])+1)</f>
        <v>2023</v>
      </c>
      <c r="J465" s="48" t="str">
        <f>TEXT(Calls[[#This Row],[Date of Call]],"DDDD")</f>
        <v>Tuesday</v>
      </c>
      <c r="K465" s="48" t="str" cm="1">
        <f t="array" ref="K465">_xlfn.IFS(Calls[[#This Row],[Duration]]&lt;=10,"Under 10 mins",Calls[[#This Row],[Duration]]&lt;=30,"10 to 30 mins", Calls[[#This Row],[Duration]]&lt;60,"30 to 60 mins", Calls[[#This Row],[Duration]]&lt;=120,"1 to 2 hours",TRUE, "More than 2 hours")</f>
        <v>30 to 60 mins</v>
      </c>
      <c r="L465" s="5">
        <f>ROUND(Calls[[#This Row],[Satisfaction Rating]],0)</f>
        <v>5</v>
      </c>
    </row>
    <row r="466" spans="2:12" x14ac:dyDescent="0.3">
      <c r="B466" s="72" t="s">
        <v>1640</v>
      </c>
      <c r="C466" s="20" t="s">
        <v>1179</v>
      </c>
      <c r="D466" s="20">
        <v>89</v>
      </c>
      <c r="E466" s="69" t="s">
        <v>1178</v>
      </c>
      <c r="F466" s="70">
        <v>45056</v>
      </c>
      <c r="G466" s="20">
        <v>176</v>
      </c>
      <c r="H466" s="73">
        <v>4.5</v>
      </c>
      <c r="I466" s="48">
        <f>IF(MONTH(Calls[[#This Row],[Date of Call]])&lt;=6, YEAR(Calls[[#This Row],[Date of Call]]),YEAR(Calls[[#This Row],[Date of Call]])+1)</f>
        <v>2023</v>
      </c>
      <c r="J466" s="48" t="str">
        <f>TEXT(Calls[[#This Row],[Date of Call]],"DDDD")</f>
        <v>Wednesday</v>
      </c>
      <c r="K466" s="48" t="str" cm="1">
        <f t="array" ref="K466">_xlfn.IFS(Calls[[#This Row],[Duration]]&lt;=10,"Under 10 mins",Calls[[#This Row],[Duration]]&lt;=30,"10 to 30 mins", Calls[[#This Row],[Duration]]&lt;60,"30 to 60 mins", Calls[[#This Row],[Duration]]&lt;=120,"1 to 2 hours",TRUE, "More than 2 hours")</f>
        <v>1 to 2 hours</v>
      </c>
      <c r="L466" s="5">
        <f>ROUND(Calls[[#This Row],[Satisfaction Rating]],0)</f>
        <v>5</v>
      </c>
    </row>
    <row r="467" spans="2:12" x14ac:dyDescent="0.3">
      <c r="B467" s="72" t="s">
        <v>1641</v>
      </c>
      <c r="C467" s="20" t="s">
        <v>1183</v>
      </c>
      <c r="D467" s="20">
        <v>54</v>
      </c>
      <c r="E467" s="69" t="s">
        <v>1172</v>
      </c>
      <c r="F467" s="70">
        <v>45057</v>
      </c>
      <c r="G467" s="20">
        <v>31</v>
      </c>
      <c r="H467" s="73">
        <v>3.3</v>
      </c>
      <c r="I467" s="48">
        <f>IF(MONTH(Calls[[#This Row],[Date of Call]])&lt;=6, YEAR(Calls[[#This Row],[Date of Call]]),YEAR(Calls[[#This Row],[Date of Call]])+1)</f>
        <v>2023</v>
      </c>
      <c r="J467" s="48" t="str">
        <f>TEXT(Calls[[#This Row],[Date of Call]],"DDDD")</f>
        <v>Thursday</v>
      </c>
      <c r="K467" s="48" t="str" cm="1">
        <f t="array" ref="K467">_xlfn.IFS(Calls[[#This Row],[Duration]]&lt;=10,"Under 10 mins",Calls[[#This Row],[Duration]]&lt;=30,"10 to 30 mins", Calls[[#This Row],[Duration]]&lt;60,"30 to 60 mins", Calls[[#This Row],[Duration]]&lt;=120,"1 to 2 hours",TRUE, "More than 2 hours")</f>
        <v>30 to 60 mins</v>
      </c>
      <c r="L467" s="5">
        <f>ROUND(Calls[[#This Row],[Satisfaction Rating]],0)</f>
        <v>3</v>
      </c>
    </row>
    <row r="468" spans="2:12" x14ac:dyDescent="0.3">
      <c r="B468" s="72" t="s">
        <v>1642</v>
      </c>
      <c r="C468" s="20" t="s">
        <v>1165</v>
      </c>
      <c r="D468" s="20">
        <v>25</v>
      </c>
      <c r="E468" s="69" t="s">
        <v>1172</v>
      </c>
      <c r="F468" s="70">
        <v>45058</v>
      </c>
      <c r="G468" s="20">
        <v>27</v>
      </c>
      <c r="H468" s="73">
        <v>3.2</v>
      </c>
      <c r="I468" s="48">
        <f>IF(MONTH(Calls[[#This Row],[Date of Call]])&lt;=6, YEAR(Calls[[#This Row],[Date of Call]]),YEAR(Calls[[#This Row],[Date of Call]])+1)</f>
        <v>2023</v>
      </c>
      <c r="J468" s="48" t="str">
        <f>TEXT(Calls[[#This Row],[Date of Call]],"DDDD")</f>
        <v>Friday</v>
      </c>
      <c r="K468" s="48" t="str" cm="1">
        <f t="array" ref="K468">_xlfn.IFS(Calls[[#This Row],[Duration]]&lt;=10,"Under 10 mins",Calls[[#This Row],[Duration]]&lt;=30,"10 to 30 mins", Calls[[#This Row],[Duration]]&lt;60,"30 to 60 mins", Calls[[#This Row],[Duration]]&lt;=120,"1 to 2 hours",TRUE, "More than 2 hours")</f>
        <v>10 to 30 mins</v>
      </c>
      <c r="L468" s="5">
        <f>ROUND(Calls[[#This Row],[Satisfaction Rating]],0)</f>
        <v>3</v>
      </c>
    </row>
    <row r="469" spans="2:12" x14ac:dyDescent="0.3">
      <c r="B469" s="72" t="s">
        <v>1643</v>
      </c>
      <c r="C469" s="20" t="s">
        <v>1187</v>
      </c>
      <c r="D469" s="20">
        <v>91</v>
      </c>
      <c r="E469" s="69" t="s">
        <v>1178</v>
      </c>
      <c r="F469" s="70">
        <v>45058</v>
      </c>
      <c r="G469" s="20">
        <v>76</v>
      </c>
      <c r="H469" s="73">
        <v>4.9000000000000004</v>
      </c>
      <c r="I469" s="48">
        <f>IF(MONTH(Calls[[#This Row],[Date of Call]])&lt;=6, YEAR(Calls[[#This Row],[Date of Call]]),YEAR(Calls[[#This Row],[Date of Call]])+1)</f>
        <v>2023</v>
      </c>
      <c r="J469" s="48" t="str">
        <f>TEXT(Calls[[#This Row],[Date of Call]],"DDDD")</f>
        <v>Friday</v>
      </c>
      <c r="K469" s="48" t="str" cm="1">
        <f t="array" ref="K469">_xlfn.IFS(Calls[[#This Row],[Duration]]&lt;=10,"Under 10 mins",Calls[[#This Row],[Duration]]&lt;=30,"10 to 30 mins", Calls[[#This Row],[Duration]]&lt;60,"30 to 60 mins", Calls[[#This Row],[Duration]]&lt;=120,"1 to 2 hours",TRUE, "More than 2 hours")</f>
        <v>1 to 2 hours</v>
      </c>
      <c r="L469" s="5">
        <f>ROUND(Calls[[#This Row],[Satisfaction Rating]],0)</f>
        <v>5</v>
      </c>
    </row>
    <row r="470" spans="2:12" x14ac:dyDescent="0.3">
      <c r="B470" s="72" t="s">
        <v>1644</v>
      </c>
      <c r="C470" s="20" t="s">
        <v>1171</v>
      </c>
      <c r="D470" s="20">
        <v>144</v>
      </c>
      <c r="E470" s="69" t="s">
        <v>1184</v>
      </c>
      <c r="F470" s="70">
        <v>45058</v>
      </c>
      <c r="G470" s="20">
        <v>62</v>
      </c>
      <c r="H470" s="73">
        <v>4.8</v>
      </c>
      <c r="I470" s="48">
        <f>IF(MONTH(Calls[[#This Row],[Date of Call]])&lt;=6, YEAR(Calls[[#This Row],[Date of Call]]),YEAR(Calls[[#This Row],[Date of Call]])+1)</f>
        <v>2023</v>
      </c>
      <c r="J470" s="48" t="str">
        <f>TEXT(Calls[[#This Row],[Date of Call]],"DDDD")</f>
        <v>Friday</v>
      </c>
      <c r="K470" s="48" t="str" cm="1">
        <f t="array" ref="K470">_xlfn.IFS(Calls[[#This Row],[Duration]]&lt;=10,"Under 10 mins",Calls[[#This Row],[Duration]]&lt;=30,"10 to 30 mins", Calls[[#This Row],[Duration]]&lt;60,"30 to 60 mins", Calls[[#This Row],[Duration]]&lt;=120,"1 to 2 hours",TRUE, "More than 2 hours")</f>
        <v>More than 2 hours</v>
      </c>
      <c r="L470" s="5">
        <f>ROUND(Calls[[#This Row],[Satisfaction Rating]],0)</f>
        <v>5</v>
      </c>
    </row>
    <row r="471" spans="2:12" x14ac:dyDescent="0.3">
      <c r="B471" s="72" t="s">
        <v>1645</v>
      </c>
      <c r="C471" s="20" t="s">
        <v>1187</v>
      </c>
      <c r="D471" s="20">
        <v>81</v>
      </c>
      <c r="E471" s="69" t="s">
        <v>1166</v>
      </c>
      <c r="F471" s="70">
        <v>45060</v>
      </c>
      <c r="G471" s="20">
        <v>100</v>
      </c>
      <c r="H471" s="73">
        <v>1.3</v>
      </c>
      <c r="I471" s="48">
        <f>IF(MONTH(Calls[[#This Row],[Date of Call]])&lt;=6, YEAR(Calls[[#This Row],[Date of Call]]),YEAR(Calls[[#This Row],[Date of Call]])+1)</f>
        <v>2023</v>
      </c>
      <c r="J471" s="48" t="str">
        <f>TEXT(Calls[[#This Row],[Date of Call]],"DDDD")</f>
        <v>Sunday</v>
      </c>
      <c r="K471" s="48" t="str" cm="1">
        <f t="array" ref="K471">_xlfn.IFS(Calls[[#This Row],[Duration]]&lt;=10,"Under 10 mins",Calls[[#This Row],[Duration]]&lt;=30,"10 to 30 mins", Calls[[#This Row],[Duration]]&lt;60,"30 to 60 mins", Calls[[#This Row],[Duration]]&lt;=120,"1 to 2 hours",TRUE, "More than 2 hours")</f>
        <v>1 to 2 hours</v>
      </c>
      <c r="L471" s="5">
        <f>ROUND(Calls[[#This Row],[Satisfaction Rating]],0)</f>
        <v>1</v>
      </c>
    </row>
    <row r="472" spans="2:12" x14ac:dyDescent="0.3">
      <c r="B472" s="72" t="s">
        <v>1646</v>
      </c>
      <c r="C472" s="20" t="s">
        <v>1158</v>
      </c>
      <c r="D472" s="20">
        <v>92</v>
      </c>
      <c r="E472" s="69" t="s">
        <v>1172</v>
      </c>
      <c r="F472" s="70">
        <v>45060</v>
      </c>
      <c r="G472" s="20">
        <v>44</v>
      </c>
      <c r="H472" s="73">
        <v>3.1</v>
      </c>
      <c r="I472" s="48">
        <f>IF(MONTH(Calls[[#This Row],[Date of Call]])&lt;=6, YEAR(Calls[[#This Row],[Date of Call]]),YEAR(Calls[[#This Row],[Date of Call]])+1)</f>
        <v>2023</v>
      </c>
      <c r="J472" s="48" t="str">
        <f>TEXT(Calls[[#This Row],[Date of Call]],"DDDD")</f>
        <v>Sunday</v>
      </c>
      <c r="K472" s="48" t="str" cm="1">
        <f t="array" ref="K472">_xlfn.IFS(Calls[[#This Row],[Duration]]&lt;=10,"Under 10 mins",Calls[[#This Row],[Duration]]&lt;=30,"10 to 30 mins", Calls[[#This Row],[Duration]]&lt;60,"30 to 60 mins", Calls[[#This Row],[Duration]]&lt;=120,"1 to 2 hours",TRUE, "More than 2 hours")</f>
        <v>1 to 2 hours</v>
      </c>
      <c r="L472" s="5">
        <f>ROUND(Calls[[#This Row],[Satisfaction Rating]],0)</f>
        <v>3</v>
      </c>
    </row>
    <row r="473" spans="2:12" x14ac:dyDescent="0.3">
      <c r="B473" s="72" t="s">
        <v>1647</v>
      </c>
      <c r="C473" s="20" t="s">
        <v>1165</v>
      </c>
      <c r="D473" s="20">
        <v>115</v>
      </c>
      <c r="E473" s="69" t="s">
        <v>1178</v>
      </c>
      <c r="F473" s="70">
        <v>45060</v>
      </c>
      <c r="G473" s="20">
        <v>168</v>
      </c>
      <c r="H473" s="73">
        <v>3.4</v>
      </c>
      <c r="I473" s="48">
        <f>IF(MONTH(Calls[[#This Row],[Date of Call]])&lt;=6, YEAR(Calls[[#This Row],[Date of Call]]),YEAR(Calls[[#This Row],[Date of Call]])+1)</f>
        <v>2023</v>
      </c>
      <c r="J473" s="48" t="str">
        <f>TEXT(Calls[[#This Row],[Date of Call]],"DDDD")</f>
        <v>Sunday</v>
      </c>
      <c r="K473" s="48" t="str" cm="1">
        <f t="array" ref="K473">_xlfn.IFS(Calls[[#This Row],[Duration]]&lt;=10,"Under 10 mins",Calls[[#This Row],[Duration]]&lt;=30,"10 to 30 mins", Calls[[#This Row],[Duration]]&lt;60,"30 to 60 mins", Calls[[#This Row],[Duration]]&lt;=120,"1 to 2 hours",TRUE, "More than 2 hours")</f>
        <v>1 to 2 hours</v>
      </c>
      <c r="L473" s="5">
        <f>ROUND(Calls[[#This Row],[Satisfaction Rating]],0)</f>
        <v>3</v>
      </c>
    </row>
    <row r="474" spans="2:12" x14ac:dyDescent="0.3">
      <c r="B474" s="72" t="s">
        <v>1648</v>
      </c>
      <c r="C474" s="20" t="s">
        <v>1176</v>
      </c>
      <c r="D474" s="20">
        <v>56</v>
      </c>
      <c r="E474" s="69" t="s">
        <v>1178</v>
      </c>
      <c r="F474" s="70">
        <v>45061</v>
      </c>
      <c r="G474" s="20">
        <v>200</v>
      </c>
      <c r="H474" s="73">
        <v>4.5999999999999996</v>
      </c>
      <c r="I474" s="48">
        <f>IF(MONTH(Calls[[#This Row],[Date of Call]])&lt;=6, YEAR(Calls[[#This Row],[Date of Call]]),YEAR(Calls[[#This Row],[Date of Call]])+1)</f>
        <v>2023</v>
      </c>
      <c r="J474" s="48" t="str">
        <f>TEXT(Calls[[#This Row],[Date of Call]],"DDDD")</f>
        <v>Monday</v>
      </c>
      <c r="K474" s="48" t="str" cm="1">
        <f t="array" ref="K474">_xlfn.IFS(Calls[[#This Row],[Duration]]&lt;=10,"Under 10 mins",Calls[[#This Row],[Duration]]&lt;=30,"10 to 30 mins", Calls[[#This Row],[Duration]]&lt;60,"30 to 60 mins", Calls[[#This Row],[Duration]]&lt;=120,"1 to 2 hours",TRUE, "More than 2 hours")</f>
        <v>30 to 60 mins</v>
      </c>
      <c r="L474" s="5">
        <f>ROUND(Calls[[#This Row],[Satisfaction Rating]],0)</f>
        <v>5</v>
      </c>
    </row>
    <row r="475" spans="2:12" x14ac:dyDescent="0.3">
      <c r="B475" s="72" t="s">
        <v>1649</v>
      </c>
      <c r="C475" s="20" t="s">
        <v>1161</v>
      </c>
      <c r="D475" s="20">
        <v>154</v>
      </c>
      <c r="E475" s="69" t="s">
        <v>1172</v>
      </c>
      <c r="F475" s="70">
        <v>45061</v>
      </c>
      <c r="G475" s="20">
        <v>84</v>
      </c>
      <c r="H475" s="73">
        <v>4.3</v>
      </c>
      <c r="I475" s="48">
        <f>IF(MONTH(Calls[[#This Row],[Date of Call]])&lt;=6, YEAR(Calls[[#This Row],[Date of Call]]),YEAR(Calls[[#This Row],[Date of Call]])+1)</f>
        <v>2023</v>
      </c>
      <c r="J475" s="48" t="str">
        <f>TEXT(Calls[[#This Row],[Date of Call]],"DDDD")</f>
        <v>Monday</v>
      </c>
      <c r="K475" s="48" t="str" cm="1">
        <f t="array" ref="K475">_xlfn.IFS(Calls[[#This Row],[Duration]]&lt;=10,"Under 10 mins",Calls[[#This Row],[Duration]]&lt;=30,"10 to 30 mins", Calls[[#This Row],[Duration]]&lt;60,"30 to 60 mins", Calls[[#This Row],[Duration]]&lt;=120,"1 to 2 hours",TRUE, "More than 2 hours")</f>
        <v>More than 2 hours</v>
      </c>
      <c r="L475" s="5">
        <f>ROUND(Calls[[#This Row],[Satisfaction Rating]],0)</f>
        <v>4</v>
      </c>
    </row>
    <row r="476" spans="2:12" x14ac:dyDescent="0.3">
      <c r="B476" s="72" t="s">
        <v>1650</v>
      </c>
      <c r="C476" s="20" t="s">
        <v>1179</v>
      </c>
      <c r="D476" s="20">
        <v>51</v>
      </c>
      <c r="E476" s="69" t="s">
        <v>1178</v>
      </c>
      <c r="F476" s="70">
        <v>45062</v>
      </c>
      <c r="G476" s="20">
        <v>117</v>
      </c>
      <c r="H476" s="73">
        <v>2.7</v>
      </c>
      <c r="I476" s="48">
        <f>IF(MONTH(Calls[[#This Row],[Date of Call]])&lt;=6, YEAR(Calls[[#This Row],[Date of Call]]),YEAR(Calls[[#This Row],[Date of Call]])+1)</f>
        <v>2023</v>
      </c>
      <c r="J476" s="48" t="str">
        <f>TEXT(Calls[[#This Row],[Date of Call]],"DDDD")</f>
        <v>Tuesday</v>
      </c>
      <c r="K476" s="48" t="str" cm="1">
        <f t="array" ref="K476">_xlfn.IFS(Calls[[#This Row],[Duration]]&lt;=10,"Under 10 mins",Calls[[#This Row],[Duration]]&lt;=30,"10 to 30 mins", Calls[[#This Row],[Duration]]&lt;60,"30 to 60 mins", Calls[[#This Row],[Duration]]&lt;=120,"1 to 2 hours",TRUE, "More than 2 hours")</f>
        <v>30 to 60 mins</v>
      </c>
      <c r="L476" s="5">
        <f>ROUND(Calls[[#This Row],[Satisfaction Rating]],0)</f>
        <v>3</v>
      </c>
    </row>
    <row r="477" spans="2:12" x14ac:dyDescent="0.3">
      <c r="B477" s="72" t="s">
        <v>1651</v>
      </c>
      <c r="C477" s="20" t="s">
        <v>1174</v>
      </c>
      <c r="D477" s="20">
        <v>21</v>
      </c>
      <c r="E477" s="69" t="s">
        <v>1166</v>
      </c>
      <c r="F477" s="70">
        <v>45062</v>
      </c>
      <c r="G477" s="20">
        <v>63</v>
      </c>
      <c r="H477" s="73">
        <v>4.2</v>
      </c>
      <c r="I477" s="48">
        <f>IF(MONTH(Calls[[#This Row],[Date of Call]])&lt;=6, YEAR(Calls[[#This Row],[Date of Call]]),YEAR(Calls[[#This Row],[Date of Call]])+1)</f>
        <v>2023</v>
      </c>
      <c r="J477" s="48" t="str">
        <f>TEXT(Calls[[#This Row],[Date of Call]],"DDDD")</f>
        <v>Tuesday</v>
      </c>
      <c r="K477" s="48" t="str" cm="1">
        <f t="array" ref="K477">_xlfn.IFS(Calls[[#This Row],[Duration]]&lt;=10,"Under 10 mins",Calls[[#This Row],[Duration]]&lt;=30,"10 to 30 mins", Calls[[#This Row],[Duration]]&lt;60,"30 to 60 mins", Calls[[#This Row],[Duration]]&lt;=120,"1 to 2 hours",TRUE, "More than 2 hours")</f>
        <v>10 to 30 mins</v>
      </c>
      <c r="L477" s="5">
        <f>ROUND(Calls[[#This Row],[Satisfaction Rating]],0)</f>
        <v>4</v>
      </c>
    </row>
    <row r="478" spans="2:12" x14ac:dyDescent="0.3">
      <c r="B478" s="72" t="s">
        <v>1652</v>
      </c>
      <c r="C478" s="20" t="s">
        <v>1165</v>
      </c>
      <c r="D478" s="20">
        <v>80</v>
      </c>
      <c r="E478" s="69" t="s">
        <v>1178</v>
      </c>
      <c r="F478" s="70">
        <v>45063</v>
      </c>
      <c r="G478" s="20">
        <v>145</v>
      </c>
      <c r="H478" s="73">
        <v>4.9000000000000004</v>
      </c>
      <c r="I478" s="48">
        <f>IF(MONTH(Calls[[#This Row],[Date of Call]])&lt;=6, YEAR(Calls[[#This Row],[Date of Call]]),YEAR(Calls[[#This Row],[Date of Call]])+1)</f>
        <v>2023</v>
      </c>
      <c r="J478" s="48" t="str">
        <f>TEXT(Calls[[#This Row],[Date of Call]],"DDDD")</f>
        <v>Wednesday</v>
      </c>
      <c r="K478" s="48" t="str" cm="1">
        <f t="array" ref="K478">_xlfn.IFS(Calls[[#This Row],[Duration]]&lt;=10,"Under 10 mins",Calls[[#This Row],[Duration]]&lt;=30,"10 to 30 mins", Calls[[#This Row],[Duration]]&lt;60,"30 to 60 mins", Calls[[#This Row],[Duration]]&lt;=120,"1 to 2 hours",TRUE, "More than 2 hours")</f>
        <v>1 to 2 hours</v>
      </c>
      <c r="L478" s="5">
        <f>ROUND(Calls[[#This Row],[Satisfaction Rating]],0)</f>
        <v>5</v>
      </c>
    </row>
    <row r="479" spans="2:12" x14ac:dyDescent="0.3">
      <c r="B479" s="72" t="s">
        <v>1653</v>
      </c>
      <c r="C479" s="20" t="s">
        <v>1179</v>
      </c>
      <c r="D479" s="20">
        <v>139</v>
      </c>
      <c r="E479" s="69" t="s">
        <v>1172</v>
      </c>
      <c r="F479" s="70">
        <v>45063</v>
      </c>
      <c r="G479" s="20">
        <v>220</v>
      </c>
      <c r="H479" s="73">
        <v>3.2</v>
      </c>
      <c r="I479" s="48">
        <f>IF(MONTH(Calls[[#This Row],[Date of Call]])&lt;=6, YEAR(Calls[[#This Row],[Date of Call]]),YEAR(Calls[[#This Row],[Date of Call]])+1)</f>
        <v>2023</v>
      </c>
      <c r="J479" s="48" t="str">
        <f>TEXT(Calls[[#This Row],[Date of Call]],"DDDD")</f>
        <v>Wednesday</v>
      </c>
      <c r="K479" s="48" t="str" cm="1">
        <f t="array" ref="K479">_xlfn.IFS(Calls[[#This Row],[Duration]]&lt;=10,"Under 10 mins",Calls[[#This Row],[Duration]]&lt;=30,"10 to 30 mins", Calls[[#This Row],[Duration]]&lt;60,"30 to 60 mins", Calls[[#This Row],[Duration]]&lt;=120,"1 to 2 hours",TRUE, "More than 2 hours")</f>
        <v>More than 2 hours</v>
      </c>
      <c r="L479" s="5">
        <f>ROUND(Calls[[#This Row],[Satisfaction Rating]],0)</f>
        <v>3</v>
      </c>
    </row>
    <row r="480" spans="2:12" x14ac:dyDescent="0.3">
      <c r="B480" s="72" t="s">
        <v>1654</v>
      </c>
      <c r="C480" s="20" t="s">
        <v>1162</v>
      </c>
      <c r="D480" s="20">
        <v>50</v>
      </c>
      <c r="E480" s="69" t="s">
        <v>1166</v>
      </c>
      <c r="F480" s="70">
        <v>45063</v>
      </c>
      <c r="G480" s="20">
        <v>26</v>
      </c>
      <c r="H480" s="73">
        <v>4.7</v>
      </c>
      <c r="I480" s="48">
        <f>IF(MONTH(Calls[[#This Row],[Date of Call]])&lt;=6, YEAR(Calls[[#This Row],[Date of Call]]),YEAR(Calls[[#This Row],[Date of Call]])+1)</f>
        <v>2023</v>
      </c>
      <c r="J480" s="48" t="str">
        <f>TEXT(Calls[[#This Row],[Date of Call]],"DDDD")</f>
        <v>Wednesday</v>
      </c>
      <c r="K480" s="48" t="str" cm="1">
        <f t="array" ref="K480">_xlfn.IFS(Calls[[#This Row],[Duration]]&lt;=10,"Under 10 mins",Calls[[#This Row],[Duration]]&lt;=30,"10 to 30 mins", Calls[[#This Row],[Duration]]&lt;60,"30 to 60 mins", Calls[[#This Row],[Duration]]&lt;=120,"1 to 2 hours",TRUE, "More than 2 hours")</f>
        <v>30 to 60 mins</v>
      </c>
      <c r="L480" s="5">
        <f>ROUND(Calls[[#This Row],[Satisfaction Rating]],0)</f>
        <v>5</v>
      </c>
    </row>
    <row r="481" spans="2:12" x14ac:dyDescent="0.3">
      <c r="B481" s="72" t="s">
        <v>1655</v>
      </c>
      <c r="C481" s="20" t="s">
        <v>1165</v>
      </c>
      <c r="D481" s="20">
        <v>88</v>
      </c>
      <c r="E481" s="69" t="s">
        <v>1178</v>
      </c>
      <c r="F481" s="70">
        <v>45063</v>
      </c>
      <c r="G481" s="20">
        <v>78</v>
      </c>
      <c r="H481" s="73">
        <v>4.3</v>
      </c>
      <c r="I481" s="48">
        <f>IF(MONTH(Calls[[#This Row],[Date of Call]])&lt;=6, YEAR(Calls[[#This Row],[Date of Call]]),YEAR(Calls[[#This Row],[Date of Call]])+1)</f>
        <v>2023</v>
      </c>
      <c r="J481" s="48" t="str">
        <f>TEXT(Calls[[#This Row],[Date of Call]],"DDDD")</f>
        <v>Wednesday</v>
      </c>
      <c r="K481" s="48" t="str" cm="1">
        <f t="array" ref="K481">_xlfn.IFS(Calls[[#This Row],[Duration]]&lt;=10,"Under 10 mins",Calls[[#This Row],[Duration]]&lt;=30,"10 to 30 mins", Calls[[#This Row],[Duration]]&lt;60,"30 to 60 mins", Calls[[#This Row],[Duration]]&lt;=120,"1 to 2 hours",TRUE, "More than 2 hours")</f>
        <v>1 to 2 hours</v>
      </c>
      <c r="L481" s="5">
        <f>ROUND(Calls[[#This Row],[Satisfaction Rating]],0)</f>
        <v>4</v>
      </c>
    </row>
    <row r="482" spans="2:12" x14ac:dyDescent="0.3">
      <c r="B482" s="72" t="s">
        <v>1656</v>
      </c>
      <c r="C482" s="20" t="s">
        <v>1183</v>
      </c>
      <c r="D482" s="20">
        <v>19</v>
      </c>
      <c r="E482" s="69" t="s">
        <v>1184</v>
      </c>
      <c r="F482" s="70">
        <v>45064</v>
      </c>
      <c r="G482" s="20">
        <v>132</v>
      </c>
      <c r="H482" s="73">
        <v>4.3</v>
      </c>
      <c r="I482" s="48">
        <f>IF(MONTH(Calls[[#This Row],[Date of Call]])&lt;=6, YEAR(Calls[[#This Row],[Date of Call]]),YEAR(Calls[[#This Row],[Date of Call]])+1)</f>
        <v>2023</v>
      </c>
      <c r="J482" s="48" t="str">
        <f>TEXT(Calls[[#This Row],[Date of Call]],"DDDD")</f>
        <v>Thursday</v>
      </c>
      <c r="K482" s="48" t="str" cm="1">
        <f t="array" ref="K482">_xlfn.IFS(Calls[[#This Row],[Duration]]&lt;=10,"Under 10 mins",Calls[[#This Row],[Duration]]&lt;=30,"10 to 30 mins", Calls[[#This Row],[Duration]]&lt;60,"30 to 60 mins", Calls[[#This Row],[Duration]]&lt;=120,"1 to 2 hours",TRUE, "More than 2 hours")</f>
        <v>10 to 30 mins</v>
      </c>
      <c r="L482" s="5">
        <f>ROUND(Calls[[#This Row],[Satisfaction Rating]],0)</f>
        <v>4</v>
      </c>
    </row>
    <row r="483" spans="2:12" x14ac:dyDescent="0.3">
      <c r="B483" s="72" t="s">
        <v>1657</v>
      </c>
      <c r="C483" s="20" t="s">
        <v>1181</v>
      </c>
      <c r="D483" s="20">
        <v>104</v>
      </c>
      <c r="E483" s="69" t="s">
        <v>1184</v>
      </c>
      <c r="F483" s="70">
        <v>45065</v>
      </c>
      <c r="G483" s="20">
        <v>68</v>
      </c>
      <c r="H483" s="73">
        <v>3.7</v>
      </c>
      <c r="I483" s="48">
        <f>IF(MONTH(Calls[[#This Row],[Date of Call]])&lt;=6, YEAR(Calls[[#This Row],[Date of Call]]),YEAR(Calls[[#This Row],[Date of Call]])+1)</f>
        <v>2023</v>
      </c>
      <c r="J483" s="48" t="str">
        <f>TEXT(Calls[[#This Row],[Date of Call]],"DDDD")</f>
        <v>Friday</v>
      </c>
      <c r="K483" s="48" t="str" cm="1">
        <f t="array" ref="K483">_xlfn.IFS(Calls[[#This Row],[Duration]]&lt;=10,"Under 10 mins",Calls[[#This Row],[Duration]]&lt;=30,"10 to 30 mins", Calls[[#This Row],[Duration]]&lt;60,"30 to 60 mins", Calls[[#This Row],[Duration]]&lt;=120,"1 to 2 hours",TRUE, "More than 2 hours")</f>
        <v>1 to 2 hours</v>
      </c>
      <c r="L483" s="5">
        <f>ROUND(Calls[[#This Row],[Satisfaction Rating]],0)</f>
        <v>4</v>
      </c>
    </row>
    <row r="484" spans="2:12" x14ac:dyDescent="0.3">
      <c r="B484" s="72" t="s">
        <v>1658</v>
      </c>
      <c r="C484" s="20" t="s">
        <v>1161</v>
      </c>
      <c r="D484" s="20">
        <v>67</v>
      </c>
      <c r="E484" s="69" t="s">
        <v>1172</v>
      </c>
      <c r="F484" s="70">
        <v>45067</v>
      </c>
      <c r="G484" s="20">
        <v>129</v>
      </c>
      <c r="H484" s="73">
        <v>4.7</v>
      </c>
      <c r="I484" s="48">
        <f>IF(MONTH(Calls[[#This Row],[Date of Call]])&lt;=6, YEAR(Calls[[#This Row],[Date of Call]]),YEAR(Calls[[#This Row],[Date of Call]])+1)</f>
        <v>2023</v>
      </c>
      <c r="J484" s="48" t="str">
        <f>TEXT(Calls[[#This Row],[Date of Call]],"DDDD")</f>
        <v>Sunday</v>
      </c>
      <c r="K484" s="48" t="str" cm="1">
        <f t="array" ref="K484">_xlfn.IFS(Calls[[#This Row],[Duration]]&lt;=10,"Under 10 mins",Calls[[#This Row],[Duration]]&lt;=30,"10 to 30 mins", Calls[[#This Row],[Duration]]&lt;60,"30 to 60 mins", Calls[[#This Row],[Duration]]&lt;=120,"1 to 2 hours",TRUE, "More than 2 hours")</f>
        <v>1 to 2 hours</v>
      </c>
      <c r="L484" s="5">
        <f>ROUND(Calls[[#This Row],[Satisfaction Rating]],0)</f>
        <v>5</v>
      </c>
    </row>
    <row r="485" spans="2:12" x14ac:dyDescent="0.3">
      <c r="B485" s="72" t="s">
        <v>1659</v>
      </c>
      <c r="C485" s="20" t="s">
        <v>1188</v>
      </c>
      <c r="D485" s="20">
        <v>107</v>
      </c>
      <c r="E485" s="69" t="s">
        <v>1184</v>
      </c>
      <c r="F485" s="70">
        <v>45067</v>
      </c>
      <c r="G485" s="20">
        <v>115</v>
      </c>
      <c r="H485" s="73">
        <v>4.9000000000000004</v>
      </c>
      <c r="I485" s="48">
        <f>IF(MONTH(Calls[[#This Row],[Date of Call]])&lt;=6, YEAR(Calls[[#This Row],[Date of Call]]),YEAR(Calls[[#This Row],[Date of Call]])+1)</f>
        <v>2023</v>
      </c>
      <c r="J485" s="48" t="str">
        <f>TEXT(Calls[[#This Row],[Date of Call]],"DDDD")</f>
        <v>Sunday</v>
      </c>
      <c r="K485" s="48" t="str" cm="1">
        <f t="array" ref="K485">_xlfn.IFS(Calls[[#This Row],[Duration]]&lt;=10,"Under 10 mins",Calls[[#This Row],[Duration]]&lt;=30,"10 to 30 mins", Calls[[#This Row],[Duration]]&lt;60,"30 to 60 mins", Calls[[#This Row],[Duration]]&lt;=120,"1 to 2 hours",TRUE, "More than 2 hours")</f>
        <v>1 to 2 hours</v>
      </c>
      <c r="L485" s="5">
        <f>ROUND(Calls[[#This Row],[Satisfaction Rating]],0)</f>
        <v>5</v>
      </c>
    </row>
    <row r="486" spans="2:12" x14ac:dyDescent="0.3">
      <c r="B486" s="72" t="s">
        <v>1660</v>
      </c>
      <c r="C486" s="20" t="s">
        <v>1188</v>
      </c>
      <c r="D486" s="20">
        <v>93</v>
      </c>
      <c r="E486" s="69" t="s">
        <v>1184</v>
      </c>
      <c r="F486" s="70">
        <v>45067</v>
      </c>
      <c r="G486" s="20">
        <v>128</v>
      </c>
      <c r="H486" s="73">
        <v>3.9</v>
      </c>
      <c r="I486" s="48">
        <f>IF(MONTH(Calls[[#This Row],[Date of Call]])&lt;=6, YEAR(Calls[[#This Row],[Date of Call]]),YEAR(Calls[[#This Row],[Date of Call]])+1)</f>
        <v>2023</v>
      </c>
      <c r="J486" s="48" t="str">
        <f>TEXT(Calls[[#This Row],[Date of Call]],"DDDD")</f>
        <v>Sunday</v>
      </c>
      <c r="K486" s="48" t="str" cm="1">
        <f t="array" ref="K486">_xlfn.IFS(Calls[[#This Row],[Duration]]&lt;=10,"Under 10 mins",Calls[[#This Row],[Duration]]&lt;=30,"10 to 30 mins", Calls[[#This Row],[Duration]]&lt;60,"30 to 60 mins", Calls[[#This Row],[Duration]]&lt;=120,"1 to 2 hours",TRUE, "More than 2 hours")</f>
        <v>1 to 2 hours</v>
      </c>
      <c r="L486" s="5">
        <f>ROUND(Calls[[#This Row],[Satisfaction Rating]],0)</f>
        <v>4</v>
      </c>
    </row>
    <row r="487" spans="2:12" x14ac:dyDescent="0.3">
      <c r="B487" s="72" t="s">
        <v>1661</v>
      </c>
      <c r="C487" s="20" t="s">
        <v>1188</v>
      </c>
      <c r="D487" s="20">
        <v>117</v>
      </c>
      <c r="E487" s="69" t="s">
        <v>1172</v>
      </c>
      <c r="F487" s="70">
        <v>45067</v>
      </c>
      <c r="G487" s="20">
        <v>90</v>
      </c>
      <c r="H487" s="73">
        <v>4.5</v>
      </c>
      <c r="I487" s="48">
        <f>IF(MONTH(Calls[[#This Row],[Date of Call]])&lt;=6, YEAR(Calls[[#This Row],[Date of Call]]),YEAR(Calls[[#This Row],[Date of Call]])+1)</f>
        <v>2023</v>
      </c>
      <c r="J487" s="48" t="str">
        <f>TEXT(Calls[[#This Row],[Date of Call]],"DDDD")</f>
        <v>Sunday</v>
      </c>
      <c r="K487" s="48" t="str" cm="1">
        <f t="array" ref="K487">_xlfn.IFS(Calls[[#This Row],[Duration]]&lt;=10,"Under 10 mins",Calls[[#This Row],[Duration]]&lt;=30,"10 to 30 mins", Calls[[#This Row],[Duration]]&lt;60,"30 to 60 mins", Calls[[#This Row],[Duration]]&lt;=120,"1 to 2 hours",TRUE, "More than 2 hours")</f>
        <v>1 to 2 hours</v>
      </c>
      <c r="L487" s="5">
        <f>ROUND(Calls[[#This Row],[Satisfaction Rating]],0)</f>
        <v>5</v>
      </c>
    </row>
    <row r="488" spans="2:12" x14ac:dyDescent="0.3">
      <c r="B488" s="72" t="s">
        <v>1662</v>
      </c>
      <c r="C488" s="20" t="s">
        <v>1162</v>
      </c>
      <c r="D488" s="20">
        <v>76</v>
      </c>
      <c r="E488" s="69" t="s">
        <v>1178</v>
      </c>
      <c r="F488" s="70">
        <v>45068</v>
      </c>
      <c r="G488" s="20">
        <v>39</v>
      </c>
      <c r="H488" s="73">
        <v>4.5999999999999996</v>
      </c>
      <c r="I488" s="48">
        <f>IF(MONTH(Calls[[#This Row],[Date of Call]])&lt;=6, YEAR(Calls[[#This Row],[Date of Call]]),YEAR(Calls[[#This Row],[Date of Call]])+1)</f>
        <v>2023</v>
      </c>
      <c r="J488" s="48" t="str">
        <f>TEXT(Calls[[#This Row],[Date of Call]],"DDDD")</f>
        <v>Monday</v>
      </c>
      <c r="K488" s="48" t="str" cm="1">
        <f t="array" ref="K488">_xlfn.IFS(Calls[[#This Row],[Duration]]&lt;=10,"Under 10 mins",Calls[[#This Row],[Duration]]&lt;=30,"10 to 30 mins", Calls[[#This Row],[Duration]]&lt;60,"30 to 60 mins", Calls[[#This Row],[Duration]]&lt;=120,"1 to 2 hours",TRUE, "More than 2 hours")</f>
        <v>1 to 2 hours</v>
      </c>
      <c r="L488" s="5">
        <f>ROUND(Calls[[#This Row],[Satisfaction Rating]],0)</f>
        <v>5</v>
      </c>
    </row>
    <row r="489" spans="2:12" x14ac:dyDescent="0.3">
      <c r="B489" s="72" t="s">
        <v>1663</v>
      </c>
      <c r="C489" s="20" t="s">
        <v>1183</v>
      </c>
      <c r="D489" s="20">
        <v>64</v>
      </c>
      <c r="E489" s="69" t="s">
        <v>1184</v>
      </c>
      <c r="F489" s="70">
        <v>45068</v>
      </c>
      <c r="G489" s="20">
        <v>132</v>
      </c>
      <c r="H489" s="73">
        <v>3.3</v>
      </c>
      <c r="I489" s="48">
        <f>IF(MONTH(Calls[[#This Row],[Date of Call]])&lt;=6, YEAR(Calls[[#This Row],[Date of Call]]),YEAR(Calls[[#This Row],[Date of Call]])+1)</f>
        <v>2023</v>
      </c>
      <c r="J489" s="48" t="str">
        <f>TEXT(Calls[[#This Row],[Date of Call]],"DDDD")</f>
        <v>Monday</v>
      </c>
      <c r="K489" s="48" t="str" cm="1">
        <f t="array" ref="K489">_xlfn.IFS(Calls[[#This Row],[Duration]]&lt;=10,"Under 10 mins",Calls[[#This Row],[Duration]]&lt;=30,"10 to 30 mins", Calls[[#This Row],[Duration]]&lt;60,"30 to 60 mins", Calls[[#This Row],[Duration]]&lt;=120,"1 to 2 hours",TRUE, "More than 2 hours")</f>
        <v>1 to 2 hours</v>
      </c>
      <c r="L489" s="5">
        <f>ROUND(Calls[[#This Row],[Satisfaction Rating]],0)</f>
        <v>3</v>
      </c>
    </row>
    <row r="490" spans="2:12" x14ac:dyDescent="0.3">
      <c r="B490" s="72" t="s">
        <v>1664</v>
      </c>
      <c r="C490" s="20" t="s">
        <v>1171</v>
      </c>
      <c r="D490" s="20">
        <v>33</v>
      </c>
      <c r="E490" s="69" t="s">
        <v>1184</v>
      </c>
      <c r="F490" s="70">
        <v>45068</v>
      </c>
      <c r="G490" s="20">
        <v>170</v>
      </c>
      <c r="H490" s="73">
        <v>3.8</v>
      </c>
      <c r="I490" s="48">
        <f>IF(MONTH(Calls[[#This Row],[Date of Call]])&lt;=6, YEAR(Calls[[#This Row],[Date of Call]]),YEAR(Calls[[#This Row],[Date of Call]])+1)</f>
        <v>2023</v>
      </c>
      <c r="J490" s="48" t="str">
        <f>TEXT(Calls[[#This Row],[Date of Call]],"DDDD")</f>
        <v>Monday</v>
      </c>
      <c r="K490" s="48" t="str" cm="1">
        <f t="array" ref="K490">_xlfn.IFS(Calls[[#This Row],[Duration]]&lt;=10,"Under 10 mins",Calls[[#This Row],[Duration]]&lt;=30,"10 to 30 mins", Calls[[#This Row],[Duration]]&lt;60,"30 to 60 mins", Calls[[#This Row],[Duration]]&lt;=120,"1 to 2 hours",TRUE, "More than 2 hours")</f>
        <v>30 to 60 mins</v>
      </c>
      <c r="L490" s="5">
        <f>ROUND(Calls[[#This Row],[Satisfaction Rating]],0)</f>
        <v>4</v>
      </c>
    </row>
    <row r="491" spans="2:12" x14ac:dyDescent="0.3">
      <c r="B491" s="72" t="s">
        <v>1665</v>
      </c>
      <c r="C491" s="20" t="s">
        <v>1188</v>
      </c>
      <c r="D491" s="20">
        <v>115</v>
      </c>
      <c r="E491" s="69" t="s">
        <v>1172</v>
      </c>
      <c r="F491" s="70">
        <v>45068</v>
      </c>
      <c r="G491" s="20">
        <v>42</v>
      </c>
      <c r="H491" s="73">
        <v>4.7</v>
      </c>
      <c r="I491" s="48">
        <f>IF(MONTH(Calls[[#This Row],[Date of Call]])&lt;=6, YEAR(Calls[[#This Row],[Date of Call]]),YEAR(Calls[[#This Row],[Date of Call]])+1)</f>
        <v>2023</v>
      </c>
      <c r="J491" s="48" t="str">
        <f>TEXT(Calls[[#This Row],[Date of Call]],"DDDD")</f>
        <v>Monday</v>
      </c>
      <c r="K491" s="48" t="str" cm="1">
        <f t="array" ref="K491">_xlfn.IFS(Calls[[#This Row],[Duration]]&lt;=10,"Under 10 mins",Calls[[#This Row],[Duration]]&lt;=30,"10 to 30 mins", Calls[[#This Row],[Duration]]&lt;60,"30 to 60 mins", Calls[[#This Row],[Duration]]&lt;=120,"1 to 2 hours",TRUE, "More than 2 hours")</f>
        <v>1 to 2 hours</v>
      </c>
      <c r="L491" s="5">
        <f>ROUND(Calls[[#This Row],[Satisfaction Rating]],0)</f>
        <v>5</v>
      </c>
    </row>
    <row r="492" spans="2:12" x14ac:dyDescent="0.3">
      <c r="B492" s="72" t="s">
        <v>1666</v>
      </c>
      <c r="C492" s="20" t="s">
        <v>1169</v>
      </c>
      <c r="D492" s="20">
        <v>155</v>
      </c>
      <c r="E492" s="69" t="s">
        <v>1178</v>
      </c>
      <c r="F492" s="70">
        <v>45069</v>
      </c>
      <c r="G492" s="20">
        <v>37</v>
      </c>
      <c r="H492" s="73">
        <v>4</v>
      </c>
      <c r="I492" s="48">
        <f>IF(MONTH(Calls[[#This Row],[Date of Call]])&lt;=6, YEAR(Calls[[#This Row],[Date of Call]]),YEAR(Calls[[#This Row],[Date of Call]])+1)</f>
        <v>2023</v>
      </c>
      <c r="J492" s="48" t="str">
        <f>TEXT(Calls[[#This Row],[Date of Call]],"DDDD")</f>
        <v>Tuesday</v>
      </c>
      <c r="K492" s="48" t="str" cm="1">
        <f t="array" ref="K492">_xlfn.IFS(Calls[[#This Row],[Duration]]&lt;=10,"Under 10 mins",Calls[[#This Row],[Duration]]&lt;=30,"10 to 30 mins", Calls[[#This Row],[Duration]]&lt;60,"30 to 60 mins", Calls[[#This Row],[Duration]]&lt;=120,"1 to 2 hours",TRUE, "More than 2 hours")</f>
        <v>More than 2 hours</v>
      </c>
      <c r="L492" s="5">
        <f>ROUND(Calls[[#This Row],[Satisfaction Rating]],0)</f>
        <v>4</v>
      </c>
    </row>
    <row r="493" spans="2:12" x14ac:dyDescent="0.3">
      <c r="B493" s="72" t="s">
        <v>1667</v>
      </c>
      <c r="C493" s="20" t="s">
        <v>1161</v>
      </c>
      <c r="D493" s="20">
        <v>117</v>
      </c>
      <c r="E493" s="69" t="s">
        <v>1178</v>
      </c>
      <c r="F493" s="70">
        <v>45069</v>
      </c>
      <c r="G493" s="20">
        <v>88</v>
      </c>
      <c r="H493" s="73">
        <v>4.7</v>
      </c>
      <c r="I493" s="48">
        <f>IF(MONTH(Calls[[#This Row],[Date of Call]])&lt;=6, YEAR(Calls[[#This Row],[Date of Call]]),YEAR(Calls[[#This Row],[Date of Call]])+1)</f>
        <v>2023</v>
      </c>
      <c r="J493" s="48" t="str">
        <f>TEXT(Calls[[#This Row],[Date of Call]],"DDDD")</f>
        <v>Tuesday</v>
      </c>
      <c r="K493" s="48" t="str" cm="1">
        <f t="array" ref="K493">_xlfn.IFS(Calls[[#This Row],[Duration]]&lt;=10,"Under 10 mins",Calls[[#This Row],[Duration]]&lt;=30,"10 to 30 mins", Calls[[#This Row],[Duration]]&lt;60,"30 to 60 mins", Calls[[#This Row],[Duration]]&lt;=120,"1 to 2 hours",TRUE, "More than 2 hours")</f>
        <v>1 to 2 hours</v>
      </c>
      <c r="L493" s="5">
        <f>ROUND(Calls[[#This Row],[Satisfaction Rating]],0)</f>
        <v>5</v>
      </c>
    </row>
    <row r="494" spans="2:12" x14ac:dyDescent="0.3">
      <c r="B494" s="72" t="s">
        <v>1668</v>
      </c>
      <c r="C494" s="20" t="s">
        <v>1179</v>
      </c>
      <c r="D494" s="20">
        <v>63</v>
      </c>
      <c r="E494" s="69" t="s">
        <v>1178</v>
      </c>
      <c r="F494" s="70">
        <v>45069</v>
      </c>
      <c r="G494" s="20">
        <v>80</v>
      </c>
      <c r="H494" s="73">
        <v>2.5</v>
      </c>
      <c r="I494" s="48">
        <f>IF(MONTH(Calls[[#This Row],[Date of Call]])&lt;=6, YEAR(Calls[[#This Row],[Date of Call]]),YEAR(Calls[[#This Row],[Date of Call]])+1)</f>
        <v>2023</v>
      </c>
      <c r="J494" s="48" t="str">
        <f>TEXT(Calls[[#This Row],[Date of Call]],"DDDD")</f>
        <v>Tuesday</v>
      </c>
      <c r="K494" s="48" t="str" cm="1">
        <f t="array" ref="K494">_xlfn.IFS(Calls[[#This Row],[Duration]]&lt;=10,"Under 10 mins",Calls[[#This Row],[Duration]]&lt;=30,"10 to 30 mins", Calls[[#This Row],[Duration]]&lt;60,"30 to 60 mins", Calls[[#This Row],[Duration]]&lt;=120,"1 to 2 hours",TRUE, "More than 2 hours")</f>
        <v>1 to 2 hours</v>
      </c>
      <c r="L494" s="5">
        <f>ROUND(Calls[[#This Row],[Satisfaction Rating]],0)</f>
        <v>3</v>
      </c>
    </row>
    <row r="495" spans="2:12" x14ac:dyDescent="0.3">
      <c r="B495" s="72" t="s">
        <v>1669</v>
      </c>
      <c r="C495" s="20" t="s">
        <v>1183</v>
      </c>
      <c r="D495" s="20">
        <v>59</v>
      </c>
      <c r="E495" s="69" t="s">
        <v>1157</v>
      </c>
      <c r="F495" s="70">
        <v>45070</v>
      </c>
      <c r="G495" s="20">
        <v>123</v>
      </c>
      <c r="H495" s="73">
        <v>3.6</v>
      </c>
      <c r="I495" s="48">
        <f>IF(MONTH(Calls[[#This Row],[Date of Call]])&lt;=6, YEAR(Calls[[#This Row],[Date of Call]]),YEAR(Calls[[#This Row],[Date of Call]])+1)</f>
        <v>2023</v>
      </c>
      <c r="J495" s="48" t="str">
        <f>TEXT(Calls[[#This Row],[Date of Call]],"DDDD")</f>
        <v>Wednesday</v>
      </c>
      <c r="K495" s="48" t="str" cm="1">
        <f t="array" ref="K495">_xlfn.IFS(Calls[[#This Row],[Duration]]&lt;=10,"Under 10 mins",Calls[[#This Row],[Duration]]&lt;=30,"10 to 30 mins", Calls[[#This Row],[Duration]]&lt;60,"30 to 60 mins", Calls[[#This Row],[Duration]]&lt;=120,"1 to 2 hours",TRUE, "More than 2 hours")</f>
        <v>30 to 60 mins</v>
      </c>
      <c r="L495" s="5">
        <f>ROUND(Calls[[#This Row],[Satisfaction Rating]],0)</f>
        <v>4</v>
      </c>
    </row>
    <row r="496" spans="2:12" x14ac:dyDescent="0.3">
      <c r="B496" s="72" t="s">
        <v>1670</v>
      </c>
      <c r="C496" s="20" t="s">
        <v>1174</v>
      </c>
      <c r="D496" s="20">
        <v>133</v>
      </c>
      <c r="E496" s="69" t="s">
        <v>1184</v>
      </c>
      <c r="F496" s="70">
        <v>45070</v>
      </c>
      <c r="G496" s="20">
        <v>31</v>
      </c>
      <c r="H496" s="73">
        <v>3.7</v>
      </c>
      <c r="I496" s="48">
        <f>IF(MONTH(Calls[[#This Row],[Date of Call]])&lt;=6, YEAR(Calls[[#This Row],[Date of Call]]),YEAR(Calls[[#This Row],[Date of Call]])+1)</f>
        <v>2023</v>
      </c>
      <c r="J496" s="48" t="str">
        <f>TEXT(Calls[[#This Row],[Date of Call]],"DDDD")</f>
        <v>Wednesday</v>
      </c>
      <c r="K496" s="48" t="str" cm="1">
        <f t="array" ref="K496">_xlfn.IFS(Calls[[#This Row],[Duration]]&lt;=10,"Under 10 mins",Calls[[#This Row],[Duration]]&lt;=30,"10 to 30 mins", Calls[[#This Row],[Duration]]&lt;60,"30 to 60 mins", Calls[[#This Row],[Duration]]&lt;=120,"1 to 2 hours",TRUE, "More than 2 hours")</f>
        <v>More than 2 hours</v>
      </c>
      <c r="L496" s="5">
        <f>ROUND(Calls[[#This Row],[Satisfaction Rating]],0)</f>
        <v>4</v>
      </c>
    </row>
    <row r="497" spans="2:12" x14ac:dyDescent="0.3">
      <c r="B497" s="72" t="s">
        <v>1671</v>
      </c>
      <c r="C497" s="20" t="s">
        <v>1158</v>
      </c>
      <c r="D497" s="20">
        <v>101</v>
      </c>
      <c r="E497" s="69" t="s">
        <v>1166</v>
      </c>
      <c r="F497" s="70">
        <v>45070</v>
      </c>
      <c r="G497" s="20">
        <v>205</v>
      </c>
      <c r="H497" s="73">
        <v>3.9</v>
      </c>
      <c r="I497" s="48">
        <f>IF(MONTH(Calls[[#This Row],[Date of Call]])&lt;=6, YEAR(Calls[[#This Row],[Date of Call]]),YEAR(Calls[[#This Row],[Date of Call]])+1)</f>
        <v>2023</v>
      </c>
      <c r="J497" s="48" t="str">
        <f>TEXT(Calls[[#This Row],[Date of Call]],"DDDD")</f>
        <v>Wednesday</v>
      </c>
      <c r="K497" s="48" t="str" cm="1">
        <f t="array" ref="K497">_xlfn.IFS(Calls[[#This Row],[Duration]]&lt;=10,"Under 10 mins",Calls[[#This Row],[Duration]]&lt;=30,"10 to 30 mins", Calls[[#This Row],[Duration]]&lt;60,"30 to 60 mins", Calls[[#This Row],[Duration]]&lt;=120,"1 to 2 hours",TRUE, "More than 2 hours")</f>
        <v>1 to 2 hours</v>
      </c>
      <c r="L497" s="5">
        <f>ROUND(Calls[[#This Row],[Satisfaction Rating]],0)</f>
        <v>4</v>
      </c>
    </row>
    <row r="498" spans="2:12" x14ac:dyDescent="0.3">
      <c r="B498" s="72" t="s">
        <v>1672</v>
      </c>
      <c r="C498" s="20" t="s">
        <v>1187</v>
      </c>
      <c r="D498" s="20">
        <v>151</v>
      </c>
      <c r="E498" s="69" t="s">
        <v>1178</v>
      </c>
      <c r="F498" s="70">
        <v>45071</v>
      </c>
      <c r="G498" s="20">
        <v>123</v>
      </c>
      <c r="H498" s="73">
        <v>3.7</v>
      </c>
      <c r="I498" s="48">
        <f>IF(MONTH(Calls[[#This Row],[Date of Call]])&lt;=6, YEAR(Calls[[#This Row],[Date of Call]]),YEAR(Calls[[#This Row],[Date of Call]])+1)</f>
        <v>2023</v>
      </c>
      <c r="J498" s="48" t="str">
        <f>TEXT(Calls[[#This Row],[Date of Call]],"DDDD")</f>
        <v>Thursday</v>
      </c>
      <c r="K498" s="48" t="str" cm="1">
        <f t="array" ref="K498">_xlfn.IFS(Calls[[#This Row],[Duration]]&lt;=10,"Under 10 mins",Calls[[#This Row],[Duration]]&lt;=30,"10 to 30 mins", Calls[[#This Row],[Duration]]&lt;60,"30 to 60 mins", Calls[[#This Row],[Duration]]&lt;=120,"1 to 2 hours",TRUE, "More than 2 hours")</f>
        <v>More than 2 hours</v>
      </c>
      <c r="L498" s="5">
        <f>ROUND(Calls[[#This Row],[Satisfaction Rating]],0)</f>
        <v>4</v>
      </c>
    </row>
    <row r="499" spans="2:12" x14ac:dyDescent="0.3">
      <c r="B499" s="72" t="s">
        <v>1673</v>
      </c>
      <c r="C499" s="20" t="s">
        <v>1171</v>
      </c>
      <c r="D499" s="20">
        <v>146</v>
      </c>
      <c r="E499" s="69" t="s">
        <v>1184</v>
      </c>
      <c r="F499" s="70">
        <v>45071</v>
      </c>
      <c r="G499" s="20">
        <v>123</v>
      </c>
      <c r="H499" s="73">
        <v>4.3</v>
      </c>
      <c r="I499" s="48">
        <f>IF(MONTH(Calls[[#This Row],[Date of Call]])&lt;=6, YEAR(Calls[[#This Row],[Date of Call]]),YEAR(Calls[[#This Row],[Date of Call]])+1)</f>
        <v>2023</v>
      </c>
      <c r="J499" s="48" t="str">
        <f>TEXT(Calls[[#This Row],[Date of Call]],"DDDD")</f>
        <v>Thursday</v>
      </c>
      <c r="K499" s="48" t="str" cm="1">
        <f t="array" ref="K499">_xlfn.IFS(Calls[[#This Row],[Duration]]&lt;=10,"Under 10 mins",Calls[[#This Row],[Duration]]&lt;=30,"10 to 30 mins", Calls[[#This Row],[Duration]]&lt;60,"30 to 60 mins", Calls[[#This Row],[Duration]]&lt;=120,"1 to 2 hours",TRUE, "More than 2 hours")</f>
        <v>More than 2 hours</v>
      </c>
      <c r="L499" s="5">
        <f>ROUND(Calls[[#This Row],[Satisfaction Rating]],0)</f>
        <v>4</v>
      </c>
    </row>
    <row r="500" spans="2:12" x14ac:dyDescent="0.3">
      <c r="B500" s="72" t="s">
        <v>1674</v>
      </c>
      <c r="C500" s="20" t="s">
        <v>1179</v>
      </c>
      <c r="D500" s="20">
        <v>148</v>
      </c>
      <c r="E500" s="69" t="s">
        <v>1184</v>
      </c>
      <c r="F500" s="70">
        <v>45071</v>
      </c>
      <c r="G500" s="20">
        <v>36</v>
      </c>
      <c r="H500" s="73">
        <v>2.9</v>
      </c>
      <c r="I500" s="48">
        <f>IF(MONTH(Calls[[#This Row],[Date of Call]])&lt;=6, YEAR(Calls[[#This Row],[Date of Call]]),YEAR(Calls[[#This Row],[Date of Call]])+1)</f>
        <v>2023</v>
      </c>
      <c r="J500" s="48" t="str">
        <f>TEXT(Calls[[#This Row],[Date of Call]],"DDDD")</f>
        <v>Thursday</v>
      </c>
      <c r="K500" s="48" t="str" cm="1">
        <f t="array" ref="K500">_xlfn.IFS(Calls[[#This Row],[Duration]]&lt;=10,"Under 10 mins",Calls[[#This Row],[Duration]]&lt;=30,"10 to 30 mins", Calls[[#This Row],[Duration]]&lt;60,"30 to 60 mins", Calls[[#This Row],[Duration]]&lt;=120,"1 to 2 hours",TRUE, "More than 2 hours")</f>
        <v>More than 2 hours</v>
      </c>
      <c r="L500" s="5">
        <f>ROUND(Calls[[#This Row],[Satisfaction Rating]],0)</f>
        <v>3</v>
      </c>
    </row>
    <row r="501" spans="2:12" x14ac:dyDescent="0.3">
      <c r="B501" s="72" t="s">
        <v>1675</v>
      </c>
      <c r="C501" s="20" t="s">
        <v>1187</v>
      </c>
      <c r="D501" s="20">
        <v>81</v>
      </c>
      <c r="E501" s="69" t="s">
        <v>1184</v>
      </c>
      <c r="F501" s="70">
        <v>45071</v>
      </c>
      <c r="G501" s="20">
        <v>116</v>
      </c>
      <c r="H501" s="73">
        <v>4.3</v>
      </c>
      <c r="I501" s="48">
        <f>IF(MONTH(Calls[[#This Row],[Date of Call]])&lt;=6, YEAR(Calls[[#This Row],[Date of Call]]),YEAR(Calls[[#This Row],[Date of Call]])+1)</f>
        <v>2023</v>
      </c>
      <c r="J501" s="48" t="str">
        <f>TEXT(Calls[[#This Row],[Date of Call]],"DDDD")</f>
        <v>Thursday</v>
      </c>
      <c r="K501" s="48" t="str" cm="1">
        <f t="array" ref="K501">_xlfn.IFS(Calls[[#This Row],[Duration]]&lt;=10,"Under 10 mins",Calls[[#This Row],[Duration]]&lt;=30,"10 to 30 mins", Calls[[#This Row],[Duration]]&lt;60,"30 to 60 mins", Calls[[#This Row],[Duration]]&lt;=120,"1 to 2 hours",TRUE, "More than 2 hours")</f>
        <v>1 to 2 hours</v>
      </c>
      <c r="L501" s="5">
        <f>ROUND(Calls[[#This Row],[Satisfaction Rating]],0)</f>
        <v>4</v>
      </c>
    </row>
    <row r="502" spans="2:12" x14ac:dyDescent="0.3">
      <c r="B502" s="72" t="s">
        <v>1676</v>
      </c>
      <c r="C502" s="20" t="s">
        <v>1181</v>
      </c>
      <c r="D502" s="20">
        <v>115</v>
      </c>
      <c r="E502" s="69" t="s">
        <v>1184</v>
      </c>
      <c r="F502" s="70">
        <v>45071</v>
      </c>
      <c r="G502" s="20">
        <v>40</v>
      </c>
      <c r="H502" s="73">
        <v>4.9000000000000004</v>
      </c>
      <c r="I502" s="48">
        <f>IF(MONTH(Calls[[#This Row],[Date of Call]])&lt;=6, YEAR(Calls[[#This Row],[Date of Call]]),YEAR(Calls[[#This Row],[Date of Call]])+1)</f>
        <v>2023</v>
      </c>
      <c r="J502" s="48" t="str">
        <f>TEXT(Calls[[#This Row],[Date of Call]],"DDDD")</f>
        <v>Thursday</v>
      </c>
      <c r="K502" s="48" t="str" cm="1">
        <f t="array" ref="K502">_xlfn.IFS(Calls[[#This Row],[Duration]]&lt;=10,"Under 10 mins",Calls[[#This Row],[Duration]]&lt;=30,"10 to 30 mins", Calls[[#This Row],[Duration]]&lt;60,"30 to 60 mins", Calls[[#This Row],[Duration]]&lt;=120,"1 to 2 hours",TRUE, "More than 2 hours")</f>
        <v>1 to 2 hours</v>
      </c>
      <c r="L502" s="5">
        <f>ROUND(Calls[[#This Row],[Satisfaction Rating]],0)</f>
        <v>5</v>
      </c>
    </row>
    <row r="503" spans="2:12" x14ac:dyDescent="0.3">
      <c r="B503" s="72" t="s">
        <v>1677</v>
      </c>
      <c r="C503" s="20" t="s">
        <v>1181</v>
      </c>
      <c r="D503" s="20">
        <v>117</v>
      </c>
      <c r="E503" s="69" t="s">
        <v>1178</v>
      </c>
      <c r="F503" s="70">
        <v>45071</v>
      </c>
      <c r="G503" s="20">
        <v>40</v>
      </c>
      <c r="H503" s="73">
        <v>4</v>
      </c>
      <c r="I503" s="48">
        <f>IF(MONTH(Calls[[#This Row],[Date of Call]])&lt;=6, YEAR(Calls[[#This Row],[Date of Call]]),YEAR(Calls[[#This Row],[Date of Call]])+1)</f>
        <v>2023</v>
      </c>
      <c r="J503" s="48" t="str">
        <f>TEXT(Calls[[#This Row],[Date of Call]],"DDDD")</f>
        <v>Thursday</v>
      </c>
      <c r="K503" s="48" t="str" cm="1">
        <f t="array" ref="K503">_xlfn.IFS(Calls[[#This Row],[Duration]]&lt;=10,"Under 10 mins",Calls[[#This Row],[Duration]]&lt;=30,"10 to 30 mins", Calls[[#This Row],[Duration]]&lt;60,"30 to 60 mins", Calls[[#This Row],[Duration]]&lt;=120,"1 to 2 hours",TRUE, "More than 2 hours")</f>
        <v>1 to 2 hours</v>
      </c>
      <c r="L503" s="5">
        <f>ROUND(Calls[[#This Row],[Satisfaction Rating]],0)</f>
        <v>4</v>
      </c>
    </row>
    <row r="504" spans="2:12" x14ac:dyDescent="0.3">
      <c r="B504" s="72" t="s">
        <v>1678</v>
      </c>
      <c r="C504" s="20" t="s">
        <v>1158</v>
      </c>
      <c r="D504" s="20">
        <v>110</v>
      </c>
      <c r="E504" s="69" t="s">
        <v>1172</v>
      </c>
      <c r="F504" s="70">
        <v>45072</v>
      </c>
      <c r="G504" s="20">
        <v>82</v>
      </c>
      <c r="H504" s="73">
        <v>4</v>
      </c>
      <c r="I504" s="48">
        <f>IF(MONTH(Calls[[#This Row],[Date of Call]])&lt;=6, YEAR(Calls[[#This Row],[Date of Call]]),YEAR(Calls[[#This Row],[Date of Call]])+1)</f>
        <v>2023</v>
      </c>
      <c r="J504" s="48" t="str">
        <f>TEXT(Calls[[#This Row],[Date of Call]],"DDDD")</f>
        <v>Friday</v>
      </c>
      <c r="K504" s="48" t="str" cm="1">
        <f t="array" ref="K504">_xlfn.IFS(Calls[[#This Row],[Duration]]&lt;=10,"Under 10 mins",Calls[[#This Row],[Duration]]&lt;=30,"10 to 30 mins", Calls[[#This Row],[Duration]]&lt;60,"30 to 60 mins", Calls[[#This Row],[Duration]]&lt;=120,"1 to 2 hours",TRUE, "More than 2 hours")</f>
        <v>1 to 2 hours</v>
      </c>
      <c r="L504" s="5">
        <f>ROUND(Calls[[#This Row],[Satisfaction Rating]],0)</f>
        <v>4</v>
      </c>
    </row>
    <row r="505" spans="2:12" x14ac:dyDescent="0.3">
      <c r="B505" s="72" t="s">
        <v>1679</v>
      </c>
      <c r="C505" s="20" t="s">
        <v>1162</v>
      </c>
      <c r="D505" s="20">
        <v>103</v>
      </c>
      <c r="E505" s="69" t="s">
        <v>1157</v>
      </c>
      <c r="F505" s="70">
        <v>45072</v>
      </c>
      <c r="G505" s="20">
        <v>62</v>
      </c>
      <c r="H505" s="73">
        <v>3.4</v>
      </c>
      <c r="I505" s="48">
        <f>IF(MONTH(Calls[[#This Row],[Date of Call]])&lt;=6, YEAR(Calls[[#This Row],[Date of Call]]),YEAR(Calls[[#This Row],[Date of Call]])+1)</f>
        <v>2023</v>
      </c>
      <c r="J505" s="48" t="str">
        <f>TEXT(Calls[[#This Row],[Date of Call]],"DDDD")</f>
        <v>Friday</v>
      </c>
      <c r="K505" s="48" t="str" cm="1">
        <f t="array" ref="K505">_xlfn.IFS(Calls[[#This Row],[Duration]]&lt;=10,"Under 10 mins",Calls[[#This Row],[Duration]]&lt;=30,"10 to 30 mins", Calls[[#This Row],[Duration]]&lt;60,"30 to 60 mins", Calls[[#This Row],[Duration]]&lt;=120,"1 to 2 hours",TRUE, "More than 2 hours")</f>
        <v>1 to 2 hours</v>
      </c>
      <c r="L505" s="5">
        <f>ROUND(Calls[[#This Row],[Satisfaction Rating]],0)</f>
        <v>3</v>
      </c>
    </row>
    <row r="506" spans="2:12" x14ac:dyDescent="0.3">
      <c r="B506" s="72" t="s">
        <v>1680</v>
      </c>
      <c r="C506" s="20" t="s">
        <v>1169</v>
      </c>
      <c r="D506" s="20">
        <v>45</v>
      </c>
      <c r="E506" s="69" t="s">
        <v>1157</v>
      </c>
      <c r="F506" s="70">
        <v>45072</v>
      </c>
      <c r="G506" s="20">
        <v>135</v>
      </c>
      <c r="H506" s="73">
        <v>3.9</v>
      </c>
      <c r="I506" s="48">
        <f>IF(MONTH(Calls[[#This Row],[Date of Call]])&lt;=6, YEAR(Calls[[#This Row],[Date of Call]]),YEAR(Calls[[#This Row],[Date of Call]])+1)</f>
        <v>2023</v>
      </c>
      <c r="J506" s="48" t="str">
        <f>TEXT(Calls[[#This Row],[Date of Call]],"DDDD")</f>
        <v>Friday</v>
      </c>
      <c r="K506" s="48" t="str" cm="1">
        <f t="array" ref="K506">_xlfn.IFS(Calls[[#This Row],[Duration]]&lt;=10,"Under 10 mins",Calls[[#This Row],[Duration]]&lt;=30,"10 to 30 mins", Calls[[#This Row],[Duration]]&lt;60,"30 to 60 mins", Calls[[#This Row],[Duration]]&lt;=120,"1 to 2 hours",TRUE, "More than 2 hours")</f>
        <v>30 to 60 mins</v>
      </c>
      <c r="L506" s="5">
        <f>ROUND(Calls[[#This Row],[Satisfaction Rating]],0)</f>
        <v>4</v>
      </c>
    </row>
    <row r="507" spans="2:12" x14ac:dyDescent="0.3">
      <c r="B507" s="72" t="s">
        <v>1681</v>
      </c>
      <c r="C507" s="20" t="s">
        <v>1158</v>
      </c>
      <c r="D507" s="20">
        <v>110</v>
      </c>
      <c r="E507" s="69" t="s">
        <v>1166</v>
      </c>
      <c r="F507" s="70">
        <v>45072</v>
      </c>
      <c r="G507" s="20">
        <v>155</v>
      </c>
      <c r="H507" s="73">
        <v>2.1</v>
      </c>
      <c r="I507" s="48">
        <f>IF(MONTH(Calls[[#This Row],[Date of Call]])&lt;=6, YEAR(Calls[[#This Row],[Date of Call]]),YEAR(Calls[[#This Row],[Date of Call]])+1)</f>
        <v>2023</v>
      </c>
      <c r="J507" s="48" t="str">
        <f>TEXT(Calls[[#This Row],[Date of Call]],"DDDD")</f>
        <v>Friday</v>
      </c>
      <c r="K507" s="48" t="str" cm="1">
        <f t="array" ref="K507">_xlfn.IFS(Calls[[#This Row],[Duration]]&lt;=10,"Under 10 mins",Calls[[#This Row],[Duration]]&lt;=30,"10 to 30 mins", Calls[[#This Row],[Duration]]&lt;60,"30 to 60 mins", Calls[[#This Row],[Duration]]&lt;=120,"1 to 2 hours",TRUE, "More than 2 hours")</f>
        <v>1 to 2 hours</v>
      </c>
      <c r="L507" s="5">
        <f>ROUND(Calls[[#This Row],[Satisfaction Rating]],0)</f>
        <v>2</v>
      </c>
    </row>
    <row r="508" spans="2:12" x14ac:dyDescent="0.3">
      <c r="B508" s="72" t="s">
        <v>1682</v>
      </c>
      <c r="C508" s="20" t="s">
        <v>1183</v>
      </c>
      <c r="D508" s="20">
        <v>43</v>
      </c>
      <c r="E508" s="69" t="s">
        <v>1172</v>
      </c>
      <c r="F508" s="70">
        <v>45072</v>
      </c>
      <c r="G508" s="20">
        <v>37</v>
      </c>
      <c r="H508" s="73">
        <v>4.9000000000000004</v>
      </c>
      <c r="I508" s="48">
        <f>IF(MONTH(Calls[[#This Row],[Date of Call]])&lt;=6, YEAR(Calls[[#This Row],[Date of Call]]),YEAR(Calls[[#This Row],[Date of Call]])+1)</f>
        <v>2023</v>
      </c>
      <c r="J508" s="48" t="str">
        <f>TEXT(Calls[[#This Row],[Date of Call]],"DDDD")</f>
        <v>Friday</v>
      </c>
      <c r="K508" s="48" t="str" cm="1">
        <f t="array" ref="K508">_xlfn.IFS(Calls[[#This Row],[Duration]]&lt;=10,"Under 10 mins",Calls[[#This Row],[Duration]]&lt;=30,"10 to 30 mins", Calls[[#This Row],[Duration]]&lt;60,"30 to 60 mins", Calls[[#This Row],[Duration]]&lt;=120,"1 to 2 hours",TRUE, "More than 2 hours")</f>
        <v>30 to 60 mins</v>
      </c>
      <c r="L508" s="5">
        <f>ROUND(Calls[[#This Row],[Satisfaction Rating]],0)</f>
        <v>5</v>
      </c>
    </row>
    <row r="509" spans="2:12" x14ac:dyDescent="0.3">
      <c r="B509" s="72" t="s">
        <v>1683</v>
      </c>
      <c r="C509" s="20" t="s">
        <v>1158</v>
      </c>
      <c r="D509" s="20">
        <v>104</v>
      </c>
      <c r="E509" s="69" t="s">
        <v>1178</v>
      </c>
      <c r="F509" s="70">
        <v>45073</v>
      </c>
      <c r="G509" s="20">
        <v>56</v>
      </c>
      <c r="H509" s="73">
        <v>3.4</v>
      </c>
      <c r="I509" s="48">
        <f>IF(MONTH(Calls[[#This Row],[Date of Call]])&lt;=6, YEAR(Calls[[#This Row],[Date of Call]]),YEAR(Calls[[#This Row],[Date of Call]])+1)</f>
        <v>2023</v>
      </c>
      <c r="J509" s="48" t="str">
        <f>TEXT(Calls[[#This Row],[Date of Call]],"DDDD")</f>
        <v>Saturday</v>
      </c>
      <c r="K509" s="48" t="str" cm="1">
        <f t="array" ref="K509">_xlfn.IFS(Calls[[#This Row],[Duration]]&lt;=10,"Under 10 mins",Calls[[#This Row],[Duration]]&lt;=30,"10 to 30 mins", Calls[[#This Row],[Duration]]&lt;60,"30 to 60 mins", Calls[[#This Row],[Duration]]&lt;=120,"1 to 2 hours",TRUE, "More than 2 hours")</f>
        <v>1 to 2 hours</v>
      </c>
      <c r="L509" s="5">
        <f>ROUND(Calls[[#This Row],[Satisfaction Rating]],0)</f>
        <v>3</v>
      </c>
    </row>
    <row r="510" spans="2:12" x14ac:dyDescent="0.3">
      <c r="B510" s="72" t="s">
        <v>1684</v>
      </c>
      <c r="C510" s="20" t="s">
        <v>1158</v>
      </c>
      <c r="D510" s="20">
        <v>101</v>
      </c>
      <c r="E510" s="69" t="s">
        <v>1178</v>
      </c>
      <c r="F510" s="70">
        <v>45073</v>
      </c>
      <c r="G510" s="20">
        <v>185</v>
      </c>
      <c r="H510" s="73">
        <v>5</v>
      </c>
      <c r="I510" s="48">
        <f>IF(MONTH(Calls[[#This Row],[Date of Call]])&lt;=6, YEAR(Calls[[#This Row],[Date of Call]]),YEAR(Calls[[#This Row],[Date of Call]])+1)</f>
        <v>2023</v>
      </c>
      <c r="J510" s="48" t="str">
        <f>TEXT(Calls[[#This Row],[Date of Call]],"DDDD")</f>
        <v>Saturday</v>
      </c>
      <c r="K510" s="48" t="str" cm="1">
        <f t="array" ref="K510">_xlfn.IFS(Calls[[#This Row],[Duration]]&lt;=10,"Under 10 mins",Calls[[#This Row],[Duration]]&lt;=30,"10 to 30 mins", Calls[[#This Row],[Duration]]&lt;60,"30 to 60 mins", Calls[[#This Row],[Duration]]&lt;=120,"1 to 2 hours",TRUE, "More than 2 hours")</f>
        <v>1 to 2 hours</v>
      </c>
      <c r="L510" s="5">
        <f>ROUND(Calls[[#This Row],[Satisfaction Rating]],0)</f>
        <v>5</v>
      </c>
    </row>
    <row r="511" spans="2:12" x14ac:dyDescent="0.3">
      <c r="B511" s="72" t="s">
        <v>1685</v>
      </c>
      <c r="C511" s="20" t="s">
        <v>1156</v>
      </c>
      <c r="D511" s="20">
        <v>55</v>
      </c>
      <c r="E511" s="69" t="s">
        <v>1172</v>
      </c>
      <c r="F511" s="70">
        <v>45074</v>
      </c>
      <c r="G511" s="20">
        <v>145</v>
      </c>
      <c r="H511" s="73">
        <v>4.5</v>
      </c>
      <c r="I511" s="48">
        <f>IF(MONTH(Calls[[#This Row],[Date of Call]])&lt;=6, YEAR(Calls[[#This Row],[Date of Call]]),YEAR(Calls[[#This Row],[Date of Call]])+1)</f>
        <v>2023</v>
      </c>
      <c r="J511" s="48" t="str">
        <f>TEXT(Calls[[#This Row],[Date of Call]],"DDDD")</f>
        <v>Sunday</v>
      </c>
      <c r="K511" s="48" t="str" cm="1">
        <f t="array" ref="K511">_xlfn.IFS(Calls[[#This Row],[Duration]]&lt;=10,"Under 10 mins",Calls[[#This Row],[Duration]]&lt;=30,"10 to 30 mins", Calls[[#This Row],[Duration]]&lt;60,"30 to 60 mins", Calls[[#This Row],[Duration]]&lt;=120,"1 to 2 hours",TRUE, "More than 2 hours")</f>
        <v>30 to 60 mins</v>
      </c>
      <c r="L511" s="5">
        <f>ROUND(Calls[[#This Row],[Satisfaction Rating]],0)</f>
        <v>5</v>
      </c>
    </row>
    <row r="512" spans="2:12" x14ac:dyDescent="0.3">
      <c r="B512" s="72" t="s">
        <v>1686</v>
      </c>
      <c r="C512" s="20" t="s">
        <v>1187</v>
      </c>
      <c r="D512" s="20">
        <v>40</v>
      </c>
      <c r="E512" s="69" t="s">
        <v>1157</v>
      </c>
      <c r="F512" s="70">
        <v>45074</v>
      </c>
      <c r="G512" s="20">
        <v>116</v>
      </c>
      <c r="H512" s="73">
        <v>2.6</v>
      </c>
      <c r="I512" s="48">
        <f>IF(MONTH(Calls[[#This Row],[Date of Call]])&lt;=6, YEAR(Calls[[#This Row],[Date of Call]]),YEAR(Calls[[#This Row],[Date of Call]])+1)</f>
        <v>2023</v>
      </c>
      <c r="J512" s="48" t="str">
        <f>TEXT(Calls[[#This Row],[Date of Call]],"DDDD")</f>
        <v>Sunday</v>
      </c>
      <c r="K512" s="48" t="str" cm="1">
        <f t="array" ref="K512">_xlfn.IFS(Calls[[#This Row],[Duration]]&lt;=10,"Under 10 mins",Calls[[#This Row],[Duration]]&lt;=30,"10 to 30 mins", Calls[[#This Row],[Duration]]&lt;60,"30 to 60 mins", Calls[[#This Row],[Duration]]&lt;=120,"1 to 2 hours",TRUE, "More than 2 hours")</f>
        <v>30 to 60 mins</v>
      </c>
      <c r="L512" s="5">
        <f>ROUND(Calls[[#This Row],[Satisfaction Rating]],0)</f>
        <v>3</v>
      </c>
    </row>
    <row r="513" spans="2:12" x14ac:dyDescent="0.3">
      <c r="B513" s="72" t="s">
        <v>1687</v>
      </c>
      <c r="C513" s="20" t="s">
        <v>1183</v>
      </c>
      <c r="D513" s="20">
        <v>122</v>
      </c>
      <c r="E513" s="69" t="s">
        <v>1184</v>
      </c>
      <c r="F513" s="70">
        <v>45074</v>
      </c>
      <c r="G513" s="20">
        <v>45</v>
      </c>
      <c r="H513" s="73">
        <v>4.2</v>
      </c>
      <c r="I513" s="48">
        <f>IF(MONTH(Calls[[#This Row],[Date of Call]])&lt;=6, YEAR(Calls[[#This Row],[Date of Call]]),YEAR(Calls[[#This Row],[Date of Call]])+1)</f>
        <v>2023</v>
      </c>
      <c r="J513" s="48" t="str">
        <f>TEXT(Calls[[#This Row],[Date of Call]],"DDDD")</f>
        <v>Sunday</v>
      </c>
      <c r="K513" s="48" t="str" cm="1">
        <f t="array" ref="K513">_xlfn.IFS(Calls[[#This Row],[Duration]]&lt;=10,"Under 10 mins",Calls[[#This Row],[Duration]]&lt;=30,"10 to 30 mins", Calls[[#This Row],[Duration]]&lt;60,"30 to 60 mins", Calls[[#This Row],[Duration]]&lt;=120,"1 to 2 hours",TRUE, "More than 2 hours")</f>
        <v>More than 2 hours</v>
      </c>
      <c r="L513" s="5">
        <f>ROUND(Calls[[#This Row],[Satisfaction Rating]],0)</f>
        <v>4</v>
      </c>
    </row>
    <row r="514" spans="2:12" x14ac:dyDescent="0.3">
      <c r="B514" s="72" t="s">
        <v>1688</v>
      </c>
      <c r="C514" s="20" t="s">
        <v>1171</v>
      </c>
      <c r="D514" s="20">
        <v>98</v>
      </c>
      <c r="E514" s="69" t="s">
        <v>1178</v>
      </c>
      <c r="F514" s="70">
        <v>45075</v>
      </c>
      <c r="G514" s="20">
        <v>35</v>
      </c>
      <c r="H514" s="73">
        <v>4.5</v>
      </c>
      <c r="I514" s="48">
        <f>IF(MONTH(Calls[[#This Row],[Date of Call]])&lt;=6, YEAR(Calls[[#This Row],[Date of Call]]),YEAR(Calls[[#This Row],[Date of Call]])+1)</f>
        <v>2023</v>
      </c>
      <c r="J514" s="48" t="str">
        <f>TEXT(Calls[[#This Row],[Date of Call]],"DDDD")</f>
        <v>Monday</v>
      </c>
      <c r="K514" s="48" t="str" cm="1">
        <f t="array" ref="K514">_xlfn.IFS(Calls[[#This Row],[Duration]]&lt;=10,"Under 10 mins",Calls[[#This Row],[Duration]]&lt;=30,"10 to 30 mins", Calls[[#This Row],[Duration]]&lt;60,"30 to 60 mins", Calls[[#This Row],[Duration]]&lt;=120,"1 to 2 hours",TRUE, "More than 2 hours")</f>
        <v>1 to 2 hours</v>
      </c>
      <c r="L514" s="5">
        <f>ROUND(Calls[[#This Row],[Satisfaction Rating]],0)</f>
        <v>5</v>
      </c>
    </row>
    <row r="515" spans="2:12" x14ac:dyDescent="0.3">
      <c r="B515" s="72" t="s">
        <v>1689</v>
      </c>
      <c r="C515" s="20" t="s">
        <v>1181</v>
      </c>
      <c r="D515" s="20">
        <v>110</v>
      </c>
      <c r="E515" s="69" t="s">
        <v>1157</v>
      </c>
      <c r="F515" s="70">
        <v>45075</v>
      </c>
      <c r="G515" s="20">
        <v>100</v>
      </c>
      <c r="H515" s="73">
        <v>4.4000000000000004</v>
      </c>
      <c r="I515" s="48">
        <f>IF(MONTH(Calls[[#This Row],[Date of Call]])&lt;=6, YEAR(Calls[[#This Row],[Date of Call]]),YEAR(Calls[[#This Row],[Date of Call]])+1)</f>
        <v>2023</v>
      </c>
      <c r="J515" s="48" t="str">
        <f>TEXT(Calls[[#This Row],[Date of Call]],"DDDD")</f>
        <v>Monday</v>
      </c>
      <c r="K515" s="48" t="str" cm="1">
        <f t="array" ref="K515">_xlfn.IFS(Calls[[#This Row],[Duration]]&lt;=10,"Under 10 mins",Calls[[#This Row],[Duration]]&lt;=30,"10 to 30 mins", Calls[[#This Row],[Duration]]&lt;60,"30 to 60 mins", Calls[[#This Row],[Duration]]&lt;=120,"1 to 2 hours",TRUE, "More than 2 hours")</f>
        <v>1 to 2 hours</v>
      </c>
      <c r="L515" s="5">
        <f>ROUND(Calls[[#This Row],[Satisfaction Rating]],0)</f>
        <v>4</v>
      </c>
    </row>
    <row r="516" spans="2:12" x14ac:dyDescent="0.3">
      <c r="B516" s="72" t="s">
        <v>1690</v>
      </c>
      <c r="C516" s="20" t="s">
        <v>1181</v>
      </c>
      <c r="D516" s="20">
        <v>62</v>
      </c>
      <c r="E516" s="69" t="s">
        <v>1172</v>
      </c>
      <c r="F516" s="70">
        <v>45076</v>
      </c>
      <c r="G516" s="20">
        <v>125</v>
      </c>
      <c r="H516" s="73">
        <v>3.5</v>
      </c>
      <c r="I516" s="48">
        <f>IF(MONTH(Calls[[#This Row],[Date of Call]])&lt;=6, YEAR(Calls[[#This Row],[Date of Call]]),YEAR(Calls[[#This Row],[Date of Call]])+1)</f>
        <v>2023</v>
      </c>
      <c r="J516" s="48" t="str">
        <f>TEXT(Calls[[#This Row],[Date of Call]],"DDDD")</f>
        <v>Tuesday</v>
      </c>
      <c r="K516" s="48" t="str" cm="1">
        <f t="array" ref="K516">_xlfn.IFS(Calls[[#This Row],[Duration]]&lt;=10,"Under 10 mins",Calls[[#This Row],[Duration]]&lt;=30,"10 to 30 mins", Calls[[#This Row],[Duration]]&lt;60,"30 to 60 mins", Calls[[#This Row],[Duration]]&lt;=120,"1 to 2 hours",TRUE, "More than 2 hours")</f>
        <v>1 to 2 hours</v>
      </c>
      <c r="L516" s="5">
        <f>ROUND(Calls[[#This Row],[Satisfaction Rating]],0)</f>
        <v>4</v>
      </c>
    </row>
    <row r="517" spans="2:12" x14ac:dyDescent="0.3">
      <c r="B517" s="72" t="s">
        <v>1691</v>
      </c>
      <c r="C517" s="20" t="s">
        <v>1183</v>
      </c>
      <c r="D517" s="20">
        <v>134</v>
      </c>
      <c r="E517" s="69" t="s">
        <v>1184</v>
      </c>
      <c r="F517" s="70">
        <v>45076</v>
      </c>
      <c r="G517" s="20">
        <v>120</v>
      </c>
      <c r="H517" s="73">
        <v>3</v>
      </c>
      <c r="I517" s="48">
        <f>IF(MONTH(Calls[[#This Row],[Date of Call]])&lt;=6, YEAR(Calls[[#This Row],[Date of Call]]),YEAR(Calls[[#This Row],[Date of Call]])+1)</f>
        <v>2023</v>
      </c>
      <c r="J517" s="48" t="str">
        <f>TEXT(Calls[[#This Row],[Date of Call]],"DDDD")</f>
        <v>Tuesday</v>
      </c>
      <c r="K517" s="48" t="str" cm="1">
        <f t="array" ref="K517">_xlfn.IFS(Calls[[#This Row],[Duration]]&lt;=10,"Under 10 mins",Calls[[#This Row],[Duration]]&lt;=30,"10 to 30 mins", Calls[[#This Row],[Duration]]&lt;60,"30 to 60 mins", Calls[[#This Row],[Duration]]&lt;=120,"1 to 2 hours",TRUE, "More than 2 hours")</f>
        <v>More than 2 hours</v>
      </c>
      <c r="L517" s="5">
        <f>ROUND(Calls[[#This Row],[Satisfaction Rating]],0)</f>
        <v>3</v>
      </c>
    </row>
    <row r="518" spans="2:12" x14ac:dyDescent="0.3">
      <c r="B518" s="72" t="s">
        <v>1692</v>
      </c>
      <c r="C518" s="20" t="s">
        <v>1192</v>
      </c>
      <c r="D518" s="20">
        <v>94</v>
      </c>
      <c r="E518" s="69" t="s">
        <v>1166</v>
      </c>
      <c r="F518" s="70">
        <v>45076</v>
      </c>
      <c r="G518" s="20">
        <v>180</v>
      </c>
      <c r="H518" s="73">
        <v>4.7</v>
      </c>
      <c r="I518" s="48">
        <f>IF(MONTH(Calls[[#This Row],[Date of Call]])&lt;=6, YEAR(Calls[[#This Row],[Date of Call]]),YEAR(Calls[[#This Row],[Date of Call]])+1)</f>
        <v>2023</v>
      </c>
      <c r="J518" s="48" t="str">
        <f>TEXT(Calls[[#This Row],[Date of Call]],"DDDD")</f>
        <v>Tuesday</v>
      </c>
      <c r="K518" s="48" t="str" cm="1">
        <f t="array" ref="K518">_xlfn.IFS(Calls[[#This Row],[Duration]]&lt;=10,"Under 10 mins",Calls[[#This Row],[Duration]]&lt;=30,"10 to 30 mins", Calls[[#This Row],[Duration]]&lt;60,"30 to 60 mins", Calls[[#This Row],[Duration]]&lt;=120,"1 to 2 hours",TRUE, "More than 2 hours")</f>
        <v>1 to 2 hours</v>
      </c>
      <c r="L518" s="5">
        <f>ROUND(Calls[[#This Row],[Satisfaction Rating]],0)</f>
        <v>5</v>
      </c>
    </row>
    <row r="519" spans="2:12" x14ac:dyDescent="0.3">
      <c r="B519" s="72" t="s">
        <v>1693</v>
      </c>
      <c r="C519" s="20" t="s">
        <v>1176</v>
      </c>
      <c r="D519" s="20">
        <v>63</v>
      </c>
      <c r="E519" s="69" t="s">
        <v>1157</v>
      </c>
      <c r="F519" s="70">
        <v>45076</v>
      </c>
      <c r="G519" s="20">
        <v>44</v>
      </c>
      <c r="H519" s="73">
        <v>3</v>
      </c>
      <c r="I519" s="48">
        <f>IF(MONTH(Calls[[#This Row],[Date of Call]])&lt;=6, YEAR(Calls[[#This Row],[Date of Call]]),YEAR(Calls[[#This Row],[Date of Call]])+1)</f>
        <v>2023</v>
      </c>
      <c r="J519" s="48" t="str">
        <f>TEXT(Calls[[#This Row],[Date of Call]],"DDDD")</f>
        <v>Tuesday</v>
      </c>
      <c r="K519" s="48" t="str" cm="1">
        <f t="array" ref="K519">_xlfn.IFS(Calls[[#This Row],[Duration]]&lt;=10,"Under 10 mins",Calls[[#This Row],[Duration]]&lt;=30,"10 to 30 mins", Calls[[#This Row],[Duration]]&lt;60,"30 to 60 mins", Calls[[#This Row],[Duration]]&lt;=120,"1 to 2 hours",TRUE, "More than 2 hours")</f>
        <v>1 to 2 hours</v>
      </c>
      <c r="L519" s="5">
        <f>ROUND(Calls[[#This Row],[Satisfaction Rating]],0)</f>
        <v>3</v>
      </c>
    </row>
    <row r="520" spans="2:12" x14ac:dyDescent="0.3">
      <c r="B520" s="72" t="s">
        <v>1694</v>
      </c>
      <c r="C520" s="20" t="s">
        <v>1174</v>
      </c>
      <c r="D520" s="20">
        <v>95</v>
      </c>
      <c r="E520" s="69" t="s">
        <v>1184</v>
      </c>
      <c r="F520" s="70">
        <v>45076</v>
      </c>
      <c r="G520" s="20">
        <v>86</v>
      </c>
      <c r="H520" s="73">
        <v>3.6</v>
      </c>
      <c r="I520" s="48">
        <f>IF(MONTH(Calls[[#This Row],[Date of Call]])&lt;=6, YEAR(Calls[[#This Row],[Date of Call]]),YEAR(Calls[[#This Row],[Date of Call]])+1)</f>
        <v>2023</v>
      </c>
      <c r="J520" s="48" t="str">
        <f>TEXT(Calls[[#This Row],[Date of Call]],"DDDD")</f>
        <v>Tuesday</v>
      </c>
      <c r="K520" s="48" t="str" cm="1">
        <f t="array" ref="K520">_xlfn.IFS(Calls[[#This Row],[Duration]]&lt;=10,"Under 10 mins",Calls[[#This Row],[Duration]]&lt;=30,"10 to 30 mins", Calls[[#This Row],[Duration]]&lt;60,"30 to 60 mins", Calls[[#This Row],[Duration]]&lt;=120,"1 to 2 hours",TRUE, "More than 2 hours")</f>
        <v>1 to 2 hours</v>
      </c>
      <c r="L520" s="5">
        <f>ROUND(Calls[[#This Row],[Satisfaction Rating]],0)</f>
        <v>4</v>
      </c>
    </row>
    <row r="521" spans="2:12" x14ac:dyDescent="0.3">
      <c r="B521" s="72" t="s">
        <v>1695</v>
      </c>
      <c r="C521" s="20" t="s">
        <v>1183</v>
      </c>
      <c r="D521" s="20">
        <v>106</v>
      </c>
      <c r="E521" s="69" t="s">
        <v>1184</v>
      </c>
      <c r="F521" s="70">
        <v>45077</v>
      </c>
      <c r="G521" s="20">
        <v>120</v>
      </c>
      <c r="H521" s="73">
        <v>4.0999999999999996</v>
      </c>
      <c r="I521" s="48">
        <f>IF(MONTH(Calls[[#This Row],[Date of Call]])&lt;=6, YEAR(Calls[[#This Row],[Date of Call]]),YEAR(Calls[[#This Row],[Date of Call]])+1)</f>
        <v>2023</v>
      </c>
      <c r="J521" s="48" t="str">
        <f>TEXT(Calls[[#This Row],[Date of Call]],"DDDD")</f>
        <v>Wednesday</v>
      </c>
      <c r="K521" s="48" t="str" cm="1">
        <f t="array" ref="K521">_xlfn.IFS(Calls[[#This Row],[Duration]]&lt;=10,"Under 10 mins",Calls[[#This Row],[Duration]]&lt;=30,"10 to 30 mins", Calls[[#This Row],[Duration]]&lt;60,"30 to 60 mins", Calls[[#This Row],[Duration]]&lt;=120,"1 to 2 hours",TRUE, "More than 2 hours")</f>
        <v>1 to 2 hours</v>
      </c>
      <c r="L521" s="5">
        <f>ROUND(Calls[[#This Row],[Satisfaction Rating]],0)</f>
        <v>4</v>
      </c>
    </row>
    <row r="522" spans="2:12" x14ac:dyDescent="0.3">
      <c r="B522" s="72" t="s">
        <v>1696</v>
      </c>
      <c r="C522" s="20" t="s">
        <v>1169</v>
      </c>
      <c r="D522" s="20">
        <v>94</v>
      </c>
      <c r="E522" s="69" t="s">
        <v>1166</v>
      </c>
      <c r="F522" s="70">
        <v>45077</v>
      </c>
      <c r="G522" s="20">
        <v>100</v>
      </c>
      <c r="H522" s="73">
        <v>3.7</v>
      </c>
      <c r="I522" s="48">
        <f>IF(MONTH(Calls[[#This Row],[Date of Call]])&lt;=6, YEAR(Calls[[#This Row],[Date of Call]]),YEAR(Calls[[#This Row],[Date of Call]])+1)</f>
        <v>2023</v>
      </c>
      <c r="J522" s="48" t="str">
        <f>TEXT(Calls[[#This Row],[Date of Call]],"DDDD")</f>
        <v>Wednesday</v>
      </c>
      <c r="K522" s="48" t="str" cm="1">
        <f t="array" ref="K522">_xlfn.IFS(Calls[[#This Row],[Duration]]&lt;=10,"Under 10 mins",Calls[[#This Row],[Duration]]&lt;=30,"10 to 30 mins", Calls[[#This Row],[Duration]]&lt;60,"30 to 60 mins", Calls[[#This Row],[Duration]]&lt;=120,"1 to 2 hours",TRUE, "More than 2 hours")</f>
        <v>1 to 2 hours</v>
      </c>
      <c r="L522" s="5">
        <f>ROUND(Calls[[#This Row],[Satisfaction Rating]],0)</f>
        <v>4</v>
      </c>
    </row>
    <row r="523" spans="2:12" x14ac:dyDescent="0.3">
      <c r="B523" s="72" t="s">
        <v>1697</v>
      </c>
      <c r="C523" s="20" t="s">
        <v>1169</v>
      </c>
      <c r="D523" s="20">
        <v>51</v>
      </c>
      <c r="E523" s="69" t="s">
        <v>1166</v>
      </c>
      <c r="F523" s="70">
        <v>45078</v>
      </c>
      <c r="G523" s="20">
        <v>108</v>
      </c>
      <c r="H523" s="73">
        <v>4.5</v>
      </c>
      <c r="I523" s="48">
        <f>IF(MONTH(Calls[[#This Row],[Date of Call]])&lt;=6, YEAR(Calls[[#This Row],[Date of Call]]),YEAR(Calls[[#This Row],[Date of Call]])+1)</f>
        <v>2023</v>
      </c>
      <c r="J523" s="48" t="str">
        <f>TEXT(Calls[[#This Row],[Date of Call]],"DDDD")</f>
        <v>Thursday</v>
      </c>
      <c r="K523" s="48" t="str" cm="1">
        <f t="array" ref="K523">_xlfn.IFS(Calls[[#This Row],[Duration]]&lt;=10,"Under 10 mins",Calls[[#This Row],[Duration]]&lt;=30,"10 to 30 mins", Calls[[#This Row],[Duration]]&lt;60,"30 to 60 mins", Calls[[#This Row],[Duration]]&lt;=120,"1 to 2 hours",TRUE, "More than 2 hours")</f>
        <v>30 to 60 mins</v>
      </c>
      <c r="L523" s="5">
        <f>ROUND(Calls[[#This Row],[Satisfaction Rating]],0)</f>
        <v>5</v>
      </c>
    </row>
    <row r="524" spans="2:12" x14ac:dyDescent="0.3">
      <c r="B524" s="72" t="s">
        <v>1698</v>
      </c>
      <c r="C524" s="20" t="s">
        <v>1179</v>
      </c>
      <c r="D524" s="20">
        <v>39</v>
      </c>
      <c r="E524" s="69" t="s">
        <v>1166</v>
      </c>
      <c r="F524" s="70">
        <v>45078</v>
      </c>
      <c r="G524" s="20">
        <v>46</v>
      </c>
      <c r="H524" s="73">
        <v>4.5999999999999996</v>
      </c>
      <c r="I524" s="48">
        <f>IF(MONTH(Calls[[#This Row],[Date of Call]])&lt;=6, YEAR(Calls[[#This Row],[Date of Call]]),YEAR(Calls[[#This Row],[Date of Call]])+1)</f>
        <v>2023</v>
      </c>
      <c r="J524" s="48" t="str">
        <f>TEXT(Calls[[#This Row],[Date of Call]],"DDDD")</f>
        <v>Thursday</v>
      </c>
      <c r="K524" s="48" t="str" cm="1">
        <f t="array" ref="K524">_xlfn.IFS(Calls[[#This Row],[Duration]]&lt;=10,"Under 10 mins",Calls[[#This Row],[Duration]]&lt;=30,"10 to 30 mins", Calls[[#This Row],[Duration]]&lt;60,"30 to 60 mins", Calls[[#This Row],[Duration]]&lt;=120,"1 to 2 hours",TRUE, "More than 2 hours")</f>
        <v>30 to 60 mins</v>
      </c>
      <c r="L524" s="5">
        <f>ROUND(Calls[[#This Row],[Satisfaction Rating]],0)</f>
        <v>5</v>
      </c>
    </row>
    <row r="525" spans="2:12" x14ac:dyDescent="0.3">
      <c r="B525" s="72" t="s">
        <v>1699</v>
      </c>
      <c r="C525" s="20" t="s">
        <v>1187</v>
      </c>
      <c r="D525" s="20">
        <v>111</v>
      </c>
      <c r="E525" s="69" t="s">
        <v>1184</v>
      </c>
      <c r="F525" s="70">
        <v>45078</v>
      </c>
      <c r="G525" s="20">
        <v>210</v>
      </c>
      <c r="H525" s="73">
        <v>4.3</v>
      </c>
      <c r="I525" s="48">
        <f>IF(MONTH(Calls[[#This Row],[Date of Call]])&lt;=6, YEAR(Calls[[#This Row],[Date of Call]]),YEAR(Calls[[#This Row],[Date of Call]])+1)</f>
        <v>2023</v>
      </c>
      <c r="J525" s="48" t="str">
        <f>TEXT(Calls[[#This Row],[Date of Call]],"DDDD")</f>
        <v>Thursday</v>
      </c>
      <c r="K525" s="48" t="str" cm="1">
        <f t="array" ref="K525">_xlfn.IFS(Calls[[#This Row],[Duration]]&lt;=10,"Under 10 mins",Calls[[#This Row],[Duration]]&lt;=30,"10 to 30 mins", Calls[[#This Row],[Duration]]&lt;60,"30 to 60 mins", Calls[[#This Row],[Duration]]&lt;=120,"1 to 2 hours",TRUE, "More than 2 hours")</f>
        <v>1 to 2 hours</v>
      </c>
      <c r="L525" s="5">
        <f>ROUND(Calls[[#This Row],[Satisfaction Rating]],0)</f>
        <v>4</v>
      </c>
    </row>
    <row r="526" spans="2:12" x14ac:dyDescent="0.3">
      <c r="B526" s="72" t="s">
        <v>1700</v>
      </c>
      <c r="C526" s="20" t="s">
        <v>1188</v>
      </c>
      <c r="D526" s="20">
        <v>141</v>
      </c>
      <c r="E526" s="69" t="s">
        <v>1172</v>
      </c>
      <c r="F526" s="70">
        <v>45080</v>
      </c>
      <c r="G526" s="20">
        <v>54</v>
      </c>
      <c r="H526" s="73">
        <v>4.8</v>
      </c>
      <c r="I526" s="48">
        <f>IF(MONTH(Calls[[#This Row],[Date of Call]])&lt;=6, YEAR(Calls[[#This Row],[Date of Call]]),YEAR(Calls[[#This Row],[Date of Call]])+1)</f>
        <v>2023</v>
      </c>
      <c r="J526" s="48" t="str">
        <f>TEXT(Calls[[#This Row],[Date of Call]],"DDDD")</f>
        <v>Saturday</v>
      </c>
      <c r="K526" s="48" t="str" cm="1">
        <f t="array" ref="K526">_xlfn.IFS(Calls[[#This Row],[Duration]]&lt;=10,"Under 10 mins",Calls[[#This Row],[Duration]]&lt;=30,"10 to 30 mins", Calls[[#This Row],[Duration]]&lt;60,"30 to 60 mins", Calls[[#This Row],[Duration]]&lt;=120,"1 to 2 hours",TRUE, "More than 2 hours")</f>
        <v>More than 2 hours</v>
      </c>
      <c r="L526" s="5">
        <f>ROUND(Calls[[#This Row],[Satisfaction Rating]],0)</f>
        <v>5</v>
      </c>
    </row>
    <row r="527" spans="2:12" x14ac:dyDescent="0.3">
      <c r="B527" s="72" t="s">
        <v>1701</v>
      </c>
      <c r="C527" s="20" t="s">
        <v>1176</v>
      </c>
      <c r="D527" s="20">
        <v>147</v>
      </c>
      <c r="E527" s="69" t="s">
        <v>1184</v>
      </c>
      <c r="F527" s="70">
        <v>45080</v>
      </c>
      <c r="G527" s="20">
        <v>115</v>
      </c>
      <c r="H527" s="73">
        <v>4.7</v>
      </c>
      <c r="I527" s="48">
        <f>IF(MONTH(Calls[[#This Row],[Date of Call]])&lt;=6, YEAR(Calls[[#This Row],[Date of Call]]),YEAR(Calls[[#This Row],[Date of Call]])+1)</f>
        <v>2023</v>
      </c>
      <c r="J527" s="48" t="str">
        <f>TEXT(Calls[[#This Row],[Date of Call]],"DDDD")</f>
        <v>Saturday</v>
      </c>
      <c r="K527" s="48" t="str" cm="1">
        <f t="array" ref="K527">_xlfn.IFS(Calls[[#This Row],[Duration]]&lt;=10,"Under 10 mins",Calls[[#This Row],[Duration]]&lt;=30,"10 to 30 mins", Calls[[#This Row],[Duration]]&lt;60,"30 to 60 mins", Calls[[#This Row],[Duration]]&lt;=120,"1 to 2 hours",TRUE, "More than 2 hours")</f>
        <v>More than 2 hours</v>
      </c>
      <c r="L527" s="5">
        <f>ROUND(Calls[[#This Row],[Satisfaction Rating]],0)</f>
        <v>5</v>
      </c>
    </row>
    <row r="528" spans="2:12" x14ac:dyDescent="0.3">
      <c r="B528" s="72" t="s">
        <v>1702</v>
      </c>
      <c r="C528" s="20" t="s">
        <v>1192</v>
      </c>
      <c r="D528" s="20">
        <v>49</v>
      </c>
      <c r="E528" s="69" t="s">
        <v>1166</v>
      </c>
      <c r="F528" s="70">
        <v>45081</v>
      </c>
      <c r="G528" s="20">
        <v>100</v>
      </c>
      <c r="H528" s="73">
        <v>2.2000000000000002</v>
      </c>
      <c r="I528" s="48">
        <f>IF(MONTH(Calls[[#This Row],[Date of Call]])&lt;=6, YEAR(Calls[[#This Row],[Date of Call]]),YEAR(Calls[[#This Row],[Date of Call]])+1)</f>
        <v>2023</v>
      </c>
      <c r="J528" s="48" t="str">
        <f>TEXT(Calls[[#This Row],[Date of Call]],"DDDD")</f>
        <v>Sunday</v>
      </c>
      <c r="K528" s="48" t="str" cm="1">
        <f t="array" ref="K528">_xlfn.IFS(Calls[[#This Row],[Duration]]&lt;=10,"Under 10 mins",Calls[[#This Row],[Duration]]&lt;=30,"10 to 30 mins", Calls[[#This Row],[Duration]]&lt;60,"30 to 60 mins", Calls[[#This Row],[Duration]]&lt;=120,"1 to 2 hours",TRUE, "More than 2 hours")</f>
        <v>30 to 60 mins</v>
      </c>
      <c r="L528" s="5">
        <f>ROUND(Calls[[#This Row],[Satisfaction Rating]],0)</f>
        <v>2</v>
      </c>
    </row>
    <row r="529" spans="2:12" x14ac:dyDescent="0.3">
      <c r="B529" s="72" t="s">
        <v>1703</v>
      </c>
      <c r="C529" s="20" t="s">
        <v>1165</v>
      </c>
      <c r="D529" s="20">
        <v>75</v>
      </c>
      <c r="E529" s="69" t="s">
        <v>1184</v>
      </c>
      <c r="F529" s="70">
        <v>45081</v>
      </c>
      <c r="G529" s="20">
        <v>38</v>
      </c>
      <c r="H529" s="73">
        <v>4.4000000000000004</v>
      </c>
      <c r="I529" s="48">
        <f>IF(MONTH(Calls[[#This Row],[Date of Call]])&lt;=6, YEAR(Calls[[#This Row],[Date of Call]]),YEAR(Calls[[#This Row],[Date of Call]])+1)</f>
        <v>2023</v>
      </c>
      <c r="J529" s="48" t="str">
        <f>TEXT(Calls[[#This Row],[Date of Call]],"DDDD")</f>
        <v>Sunday</v>
      </c>
      <c r="K529" s="48" t="str" cm="1">
        <f t="array" ref="K529">_xlfn.IFS(Calls[[#This Row],[Duration]]&lt;=10,"Under 10 mins",Calls[[#This Row],[Duration]]&lt;=30,"10 to 30 mins", Calls[[#This Row],[Duration]]&lt;60,"30 to 60 mins", Calls[[#This Row],[Duration]]&lt;=120,"1 to 2 hours",TRUE, "More than 2 hours")</f>
        <v>1 to 2 hours</v>
      </c>
      <c r="L529" s="5">
        <f>ROUND(Calls[[#This Row],[Satisfaction Rating]],0)</f>
        <v>4</v>
      </c>
    </row>
    <row r="530" spans="2:12" x14ac:dyDescent="0.3">
      <c r="B530" s="72" t="s">
        <v>1704</v>
      </c>
      <c r="C530" s="20" t="s">
        <v>1188</v>
      </c>
      <c r="D530" s="20">
        <v>48</v>
      </c>
      <c r="E530" s="69" t="s">
        <v>1172</v>
      </c>
      <c r="F530" s="70">
        <v>45082</v>
      </c>
      <c r="G530" s="20">
        <v>120</v>
      </c>
      <c r="H530" s="73">
        <v>4.0999999999999996</v>
      </c>
      <c r="I530" s="48">
        <f>IF(MONTH(Calls[[#This Row],[Date of Call]])&lt;=6, YEAR(Calls[[#This Row],[Date of Call]]),YEAR(Calls[[#This Row],[Date of Call]])+1)</f>
        <v>2023</v>
      </c>
      <c r="J530" s="48" t="str">
        <f>TEXT(Calls[[#This Row],[Date of Call]],"DDDD")</f>
        <v>Monday</v>
      </c>
      <c r="K530" s="48" t="str" cm="1">
        <f t="array" ref="K530">_xlfn.IFS(Calls[[#This Row],[Duration]]&lt;=10,"Under 10 mins",Calls[[#This Row],[Duration]]&lt;=30,"10 to 30 mins", Calls[[#This Row],[Duration]]&lt;60,"30 to 60 mins", Calls[[#This Row],[Duration]]&lt;=120,"1 to 2 hours",TRUE, "More than 2 hours")</f>
        <v>30 to 60 mins</v>
      </c>
      <c r="L530" s="5">
        <f>ROUND(Calls[[#This Row],[Satisfaction Rating]],0)</f>
        <v>4</v>
      </c>
    </row>
    <row r="531" spans="2:12" x14ac:dyDescent="0.3">
      <c r="B531" s="72" t="s">
        <v>1705</v>
      </c>
      <c r="C531" s="20" t="s">
        <v>1181</v>
      </c>
      <c r="D531" s="20">
        <v>48</v>
      </c>
      <c r="E531" s="69" t="s">
        <v>1172</v>
      </c>
      <c r="F531" s="70">
        <v>45082</v>
      </c>
      <c r="G531" s="20">
        <v>120</v>
      </c>
      <c r="H531" s="73">
        <v>4.0999999999999996</v>
      </c>
      <c r="I531" s="48">
        <f>IF(MONTH(Calls[[#This Row],[Date of Call]])&lt;=6, YEAR(Calls[[#This Row],[Date of Call]]),YEAR(Calls[[#This Row],[Date of Call]])+1)</f>
        <v>2023</v>
      </c>
      <c r="J531" s="48" t="str">
        <f>TEXT(Calls[[#This Row],[Date of Call]],"DDDD")</f>
        <v>Monday</v>
      </c>
      <c r="K531" s="48" t="str" cm="1">
        <f t="array" ref="K531">_xlfn.IFS(Calls[[#This Row],[Duration]]&lt;=10,"Under 10 mins",Calls[[#This Row],[Duration]]&lt;=30,"10 to 30 mins", Calls[[#This Row],[Duration]]&lt;60,"30 to 60 mins", Calls[[#This Row],[Duration]]&lt;=120,"1 to 2 hours",TRUE, "More than 2 hours")</f>
        <v>30 to 60 mins</v>
      </c>
      <c r="L531" s="5">
        <f>ROUND(Calls[[#This Row],[Satisfaction Rating]],0)</f>
        <v>4</v>
      </c>
    </row>
    <row r="532" spans="2:12" x14ac:dyDescent="0.3">
      <c r="B532" s="72" t="s">
        <v>1706</v>
      </c>
      <c r="C532" s="20" t="s">
        <v>1161</v>
      </c>
      <c r="D532" s="20">
        <v>138</v>
      </c>
      <c r="E532" s="69" t="s">
        <v>1166</v>
      </c>
      <c r="F532" s="70">
        <v>45082</v>
      </c>
      <c r="G532" s="20">
        <v>29</v>
      </c>
      <c r="H532" s="73">
        <v>4.4000000000000004</v>
      </c>
      <c r="I532" s="48">
        <f>IF(MONTH(Calls[[#This Row],[Date of Call]])&lt;=6, YEAR(Calls[[#This Row],[Date of Call]]),YEAR(Calls[[#This Row],[Date of Call]])+1)</f>
        <v>2023</v>
      </c>
      <c r="J532" s="48" t="str">
        <f>TEXT(Calls[[#This Row],[Date of Call]],"DDDD")</f>
        <v>Monday</v>
      </c>
      <c r="K532" s="48" t="str" cm="1">
        <f t="array" ref="K532">_xlfn.IFS(Calls[[#This Row],[Duration]]&lt;=10,"Under 10 mins",Calls[[#This Row],[Duration]]&lt;=30,"10 to 30 mins", Calls[[#This Row],[Duration]]&lt;60,"30 to 60 mins", Calls[[#This Row],[Duration]]&lt;=120,"1 to 2 hours",TRUE, "More than 2 hours")</f>
        <v>More than 2 hours</v>
      </c>
      <c r="L532" s="5">
        <f>ROUND(Calls[[#This Row],[Satisfaction Rating]],0)</f>
        <v>4</v>
      </c>
    </row>
    <row r="533" spans="2:12" x14ac:dyDescent="0.3">
      <c r="B533" s="72" t="s">
        <v>1707</v>
      </c>
      <c r="C533" s="20" t="s">
        <v>1174</v>
      </c>
      <c r="D533" s="20">
        <v>144</v>
      </c>
      <c r="E533" s="69" t="s">
        <v>1166</v>
      </c>
      <c r="F533" s="70">
        <v>45083</v>
      </c>
      <c r="G533" s="20">
        <v>25</v>
      </c>
      <c r="H533" s="73">
        <v>3.7</v>
      </c>
      <c r="I533" s="48">
        <f>IF(MONTH(Calls[[#This Row],[Date of Call]])&lt;=6, YEAR(Calls[[#This Row],[Date of Call]]),YEAR(Calls[[#This Row],[Date of Call]])+1)</f>
        <v>2023</v>
      </c>
      <c r="J533" s="48" t="str">
        <f>TEXT(Calls[[#This Row],[Date of Call]],"DDDD")</f>
        <v>Tuesday</v>
      </c>
      <c r="K533" s="48" t="str" cm="1">
        <f t="array" ref="K533">_xlfn.IFS(Calls[[#This Row],[Duration]]&lt;=10,"Under 10 mins",Calls[[#This Row],[Duration]]&lt;=30,"10 to 30 mins", Calls[[#This Row],[Duration]]&lt;60,"30 to 60 mins", Calls[[#This Row],[Duration]]&lt;=120,"1 to 2 hours",TRUE, "More than 2 hours")</f>
        <v>More than 2 hours</v>
      </c>
      <c r="L533" s="5">
        <f>ROUND(Calls[[#This Row],[Satisfaction Rating]],0)</f>
        <v>4</v>
      </c>
    </row>
    <row r="534" spans="2:12" x14ac:dyDescent="0.3">
      <c r="B534" s="72" t="s">
        <v>1708</v>
      </c>
      <c r="C534" s="20" t="s">
        <v>1158</v>
      </c>
      <c r="D534" s="20">
        <v>119</v>
      </c>
      <c r="E534" s="69" t="s">
        <v>1184</v>
      </c>
      <c r="F534" s="70">
        <v>45084</v>
      </c>
      <c r="G534" s="20">
        <v>116</v>
      </c>
      <c r="H534" s="73">
        <v>3.8</v>
      </c>
      <c r="I534" s="48">
        <f>IF(MONTH(Calls[[#This Row],[Date of Call]])&lt;=6, YEAR(Calls[[#This Row],[Date of Call]]),YEAR(Calls[[#This Row],[Date of Call]])+1)</f>
        <v>2023</v>
      </c>
      <c r="J534" s="48" t="str">
        <f>TEXT(Calls[[#This Row],[Date of Call]],"DDDD")</f>
        <v>Wednesday</v>
      </c>
      <c r="K534" s="48" t="str" cm="1">
        <f t="array" ref="K534">_xlfn.IFS(Calls[[#This Row],[Duration]]&lt;=10,"Under 10 mins",Calls[[#This Row],[Duration]]&lt;=30,"10 to 30 mins", Calls[[#This Row],[Duration]]&lt;60,"30 to 60 mins", Calls[[#This Row],[Duration]]&lt;=120,"1 to 2 hours",TRUE, "More than 2 hours")</f>
        <v>1 to 2 hours</v>
      </c>
      <c r="L534" s="5">
        <f>ROUND(Calls[[#This Row],[Satisfaction Rating]],0)</f>
        <v>4</v>
      </c>
    </row>
    <row r="535" spans="2:12" x14ac:dyDescent="0.3">
      <c r="B535" s="72" t="s">
        <v>1709</v>
      </c>
      <c r="C535" s="20" t="s">
        <v>1161</v>
      </c>
      <c r="D535" s="20">
        <v>101</v>
      </c>
      <c r="E535" s="69" t="s">
        <v>1172</v>
      </c>
      <c r="F535" s="70">
        <v>45085</v>
      </c>
      <c r="G535" s="20">
        <v>132</v>
      </c>
      <c r="H535" s="73">
        <v>4.3</v>
      </c>
      <c r="I535" s="48">
        <f>IF(MONTH(Calls[[#This Row],[Date of Call]])&lt;=6, YEAR(Calls[[#This Row],[Date of Call]]),YEAR(Calls[[#This Row],[Date of Call]])+1)</f>
        <v>2023</v>
      </c>
      <c r="J535" s="48" t="str">
        <f>TEXT(Calls[[#This Row],[Date of Call]],"DDDD")</f>
        <v>Thursday</v>
      </c>
      <c r="K535" s="48" t="str" cm="1">
        <f t="array" ref="K535">_xlfn.IFS(Calls[[#This Row],[Duration]]&lt;=10,"Under 10 mins",Calls[[#This Row],[Duration]]&lt;=30,"10 to 30 mins", Calls[[#This Row],[Duration]]&lt;60,"30 to 60 mins", Calls[[#This Row],[Duration]]&lt;=120,"1 to 2 hours",TRUE, "More than 2 hours")</f>
        <v>1 to 2 hours</v>
      </c>
      <c r="L535" s="5">
        <f>ROUND(Calls[[#This Row],[Satisfaction Rating]],0)</f>
        <v>4</v>
      </c>
    </row>
    <row r="536" spans="2:12" x14ac:dyDescent="0.3">
      <c r="B536" s="72" t="s">
        <v>1710</v>
      </c>
      <c r="C536" s="20" t="s">
        <v>1174</v>
      </c>
      <c r="D536" s="20">
        <v>59</v>
      </c>
      <c r="E536" s="69" t="s">
        <v>1184</v>
      </c>
      <c r="F536" s="70">
        <v>45086</v>
      </c>
      <c r="G536" s="20">
        <v>90</v>
      </c>
      <c r="H536" s="73">
        <v>3.5</v>
      </c>
      <c r="I536" s="48">
        <f>IF(MONTH(Calls[[#This Row],[Date of Call]])&lt;=6, YEAR(Calls[[#This Row],[Date of Call]]),YEAR(Calls[[#This Row],[Date of Call]])+1)</f>
        <v>2023</v>
      </c>
      <c r="J536" s="48" t="str">
        <f>TEXT(Calls[[#This Row],[Date of Call]],"DDDD")</f>
        <v>Friday</v>
      </c>
      <c r="K536" s="48" t="str" cm="1">
        <f t="array" ref="K536">_xlfn.IFS(Calls[[#This Row],[Duration]]&lt;=10,"Under 10 mins",Calls[[#This Row],[Duration]]&lt;=30,"10 to 30 mins", Calls[[#This Row],[Duration]]&lt;60,"30 to 60 mins", Calls[[#This Row],[Duration]]&lt;=120,"1 to 2 hours",TRUE, "More than 2 hours")</f>
        <v>30 to 60 mins</v>
      </c>
      <c r="L536" s="5">
        <f>ROUND(Calls[[#This Row],[Satisfaction Rating]],0)</f>
        <v>4</v>
      </c>
    </row>
    <row r="537" spans="2:12" x14ac:dyDescent="0.3">
      <c r="B537" s="72" t="s">
        <v>1711</v>
      </c>
      <c r="C537" s="20" t="s">
        <v>1187</v>
      </c>
      <c r="D537" s="20">
        <v>125</v>
      </c>
      <c r="E537" s="69" t="s">
        <v>1157</v>
      </c>
      <c r="F537" s="70">
        <v>45086</v>
      </c>
      <c r="G537" s="20">
        <v>87</v>
      </c>
      <c r="H537" s="73">
        <v>4.0999999999999996</v>
      </c>
      <c r="I537" s="48">
        <f>IF(MONTH(Calls[[#This Row],[Date of Call]])&lt;=6, YEAR(Calls[[#This Row],[Date of Call]]),YEAR(Calls[[#This Row],[Date of Call]])+1)</f>
        <v>2023</v>
      </c>
      <c r="J537" s="48" t="str">
        <f>TEXT(Calls[[#This Row],[Date of Call]],"DDDD")</f>
        <v>Friday</v>
      </c>
      <c r="K537" s="48" t="str" cm="1">
        <f t="array" ref="K537">_xlfn.IFS(Calls[[#This Row],[Duration]]&lt;=10,"Under 10 mins",Calls[[#This Row],[Duration]]&lt;=30,"10 to 30 mins", Calls[[#This Row],[Duration]]&lt;60,"30 to 60 mins", Calls[[#This Row],[Duration]]&lt;=120,"1 to 2 hours",TRUE, "More than 2 hours")</f>
        <v>More than 2 hours</v>
      </c>
      <c r="L537" s="5">
        <f>ROUND(Calls[[#This Row],[Satisfaction Rating]],0)</f>
        <v>4</v>
      </c>
    </row>
    <row r="538" spans="2:12" x14ac:dyDescent="0.3">
      <c r="B538" s="72" t="s">
        <v>1712</v>
      </c>
      <c r="C538" s="20" t="s">
        <v>1183</v>
      </c>
      <c r="D538" s="20">
        <v>147</v>
      </c>
      <c r="E538" s="69" t="s">
        <v>1184</v>
      </c>
      <c r="F538" s="70">
        <v>45086</v>
      </c>
      <c r="G538" s="20">
        <v>140</v>
      </c>
      <c r="H538" s="73">
        <v>4.2</v>
      </c>
      <c r="I538" s="48">
        <f>IF(MONTH(Calls[[#This Row],[Date of Call]])&lt;=6, YEAR(Calls[[#This Row],[Date of Call]]),YEAR(Calls[[#This Row],[Date of Call]])+1)</f>
        <v>2023</v>
      </c>
      <c r="J538" s="48" t="str">
        <f>TEXT(Calls[[#This Row],[Date of Call]],"DDDD")</f>
        <v>Friday</v>
      </c>
      <c r="K538" s="48" t="str" cm="1">
        <f t="array" ref="K538">_xlfn.IFS(Calls[[#This Row],[Duration]]&lt;=10,"Under 10 mins",Calls[[#This Row],[Duration]]&lt;=30,"10 to 30 mins", Calls[[#This Row],[Duration]]&lt;60,"30 to 60 mins", Calls[[#This Row],[Duration]]&lt;=120,"1 to 2 hours",TRUE, "More than 2 hours")</f>
        <v>More than 2 hours</v>
      </c>
      <c r="L538" s="5">
        <f>ROUND(Calls[[#This Row],[Satisfaction Rating]],0)</f>
        <v>4</v>
      </c>
    </row>
    <row r="539" spans="2:12" x14ac:dyDescent="0.3">
      <c r="B539" s="72" t="s">
        <v>1713</v>
      </c>
      <c r="C539" s="20" t="s">
        <v>1162</v>
      </c>
      <c r="D539" s="20">
        <v>76</v>
      </c>
      <c r="E539" s="69" t="s">
        <v>1184</v>
      </c>
      <c r="F539" s="70">
        <v>45086</v>
      </c>
      <c r="G539" s="20">
        <v>164</v>
      </c>
      <c r="H539" s="73">
        <v>4.5</v>
      </c>
      <c r="I539" s="48">
        <f>IF(MONTH(Calls[[#This Row],[Date of Call]])&lt;=6, YEAR(Calls[[#This Row],[Date of Call]]),YEAR(Calls[[#This Row],[Date of Call]])+1)</f>
        <v>2023</v>
      </c>
      <c r="J539" s="48" t="str">
        <f>TEXT(Calls[[#This Row],[Date of Call]],"DDDD")</f>
        <v>Friday</v>
      </c>
      <c r="K539" s="48" t="str" cm="1">
        <f t="array" ref="K539">_xlfn.IFS(Calls[[#This Row],[Duration]]&lt;=10,"Under 10 mins",Calls[[#This Row],[Duration]]&lt;=30,"10 to 30 mins", Calls[[#This Row],[Duration]]&lt;60,"30 to 60 mins", Calls[[#This Row],[Duration]]&lt;=120,"1 to 2 hours",TRUE, "More than 2 hours")</f>
        <v>1 to 2 hours</v>
      </c>
      <c r="L539" s="5">
        <f>ROUND(Calls[[#This Row],[Satisfaction Rating]],0)</f>
        <v>5</v>
      </c>
    </row>
    <row r="540" spans="2:12" x14ac:dyDescent="0.3">
      <c r="B540" s="72" t="s">
        <v>1714</v>
      </c>
      <c r="C540" s="20" t="s">
        <v>1176</v>
      </c>
      <c r="D540" s="20">
        <v>99</v>
      </c>
      <c r="E540" s="69" t="s">
        <v>1172</v>
      </c>
      <c r="F540" s="70">
        <v>45087</v>
      </c>
      <c r="G540" s="20">
        <v>180</v>
      </c>
      <c r="H540" s="73">
        <v>3.8</v>
      </c>
      <c r="I540" s="48">
        <f>IF(MONTH(Calls[[#This Row],[Date of Call]])&lt;=6, YEAR(Calls[[#This Row],[Date of Call]]),YEAR(Calls[[#This Row],[Date of Call]])+1)</f>
        <v>2023</v>
      </c>
      <c r="J540" s="48" t="str">
        <f>TEXT(Calls[[#This Row],[Date of Call]],"DDDD")</f>
        <v>Saturday</v>
      </c>
      <c r="K540" s="48" t="str" cm="1">
        <f t="array" ref="K540">_xlfn.IFS(Calls[[#This Row],[Duration]]&lt;=10,"Under 10 mins",Calls[[#This Row],[Duration]]&lt;=30,"10 to 30 mins", Calls[[#This Row],[Duration]]&lt;60,"30 to 60 mins", Calls[[#This Row],[Duration]]&lt;=120,"1 to 2 hours",TRUE, "More than 2 hours")</f>
        <v>1 to 2 hours</v>
      </c>
      <c r="L540" s="5">
        <f>ROUND(Calls[[#This Row],[Satisfaction Rating]],0)</f>
        <v>4</v>
      </c>
    </row>
    <row r="541" spans="2:12" x14ac:dyDescent="0.3">
      <c r="B541" s="72" t="s">
        <v>1715</v>
      </c>
      <c r="C541" s="20" t="s">
        <v>1179</v>
      </c>
      <c r="D541" s="20">
        <v>111</v>
      </c>
      <c r="E541" s="69" t="s">
        <v>1178</v>
      </c>
      <c r="F541" s="70">
        <v>45088</v>
      </c>
      <c r="G541" s="20">
        <v>22</v>
      </c>
      <c r="H541" s="73">
        <v>4.0999999999999996</v>
      </c>
      <c r="I541" s="48">
        <f>IF(MONTH(Calls[[#This Row],[Date of Call]])&lt;=6, YEAR(Calls[[#This Row],[Date of Call]]),YEAR(Calls[[#This Row],[Date of Call]])+1)</f>
        <v>2023</v>
      </c>
      <c r="J541" s="48" t="str">
        <f>TEXT(Calls[[#This Row],[Date of Call]],"DDDD")</f>
        <v>Sunday</v>
      </c>
      <c r="K541" s="48" t="str" cm="1">
        <f t="array" ref="K541">_xlfn.IFS(Calls[[#This Row],[Duration]]&lt;=10,"Under 10 mins",Calls[[#This Row],[Duration]]&lt;=30,"10 to 30 mins", Calls[[#This Row],[Duration]]&lt;60,"30 to 60 mins", Calls[[#This Row],[Duration]]&lt;=120,"1 to 2 hours",TRUE, "More than 2 hours")</f>
        <v>1 to 2 hours</v>
      </c>
      <c r="L541" s="5">
        <f>ROUND(Calls[[#This Row],[Satisfaction Rating]],0)</f>
        <v>4</v>
      </c>
    </row>
    <row r="542" spans="2:12" x14ac:dyDescent="0.3">
      <c r="B542" s="72" t="s">
        <v>1716</v>
      </c>
      <c r="C542" s="20" t="s">
        <v>1171</v>
      </c>
      <c r="D542" s="20">
        <v>147</v>
      </c>
      <c r="E542" s="69" t="s">
        <v>1157</v>
      </c>
      <c r="F542" s="70">
        <v>45088</v>
      </c>
      <c r="G542" s="20">
        <v>82</v>
      </c>
      <c r="H542" s="73">
        <v>4.4000000000000004</v>
      </c>
      <c r="I542" s="48">
        <f>IF(MONTH(Calls[[#This Row],[Date of Call]])&lt;=6, YEAR(Calls[[#This Row],[Date of Call]]),YEAR(Calls[[#This Row],[Date of Call]])+1)</f>
        <v>2023</v>
      </c>
      <c r="J542" s="48" t="str">
        <f>TEXT(Calls[[#This Row],[Date of Call]],"DDDD")</f>
        <v>Sunday</v>
      </c>
      <c r="K542" s="48" t="str" cm="1">
        <f t="array" ref="K542">_xlfn.IFS(Calls[[#This Row],[Duration]]&lt;=10,"Under 10 mins",Calls[[#This Row],[Duration]]&lt;=30,"10 to 30 mins", Calls[[#This Row],[Duration]]&lt;60,"30 to 60 mins", Calls[[#This Row],[Duration]]&lt;=120,"1 to 2 hours",TRUE, "More than 2 hours")</f>
        <v>More than 2 hours</v>
      </c>
      <c r="L542" s="5">
        <f>ROUND(Calls[[#This Row],[Satisfaction Rating]],0)</f>
        <v>4</v>
      </c>
    </row>
    <row r="543" spans="2:12" x14ac:dyDescent="0.3">
      <c r="B543" s="72" t="s">
        <v>1717</v>
      </c>
      <c r="C543" s="20" t="s">
        <v>1156</v>
      </c>
      <c r="D543" s="20">
        <v>141</v>
      </c>
      <c r="E543" s="69" t="s">
        <v>1172</v>
      </c>
      <c r="F543" s="70">
        <v>45088</v>
      </c>
      <c r="G543" s="20">
        <v>100</v>
      </c>
      <c r="H543" s="73">
        <v>4.5999999999999996</v>
      </c>
      <c r="I543" s="48">
        <f>IF(MONTH(Calls[[#This Row],[Date of Call]])&lt;=6, YEAR(Calls[[#This Row],[Date of Call]]),YEAR(Calls[[#This Row],[Date of Call]])+1)</f>
        <v>2023</v>
      </c>
      <c r="J543" s="48" t="str">
        <f>TEXT(Calls[[#This Row],[Date of Call]],"DDDD")</f>
        <v>Sunday</v>
      </c>
      <c r="K543" s="48" t="str" cm="1">
        <f t="array" ref="K543">_xlfn.IFS(Calls[[#This Row],[Duration]]&lt;=10,"Under 10 mins",Calls[[#This Row],[Duration]]&lt;=30,"10 to 30 mins", Calls[[#This Row],[Duration]]&lt;60,"30 to 60 mins", Calls[[#This Row],[Duration]]&lt;=120,"1 to 2 hours",TRUE, "More than 2 hours")</f>
        <v>More than 2 hours</v>
      </c>
      <c r="L543" s="5">
        <f>ROUND(Calls[[#This Row],[Satisfaction Rating]],0)</f>
        <v>5</v>
      </c>
    </row>
    <row r="544" spans="2:12" x14ac:dyDescent="0.3">
      <c r="B544" s="72" t="s">
        <v>1718</v>
      </c>
      <c r="C544" s="20" t="s">
        <v>1162</v>
      </c>
      <c r="D544" s="20">
        <v>71</v>
      </c>
      <c r="E544" s="69" t="s">
        <v>1184</v>
      </c>
      <c r="F544" s="70">
        <v>45089</v>
      </c>
      <c r="G544" s="20">
        <v>52</v>
      </c>
      <c r="H544" s="73">
        <v>3.4</v>
      </c>
      <c r="I544" s="48">
        <f>IF(MONTH(Calls[[#This Row],[Date of Call]])&lt;=6, YEAR(Calls[[#This Row],[Date of Call]]),YEAR(Calls[[#This Row],[Date of Call]])+1)</f>
        <v>2023</v>
      </c>
      <c r="J544" s="48" t="str">
        <f>TEXT(Calls[[#This Row],[Date of Call]],"DDDD")</f>
        <v>Monday</v>
      </c>
      <c r="K544" s="48" t="str" cm="1">
        <f t="array" ref="K544">_xlfn.IFS(Calls[[#This Row],[Duration]]&lt;=10,"Under 10 mins",Calls[[#This Row],[Duration]]&lt;=30,"10 to 30 mins", Calls[[#This Row],[Duration]]&lt;60,"30 to 60 mins", Calls[[#This Row],[Duration]]&lt;=120,"1 to 2 hours",TRUE, "More than 2 hours")</f>
        <v>1 to 2 hours</v>
      </c>
      <c r="L544" s="5">
        <f>ROUND(Calls[[#This Row],[Satisfaction Rating]],0)</f>
        <v>3</v>
      </c>
    </row>
    <row r="545" spans="2:12" x14ac:dyDescent="0.3">
      <c r="B545" s="72" t="s">
        <v>1719</v>
      </c>
      <c r="C545" s="20" t="s">
        <v>1162</v>
      </c>
      <c r="D545" s="20">
        <v>121</v>
      </c>
      <c r="E545" s="69" t="s">
        <v>1157</v>
      </c>
      <c r="F545" s="70">
        <v>45090</v>
      </c>
      <c r="G545" s="20">
        <v>84</v>
      </c>
      <c r="H545" s="73">
        <v>4.5999999999999996</v>
      </c>
      <c r="I545" s="48">
        <f>IF(MONTH(Calls[[#This Row],[Date of Call]])&lt;=6, YEAR(Calls[[#This Row],[Date of Call]]),YEAR(Calls[[#This Row],[Date of Call]])+1)</f>
        <v>2023</v>
      </c>
      <c r="J545" s="48" t="str">
        <f>TEXT(Calls[[#This Row],[Date of Call]],"DDDD")</f>
        <v>Tuesday</v>
      </c>
      <c r="K545" s="48" t="str" cm="1">
        <f t="array" ref="K545">_xlfn.IFS(Calls[[#This Row],[Duration]]&lt;=10,"Under 10 mins",Calls[[#This Row],[Duration]]&lt;=30,"10 to 30 mins", Calls[[#This Row],[Duration]]&lt;60,"30 to 60 mins", Calls[[#This Row],[Duration]]&lt;=120,"1 to 2 hours",TRUE, "More than 2 hours")</f>
        <v>More than 2 hours</v>
      </c>
      <c r="L545" s="5">
        <f>ROUND(Calls[[#This Row],[Satisfaction Rating]],0)</f>
        <v>5</v>
      </c>
    </row>
    <row r="546" spans="2:12" x14ac:dyDescent="0.3">
      <c r="B546" s="72" t="s">
        <v>1720</v>
      </c>
      <c r="C546" s="20" t="s">
        <v>1162</v>
      </c>
      <c r="D546" s="20">
        <v>60</v>
      </c>
      <c r="E546" s="69" t="s">
        <v>1157</v>
      </c>
      <c r="F546" s="70">
        <v>45090</v>
      </c>
      <c r="G546" s="20">
        <v>37</v>
      </c>
      <c r="H546" s="73">
        <v>3.9</v>
      </c>
      <c r="I546" s="48">
        <f>IF(MONTH(Calls[[#This Row],[Date of Call]])&lt;=6, YEAR(Calls[[#This Row],[Date of Call]]),YEAR(Calls[[#This Row],[Date of Call]])+1)</f>
        <v>2023</v>
      </c>
      <c r="J546" s="48" t="str">
        <f>TEXT(Calls[[#This Row],[Date of Call]],"DDDD")</f>
        <v>Tuesday</v>
      </c>
      <c r="K546" s="48" t="str" cm="1">
        <f t="array" ref="K546">_xlfn.IFS(Calls[[#This Row],[Duration]]&lt;=10,"Under 10 mins",Calls[[#This Row],[Duration]]&lt;=30,"10 to 30 mins", Calls[[#This Row],[Duration]]&lt;60,"30 to 60 mins", Calls[[#This Row],[Duration]]&lt;=120,"1 to 2 hours",TRUE, "More than 2 hours")</f>
        <v>1 to 2 hours</v>
      </c>
      <c r="L546" s="5">
        <f>ROUND(Calls[[#This Row],[Satisfaction Rating]],0)</f>
        <v>4</v>
      </c>
    </row>
    <row r="547" spans="2:12" x14ac:dyDescent="0.3">
      <c r="B547" s="72" t="s">
        <v>1721</v>
      </c>
      <c r="C547" s="20" t="s">
        <v>1192</v>
      </c>
      <c r="D547" s="20">
        <v>158</v>
      </c>
      <c r="E547" s="69" t="s">
        <v>1172</v>
      </c>
      <c r="F547" s="70">
        <v>45091</v>
      </c>
      <c r="G547" s="20">
        <v>190</v>
      </c>
      <c r="H547" s="73">
        <v>4</v>
      </c>
      <c r="I547" s="48">
        <f>IF(MONTH(Calls[[#This Row],[Date of Call]])&lt;=6, YEAR(Calls[[#This Row],[Date of Call]]),YEAR(Calls[[#This Row],[Date of Call]])+1)</f>
        <v>2023</v>
      </c>
      <c r="J547" s="48" t="str">
        <f>TEXT(Calls[[#This Row],[Date of Call]],"DDDD")</f>
        <v>Wednesday</v>
      </c>
      <c r="K547" s="48" t="str" cm="1">
        <f t="array" ref="K547">_xlfn.IFS(Calls[[#This Row],[Duration]]&lt;=10,"Under 10 mins",Calls[[#This Row],[Duration]]&lt;=30,"10 to 30 mins", Calls[[#This Row],[Duration]]&lt;60,"30 to 60 mins", Calls[[#This Row],[Duration]]&lt;=120,"1 to 2 hours",TRUE, "More than 2 hours")</f>
        <v>More than 2 hours</v>
      </c>
      <c r="L547" s="5">
        <f>ROUND(Calls[[#This Row],[Satisfaction Rating]],0)</f>
        <v>4</v>
      </c>
    </row>
    <row r="548" spans="2:12" x14ac:dyDescent="0.3">
      <c r="B548" s="72" t="s">
        <v>1722</v>
      </c>
      <c r="C548" s="20" t="s">
        <v>1183</v>
      </c>
      <c r="D548" s="20">
        <v>159</v>
      </c>
      <c r="E548" s="69" t="s">
        <v>1166</v>
      </c>
      <c r="F548" s="70">
        <v>45091</v>
      </c>
      <c r="G548" s="20">
        <v>66</v>
      </c>
      <c r="H548" s="73">
        <v>3.4</v>
      </c>
      <c r="I548" s="48">
        <f>IF(MONTH(Calls[[#This Row],[Date of Call]])&lt;=6, YEAR(Calls[[#This Row],[Date of Call]]),YEAR(Calls[[#This Row],[Date of Call]])+1)</f>
        <v>2023</v>
      </c>
      <c r="J548" s="48" t="str">
        <f>TEXT(Calls[[#This Row],[Date of Call]],"DDDD")</f>
        <v>Wednesday</v>
      </c>
      <c r="K548" s="48" t="str" cm="1">
        <f t="array" ref="K548">_xlfn.IFS(Calls[[#This Row],[Duration]]&lt;=10,"Under 10 mins",Calls[[#This Row],[Duration]]&lt;=30,"10 to 30 mins", Calls[[#This Row],[Duration]]&lt;60,"30 to 60 mins", Calls[[#This Row],[Duration]]&lt;=120,"1 to 2 hours",TRUE, "More than 2 hours")</f>
        <v>More than 2 hours</v>
      </c>
      <c r="L548" s="5">
        <f>ROUND(Calls[[#This Row],[Satisfaction Rating]],0)</f>
        <v>3</v>
      </c>
    </row>
    <row r="549" spans="2:12" x14ac:dyDescent="0.3">
      <c r="B549" s="72" t="s">
        <v>1723</v>
      </c>
      <c r="C549" s="20" t="s">
        <v>1161</v>
      </c>
      <c r="D549" s="20">
        <v>70</v>
      </c>
      <c r="E549" s="69" t="s">
        <v>1184</v>
      </c>
      <c r="F549" s="70">
        <v>45092</v>
      </c>
      <c r="G549" s="20">
        <v>116</v>
      </c>
      <c r="H549" s="73">
        <v>3.2</v>
      </c>
      <c r="I549" s="48">
        <f>IF(MONTH(Calls[[#This Row],[Date of Call]])&lt;=6, YEAR(Calls[[#This Row],[Date of Call]]),YEAR(Calls[[#This Row],[Date of Call]])+1)</f>
        <v>2023</v>
      </c>
      <c r="J549" s="48" t="str">
        <f>TEXT(Calls[[#This Row],[Date of Call]],"DDDD")</f>
        <v>Thursday</v>
      </c>
      <c r="K549" s="48" t="str" cm="1">
        <f t="array" ref="K549">_xlfn.IFS(Calls[[#This Row],[Duration]]&lt;=10,"Under 10 mins",Calls[[#This Row],[Duration]]&lt;=30,"10 to 30 mins", Calls[[#This Row],[Duration]]&lt;60,"30 to 60 mins", Calls[[#This Row],[Duration]]&lt;=120,"1 to 2 hours",TRUE, "More than 2 hours")</f>
        <v>1 to 2 hours</v>
      </c>
      <c r="L549" s="5">
        <f>ROUND(Calls[[#This Row],[Satisfaction Rating]],0)</f>
        <v>3</v>
      </c>
    </row>
    <row r="550" spans="2:12" x14ac:dyDescent="0.3">
      <c r="B550" s="72" t="s">
        <v>1724</v>
      </c>
      <c r="C550" s="20" t="s">
        <v>1188</v>
      </c>
      <c r="D550" s="20">
        <v>78</v>
      </c>
      <c r="E550" s="69" t="s">
        <v>1178</v>
      </c>
      <c r="F550" s="70">
        <v>45092</v>
      </c>
      <c r="G550" s="20">
        <v>28</v>
      </c>
      <c r="H550" s="73">
        <v>3.9</v>
      </c>
      <c r="I550" s="48">
        <f>IF(MONTH(Calls[[#This Row],[Date of Call]])&lt;=6, YEAR(Calls[[#This Row],[Date of Call]]),YEAR(Calls[[#This Row],[Date of Call]])+1)</f>
        <v>2023</v>
      </c>
      <c r="J550" s="48" t="str">
        <f>TEXT(Calls[[#This Row],[Date of Call]],"DDDD")</f>
        <v>Thursday</v>
      </c>
      <c r="K550" s="48" t="str" cm="1">
        <f t="array" ref="K550">_xlfn.IFS(Calls[[#This Row],[Duration]]&lt;=10,"Under 10 mins",Calls[[#This Row],[Duration]]&lt;=30,"10 to 30 mins", Calls[[#This Row],[Duration]]&lt;60,"30 to 60 mins", Calls[[#This Row],[Duration]]&lt;=120,"1 to 2 hours",TRUE, "More than 2 hours")</f>
        <v>1 to 2 hours</v>
      </c>
      <c r="L550" s="5">
        <f>ROUND(Calls[[#This Row],[Satisfaction Rating]],0)</f>
        <v>4</v>
      </c>
    </row>
    <row r="551" spans="2:12" x14ac:dyDescent="0.3">
      <c r="B551" s="72" t="s">
        <v>1725</v>
      </c>
      <c r="C551" s="20" t="s">
        <v>1171</v>
      </c>
      <c r="D551" s="20">
        <v>103</v>
      </c>
      <c r="E551" s="69" t="s">
        <v>1184</v>
      </c>
      <c r="F551" s="70">
        <v>45092</v>
      </c>
      <c r="G551" s="20">
        <v>120</v>
      </c>
      <c r="H551" s="73">
        <v>5</v>
      </c>
      <c r="I551" s="48">
        <f>IF(MONTH(Calls[[#This Row],[Date of Call]])&lt;=6, YEAR(Calls[[#This Row],[Date of Call]]),YEAR(Calls[[#This Row],[Date of Call]])+1)</f>
        <v>2023</v>
      </c>
      <c r="J551" s="48" t="str">
        <f>TEXT(Calls[[#This Row],[Date of Call]],"DDDD")</f>
        <v>Thursday</v>
      </c>
      <c r="K551" s="48" t="str" cm="1">
        <f t="array" ref="K551">_xlfn.IFS(Calls[[#This Row],[Duration]]&lt;=10,"Under 10 mins",Calls[[#This Row],[Duration]]&lt;=30,"10 to 30 mins", Calls[[#This Row],[Duration]]&lt;60,"30 to 60 mins", Calls[[#This Row],[Duration]]&lt;=120,"1 to 2 hours",TRUE, "More than 2 hours")</f>
        <v>1 to 2 hours</v>
      </c>
      <c r="L551" s="5">
        <f>ROUND(Calls[[#This Row],[Satisfaction Rating]],0)</f>
        <v>5</v>
      </c>
    </row>
    <row r="552" spans="2:12" x14ac:dyDescent="0.3">
      <c r="B552" s="72" t="s">
        <v>1726</v>
      </c>
      <c r="C552" s="20" t="s">
        <v>1165</v>
      </c>
      <c r="D552" s="20">
        <v>108</v>
      </c>
      <c r="E552" s="69" t="s">
        <v>1172</v>
      </c>
      <c r="F552" s="70">
        <v>45092</v>
      </c>
      <c r="G552" s="20">
        <v>56</v>
      </c>
      <c r="H552" s="73">
        <v>3.5</v>
      </c>
      <c r="I552" s="48">
        <f>IF(MONTH(Calls[[#This Row],[Date of Call]])&lt;=6, YEAR(Calls[[#This Row],[Date of Call]]),YEAR(Calls[[#This Row],[Date of Call]])+1)</f>
        <v>2023</v>
      </c>
      <c r="J552" s="48" t="str">
        <f>TEXT(Calls[[#This Row],[Date of Call]],"DDDD")</f>
        <v>Thursday</v>
      </c>
      <c r="K552" s="48" t="str" cm="1">
        <f t="array" ref="K552">_xlfn.IFS(Calls[[#This Row],[Duration]]&lt;=10,"Under 10 mins",Calls[[#This Row],[Duration]]&lt;=30,"10 to 30 mins", Calls[[#This Row],[Duration]]&lt;60,"30 to 60 mins", Calls[[#This Row],[Duration]]&lt;=120,"1 to 2 hours",TRUE, "More than 2 hours")</f>
        <v>1 to 2 hours</v>
      </c>
      <c r="L552" s="5">
        <f>ROUND(Calls[[#This Row],[Satisfaction Rating]],0)</f>
        <v>4</v>
      </c>
    </row>
    <row r="553" spans="2:12" x14ac:dyDescent="0.3">
      <c r="B553" s="72" t="s">
        <v>1727</v>
      </c>
      <c r="C553" s="20" t="s">
        <v>1165</v>
      </c>
      <c r="D553" s="20">
        <v>44</v>
      </c>
      <c r="E553" s="69" t="s">
        <v>1157</v>
      </c>
      <c r="F553" s="70">
        <v>45092</v>
      </c>
      <c r="G553" s="20">
        <v>170</v>
      </c>
      <c r="H553" s="73">
        <v>3.8</v>
      </c>
      <c r="I553" s="48">
        <f>IF(MONTH(Calls[[#This Row],[Date of Call]])&lt;=6, YEAR(Calls[[#This Row],[Date of Call]]),YEAR(Calls[[#This Row],[Date of Call]])+1)</f>
        <v>2023</v>
      </c>
      <c r="J553" s="48" t="str">
        <f>TEXT(Calls[[#This Row],[Date of Call]],"DDDD")</f>
        <v>Thursday</v>
      </c>
      <c r="K553" s="48" t="str" cm="1">
        <f t="array" ref="K553">_xlfn.IFS(Calls[[#This Row],[Duration]]&lt;=10,"Under 10 mins",Calls[[#This Row],[Duration]]&lt;=30,"10 to 30 mins", Calls[[#This Row],[Duration]]&lt;60,"30 to 60 mins", Calls[[#This Row],[Duration]]&lt;=120,"1 to 2 hours",TRUE, "More than 2 hours")</f>
        <v>30 to 60 mins</v>
      </c>
      <c r="L553" s="5">
        <f>ROUND(Calls[[#This Row],[Satisfaction Rating]],0)</f>
        <v>4</v>
      </c>
    </row>
    <row r="554" spans="2:12" x14ac:dyDescent="0.3">
      <c r="B554" s="72" t="s">
        <v>1728</v>
      </c>
      <c r="C554" s="20" t="s">
        <v>1188</v>
      </c>
      <c r="D554" s="20">
        <v>127</v>
      </c>
      <c r="E554" s="69" t="s">
        <v>1172</v>
      </c>
      <c r="F554" s="70">
        <v>45093</v>
      </c>
      <c r="G554" s="20">
        <v>200</v>
      </c>
      <c r="H554" s="73">
        <v>4.8</v>
      </c>
      <c r="I554" s="48">
        <f>IF(MONTH(Calls[[#This Row],[Date of Call]])&lt;=6, YEAR(Calls[[#This Row],[Date of Call]]),YEAR(Calls[[#This Row],[Date of Call]])+1)</f>
        <v>2023</v>
      </c>
      <c r="J554" s="48" t="str">
        <f>TEXT(Calls[[#This Row],[Date of Call]],"DDDD")</f>
        <v>Friday</v>
      </c>
      <c r="K554" s="48" t="str" cm="1">
        <f t="array" ref="K554">_xlfn.IFS(Calls[[#This Row],[Duration]]&lt;=10,"Under 10 mins",Calls[[#This Row],[Duration]]&lt;=30,"10 to 30 mins", Calls[[#This Row],[Duration]]&lt;60,"30 to 60 mins", Calls[[#This Row],[Duration]]&lt;=120,"1 to 2 hours",TRUE, "More than 2 hours")</f>
        <v>More than 2 hours</v>
      </c>
      <c r="L554" s="5">
        <f>ROUND(Calls[[#This Row],[Satisfaction Rating]],0)</f>
        <v>5</v>
      </c>
    </row>
    <row r="555" spans="2:12" x14ac:dyDescent="0.3">
      <c r="B555" s="72" t="s">
        <v>1729</v>
      </c>
      <c r="C555" s="20" t="s">
        <v>1171</v>
      </c>
      <c r="D555" s="20">
        <v>132</v>
      </c>
      <c r="E555" s="69" t="s">
        <v>1184</v>
      </c>
      <c r="F555" s="70">
        <v>45094</v>
      </c>
      <c r="G555" s="20">
        <v>50</v>
      </c>
      <c r="H555" s="73">
        <v>4.2</v>
      </c>
      <c r="I555" s="48">
        <f>IF(MONTH(Calls[[#This Row],[Date of Call]])&lt;=6, YEAR(Calls[[#This Row],[Date of Call]]),YEAR(Calls[[#This Row],[Date of Call]])+1)</f>
        <v>2023</v>
      </c>
      <c r="J555" s="48" t="str">
        <f>TEXT(Calls[[#This Row],[Date of Call]],"DDDD")</f>
        <v>Saturday</v>
      </c>
      <c r="K555" s="48" t="str" cm="1">
        <f t="array" ref="K555">_xlfn.IFS(Calls[[#This Row],[Duration]]&lt;=10,"Under 10 mins",Calls[[#This Row],[Duration]]&lt;=30,"10 to 30 mins", Calls[[#This Row],[Duration]]&lt;60,"30 to 60 mins", Calls[[#This Row],[Duration]]&lt;=120,"1 to 2 hours",TRUE, "More than 2 hours")</f>
        <v>More than 2 hours</v>
      </c>
      <c r="L555" s="5">
        <f>ROUND(Calls[[#This Row],[Satisfaction Rating]],0)</f>
        <v>4</v>
      </c>
    </row>
    <row r="556" spans="2:12" x14ac:dyDescent="0.3">
      <c r="B556" s="72" t="s">
        <v>1730</v>
      </c>
      <c r="C556" s="20" t="s">
        <v>1156</v>
      </c>
      <c r="D556" s="20">
        <v>106</v>
      </c>
      <c r="E556" s="69" t="s">
        <v>1178</v>
      </c>
      <c r="F556" s="70">
        <v>45094</v>
      </c>
      <c r="G556" s="20">
        <v>112</v>
      </c>
      <c r="H556" s="73">
        <v>3.7</v>
      </c>
      <c r="I556" s="48">
        <f>IF(MONTH(Calls[[#This Row],[Date of Call]])&lt;=6, YEAR(Calls[[#This Row],[Date of Call]]),YEAR(Calls[[#This Row],[Date of Call]])+1)</f>
        <v>2023</v>
      </c>
      <c r="J556" s="48" t="str">
        <f>TEXT(Calls[[#This Row],[Date of Call]],"DDDD")</f>
        <v>Saturday</v>
      </c>
      <c r="K556" s="48" t="str" cm="1">
        <f t="array" ref="K556">_xlfn.IFS(Calls[[#This Row],[Duration]]&lt;=10,"Under 10 mins",Calls[[#This Row],[Duration]]&lt;=30,"10 to 30 mins", Calls[[#This Row],[Duration]]&lt;60,"30 to 60 mins", Calls[[#This Row],[Duration]]&lt;=120,"1 to 2 hours",TRUE, "More than 2 hours")</f>
        <v>1 to 2 hours</v>
      </c>
      <c r="L556" s="5">
        <f>ROUND(Calls[[#This Row],[Satisfaction Rating]],0)</f>
        <v>4</v>
      </c>
    </row>
    <row r="557" spans="2:12" x14ac:dyDescent="0.3">
      <c r="B557" s="72" t="s">
        <v>1731</v>
      </c>
      <c r="C557" s="20" t="s">
        <v>1179</v>
      </c>
      <c r="D557" s="20">
        <v>107</v>
      </c>
      <c r="E557" s="69" t="s">
        <v>1184</v>
      </c>
      <c r="F557" s="70">
        <v>45095</v>
      </c>
      <c r="G557" s="20">
        <v>39</v>
      </c>
      <c r="H557" s="73">
        <v>4.8</v>
      </c>
      <c r="I557" s="48">
        <f>IF(MONTH(Calls[[#This Row],[Date of Call]])&lt;=6, YEAR(Calls[[#This Row],[Date of Call]]),YEAR(Calls[[#This Row],[Date of Call]])+1)</f>
        <v>2023</v>
      </c>
      <c r="J557" s="48" t="str">
        <f>TEXT(Calls[[#This Row],[Date of Call]],"DDDD")</f>
        <v>Sunday</v>
      </c>
      <c r="K557" s="48" t="str" cm="1">
        <f t="array" ref="K557">_xlfn.IFS(Calls[[#This Row],[Duration]]&lt;=10,"Under 10 mins",Calls[[#This Row],[Duration]]&lt;=30,"10 to 30 mins", Calls[[#This Row],[Duration]]&lt;60,"30 to 60 mins", Calls[[#This Row],[Duration]]&lt;=120,"1 to 2 hours",TRUE, "More than 2 hours")</f>
        <v>1 to 2 hours</v>
      </c>
      <c r="L557" s="5">
        <f>ROUND(Calls[[#This Row],[Satisfaction Rating]],0)</f>
        <v>5</v>
      </c>
    </row>
    <row r="558" spans="2:12" x14ac:dyDescent="0.3">
      <c r="B558" s="72" t="s">
        <v>1732</v>
      </c>
      <c r="C558" s="20" t="s">
        <v>1183</v>
      </c>
      <c r="D558" s="20">
        <v>85</v>
      </c>
      <c r="E558" s="69" t="s">
        <v>1178</v>
      </c>
      <c r="F558" s="70">
        <v>45095</v>
      </c>
      <c r="G558" s="20">
        <v>38</v>
      </c>
      <c r="H558" s="73">
        <v>4.8</v>
      </c>
      <c r="I558" s="48">
        <f>IF(MONTH(Calls[[#This Row],[Date of Call]])&lt;=6, YEAR(Calls[[#This Row],[Date of Call]]),YEAR(Calls[[#This Row],[Date of Call]])+1)</f>
        <v>2023</v>
      </c>
      <c r="J558" s="48" t="str">
        <f>TEXT(Calls[[#This Row],[Date of Call]],"DDDD")</f>
        <v>Sunday</v>
      </c>
      <c r="K558" s="48" t="str" cm="1">
        <f t="array" ref="K558">_xlfn.IFS(Calls[[#This Row],[Duration]]&lt;=10,"Under 10 mins",Calls[[#This Row],[Duration]]&lt;=30,"10 to 30 mins", Calls[[#This Row],[Duration]]&lt;60,"30 to 60 mins", Calls[[#This Row],[Duration]]&lt;=120,"1 to 2 hours",TRUE, "More than 2 hours")</f>
        <v>1 to 2 hours</v>
      </c>
      <c r="L558" s="5">
        <f>ROUND(Calls[[#This Row],[Satisfaction Rating]],0)</f>
        <v>5</v>
      </c>
    </row>
    <row r="559" spans="2:12" x14ac:dyDescent="0.3">
      <c r="B559" s="72" t="s">
        <v>1733</v>
      </c>
      <c r="C559" s="20" t="s">
        <v>1176</v>
      </c>
      <c r="D559" s="20">
        <v>49</v>
      </c>
      <c r="E559" s="69" t="s">
        <v>1184</v>
      </c>
      <c r="F559" s="70">
        <v>45096</v>
      </c>
      <c r="G559" s="20">
        <v>84</v>
      </c>
      <c r="H559" s="73">
        <v>2.9</v>
      </c>
      <c r="I559" s="48">
        <f>IF(MONTH(Calls[[#This Row],[Date of Call]])&lt;=6, YEAR(Calls[[#This Row],[Date of Call]]),YEAR(Calls[[#This Row],[Date of Call]])+1)</f>
        <v>2023</v>
      </c>
      <c r="J559" s="48" t="str">
        <f>TEXT(Calls[[#This Row],[Date of Call]],"DDDD")</f>
        <v>Monday</v>
      </c>
      <c r="K559" s="48" t="str" cm="1">
        <f t="array" ref="K559">_xlfn.IFS(Calls[[#This Row],[Duration]]&lt;=10,"Under 10 mins",Calls[[#This Row],[Duration]]&lt;=30,"10 to 30 mins", Calls[[#This Row],[Duration]]&lt;60,"30 to 60 mins", Calls[[#This Row],[Duration]]&lt;=120,"1 to 2 hours",TRUE, "More than 2 hours")</f>
        <v>30 to 60 mins</v>
      </c>
      <c r="L559" s="5">
        <f>ROUND(Calls[[#This Row],[Satisfaction Rating]],0)</f>
        <v>3</v>
      </c>
    </row>
    <row r="560" spans="2:12" x14ac:dyDescent="0.3">
      <c r="B560" s="72" t="s">
        <v>1734</v>
      </c>
      <c r="C560" s="20" t="s">
        <v>1162</v>
      </c>
      <c r="D560" s="20">
        <v>117</v>
      </c>
      <c r="E560" s="69" t="s">
        <v>1172</v>
      </c>
      <c r="F560" s="70">
        <v>45097</v>
      </c>
      <c r="G560" s="20">
        <v>82</v>
      </c>
      <c r="H560" s="73">
        <v>3.5</v>
      </c>
      <c r="I560" s="48">
        <f>IF(MONTH(Calls[[#This Row],[Date of Call]])&lt;=6, YEAR(Calls[[#This Row],[Date of Call]]),YEAR(Calls[[#This Row],[Date of Call]])+1)</f>
        <v>2023</v>
      </c>
      <c r="J560" s="48" t="str">
        <f>TEXT(Calls[[#This Row],[Date of Call]],"DDDD")</f>
        <v>Tuesday</v>
      </c>
      <c r="K560" s="48" t="str" cm="1">
        <f t="array" ref="K560">_xlfn.IFS(Calls[[#This Row],[Duration]]&lt;=10,"Under 10 mins",Calls[[#This Row],[Duration]]&lt;=30,"10 to 30 mins", Calls[[#This Row],[Duration]]&lt;60,"30 to 60 mins", Calls[[#This Row],[Duration]]&lt;=120,"1 to 2 hours",TRUE, "More than 2 hours")</f>
        <v>1 to 2 hours</v>
      </c>
      <c r="L560" s="5">
        <f>ROUND(Calls[[#This Row],[Satisfaction Rating]],0)</f>
        <v>4</v>
      </c>
    </row>
    <row r="561" spans="2:12" x14ac:dyDescent="0.3">
      <c r="B561" s="72" t="s">
        <v>1735</v>
      </c>
      <c r="C561" s="20" t="s">
        <v>1179</v>
      </c>
      <c r="D561" s="20">
        <v>136</v>
      </c>
      <c r="E561" s="69" t="s">
        <v>1178</v>
      </c>
      <c r="F561" s="70">
        <v>45097</v>
      </c>
      <c r="G561" s="20">
        <v>37</v>
      </c>
      <c r="H561" s="73">
        <v>0.9</v>
      </c>
      <c r="I561" s="48">
        <f>IF(MONTH(Calls[[#This Row],[Date of Call]])&lt;=6, YEAR(Calls[[#This Row],[Date of Call]]),YEAR(Calls[[#This Row],[Date of Call]])+1)</f>
        <v>2023</v>
      </c>
      <c r="J561" s="48" t="str">
        <f>TEXT(Calls[[#This Row],[Date of Call]],"DDDD")</f>
        <v>Tuesday</v>
      </c>
      <c r="K561" s="48" t="str" cm="1">
        <f t="array" ref="K561">_xlfn.IFS(Calls[[#This Row],[Duration]]&lt;=10,"Under 10 mins",Calls[[#This Row],[Duration]]&lt;=30,"10 to 30 mins", Calls[[#This Row],[Duration]]&lt;60,"30 to 60 mins", Calls[[#This Row],[Duration]]&lt;=120,"1 to 2 hours",TRUE, "More than 2 hours")</f>
        <v>More than 2 hours</v>
      </c>
      <c r="L561" s="5">
        <f>ROUND(Calls[[#This Row],[Satisfaction Rating]],0)</f>
        <v>1</v>
      </c>
    </row>
    <row r="562" spans="2:12" x14ac:dyDescent="0.3">
      <c r="B562" s="72" t="s">
        <v>1736</v>
      </c>
      <c r="C562" s="20" t="s">
        <v>1165</v>
      </c>
      <c r="D562" s="20">
        <v>130</v>
      </c>
      <c r="E562" s="69" t="s">
        <v>1166</v>
      </c>
      <c r="F562" s="70">
        <v>45098</v>
      </c>
      <c r="G562" s="20">
        <v>87</v>
      </c>
      <c r="H562" s="73">
        <v>3.4</v>
      </c>
      <c r="I562" s="48">
        <f>IF(MONTH(Calls[[#This Row],[Date of Call]])&lt;=6, YEAR(Calls[[#This Row],[Date of Call]]),YEAR(Calls[[#This Row],[Date of Call]])+1)</f>
        <v>2023</v>
      </c>
      <c r="J562" s="48" t="str">
        <f>TEXT(Calls[[#This Row],[Date of Call]],"DDDD")</f>
        <v>Wednesday</v>
      </c>
      <c r="K562" s="48" t="str" cm="1">
        <f t="array" ref="K562">_xlfn.IFS(Calls[[#This Row],[Duration]]&lt;=10,"Under 10 mins",Calls[[#This Row],[Duration]]&lt;=30,"10 to 30 mins", Calls[[#This Row],[Duration]]&lt;60,"30 to 60 mins", Calls[[#This Row],[Duration]]&lt;=120,"1 to 2 hours",TRUE, "More than 2 hours")</f>
        <v>More than 2 hours</v>
      </c>
      <c r="L562" s="5">
        <f>ROUND(Calls[[#This Row],[Satisfaction Rating]],0)</f>
        <v>3</v>
      </c>
    </row>
    <row r="563" spans="2:12" x14ac:dyDescent="0.3">
      <c r="B563" s="72" t="s">
        <v>1737</v>
      </c>
      <c r="C563" s="20" t="s">
        <v>1165</v>
      </c>
      <c r="D563" s="20">
        <v>73</v>
      </c>
      <c r="E563" s="69" t="s">
        <v>1166</v>
      </c>
      <c r="F563" s="70">
        <v>45098</v>
      </c>
      <c r="G563" s="20">
        <v>75</v>
      </c>
      <c r="H563" s="73">
        <v>2.7</v>
      </c>
      <c r="I563" s="48">
        <f>IF(MONTH(Calls[[#This Row],[Date of Call]])&lt;=6, YEAR(Calls[[#This Row],[Date of Call]]),YEAR(Calls[[#This Row],[Date of Call]])+1)</f>
        <v>2023</v>
      </c>
      <c r="J563" s="48" t="str">
        <f>TEXT(Calls[[#This Row],[Date of Call]],"DDDD")</f>
        <v>Wednesday</v>
      </c>
      <c r="K563" s="48" t="str" cm="1">
        <f t="array" ref="K563">_xlfn.IFS(Calls[[#This Row],[Duration]]&lt;=10,"Under 10 mins",Calls[[#This Row],[Duration]]&lt;=30,"10 to 30 mins", Calls[[#This Row],[Duration]]&lt;60,"30 to 60 mins", Calls[[#This Row],[Duration]]&lt;=120,"1 to 2 hours",TRUE, "More than 2 hours")</f>
        <v>1 to 2 hours</v>
      </c>
      <c r="L563" s="5">
        <f>ROUND(Calls[[#This Row],[Satisfaction Rating]],0)</f>
        <v>3</v>
      </c>
    </row>
    <row r="564" spans="2:12" x14ac:dyDescent="0.3">
      <c r="B564" s="72" t="s">
        <v>1738</v>
      </c>
      <c r="C564" s="20" t="s">
        <v>1176</v>
      </c>
      <c r="D564" s="20">
        <v>80</v>
      </c>
      <c r="E564" s="69" t="s">
        <v>1184</v>
      </c>
      <c r="F564" s="70">
        <v>45098</v>
      </c>
      <c r="G564" s="20">
        <v>32</v>
      </c>
      <c r="H564" s="73">
        <v>4.7</v>
      </c>
      <c r="I564" s="48">
        <f>IF(MONTH(Calls[[#This Row],[Date of Call]])&lt;=6, YEAR(Calls[[#This Row],[Date of Call]]),YEAR(Calls[[#This Row],[Date of Call]])+1)</f>
        <v>2023</v>
      </c>
      <c r="J564" s="48" t="str">
        <f>TEXT(Calls[[#This Row],[Date of Call]],"DDDD")</f>
        <v>Wednesday</v>
      </c>
      <c r="K564" s="48" t="str" cm="1">
        <f t="array" ref="K564">_xlfn.IFS(Calls[[#This Row],[Duration]]&lt;=10,"Under 10 mins",Calls[[#This Row],[Duration]]&lt;=30,"10 to 30 mins", Calls[[#This Row],[Duration]]&lt;60,"30 to 60 mins", Calls[[#This Row],[Duration]]&lt;=120,"1 to 2 hours",TRUE, "More than 2 hours")</f>
        <v>1 to 2 hours</v>
      </c>
      <c r="L564" s="5">
        <f>ROUND(Calls[[#This Row],[Satisfaction Rating]],0)</f>
        <v>5</v>
      </c>
    </row>
    <row r="565" spans="2:12" x14ac:dyDescent="0.3">
      <c r="B565" s="72" t="s">
        <v>1739</v>
      </c>
      <c r="C565" s="20" t="s">
        <v>1158</v>
      </c>
      <c r="D565" s="20">
        <v>44</v>
      </c>
      <c r="E565" s="69" t="s">
        <v>1172</v>
      </c>
      <c r="F565" s="70">
        <v>45098</v>
      </c>
      <c r="G565" s="20">
        <v>33</v>
      </c>
      <c r="H565" s="73">
        <v>3</v>
      </c>
      <c r="I565" s="48">
        <f>IF(MONTH(Calls[[#This Row],[Date of Call]])&lt;=6, YEAR(Calls[[#This Row],[Date of Call]]),YEAR(Calls[[#This Row],[Date of Call]])+1)</f>
        <v>2023</v>
      </c>
      <c r="J565" s="48" t="str">
        <f>TEXT(Calls[[#This Row],[Date of Call]],"DDDD")</f>
        <v>Wednesday</v>
      </c>
      <c r="K565" s="48" t="str" cm="1">
        <f t="array" ref="K565">_xlfn.IFS(Calls[[#This Row],[Duration]]&lt;=10,"Under 10 mins",Calls[[#This Row],[Duration]]&lt;=30,"10 to 30 mins", Calls[[#This Row],[Duration]]&lt;60,"30 to 60 mins", Calls[[#This Row],[Duration]]&lt;=120,"1 to 2 hours",TRUE, "More than 2 hours")</f>
        <v>30 to 60 mins</v>
      </c>
      <c r="L565" s="5">
        <f>ROUND(Calls[[#This Row],[Satisfaction Rating]],0)</f>
        <v>3</v>
      </c>
    </row>
    <row r="566" spans="2:12" x14ac:dyDescent="0.3">
      <c r="B566" s="72" t="s">
        <v>1740</v>
      </c>
      <c r="C566" s="20" t="s">
        <v>1158</v>
      </c>
      <c r="D566" s="20">
        <v>102</v>
      </c>
      <c r="E566" s="69" t="s">
        <v>1157</v>
      </c>
      <c r="F566" s="70">
        <v>45098</v>
      </c>
      <c r="G566" s="20">
        <v>76</v>
      </c>
      <c r="H566" s="73">
        <v>4.2</v>
      </c>
      <c r="I566" s="48">
        <f>IF(MONTH(Calls[[#This Row],[Date of Call]])&lt;=6, YEAR(Calls[[#This Row],[Date of Call]]),YEAR(Calls[[#This Row],[Date of Call]])+1)</f>
        <v>2023</v>
      </c>
      <c r="J566" s="48" t="str">
        <f>TEXT(Calls[[#This Row],[Date of Call]],"DDDD")</f>
        <v>Wednesday</v>
      </c>
      <c r="K566" s="48" t="str" cm="1">
        <f t="array" ref="K566">_xlfn.IFS(Calls[[#This Row],[Duration]]&lt;=10,"Under 10 mins",Calls[[#This Row],[Duration]]&lt;=30,"10 to 30 mins", Calls[[#This Row],[Duration]]&lt;60,"30 to 60 mins", Calls[[#This Row],[Duration]]&lt;=120,"1 to 2 hours",TRUE, "More than 2 hours")</f>
        <v>1 to 2 hours</v>
      </c>
      <c r="L566" s="5">
        <f>ROUND(Calls[[#This Row],[Satisfaction Rating]],0)</f>
        <v>4</v>
      </c>
    </row>
    <row r="567" spans="2:12" x14ac:dyDescent="0.3">
      <c r="B567" s="72" t="s">
        <v>1741</v>
      </c>
      <c r="C567" s="20" t="s">
        <v>1192</v>
      </c>
      <c r="D567" s="20">
        <v>74</v>
      </c>
      <c r="E567" s="69" t="s">
        <v>1157</v>
      </c>
      <c r="F567" s="70">
        <v>45098</v>
      </c>
      <c r="G567" s="20">
        <v>117</v>
      </c>
      <c r="H567" s="73">
        <v>4.8</v>
      </c>
      <c r="I567" s="48">
        <f>IF(MONTH(Calls[[#This Row],[Date of Call]])&lt;=6, YEAR(Calls[[#This Row],[Date of Call]]),YEAR(Calls[[#This Row],[Date of Call]])+1)</f>
        <v>2023</v>
      </c>
      <c r="J567" s="48" t="str">
        <f>TEXT(Calls[[#This Row],[Date of Call]],"DDDD")</f>
        <v>Wednesday</v>
      </c>
      <c r="K567" s="48" t="str" cm="1">
        <f t="array" ref="K567">_xlfn.IFS(Calls[[#This Row],[Duration]]&lt;=10,"Under 10 mins",Calls[[#This Row],[Duration]]&lt;=30,"10 to 30 mins", Calls[[#This Row],[Duration]]&lt;60,"30 to 60 mins", Calls[[#This Row],[Duration]]&lt;=120,"1 to 2 hours",TRUE, "More than 2 hours")</f>
        <v>1 to 2 hours</v>
      </c>
      <c r="L567" s="5">
        <f>ROUND(Calls[[#This Row],[Satisfaction Rating]],0)</f>
        <v>5</v>
      </c>
    </row>
    <row r="568" spans="2:12" x14ac:dyDescent="0.3">
      <c r="B568" s="72" t="s">
        <v>1742</v>
      </c>
      <c r="C568" s="20" t="s">
        <v>1176</v>
      </c>
      <c r="D568" s="20">
        <v>52</v>
      </c>
      <c r="E568" s="69" t="s">
        <v>1172</v>
      </c>
      <c r="F568" s="70">
        <v>45100</v>
      </c>
      <c r="G568" s="20">
        <v>70</v>
      </c>
      <c r="H568" s="73">
        <v>4.0999999999999996</v>
      </c>
      <c r="I568" s="48">
        <f>IF(MONTH(Calls[[#This Row],[Date of Call]])&lt;=6, YEAR(Calls[[#This Row],[Date of Call]]),YEAR(Calls[[#This Row],[Date of Call]])+1)</f>
        <v>2023</v>
      </c>
      <c r="J568" s="48" t="str">
        <f>TEXT(Calls[[#This Row],[Date of Call]],"DDDD")</f>
        <v>Friday</v>
      </c>
      <c r="K568" s="48" t="str" cm="1">
        <f t="array" ref="K568">_xlfn.IFS(Calls[[#This Row],[Duration]]&lt;=10,"Under 10 mins",Calls[[#This Row],[Duration]]&lt;=30,"10 to 30 mins", Calls[[#This Row],[Duration]]&lt;60,"30 to 60 mins", Calls[[#This Row],[Duration]]&lt;=120,"1 to 2 hours",TRUE, "More than 2 hours")</f>
        <v>30 to 60 mins</v>
      </c>
      <c r="L568" s="5">
        <f>ROUND(Calls[[#This Row],[Satisfaction Rating]],0)</f>
        <v>4</v>
      </c>
    </row>
    <row r="569" spans="2:12" x14ac:dyDescent="0.3">
      <c r="B569" s="72" t="s">
        <v>1743</v>
      </c>
      <c r="C569" s="20" t="s">
        <v>1176</v>
      </c>
      <c r="D569" s="20">
        <v>74</v>
      </c>
      <c r="E569" s="69" t="s">
        <v>1166</v>
      </c>
      <c r="F569" s="70">
        <v>45100</v>
      </c>
      <c r="G569" s="20">
        <v>37</v>
      </c>
      <c r="H569" s="73">
        <v>2.7</v>
      </c>
      <c r="I569" s="48">
        <f>IF(MONTH(Calls[[#This Row],[Date of Call]])&lt;=6, YEAR(Calls[[#This Row],[Date of Call]]),YEAR(Calls[[#This Row],[Date of Call]])+1)</f>
        <v>2023</v>
      </c>
      <c r="J569" s="48" t="str">
        <f>TEXT(Calls[[#This Row],[Date of Call]],"DDDD")</f>
        <v>Friday</v>
      </c>
      <c r="K569" s="48" t="str" cm="1">
        <f t="array" ref="K569">_xlfn.IFS(Calls[[#This Row],[Duration]]&lt;=10,"Under 10 mins",Calls[[#This Row],[Duration]]&lt;=30,"10 to 30 mins", Calls[[#This Row],[Duration]]&lt;60,"30 to 60 mins", Calls[[#This Row],[Duration]]&lt;=120,"1 to 2 hours",TRUE, "More than 2 hours")</f>
        <v>1 to 2 hours</v>
      </c>
      <c r="L569" s="5">
        <f>ROUND(Calls[[#This Row],[Satisfaction Rating]],0)</f>
        <v>3</v>
      </c>
    </row>
    <row r="570" spans="2:12" x14ac:dyDescent="0.3">
      <c r="B570" s="72" t="s">
        <v>1744</v>
      </c>
      <c r="C570" s="20" t="s">
        <v>1165</v>
      </c>
      <c r="D570" s="20">
        <v>96</v>
      </c>
      <c r="E570" s="69" t="s">
        <v>1157</v>
      </c>
      <c r="F570" s="70">
        <v>45100</v>
      </c>
      <c r="G570" s="20">
        <v>46</v>
      </c>
      <c r="H570" s="73">
        <v>2.9</v>
      </c>
      <c r="I570" s="48">
        <f>IF(MONTH(Calls[[#This Row],[Date of Call]])&lt;=6, YEAR(Calls[[#This Row],[Date of Call]]),YEAR(Calls[[#This Row],[Date of Call]])+1)</f>
        <v>2023</v>
      </c>
      <c r="J570" s="48" t="str">
        <f>TEXT(Calls[[#This Row],[Date of Call]],"DDDD")</f>
        <v>Friday</v>
      </c>
      <c r="K570" s="48" t="str" cm="1">
        <f t="array" ref="K570">_xlfn.IFS(Calls[[#This Row],[Duration]]&lt;=10,"Under 10 mins",Calls[[#This Row],[Duration]]&lt;=30,"10 to 30 mins", Calls[[#This Row],[Duration]]&lt;60,"30 to 60 mins", Calls[[#This Row],[Duration]]&lt;=120,"1 to 2 hours",TRUE, "More than 2 hours")</f>
        <v>1 to 2 hours</v>
      </c>
      <c r="L570" s="5">
        <f>ROUND(Calls[[#This Row],[Satisfaction Rating]],0)</f>
        <v>3</v>
      </c>
    </row>
    <row r="571" spans="2:12" x14ac:dyDescent="0.3">
      <c r="B571" s="72" t="s">
        <v>1745</v>
      </c>
      <c r="C571" s="20" t="s">
        <v>1187</v>
      </c>
      <c r="D571" s="20">
        <v>104</v>
      </c>
      <c r="E571" s="69" t="s">
        <v>1184</v>
      </c>
      <c r="F571" s="70">
        <v>45100</v>
      </c>
      <c r="G571" s="20">
        <v>136</v>
      </c>
      <c r="H571" s="73">
        <v>5</v>
      </c>
      <c r="I571" s="48">
        <f>IF(MONTH(Calls[[#This Row],[Date of Call]])&lt;=6, YEAR(Calls[[#This Row],[Date of Call]]),YEAR(Calls[[#This Row],[Date of Call]])+1)</f>
        <v>2023</v>
      </c>
      <c r="J571" s="48" t="str">
        <f>TEXT(Calls[[#This Row],[Date of Call]],"DDDD")</f>
        <v>Friday</v>
      </c>
      <c r="K571" s="48" t="str" cm="1">
        <f t="array" ref="K571">_xlfn.IFS(Calls[[#This Row],[Duration]]&lt;=10,"Under 10 mins",Calls[[#This Row],[Duration]]&lt;=30,"10 to 30 mins", Calls[[#This Row],[Duration]]&lt;60,"30 to 60 mins", Calls[[#This Row],[Duration]]&lt;=120,"1 to 2 hours",TRUE, "More than 2 hours")</f>
        <v>1 to 2 hours</v>
      </c>
      <c r="L571" s="5">
        <f>ROUND(Calls[[#This Row],[Satisfaction Rating]],0)</f>
        <v>5</v>
      </c>
    </row>
    <row r="572" spans="2:12" x14ac:dyDescent="0.3">
      <c r="B572" s="72" t="s">
        <v>1746</v>
      </c>
      <c r="C572" s="20" t="s">
        <v>1165</v>
      </c>
      <c r="D572" s="20">
        <v>123</v>
      </c>
      <c r="E572" s="69" t="s">
        <v>1157</v>
      </c>
      <c r="F572" s="70">
        <v>45101</v>
      </c>
      <c r="G572" s="20">
        <v>44</v>
      </c>
      <c r="H572" s="73">
        <v>4.5999999999999996</v>
      </c>
      <c r="I572" s="48">
        <f>IF(MONTH(Calls[[#This Row],[Date of Call]])&lt;=6, YEAR(Calls[[#This Row],[Date of Call]]),YEAR(Calls[[#This Row],[Date of Call]])+1)</f>
        <v>2023</v>
      </c>
      <c r="J572" s="48" t="str">
        <f>TEXT(Calls[[#This Row],[Date of Call]],"DDDD")</f>
        <v>Saturday</v>
      </c>
      <c r="K572" s="48" t="str" cm="1">
        <f t="array" ref="K572">_xlfn.IFS(Calls[[#This Row],[Duration]]&lt;=10,"Under 10 mins",Calls[[#This Row],[Duration]]&lt;=30,"10 to 30 mins", Calls[[#This Row],[Duration]]&lt;60,"30 to 60 mins", Calls[[#This Row],[Duration]]&lt;=120,"1 to 2 hours",TRUE, "More than 2 hours")</f>
        <v>More than 2 hours</v>
      </c>
      <c r="L572" s="5">
        <f>ROUND(Calls[[#This Row],[Satisfaction Rating]],0)</f>
        <v>5</v>
      </c>
    </row>
    <row r="573" spans="2:12" x14ac:dyDescent="0.3">
      <c r="B573" s="72" t="s">
        <v>1747</v>
      </c>
      <c r="C573" s="20" t="s">
        <v>1181</v>
      </c>
      <c r="D573" s="20">
        <v>100</v>
      </c>
      <c r="E573" s="69" t="s">
        <v>1178</v>
      </c>
      <c r="F573" s="70">
        <v>45101</v>
      </c>
      <c r="G573" s="20">
        <v>69</v>
      </c>
      <c r="H573" s="73">
        <v>3</v>
      </c>
      <c r="I573" s="48">
        <f>IF(MONTH(Calls[[#This Row],[Date of Call]])&lt;=6, YEAR(Calls[[#This Row],[Date of Call]]),YEAR(Calls[[#This Row],[Date of Call]])+1)</f>
        <v>2023</v>
      </c>
      <c r="J573" s="48" t="str">
        <f>TEXT(Calls[[#This Row],[Date of Call]],"DDDD")</f>
        <v>Saturday</v>
      </c>
      <c r="K573" s="48" t="str" cm="1">
        <f t="array" ref="K573">_xlfn.IFS(Calls[[#This Row],[Duration]]&lt;=10,"Under 10 mins",Calls[[#This Row],[Duration]]&lt;=30,"10 to 30 mins", Calls[[#This Row],[Duration]]&lt;60,"30 to 60 mins", Calls[[#This Row],[Duration]]&lt;=120,"1 to 2 hours",TRUE, "More than 2 hours")</f>
        <v>1 to 2 hours</v>
      </c>
      <c r="L573" s="5">
        <f>ROUND(Calls[[#This Row],[Satisfaction Rating]],0)</f>
        <v>3</v>
      </c>
    </row>
    <row r="574" spans="2:12" x14ac:dyDescent="0.3">
      <c r="B574" s="72" t="s">
        <v>1748</v>
      </c>
      <c r="C574" s="20" t="s">
        <v>1187</v>
      </c>
      <c r="D574" s="20">
        <v>35</v>
      </c>
      <c r="E574" s="69" t="s">
        <v>1172</v>
      </c>
      <c r="F574" s="70">
        <v>45102</v>
      </c>
      <c r="G574" s="20">
        <v>86</v>
      </c>
      <c r="H574" s="73">
        <v>4.5999999999999996</v>
      </c>
      <c r="I574" s="48">
        <f>IF(MONTH(Calls[[#This Row],[Date of Call]])&lt;=6, YEAR(Calls[[#This Row],[Date of Call]]),YEAR(Calls[[#This Row],[Date of Call]])+1)</f>
        <v>2023</v>
      </c>
      <c r="J574" s="48" t="str">
        <f>TEXT(Calls[[#This Row],[Date of Call]],"DDDD")</f>
        <v>Sunday</v>
      </c>
      <c r="K574" s="48" t="str" cm="1">
        <f t="array" ref="K574">_xlfn.IFS(Calls[[#This Row],[Duration]]&lt;=10,"Under 10 mins",Calls[[#This Row],[Duration]]&lt;=30,"10 to 30 mins", Calls[[#This Row],[Duration]]&lt;60,"30 to 60 mins", Calls[[#This Row],[Duration]]&lt;=120,"1 to 2 hours",TRUE, "More than 2 hours")</f>
        <v>30 to 60 mins</v>
      </c>
      <c r="L574" s="5">
        <f>ROUND(Calls[[#This Row],[Satisfaction Rating]],0)</f>
        <v>5</v>
      </c>
    </row>
    <row r="575" spans="2:12" x14ac:dyDescent="0.3">
      <c r="B575" s="72" t="s">
        <v>1749</v>
      </c>
      <c r="C575" s="20" t="s">
        <v>1176</v>
      </c>
      <c r="D575" s="20">
        <v>123</v>
      </c>
      <c r="E575" s="69" t="s">
        <v>1184</v>
      </c>
      <c r="F575" s="70">
        <v>45102</v>
      </c>
      <c r="G575" s="20">
        <v>68</v>
      </c>
      <c r="H575" s="73">
        <v>4.5</v>
      </c>
      <c r="I575" s="48">
        <f>IF(MONTH(Calls[[#This Row],[Date of Call]])&lt;=6, YEAR(Calls[[#This Row],[Date of Call]]),YEAR(Calls[[#This Row],[Date of Call]])+1)</f>
        <v>2023</v>
      </c>
      <c r="J575" s="48" t="str">
        <f>TEXT(Calls[[#This Row],[Date of Call]],"DDDD")</f>
        <v>Sunday</v>
      </c>
      <c r="K575" s="48" t="str" cm="1">
        <f t="array" ref="K575">_xlfn.IFS(Calls[[#This Row],[Duration]]&lt;=10,"Under 10 mins",Calls[[#This Row],[Duration]]&lt;=30,"10 to 30 mins", Calls[[#This Row],[Duration]]&lt;60,"30 to 60 mins", Calls[[#This Row],[Duration]]&lt;=120,"1 to 2 hours",TRUE, "More than 2 hours")</f>
        <v>More than 2 hours</v>
      </c>
      <c r="L575" s="5">
        <f>ROUND(Calls[[#This Row],[Satisfaction Rating]],0)</f>
        <v>5</v>
      </c>
    </row>
    <row r="576" spans="2:12" x14ac:dyDescent="0.3">
      <c r="B576" s="72" t="s">
        <v>1750</v>
      </c>
      <c r="C576" s="20" t="s">
        <v>1162</v>
      </c>
      <c r="D576" s="20">
        <v>133</v>
      </c>
      <c r="E576" s="69" t="s">
        <v>1172</v>
      </c>
      <c r="F576" s="70">
        <v>45103</v>
      </c>
      <c r="G576" s="20">
        <v>21</v>
      </c>
      <c r="H576" s="73">
        <v>3.7</v>
      </c>
      <c r="I576" s="48">
        <f>IF(MONTH(Calls[[#This Row],[Date of Call]])&lt;=6, YEAR(Calls[[#This Row],[Date of Call]]),YEAR(Calls[[#This Row],[Date of Call]])+1)</f>
        <v>2023</v>
      </c>
      <c r="J576" s="48" t="str">
        <f>TEXT(Calls[[#This Row],[Date of Call]],"DDDD")</f>
        <v>Monday</v>
      </c>
      <c r="K576" s="48" t="str" cm="1">
        <f t="array" ref="K576">_xlfn.IFS(Calls[[#This Row],[Duration]]&lt;=10,"Under 10 mins",Calls[[#This Row],[Duration]]&lt;=30,"10 to 30 mins", Calls[[#This Row],[Duration]]&lt;60,"30 to 60 mins", Calls[[#This Row],[Duration]]&lt;=120,"1 to 2 hours",TRUE, "More than 2 hours")</f>
        <v>More than 2 hours</v>
      </c>
      <c r="L576" s="5">
        <f>ROUND(Calls[[#This Row],[Satisfaction Rating]],0)</f>
        <v>4</v>
      </c>
    </row>
    <row r="577" spans="2:12" x14ac:dyDescent="0.3">
      <c r="B577" s="72" t="s">
        <v>1751</v>
      </c>
      <c r="C577" s="20" t="s">
        <v>1165</v>
      </c>
      <c r="D577" s="20">
        <v>126</v>
      </c>
      <c r="E577" s="69" t="s">
        <v>1166</v>
      </c>
      <c r="F577" s="70">
        <v>45103</v>
      </c>
      <c r="G577" s="20">
        <v>190</v>
      </c>
      <c r="H577" s="73">
        <v>2.4</v>
      </c>
      <c r="I577" s="48">
        <f>IF(MONTH(Calls[[#This Row],[Date of Call]])&lt;=6, YEAR(Calls[[#This Row],[Date of Call]]),YEAR(Calls[[#This Row],[Date of Call]])+1)</f>
        <v>2023</v>
      </c>
      <c r="J577" s="48" t="str">
        <f>TEXT(Calls[[#This Row],[Date of Call]],"DDDD")</f>
        <v>Monday</v>
      </c>
      <c r="K577" s="48" t="str" cm="1">
        <f t="array" ref="K577">_xlfn.IFS(Calls[[#This Row],[Duration]]&lt;=10,"Under 10 mins",Calls[[#This Row],[Duration]]&lt;=30,"10 to 30 mins", Calls[[#This Row],[Duration]]&lt;60,"30 to 60 mins", Calls[[#This Row],[Duration]]&lt;=120,"1 to 2 hours",TRUE, "More than 2 hours")</f>
        <v>More than 2 hours</v>
      </c>
      <c r="L577" s="5">
        <f>ROUND(Calls[[#This Row],[Satisfaction Rating]],0)</f>
        <v>2</v>
      </c>
    </row>
    <row r="578" spans="2:12" x14ac:dyDescent="0.3">
      <c r="B578" s="72" t="s">
        <v>1752</v>
      </c>
      <c r="C578" s="20" t="s">
        <v>1176</v>
      </c>
      <c r="D578" s="20">
        <v>39</v>
      </c>
      <c r="E578" s="69" t="s">
        <v>1157</v>
      </c>
      <c r="F578" s="70">
        <v>45103</v>
      </c>
      <c r="G578" s="20">
        <v>176</v>
      </c>
      <c r="H578" s="73">
        <v>4.3</v>
      </c>
      <c r="I578" s="48">
        <f>IF(MONTH(Calls[[#This Row],[Date of Call]])&lt;=6, YEAR(Calls[[#This Row],[Date of Call]]),YEAR(Calls[[#This Row],[Date of Call]])+1)</f>
        <v>2023</v>
      </c>
      <c r="J578" s="48" t="str">
        <f>TEXT(Calls[[#This Row],[Date of Call]],"DDDD")</f>
        <v>Monday</v>
      </c>
      <c r="K578" s="48" t="str" cm="1">
        <f t="array" ref="K578">_xlfn.IFS(Calls[[#This Row],[Duration]]&lt;=10,"Under 10 mins",Calls[[#This Row],[Duration]]&lt;=30,"10 to 30 mins", Calls[[#This Row],[Duration]]&lt;60,"30 to 60 mins", Calls[[#This Row],[Duration]]&lt;=120,"1 to 2 hours",TRUE, "More than 2 hours")</f>
        <v>30 to 60 mins</v>
      </c>
      <c r="L578" s="5">
        <f>ROUND(Calls[[#This Row],[Satisfaction Rating]],0)</f>
        <v>4</v>
      </c>
    </row>
    <row r="579" spans="2:12" x14ac:dyDescent="0.3">
      <c r="B579" s="72" t="s">
        <v>1753</v>
      </c>
      <c r="C579" s="20" t="s">
        <v>1192</v>
      </c>
      <c r="D579" s="20">
        <v>31</v>
      </c>
      <c r="E579" s="69" t="s">
        <v>1184</v>
      </c>
      <c r="F579" s="70">
        <v>45103</v>
      </c>
      <c r="G579" s="20">
        <v>172</v>
      </c>
      <c r="H579" s="73">
        <v>3.9</v>
      </c>
      <c r="I579" s="48">
        <f>IF(MONTH(Calls[[#This Row],[Date of Call]])&lt;=6, YEAR(Calls[[#This Row],[Date of Call]]),YEAR(Calls[[#This Row],[Date of Call]])+1)</f>
        <v>2023</v>
      </c>
      <c r="J579" s="48" t="str">
        <f>TEXT(Calls[[#This Row],[Date of Call]],"DDDD")</f>
        <v>Monday</v>
      </c>
      <c r="K579" s="48" t="str" cm="1">
        <f t="array" ref="K579">_xlfn.IFS(Calls[[#This Row],[Duration]]&lt;=10,"Under 10 mins",Calls[[#This Row],[Duration]]&lt;=30,"10 to 30 mins", Calls[[#This Row],[Duration]]&lt;60,"30 to 60 mins", Calls[[#This Row],[Duration]]&lt;=120,"1 to 2 hours",TRUE, "More than 2 hours")</f>
        <v>30 to 60 mins</v>
      </c>
      <c r="L579" s="5">
        <f>ROUND(Calls[[#This Row],[Satisfaction Rating]],0)</f>
        <v>4</v>
      </c>
    </row>
    <row r="580" spans="2:12" x14ac:dyDescent="0.3">
      <c r="B580" s="72" t="s">
        <v>1754</v>
      </c>
      <c r="C580" s="20" t="s">
        <v>1171</v>
      </c>
      <c r="D580" s="20">
        <v>25</v>
      </c>
      <c r="E580" s="69" t="s">
        <v>1172</v>
      </c>
      <c r="F580" s="70">
        <v>45103</v>
      </c>
      <c r="G580" s="20">
        <v>84</v>
      </c>
      <c r="H580" s="73">
        <v>4.5</v>
      </c>
      <c r="I580" s="48">
        <f>IF(MONTH(Calls[[#This Row],[Date of Call]])&lt;=6, YEAR(Calls[[#This Row],[Date of Call]]),YEAR(Calls[[#This Row],[Date of Call]])+1)</f>
        <v>2023</v>
      </c>
      <c r="J580" s="48" t="str">
        <f>TEXT(Calls[[#This Row],[Date of Call]],"DDDD")</f>
        <v>Monday</v>
      </c>
      <c r="K580" s="48" t="str" cm="1">
        <f t="array" ref="K580">_xlfn.IFS(Calls[[#This Row],[Duration]]&lt;=10,"Under 10 mins",Calls[[#This Row],[Duration]]&lt;=30,"10 to 30 mins", Calls[[#This Row],[Duration]]&lt;60,"30 to 60 mins", Calls[[#This Row],[Duration]]&lt;=120,"1 to 2 hours",TRUE, "More than 2 hours")</f>
        <v>10 to 30 mins</v>
      </c>
      <c r="L580" s="5">
        <f>ROUND(Calls[[#This Row],[Satisfaction Rating]],0)</f>
        <v>5</v>
      </c>
    </row>
    <row r="581" spans="2:12" x14ac:dyDescent="0.3">
      <c r="B581" s="72" t="s">
        <v>1755</v>
      </c>
      <c r="C581" s="20" t="s">
        <v>1161</v>
      </c>
      <c r="D581" s="20">
        <v>132</v>
      </c>
      <c r="E581" s="69" t="s">
        <v>1178</v>
      </c>
      <c r="F581" s="70">
        <v>45104</v>
      </c>
      <c r="G581" s="20">
        <v>42</v>
      </c>
      <c r="H581" s="73">
        <v>5</v>
      </c>
      <c r="I581" s="48">
        <f>IF(MONTH(Calls[[#This Row],[Date of Call]])&lt;=6, YEAR(Calls[[#This Row],[Date of Call]]),YEAR(Calls[[#This Row],[Date of Call]])+1)</f>
        <v>2023</v>
      </c>
      <c r="J581" s="48" t="str">
        <f>TEXT(Calls[[#This Row],[Date of Call]],"DDDD")</f>
        <v>Tuesday</v>
      </c>
      <c r="K581" s="48" t="str" cm="1">
        <f t="array" ref="K581">_xlfn.IFS(Calls[[#This Row],[Duration]]&lt;=10,"Under 10 mins",Calls[[#This Row],[Duration]]&lt;=30,"10 to 30 mins", Calls[[#This Row],[Duration]]&lt;60,"30 to 60 mins", Calls[[#This Row],[Duration]]&lt;=120,"1 to 2 hours",TRUE, "More than 2 hours")</f>
        <v>More than 2 hours</v>
      </c>
      <c r="L581" s="5">
        <f>ROUND(Calls[[#This Row],[Satisfaction Rating]],0)</f>
        <v>5</v>
      </c>
    </row>
    <row r="582" spans="2:12" x14ac:dyDescent="0.3">
      <c r="B582" s="72" t="s">
        <v>1756</v>
      </c>
      <c r="C582" s="20" t="s">
        <v>1187</v>
      </c>
      <c r="D582" s="20">
        <v>63</v>
      </c>
      <c r="E582" s="69" t="s">
        <v>1166</v>
      </c>
      <c r="F582" s="70">
        <v>45104</v>
      </c>
      <c r="G582" s="20">
        <v>70</v>
      </c>
      <c r="H582" s="73">
        <v>1.6</v>
      </c>
      <c r="I582" s="48">
        <f>IF(MONTH(Calls[[#This Row],[Date of Call]])&lt;=6, YEAR(Calls[[#This Row],[Date of Call]]),YEAR(Calls[[#This Row],[Date of Call]])+1)</f>
        <v>2023</v>
      </c>
      <c r="J582" s="48" t="str">
        <f>TEXT(Calls[[#This Row],[Date of Call]],"DDDD")</f>
        <v>Tuesday</v>
      </c>
      <c r="K582" s="48" t="str" cm="1">
        <f t="array" ref="K582">_xlfn.IFS(Calls[[#This Row],[Duration]]&lt;=10,"Under 10 mins",Calls[[#This Row],[Duration]]&lt;=30,"10 to 30 mins", Calls[[#This Row],[Duration]]&lt;60,"30 to 60 mins", Calls[[#This Row],[Duration]]&lt;=120,"1 to 2 hours",TRUE, "More than 2 hours")</f>
        <v>1 to 2 hours</v>
      </c>
      <c r="L582" s="5">
        <f>ROUND(Calls[[#This Row],[Satisfaction Rating]],0)</f>
        <v>2</v>
      </c>
    </row>
    <row r="583" spans="2:12" x14ac:dyDescent="0.3">
      <c r="B583" s="72" t="s">
        <v>1757</v>
      </c>
      <c r="C583" s="20" t="s">
        <v>1181</v>
      </c>
      <c r="D583" s="20">
        <v>135</v>
      </c>
      <c r="E583" s="69" t="s">
        <v>1178</v>
      </c>
      <c r="F583" s="70">
        <v>45104</v>
      </c>
      <c r="G583" s="20">
        <v>60</v>
      </c>
      <c r="H583" s="73">
        <v>4.3</v>
      </c>
      <c r="I583" s="48">
        <f>IF(MONTH(Calls[[#This Row],[Date of Call]])&lt;=6, YEAR(Calls[[#This Row],[Date of Call]]),YEAR(Calls[[#This Row],[Date of Call]])+1)</f>
        <v>2023</v>
      </c>
      <c r="J583" s="48" t="str">
        <f>TEXT(Calls[[#This Row],[Date of Call]],"DDDD")</f>
        <v>Tuesday</v>
      </c>
      <c r="K583" s="48" t="str" cm="1">
        <f t="array" ref="K583">_xlfn.IFS(Calls[[#This Row],[Duration]]&lt;=10,"Under 10 mins",Calls[[#This Row],[Duration]]&lt;=30,"10 to 30 mins", Calls[[#This Row],[Duration]]&lt;60,"30 to 60 mins", Calls[[#This Row],[Duration]]&lt;=120,"1 to 2 hours",TRUE, "More than 2 hours")</f>
        <v>More than 2 hours</v>
      </c>
      <c r="L583" s="5">
        <f>ROUND(Calls[[#This Row],[Satisfaction Rating]],0)</f>
        <v>4</v>
      </c>
    </row>
    <row r="584" spans="2:12" x14ac:dyDescent="0.3">
      <c r="B584" s="72" t="s">
        <v>1758</v>
      </c>
      <c r="C584" s="20" t="s">
        <v>1183</v>
      </c>
      <c r="D584" s="20">
        <v>101</v>
      </c>
      <c r="E584" s="69" t="s">
        <v>1166</v>
      </c>
      <c r="F584" s="70">
        <v>45104</v>
      </c>
      <c r="G584" s="20">
        <v>84</v>
      </c>
      <c r="H584" s="73">
        <v>3.5</v>
      </c>
      <c r="I584" s="48">
        <f>IF(MONTH(Calls[[#This Row],[Date of Call]])&lt;=6, YEAR(Calls[[#This Row],[Date of Call]]),YEAR(Calls[[#This Row],[Date of Call]])+1)</f>
        <v>2023</v>
      </c>
      <c r="J584" s="48" t="str">
        <f>TEXT(Calls[[#This Row],[Date of Call]],"DDDD")</f>
        <v>Tuesday</v>
      </c>
      <c r="K584" s="48" t="str" cm="1">
        <f t="array" ref="K584">_xlfn.IFS(Calls[[#This Row],[Duration]]&lt;=10,"Under 10 mins",Calls[[#This Row],[Duration]]&lt;=30,"10 to 30 mins", Calls[[#This Row],[Duration]]&lt;60,"30 to 60 mins", Calls[[#This Row],[Duration]]&lt;=120,"1 to 2 hours",TRUE, "More than 2 hours")</f>
        <v>1 to 2 hours</v>
      </c>
      <c r="L584" s="5">
        <f>ROUND(Calls[[#This Row],[Satisfaction Rating]],0)</f>
        <v>4</v>
      </c>
    </row>
    <row r="585" spans="2:12" x14ac:dyDescent="0.3">
      <c r="B585" s="72" t="s">
        <v>1759</v>
      </c>
      <c r="C585" s="20" t="s">
        <v>1162</v>
      </c>
      <c r="D585" s="20">
        <v>80</v>
      </c>
      <c r="E585" s="69" t="s">
        <v>1157</v>
      </c>
      <c r="F585" s="70">
        <v>45105</v>
      </c>
      <c r="G585" s="20">
        <v>68</v>
      </c>
      <c r="H585" s="73">
        <v>3.1</v>
      </c>
      <c r="I585" s="48">
        <f>IF(MONTH(Calls[[#This Row],[Date of Call]])&lt;=6, YEAR(Calls[[#This Row],[Date of Call]]),YEAR(Calls[[#This Row],[Date of Call]])+1)</f>
        <v>2023</v>
      </c>
      <c r="J585" s="48" t="str">
        <f>TEXT(Calls[[#This Row],[Date of Call]],"DDDD")</f>
        <v>Wednesday</v>
      </c>
      <c r="K585" s="48" t="str" cm="1">
        <f t="array" ref="K585">_xlfn.IFS(Calls[[#This Row],[Duration]]&lt;=10,"Under 10 mins",Calls[[#This Row],[Duration]]&lt;=30,"10 to 30 mins", Calls[[#This Row],[Duration]]&lt;60,"30 to 60 mins", Calls[[#This Row],[Duration]]&lt;=120,"1 to 2 hours",TRUE, "More than 2 hours")</f>
        <v>1 to 2 hours</v>
      </c>
      <c r="L585" s="5">
        <f>ROUND(Calls[[#This Row],[Satisfaction Rating]],0)</f>
        <v>3</v>
      </c>
    </row>
    <row r="586" spans="2:12" x14ac:dyDescent="0.3">
      <c r="B586" s="72" t="s">
        <v>1760</v>
      </c>
      <c r="C586" s="20" t="s">
        <v>1158</v>
      </c>
      <c r="D586" s="20">
        <v>28</v>
      </c>
      <c r="E586" s="69" t="s">
        <v>1157</v>
      </c>
      <c r="F586" s="70">
        <v>45105</v>
      </c>
      <c r="G586" s="20">
        <v>44</v>
      </c>
      <c r="H586" s="73">
        <v>2.9</v>
      </c>
      <c r="I586" s="48">
        <f>IF(MONTH(Calls[[#This Row],[Date of Call]])&lt;=6, YEAR(Calls[[#This Row],[Date of Call]]),YEAR(Calls[[#This Row],[Date of Call]])+1)</f>
        <v>2023</v>
      </c>
      <c r="J586" s="48" t="str">
        <f>TEXT(Calls[[#This Row],[Date of Call]],"DDDD")</f>
        <v>Wednesday</v>
      </c>
      <c r="K586" s="48" t="str" cm="1">
        <f t="array" ref="K586">_xlfn.IFS(Calls[[#This Row],[Duration]]&lt;=10,"Under 10 mins",Calls[[#This Row],[Duration]]&lt;=30,"10 to 30 mins", Calls[[#This Row],[Duration]]&lt;60,"30 to 60 mins", Calls[[#This Row],[Duration]]&lt;=120,"1 to 2 hours",TRUE, "More than 2 hours")</f>
        <v>10 to 30 mins</v>
      </c>
      <c r="L586" s="5">
        <f>ROUND(Calls[[#This Row],[Satisfaction Rating]],0)</f>
        <v>3</v>
      </c>
    </row>
    <row r="587" spans="2:12" x14ac:dyDescent="0.3">
      <c r="B587" s="72" t="s">
        <v>1761</v>
      </c>
      <c r="C587" s="20" t="s">
        <v>1183</v>
      </c>
      <c r="D587" s="20">
        <v>102</v>
      </c>
      <c r="E587" s="69" t="s">
        <v>1178</v>
      </c>
      <c r="F587" s="70">
        <v>45106</v>
      </c>
      <c r="G587" s="20">
        <v>99</v>
      </c>
      <c r="H587" s="73">
        <v>3.2</v>
      </c>
      <c r="I587" s="48">
        <f>IF(MONTH(Calls[[#This Row],[Date of Call]])&lt;=6, YEAR(Calls[[#This Row],[Date of Call]]),YEAR(Calls[[#This Row],[Date of Call]])+1)</f>
        <v>2023</v>
      </c>
      <c r="J587" s="48" t="str">
        <f>TEXT(Calls[[#This Row],[Date of Call]],"DDDD")</f>
        <v>Thursday</v>
      </c>
      <c r="K587" s="48" t="str" cm="1">
        <f t="array" ref="K587">_xlfn.IFS(Calls[[#This Row],[Duration]]&lt;=10,"Under 10 mins",Calls[[#This Row],[Duration]]&lt;=30,"10 to 30 mins", Calls[[#This Row],[Duration]]&lt;60,"30 to 60 mins", Calls[[#This Row],[Duration]]&lt;=120,"1 to 2 hours",TRUE, "More than 2 hours")</f>
        <v>1 to 2 hours</v>
      </c>
      <c r="L587" s="5">
        <f>ROUND(Calls[[#This Row],[Satisfaction Rating]],0)</f>
        <v>3</v>
      </c>
    </row>
    <row r="588" spans="2:12" x14ac:dyDescent="0.3">
      <c r="B588" s="72" t="s">
        <v>1762</v>
      </c>
      <c r="C588" s="20" t="s">
        <v>1187</v>
      </c>
      <c r="D588" s="20">
        <v>60</v>
      </c>
      <c r="E588" s="69" t="s">
        <v>1178</v>
      </c>
      <c r="F588" s="70">
        <v>45107</v>
      </c>
      <c r="G588" s="20">
        <v>66</v>
      </c>
      <c r="H588" s="73">
        <v>3.2</v>
      </c>
      <c r="I588" s="48">
        <f>IF(MONTH(Calls[[#This Row],[Date of Call]])&lt;=6, YEAR(Calls[[#This Row],[Date of Call]]),YEAR(Calls[[#This Row],[Date of Call]])+1)</f>
        <v>2023</v>
      </c>
      <c r="J588" s="48" t="str">
        <f>TEXT(Calls[[#This Row],[Date of Call]],"DDDD")</f>
        <v>Friday</v>
      </c>
      <c r="K588" s="48" t="str" cm="1">
        <f t="array" ref="K588">_xlfn.IFS(Calls[[#This Row],[Duration]]&lt;=10,"Under 10 mins",Calls[[#This Row],[Duration]]&lt;=30,"10 to 30 mins", Calls[[#This Row],[Duration]]&lt;60,"30 to 60 mins", Calls[[#This Row],[Duration]]&lt;=120,"1 to 2 hours",TRUE, "More than 2 hours")</f>
        <v>1 to 2 hours</v>
      </c>
      <c r="L588" s="5">
        <f>ROUND(Calls[[#This Row],[Satisfaction Rating]],0)</f>
        <v>3</v>
      </c>
    </row>
    <row r="589" spans="2:12" x14ac:dyDescent="0.3">
      <c r="B589" s="72" t="s">
        <v>1763</v>
      </c>
      <c r="C589" s="20" t="s">
        <v>1169</v>
      </c>
      <c r="D589" s="20">
        <v>103</v>
      </c>
      <c r="E589" s="69" t="s">
        <v>1178</v>
      </c>
      <c r="F589" s="70">
        <v>45107</v>
      </c>
      <c r="G589" s="20">
        <v>102</v>
      </c>
      <c r="H589" s="73">
        <v>4.5</v>
      </c>
      <c r="I589" s="48">
        <f>IF(MONTH(Calls[[#This Row],[Date of Call]])&lt;=6, YEAR(Calls[[#This Row],[Date of Call]]),YEAR(Calls[[#This Row],[Date of Call]])+1)</f>
        <v>2023</v>
      </c>
      <c r="J589" s="48" t="str">
        <f>TEXT(Calls[[#This Row],[Date of Call]],"DDDD")</f>
        <v>Friday</v>
      </c>
      <c r="K589" s="48" t="str" cm="1">
        <f t="array" ref="K589">_xlfn.IFS(Calls[[#This Row],[Duration]]&lt;=10,"Under 10 mins",Calls[[#This Row],[Duration]]&lt;=30,"10 to 30 mins", Calls[[#This Row],[Duration]]&lt;60,"30 to 60 mins", Calls[[#This Row],[Duration]]&lt;=120,"1 to 2 hours",TRUE, "More than 2 hours")</f>
        <v>1 to 2 hours</v>
      </c>
      <c r="L589" s="5">
        <f>ROUND(Calls[[#This Row],[Satisfaction Rating]],0)</f>
        <v>5</v>
      </c>
    </row>
    <row r="590" spans="2:12" x14ac:dyDescent="0.3">
      <c r="B590" s="72" t="s">
        <v>1764</v>
      </c>
      <c r="C590" s="20" t="s">
        <v>1162</v>
      </c>
      <c r="D590" s="20">
        <v>90</v>
      </c>
      <c r="E590" s="69" t="s">
        <v>1157</v>
      </c>
      <c r="F590" s="70">
        <v>45108</v>
      </c>
      <c r="G590" s="20">
        <v>129</v>
      </c>
      <c r="H590" s="73">
        <v>3.9</v>
      </c>
      <c r="I590" s="48">
        <f>IF(MONTH(Calls[[#This Row],[Date of Call]])&lt;=6, YEAR(Calls[[#This Row],[Date of Call]]),YEAR(Calls[[#This Row],[Date of Call]])+1)</f>
        <v>2024</v>
      </c>
      <c r="J590" s="48" t="str">
        <f>TEXT(Calls[[#This Row],[Date of Call]],"DDDD")</f>
        <v>Saturday</v>
      </c>
      <c r="K590" s="48" t="str" cm="1">
        <f t="array" ref="K590">_xlfn.IFS(Calls[[#This Row],[Duration]]&lt;=10,"Under 10 mins",Calls[[#This Row],[Duration]]&lt;=30,"10 to 30 mins", Calls[[#This Row],[Duration]]&lt;60,"30 to 60 mins", Calls[[#This Row],[Duration]]&lt;=120,"1 to 2 hours",TRUE, "More than 2 hours")</f>
        <v>1 to 2 hours</v>
      </c>
      <c r="L590" s="5">
        <f>ROUND(Calls[[#This Row],[Satisfaction Rating]],0)</f>
        <v>4</v>
      </c>
    </row>
    <row r="591" spans="2:12" x14ac:dyDescent="0.3">
      <c r="B591" s="72" t="s">
        <v>1765</v>
      </c>
      <c r="C591" s="20" t="s">
        <v>1188</v>
      </c>
      <c r="D591" s="20">
        <v>88</v>
      </c>
      <c r="E591" s="69" t="s">
        <v>1178</v>
      </c>
      <c r="F591" s="70">
        <v>45108</v>
      </c>
      <c r="G591" s="20">
        <v>80</v>
      </c>
      <c r="H591" s="73">
        <v>4.2</v>
      </c>
      <c r="I591" s="48">
        <f>IF(MONTH(Calls[[#This Row],[Date of Call]])&lt;=6, YEAR(Calls[[#This Row],[Date of Call]]),YEAR(Calls[[#This Row],[Date of Call]])+1)</f>
        <v>2024</v>
      </c>
      <c r="J591" s="48" t="str">
        <f>TEXT(Calls[[#This Row],[Date of Call]],"DDDD")</f>
        <v>Saturday</v>
      </c>
      <c r="K591" s="48" t="str" cm="1">
        <f t="array" ref="K591">_xlfn.IFS(Calls[[#This Row],[Duration]]&lt;=10,"Under 10 mins",Calls[[#This Row],[Duration]]&lt;=30,"10 to 30 mins", Calls[[#This Row],[Duration]]&lt;60,"30 to 60 mins", Calls[[#This Row],[Duration]]&lt;=120,"1 to 2 hours",TRUE, "More than 2 hours")</f>
        <v>1 to 2 hours</v>
      </c>
      <c r="L591" s="5">
        <f>ROUND(Calls[[#This Row],[Satisfaction Rating]],0)</f>
        <v>4</v>
      </c>
    </row>
    <row r="592" spans="2:12" x14ac:dyDescent="0.3">
      <c r="B592" s="72" t="s">
        <v>1766</v>
      </c>
      <c r="C592" s="20" t="s">
        <v>1169</v>
      </c>
      <c r="D592" s="20">
        <v>37</v>
      </c>
      <c r="E592" s="69" t="s">
        <v>1178</v>
      </c>
      <c r="F592" s="70">
        <v>45108</v>
      </c>
      <c r="G592" s="20">
        <v>54</v>
      </c>
      <c r="H592" s="73">
        <v>1.8</v>
      </c>
      <c r="I592" s="48">
        <f>IF(MONTH(Calls[[#This Row],[Date of Call]])&lt;=6, YEAR(Calls[[#This Row],[Date of Call]]),YEAR(Calls[[#This Row],[Date of Call]])+1)</f>
        <v>2024</v>
      </c>
      <c r="J592" s="48" t="str">
        <f>TEXT(Calls[[#This Row],[Date of Call]],"DDDD")</f>
        <v>Saturday</v>
      </c>
      <c r="K592" s="48" t="str" cm="1">
        <f t="array" ref="K592">_xlfn.IFS(Calls[[#This Row],[Duration]]&lt;=10,"Under 10 mins",Calls[[#This Row],[Duration]]&lt;=30,"10 to 30 mins", Calls[[#This Row],[Duration]]&lt;60,"30 to 60 mins", Calls[[#This Row],[Duration]]&lt;=120,"1 to 2 hours",TRUE, "More than 2 hours")</f>
        <v>30 to 60 mins</v>
      </c>
      <c r="L592" s="5">
        <f>ROUND(Calls[[#This Row],[Satisfaction Rating]],0)</f>
        <v>2</v>
      </c>
    </row>
    <row r="593" spans="2:12" x14ac:dyDescent="0.3">
      <c r="B593" s="72" t="s">
        <v>1767</v>
      </c>
      <c r="C593" s="20" t="s">
        <v>1158</v>
      </c>
      <c r="D593" s="20">
        <v>142</v>
      </c>
      <c r="E593" s="69" t="s">
        <v>1157</v>
      </c>
      <c r="F593" s="70">
        <v>45108</v>
      </c>
      <c r="G593" s="20">
        <v>116</v>
      </c>
      <c r="H593" s="73">
        <v>4.2</v>
      </c>
      <c r="I593" s="48">
        <f>IF(MONTH(Calls[[#This Row],[Date of Call]])&lt;=6, YEAR(Calls[[#This Row],[Date of Call]]),YEAR(Calls[[#This Row],[Date of Call]])+1)</f>
        <v>2024</v>
      </c>
      <c r="J593" s="48" t="str">
        <f>TEXT(Calls[[#This Row],[Date of Call]],"DDDD")</f>
        <v>Saturday</v>
      </c>
      <c r="K593" s="48" t="str" cm="1">
        <f t="array" ref="K593">_xlfn.IFS(Calls[[#This Row],[Duration]]&lt;=10,"Under 10 mins",Calls[[#This Row],[Duration]]&lt;=30,"10 to 30 mins", Calls[[#This Row],[Duration]]&lt;60,"30 to 60 mins", Calls[[#This Row],[Duration]]&lt;=120,"1 to 2 hours",TRUE, "More than 2 hours")</f>
        <v>More than 2 hours</v>
      </c>
      <c r="L593" s="5">
        <f>ROUND(Calls[[#This Row],[Satisfaction Rating]],0)</f>
        <v>4</v>
      </c>
    </row>
    <row r="594" spans="2:12" x14ac:dyDescent="0.3">
      <c r="B594" s="72" t="s">
        <v>1768</v>
      </c>
      <c r="C594" s="20" t="s">
        <v>1158</v>
      </c>
      <c r="D594" s="20">
        <v>153</v>
      </c>
      <c r="E594" s="69" t="s">
        <v>1172</v>
      </c>
      <c r="F594" s="70">
        <v>45108</v>
      </c>
      <c r="G594" s="20">
        <v>102</v>
      </c>
      <c r="H594" s="73">
        <v>3.1</v>
      </c>
      <c r="I594" s="48">
        <f>IF(MONTH(Calls[[#This Row],[Date of Call]])&lt;=6, YEAR(Calls[[#This Row],[Date of Call]]),YEAR(Calls[[#This Row],[Date of Call]])+1)</f>
        <v>2024</v>
      </c>
      <c r="J594" s="48" t="str">
        <f>TEXT(Calls[[#This Row],[Date of Call]],"DDDD")</f>
        <v>Saturday</v>
      </c>
      <c r="K594" s="48" t="str" cm="1">
        <f t="array" ref="K594">_xlfn.IFS(Calls[[#This Row],[Duration]]&lt;=10,"Under 10 mins",Calls[[#This Row],[Duration]]&lt;=30,"10 to 30 mins", Calls[[#This Row],[Duration]]&lt;60,"30 to 60 mins", Calls[[#This Row],[Duration]]&lt;=120,"1 to 2 hours",TRUE, "More than 2 hours")</f>
        <v>More than 2 hours</v>
      </c>
      <c r="L594" s="5">
        <f>ROUND(Calls[[#This Row],[Satisfaction Rating]],0)</f>
        <v>3</v>
      </c>
    </row>
    <row r="595" spans="2:12" x14ac:dyDescent="0.3">
      <c r="B595" s="72" t="s">
        <v>1769</v>
      </c>
      <c r="C595" s="20" t="s">
        <v>1174</v>
      </c>
      <c r="D595" s="20">
        <v>128</v>
      </c>
      <c r="E595" s="69" t="s">
        <v>1166</v>
      </c>
      <c r="F595" s="70">
        <v>45108</v>
      </c>
      <c r="G595" s="20">
        <v>140</v>
      </c>
      <c r="H595" s="73">
        <v>4.3</v>
      </c>
      <c r="I595" s="48">
        <f>IF(MONTH(Calls[[#This Row],[Date of Call]])&lt;=6, YEAR(Calls[[#This Row],[Date of Call]]),YEAR(Calls[[#This Row],[Date of Call]])+1)</f>
        <v>2024</v>
      </c>
      <c r="J595" s="48" t="str">
        <f>TEXT(Calls[[#This Row],[Date of Call]],"DDDD")</f>
        <v>Saturday</v>
      </c>
      <c r="K595" s="48" t="str" cm="1">
        <f t="array" ref="K595">_xlfn.IFS(Calls[[#This Row],[Duration]]&lt;=10,"Under 10 mins",Calls[[#This Row],[Duration]]&lt;=30,"10 to 30 mins", Calls[[#This Row],[Duration]]&lt;60,"30 to 60 mins", Calls[[#This Row],[Duration]]&lt;=120,"1 to 2 hours",TRUE, "More than 2 hours")</f>
        <v>More than 2 hours</v>
      </c>
      <c r="L595" s="5">
        <f>ROUND(Calls[[#This Row],[Satisfaction Rating]],0)</f>
        <v>4</v>
      </c>
    </row>
    <row r="596" spans="2:12" x14ac:dyDescent="0.3">
      <c r="B596" s="72" t="s">
        <v>1770</v>
      </c>
      <c r="C596" s="20" t="s">
        <v>1187</v>
      </c>
      <c r="D596" s="20">
        <v>110</v>
      </c>
      <c r="E596" s="69" t="s">
        <v>1166</v>
      </c>
      <c r="F596" s="70">
        <v>45109</v>
      </c>
      <c r="G596" s="20">
        <v>104</v>
      </c>
      <c r="H596" s="73">
        <v>4.4000000000000004</v>
      </c>
      <c r="I596" s="48">
        <f>IF(MONTH(Calls[[#This Row],[Date of Call]])&lt;=6, YEAR(Calls[[#This Row],[Date of Call]]),YEAR(Calls[[#This Row],[Date of Call]])+1)</f>
        <v>2024</v>
      </c>
      <c r="J596" s="48" t="str">
        <f>TEXT(Calls[[#This Row],[Date of Call]],"DDDD")</f>
        <v>Sunday</v>
      </c>
      <c r="K596" s="48" t="str" cm="1">
        <f t="array" ref="K596">_xlfn.IFS(Calls[[#This Row],[Duration]]&lt;=10,"Under 10 mins",Calls[[#This Row],[Duration]]&lt;=30,"10 to 30 mins", Calls[[#This Row],[Duration]]&lt;60,"30 to 60 mins", Calls[[#This Row],[Duration]]&lt;=120,"1 to 2 hours",TRUE, "More than 2 hours")</f>
        <v>1 to 2 hours</v>
      </c>
      <c r="L596" s="5">
        <f>ROUND(Calls[[#This Row],[Satisfaction Rating]],0)</f>
        <v>4</v>
      </c>
    </row>
    <row r="597" spans="2:12" x14ac:dyDescent="0.3">
      <c r="B597" s="72" t="s">
        <v>1771</v>
      </c>
      <c r="C597" s="20" t="s">
        <v>1174</v>
      </c>
      <c r="D597" s="20">
        <v>139</v>
      </c>
      <c r="E597" s="69" t="s">
        <v>1178</v>
      </c>
      <c r="F597" s="70">
        <v>45109</v>
      </c>
      <c r="G597" s="20">
        <v>81</v>
      </c>
      <c r="H597" s="73">
        <v>4.4000000000000004</v>
      </c>
      <c r="I597" s="48">
        <f>IF(MONTH(Calls[[#This Row],[Date of Call]])&lt;=6, YEAR(Calls[[#This Row],[Date of Call]]),YEAR(Calls[[#This Row],[Date of Call]])+1)</f>
        <v>2024</v>
      </c>
      <c r="J597" s="48" t="str">
        <f>TEXT(Calls[[#This Row],[Date of Call]],"DDDD")</f>
        <v>Sunday</v>
      </c>
      <c r="K597" s="48" t="str" cm="1">
        <f t="array" ref="K597">_xlfn.IFS(Calls[[#This Row],[Duration]]&lt;=10,"Under 10 mins",Calls[[#This Row],[Duration]]&lt;=30,"10 to 30 mins", Calls[[#This Row],[Duration]]&lt;60,"30 to 60 mins", Calls[[#This Row],[Duration]]&lt;=120,"1 to 2 hours",TRUE, "More than 2 hours")</f>
        <v>More than 2 hours</v>
      </c>
      <c r="L597" s="5">
        <f>ROUND(Calls[[#This Row],[Satisfaction Rating]],0)</f>
        <v>4</v>
      </c>
    </row>
    <row r="598" spans="2:12" x14ac:dyDescent="0.3">
      <c r="B598" s="72" t="s">
        <v>1772</v>
      </c>
      <c r="C598" s="20" t="s">
        <v>1183</v>
      </c>
      <c r="D598" s="20">
        <v>109</v>
      </c>
      <c r="E598" s="69" t="s">
        <v>1184</v>
      </c>
      <c r="F598" s="70">
        <v>45111</v>
      </c>
      <c r="G598" s="20">
        <v>140</v>
      </c>
      <c r="H598" s="73">
        <v>2.4</v>
      </c>
      <c r="I598" s="48">
        <f>IF(MONTH(Calls[[#This Row],[Date of Call]])&lt;=6, YEAR(Calls[[#This Row],[Date of Call]]),YEAR(Calls[[#This Row],[Date of Call]])+1)</f>
        <v>2024</v>
      </c>
      <c r="J598" s="48" t="str">
        <f>TEXT(Calls[[#This Row],[Date of Call]],"DDDD")</f>
        <v>Tuesday</v>
      </c>
      <c r="K598" s="48" t="str" cm="1">
        <f t="array" ref="K598">_xlfn.IFS(Calls[[#This Row],[Duration]]&lt;=10,"Under 10 mins",Calls[[#This Row],[Duration]]&lt;=30,"10 to 30 mins", Calls[[#This Row],[Duration]]&lt;60,"30 to 60 mins", Calls[[#This Row],[Duration]]&lt;=120,"1 to 2 hours",TRUE, "More than 2 hours")</f>
        <v>1 to 2 hours</v>
      </c>
      <c r="L598" s="5">
        <f>ROUND(Calls[[#This Row],[Satisfaction Rating]],0)</f>
        <v>2</v>
      </c>
    </row>
    <row r="599" spans="2:12" x14ac:dyDescent="0.3">
      <c r="B599" s="72" t="s">
        <v>1773</v>
      </c>
      <c r="C599" s="20" t="s">
        <v>1161</v>
      </c>
      <c r="D599" s="20">
        <v>57</v>
      </c>
      <c r="E599" s="69" t="s">
        <v>1157</v>
      </c>
      <c r="F599" s="70">
        <v>45112</v>
      </c>
      <c r="G599" s="20">
        <v>120</v>
      </c>
      <c r="H599" s="73">
        <v>3.5</v>
      </c>
      <c r="I599" s="48">
        <f>IF(MONTH(Calls[[#This Row],[Date of Call]])&lt;=6, YEAR(Calls[[#This Row],[Date of Call]]),YEAR(Calls[[#This Row],[Date of Call]])+1)</f>
        <v>2024</v>
      </c>
      <c r="J599" s="48" t="str">
        <f>TEXT(Calls[[#This Row],[Date of Call]],"DDDD")</f>
        <v>Wednesday</v>
      </c>
      <c r="K599" s="48" t="str" cm="1">
        <f t="array" ref="K599">_xlfn.IFS(Calls[[#This Row],[Duration]]&lt;=10,"Under 10 mins",Calls[[#This Row],[Duration]]&lt;=30,"10 to 30 mins", Calls[[#This Row],[Duration]]&lt;60,"30 to 60 mins", Calls[[#This Row],[Duration]]&lt;=120,"1 to 2 hours",TRUE, "More than 2 hours")</f>
        <v>30 to 60 mins</v>
      </c>
      <c r="L599" s="5">
        <f>ROUND(Calls[[#This Row],[Satisfaction Rating]],0)</f>
        <v>4</v>
      </c>
    </row>
    <row r="600" spans="2:12" x14ac:dyDescent="0.3">
      <c r="B600" s="72" t="s">
        <v>1774</v>
      </c>
      <c r="C600" s="20" t="s">
        <v>1183</v>
      </c>
      <c r="D600" s="20">
        <v>68</v>
      </c>
      <c r="E600" s="69" t="s">
        <v>1178</v>
      </c>
      <c r="F600" s="70">
        <v>45112</v>
      </c>
      <c r="G600" s="20">
        <v>41</v>
      </c>
      <c r="H600" s="73">
        <v>3.1</v>
      </c>
      <c r="I600" s="48">
        <f>IF(MONTH(Calls[[#This Row],[Date of Call]])&lt;=6, YEAR(Calls[[#This Row],[Date of Call]]),YEAR(Calls[[#This Row],[Date of Call]])+1)</f>
        <v>2024</v>
      </c>
      <c r="J600" s="48" t="str">
        <f>TEXT(Calls[[#This Row],[Date of Call]],"DDDD")</f>
        <v>Wednesday</v>
      </c>
      <c r="K600" s="48" t="str" cm="1">
        <f t="array" ref="K600">_xlfn.IFS(Calls[[#This Row],[Duration]]&lt;=10,"Under 10 mins",Calls[[#This Row],[Duration]]&lt;=30,"10 to 30 mins", Calls[[#This Row],[Duration]]&lt;60,"30 to 60 mins", Calls[[#This Row],[Duration]]&lt;=120,"1 to 2 hours",TRUE, "More than 2 hours")</f>
        <v>1 to 2 hours</v>
      </c>
      <c r="L600" s="5">
        <f>ROUND(Calls[[#This Row],[Satisfaction Rating]],0)</f>
        <v>3</v>
      </c>
    </row>
    <row r="601" spans="2:12" x14ac:dyDescent="0.3">
      <c r="B601" s="72" t="s">
        <v>1775</v>
      </c>
      <c r="C601" s="20" t="s">
        <v>1171</v>
      </c>
      <c r="D601" s="20">
        <v>128</v>
      </c>
      <c r="E601" s="69" t="s">
        <v>1178</v>
      </c>
      <c r="F601" s="70">
        <v>45112</v>
      </c>
      <c r="G601" s="20">
        <v>116</v>
      </c>
      <c r="H601" s="73">
        <v>2.2999999999999998</v>
      </c>
      <c r="I601" s="48">
        <f>IF(MONTH(Calls[[#This Row],[Date of Call]])&lt;=6, YEAR(Calls[[#This Row],[Date of Call]]),YEAR(Calls[[#This Row],[Date of Call]])+1)</f>
        <v>2024</v>
      </c>
      <c r="J601" s="48" t="str">
        <f>TEXT(Calls[[#This Row],[Date of Call]],"DDDD")</f>
        <v>Wednesday</v>
      </c>
      <c r="K601" s="48" t="str" cm="1">
        <f t="array" ref="K601">_xlfn.IFS(Calls[[#This Row],[Duration]]&lt;=10,"Under 10 mins",Calls[[#This Row],[Duration]]&lt;=30,"10 to 30 mins", Calls[[#This Row],[Duration]]&lt;60,"30 to 60 mins", Calls[[#This Row],[Duration]]&lt;=120,"1 to 2 hours",TRUE, "More than 2 hours")</f>
        <v>More than 2 hours</v>
      </c>
      <c r="L601" s="5">
        <f>ROUND(Calls[[#This Row],[Satisfaction Rating]],0)</f>
        <v>2</v>
      </c>
    </row>
    <row r="602" spans="2:12" x14ac:dyDescent="0.3">
      <c r="B602" s="72" t="s">
        <v>1776</v>
      </c>
      <c r="C602" s="20" t="s">
        <v>1156</v>
      </c>
      <c r="D602" s="20">
        <v>102</v>
      </c>
      <c r="E602" s="69" t="s">
        <v>1157</v>
      </c>
      <c r="F602" s="70">
        <v>45113</v>
      </c>
      <c r="G602" s="20">
        <v>70</v>
      </c>
      <c r="H602" s="73">
        <v>2.8</v>
      </c>
      <c r="I602" s="48">
        <f>IF(MONTH(Calls[[#This Row],[Date of Call]])&lt;=6, YEAR(Calls[[#This Row],[Date of Call]]),YEAR(Calls[[#This Row],[Date of Call]])+1)</f>
        <v>2024</v>
      </c>
      <c r="J602" s="48" t="str">
        <f>TEXT(Calls[[#This Row],[Date of Call]],"DDDD")</f>
        <v>Thursday</v>
      </c>
      <c r="K602" s="48" t="str" cm="1">
        <f t="array" ref="K602">_xlfn.IFS(Calls[[#This Row],[Duration]]&lt;=10,"Under 10 mins",Calls[[#This Row],[Duration]]&lt;=30,"10 to 30 mins", Calls[[#This Row],[Duration]]&lt;60,"30 to 60 mins", Calls[[#This Row],[Duration]]&lt;=120,"1 to 2 hours",TRUE, "More than 2 hours")</f>
        <v>1 to 2 hours</v>
      </c>
      <c r="L602" s="5">
        <f>ROUND(Calls[[#This Row],[Satisfaction Rating]],0)</f>
        <v>3</v>
      </c>
    </row>
    <row r="603" spans="2:12" x14ac:dyDescent="0.3">
      <c r="B603" s="72" t="s">
        <v>1777</v>
      </c>
      <c r="C603" s="20" t="s">
        <v>1174</v>
      </c>
      <c r="D603" s="20">
        <v>52</v>
      </c>
      <c r="E603" s="69" t="s">
        <v>1172</v>
      </c>
      <c r="F603" s="70">
        <v>45113</v>
      </c>
      <c r="G603" s="20">
        <v>42</v>
      </c>
      <c r="H603" s="73">
        <v>4.5</v>
      </c>
      <c r="I603" s="48">
        <f>IF(MONTH(Calls[[#This Row],[Date of Call]])&lt;=6, YEAR(Calls[[#This Row],[Date of Call]]),YEAR(Calls[[#This Row],[Date of Call]])+1)</f>
        <v>2024</v>
      </c>
      <c r="J603" s="48" t="str">
        <f>TEXT(Calls[[#This Row],[Date of Call]],"DDDD")</f>
        <v>Thursday</v>
      </c>
      <c r="K603" s="48" t="str" cm="1">
        <f t="array" ref="K603">_xlfn.IFS(Calls[[#This Row],[Duration]]&lt;=10,"Under 10 mins",Calls[[#This Row],[Duration]]&lt;=30,"10 to 30 mins", Calls[[#This Row],[Duration]]&lt;60,"30 to 60 mins", Calls[[#This Row],[Duration]]&lt;=120,"1 to 2 hours",TRUE, "More than 2 hours")</f>
        <v>30 to 60 mins</v>
      </c>
      <c r="L603" s="5">
        <f>ROUND(Calls[[#This Row],[Satisfaction Rating]],0)</f>
        <v>5</v>
      </c>
    </row>
    <row r="604" spans="2:12" x14ac:dyDescent="0.3">
      <c r="B604" s="72" t="s">
        <v>1778</v>
      </c>
      <c r="C604" s="20" t="s">
        <v>1171</v>
      </c>
      <c r="D604" s="20">
        <v>55</v>
      </c>
      <c r="E604" s="69" t="s">
        <v>1166</v>
      </c>
      <c r="F604" s="70">
        <v>45114</v>
      </c>
      <c r="G604" s="20">
        <v>112</v>
      </c>
      <c r="H604" s="73">
        <v>4.5</v>
      </c>
      <c r="I604" s="48">
        <f>IF(MONTH(Calls[[#This Row],[Date of Call]])&lt;=6, YEAR(Calls[[#This Row],[Date of Call]]),YEAR(Calls[[#This Row],[Date of Call]])+1)</f>
        <v>2024</v>
      </c>
      <c r="J604" s="48" t="str">
        <f>TEXT(Calls[[#This Row],[Date of Call]],"DDDD")</f>
        <v>Friday</v>
      </c>
      <c r="K604" s="48" t="str" cm="1">
        <f t="array" ref="K604">_xlfn.IFS(Calls[[#This Row],[Duration]]&lt;=10,"Under 10 mins",Calls[[#This Row],[Duration]]&lt;=30,"10 to 30 mins", Calls[[#This Row],[Duration]]&lt;60,"30 to 60 mins", Calls[[#This Row],[Duration]]&lt;=120,"1 to 2 hours",TRUE, "More than 2 hours")</f>
        <v>30 to 60 mins</v>
      </c>
      <c r="L604" s="5">
        <f>ROUND(Calls[[#This Row],[Satisfaction Rating]],0)</f>
        <v>5</v>
      </c>
    </row>
    <row r="605" spans="2:12" x14ac:dyDescent="0.3">
      <c r="B605" s="72" t="s">
        <v>1779</v>
      </c>
      <c r="C605" s="20" t="s">
        <v>1169</v>
      </c>
      <c r="D605" s="20">
        <v>107</v>
      </c>
      <c r="E605" s="69" t="s">
        <v>1178</v>
      </c>
      <c r="F605" s="70">
        <v>45114</v>
      </c>
      <c r="G605" s="20">
        <v>20</v>
      </c>
      <c r="H605" s="73">
        <v>4.5</v>
      </c>
      <c r="I605" s="48">
        <f>IF(MONTH(Calls[[#This Row],[Date of Call]])&lt;=6, YEAR(Calls[[#This Row],[Date of Call]]),YEAR(Calls[[#This Row],[Date of Call]])+1)</f>
        <v>2024</v>
      </c>
      <c r="J605" s="48" t="str">
        <f>TEXT(Calls[[#This Row],[Date of Call]],"DDDD")</f>
        <v>Friday</v>
      </c>
      <c r="K605" s="48" t="str" cm="1">
        <f t="array" ref="K605">_xlfn.IFS(Calls[[#This Row],[Duration]]&lt;=10,"Under 10 mins",Calls[[#This Row],[Duration]]&lt;=30,"10 to 30 mins", Calls[[#This Row],[Duration]]&lt;60,"30 to 60 mins", Calls[[#This Row],[Duration]]&lt;=120,"1 to 2 hours",TRUE, "More than 2 hours")</f>
        <v>1 to 2 hours</v>
      </c>
      <c r="L605" s="5">
        <f>ROUND(Calls[[#This Row],[Satisfaction Rating]],0)</f>
        <v>5</v>
      </c>
    </row>
    <row r="606" spans="2:12" x14ac:dyDescent="0.3">
      <c r="B606" s="72" t="s">
        <v>1780</v>
      </c>
      <c r="C606" s="20" t="s">
        <v>1162</v>
      </c>
      <c r="D606" s="20">
        <v>88</v>
      </c>
      <c r="E606" s="69" t="s">
        <v>1172</v>
      </c>
      <c r="F606" s="70">
        <v>45115</v>
      </c>
      <c r="G606" s="20">
        <v>110</v>
      </c>
      <c r="H606" s="73">
        <v>4.8</v>
      </c>
      <c r="I606" s="48">
        <f>IF(MONTH(Calls[[#This Row],[Date of Call]])&lt;=6, YEAR(Calls[[#This Row],[Date of Call]]),YEAR(Calls[[#This Row],[Date of Call]])+1)</f>
        <v>2024</v>
      </c>
      <c r="J606" s="48" t="str">
        <f>TEXT(Calls[[#This Row],[Date of Call]],"DDDD")</f>
        <v>Saturday</v>
      </c>
      <c r="K606" s="48" t="str" cm="1">
        <f t="array" ref="K606">_xlfn.IFS(Calls[[#This Row],[Duration]]&lt;=10,"Under 10 mins",Calls[[#This Row],[Duration]]&lt;=30,"10 to 30 mins", Calls[[#This Row],[Duration]]&lt;60,"30 to 60 mins", Calls[[#This Row],[Duration]]&lt;=120,"1 to 2 hours",TRUE, "More than 2 hours")</f>
        <v>1 to 2 hours</v>
      </c>
      <c r="L606" s="5">
        <f>ROUND(Calls[[#This Row],[Satisfaction Rating]],0)</f>
        <v>5</v>
      </c>
    </row>
    <row r="607" spans="2:12" x14ac:dyDescent="0.3">
      <c r="B607" s="72" t="s">
        <v>1781</v>
      </c>
      <c r="C607" s="20" t="s">
        <v>1176</v>
      </c>
      <c r="D607" s="20">
        <v>49</v>
      </c>
      <c r="E607" s="69" t="s">
        <v>1172</v>
      </c>
      <c r="F607" s="70">
        <v>45115</v>
      </c>
      <c r="G607" s="20">
        <v>39</v>
      </c>
      <c r="H607" s="73">
        <v>4.5999999999999996</v>
      </c>
      <c r="I607" s="48">
        <f>IF(MONTH(Calls[[#This Row],[Date of Call]])&lt;=6, YEAR(Calls[[#This Row],[Date of Call]]),YEAR(Calls[[#This Row],[Date of Call]])+1)</f>
        <v>2024</v>
      </c>
      <c r="J607" s="48" t="str">
        <f>TEXT(Calls[[#This Row],[Date of Call]],"DDDD")</f>
        <v>Saturday</v>
      </c>
      <c r="K607" s="48" t="str" cm="1">
        <f t="array" ref="K607">_xlfn.IFS(Calls[[#This Row],[Duration]]&lt;=10,"Under 10 mins",Calls[[#This Row],[Duration]]&lt;=30,"10 to 30 mins", Calls[[#This Row],[Duration]]&lt;60,"30 to 60 mins", Calls[[#This Row],[Duration]]&lt;=120,"1 to 2 hours",TRUE, "More than 2 hours")</f>
        <v>30 to 60 mins</v>
      </c>
      <c r="L607" s="5">
        <f>ROUND(Calls[[#This Row],[Satisfaction Rating]],0)</f>
        <v>5</v>
      </c>
    </row>
    <row r="608" spans="2:12" x14ac:dyDescent="0.3">
      <c r="B608" s="72" t="s">
        <v>1782</v>
      </c>
      <c r="C608" s="20" t="s">
        <v>1162</v>
      </c>
      <c r="D608" s="20">
        <v>72</v>
      </c>
      <c r="E608" s="69" t="s">
        <v>1157</v>
      </c>
      <c r="F608" s="70">
        <v>45115</v>
      </c>
      <c r="G608" s="20">
        <v>76</v>
      </c>
      <c r="H608" s="73">
        <v>4.5</v>
      </c>
      <c r="I608" s="48">
        <f>IF(MONTH(Calls[[#This Row],[Date of Call]])&lt;=6, YEAR(Calls[[#This Row],[Date of Call]]),YEAR(Calls[[#This Row],[Date of Call]])+1)</f>
        <v>2024</v>
      </c>
      <c r="J608" s="48" t="str">
        <f>TEXT(Calls[[#This Row],[Date of Call]],"DDDD")</f>
        <v>Saturday</v>
      </c>
      <c r="K608" s="48" t="str" cm="1">
        <f t="array" ref="K608">_xlfn.IFS(Calls[[#This Row],[Duration]]&lt;=10,"Under 10 mins",Calls[[#This Row],[Duration]]&lt;=30,"10 to 30 mins", Calls[[#This Row],[Duration]]&lt;60,"30 to 60 mins", Calls[[#This Row],[Duration]]&lt;=120,"1 to 2 hours",TRUE, "More than 2 hours")</f>
        <v>1 to 2 hours</v>
      </c>
      <c r="L608" s="5">
        <f>ROUND(Calls[[#This Row],[Satisfaction Rating]],0)</f>
        <v>5</v>
      </c>
    </row>
    <row r="609" spans="2:12" x14ac:dyDescent="0.3">
      <c r="B609" s="72" t="s">
        <v>1783</v>
      </c>
      <c r="C609" s="20" t="s">
        <v>1161</v>
      </c>
      <c r="D609" s="20">
        <v>50</v>
      </c>
      <c r="E609" s="69" t="s">
        <v>1157</v>
      </c>
      <c r="F609" s="70">
        <v>45115</v>
      </c>
      <c r="G609" s="20">
        <v>40</v>
      </c>
      <c r="H609" s="73">
        <v>5</v>
      </c>
      <c r="I609" s="48">
        <f>IF(MONTH(Calls[[#This Row],[Date of Call]])&lt;=6, YEAR(Calls[[#This Row],[Date of Call]]),YEAR(Calls[[#This Row],[Date of Call]])+1)</f>
        <v>2024</v>
      </c>
      <c r="J609" s="48" t="str">
        <f>TEXT(Calls[[#This Row],[Date of Call]],"DDDD")</f>
        <v>Saturday</v>
      </c>
      <c r="K609" s="48" t="str" cm="1">
        <f t="array" ref="K609">_xlfn.IFS(Calls[[#This Row],[Duration]]&lt;=10,"Under 10 mins",Calls[[#This Row],[Duration]]&lt;=30,"10 to 30 mins", Calls[[#This Row],[Duration]]&lt;60,"30 to 60 mins", Calls[[#This Row],[Duration]]&lt;=120,"1 to 2 hours",TRUE, "More than 2 hours")</f>
        <v>30 to 60 mins</v>
      </c>
      <c r="L609" s="5">
        <f>ROUND(Calls[[#This Row],[Satisfaction Rating]],0)</f>
        <v>5</v>
      </c>
    </row>
    <row r="610" spans="2:12" x14ac:dyDescent="0.3">
      <c r="B610" s="72" t="s">
        <v>1784</v>
      </c>
      <c r="C610" s="20" t="s">
        <v>1162</v>
      </c>
      <c r="D610" s="20">
        <v>52</v>
      </c>
      <c r="E610" s="69" t="s">
        <v>1178</v>
      </c>
      <c r="F610" s="70">
        <v>45115</v>
      </c>
      <c r="G610" s="20">
        <v>42</v>
      </c>
      <c r="H610" s="73">
        <v>4.8</v>
      </c>
      <c r="I610" s="48">
        <f>IF(MONTH(Calls[[#This Row],[Date of Call]])&lt;=6, YEAR(Calls[[#This Row],[Date of Call]]),YEAR(Calls[[#This Row],[Date of Call]])+1)</f>
        <v>2024</v>
      </c>
      <c r="J610" s="48" t="str">
        <f>TEXT(Calls[[#This Row],[Date of Call]],"DDDD")</f>
        <v>Saturday</v>
      </c>
      <c r="K610" s="48" t="str" cm="1">
        <f t="array" ref="K610">_xlfn.IFS(Calls[[#This Row],[Duration]]&lt;=10,"Under 10 mins",Calls[[#This Row],[Duration]]&lt;=30,"10 to 30 mins", Calls[[#This Row],[Duration]]&lt;60,"30 to 60 mins", Calls[[#This Row],[Duration]]&lt;=120,"1 to 2 hours",TRUE, "More than 2 hours")</f>
        <v>30 to 60 mins</v>
      </c>
      <c r="L610" s="5">
        <f>ROUND(Calls[[#This Row],[Satisfaction Rating]],0)</f>
        <v>5</v>
      </c>
    </row>
    <row r="611" spans="2:12" x14ac:dyDescent="0.3">
      <c r="B611" s="72" t="s">
        <v>1785</v>
      </c>
      <c r="C611" s="20" t="s">
        <v>1165</v>
      </c>
      <c r="D611" s="20">
        <v>85</v>
      </c>
      <c r="E611" s="69" t="s">
        <v>1184</v>
      </c>
      <c r="F611" s="70">
        <v>45116</v>
      </c>
      <c r="G611" s="20">
        <v>215</v>
      </c>
      <c r="H611" s="73">
        <v>3.5</v>
      </c>
      <c r="I611" s="48">
        <f>IF(MONTH(Calls[[#This Row],[Date of Call]])&lt;=6, YEAR(Calls[[#This Row],[Date of Call]]),YEAR(Calls[[#This Row],[Date of Call]])+1)</f>
        <v>2024</v>
      </c>
      <c r="J611" s="48" t="str">
        <f>TEXT(Calls[[#This Row],[Date of Call]],"DDDD")</f>
        <v>Sunday</v>
      </c>
      <c r="K611" s="48" t="str" cm="1">
        <f t="array" ref="K611">_xlfn.IFS(Calls[[#This Row],[Duration]]&lt;=10,"Under 10 mins",Calls[[#This Row],[Duration]]&lt;=30,"10 to 30 mins", Calls[[#This Row],[Duration]]&lt;60,"30 to 60 mins", Calls[[#This Row],[Duration]]&lt;=120,"1 to 2 hours",TRUE, "More than 2 hours")</f>
        <v>1 to 2 hours</v>
      </c>
      <c r="L611" s="5">
        <f>ROUND(Calls[[#This Row],[Satisfaction Rating]],0)</f>
        <v>4</v>
      </c>
    </row>
    <row r="612" spans="2:12" x14ac:dyDescent="0.3">
      <c r="B612" s="72" t="s">
        <v>1786</v>
      </c>
      <c r="C612" s="20" t="s">
        <v>1181</v>
      </c>
      <c r="D612" s="20">
        <v>98</v>
      </c>
      <c r="E612" s="69" t="s">
        <v>1184</v>
      </c>
      <c r="F612" s="70">
        <v>45117</v>
      </c>
      <c r="G612" s="20">
        <v>130</v>
      </c>
      <c r="H612" s="73">
        <v>3.4</v>
      </c>
      <c r="I612" s="48">
        <f>IF(MONTH(Calls[[#This Row],[Date of Call]])&lt;=6, YEAR(Calls[[#This Row],[Date of Call]]),YEAR(Calls[[#This Row],[Date of Call]])+1)</f>
        <v>2024</v>
      </c>
      <c r="J612" s="48" t="str">
        <f>TEXT(Calls[[#This Row],[Date of Call]],"DDDD")</f>
        <v>Monday</v>
      </c>
      <c r="K612" s="48" t="str" cm="1">
        <f t="array" ref="K612">_xlfn.IFS(Calls[[#This Row],[Duration]]&lt;=10,"Under 10 mins",Calls[[#This Row],[Duration]]&lt;=30,"10 to 30 mins", Calls[[#This Row],[Duration]]&lt;60,"30 to 60 mins", Calls[[#This Row],[Duration]]&lt;=120,"1 to 2 hours",TRUE, "More than 2 hours")</f>
        <v>1 to 2 hours</v>
      </c>
      <c r="L612" s="5">
        <f>ROUND(Calls[[#This Row],[Satisfaction Rating]],0)</f>
        <v>3</v>
      </c>
    </row>
    <row r="613" spans="2:12" x14ac:dyDescent="0.3">
      <c r="B613" s="72" t="s">
        <v>1787</v>
      </c>
      <c r="C613" s="20" t="s">
        <v>1192</v>
      </c>
      <c r="D613" s="20">
        <v>52</v>
      </c>
      <c r="E613" s="69" t="s">
        <v>1184</v>
      </c>
      <c r="F613" s="70">
        <v>45117</v>
      </c>
      <c r="G613" s="20">
        <v>190</v>
      </c>
      <c r="H613" s="73">
        <v>3.3</v>
      </c>
      <c r="I613" s="48">
        <f>IF(MONTH(Calls[[#This Row],[Date of Call]])&lt;=6, YEAR(Calls[[#This Row],[Date of Call]]),YEAR(Calls[[#This Row],[Date of Call]])+1)</f>
        <v>2024</v>
      </c>
      <c r="J613" s="48" t="str">
        <f>TEXT(Calls[[#This Row],[Date of Call]],"DDDD")</f>
        <v>Monday</v>
      </c>
      <c r="K613" s="48" t="str" cm="1">
        <f t="array" ref="K613">_xlfn.IFS(Calls[[#This Row],[Duration]]&lt;=10,"Under 10 mins",Calls[[#This Row],[Duration]]&lt;=30,"10 to 30 mins", Calls[[#This Row],[Duration]]&lt;60,"30 to 60 mins", Calls[[#This Row],[Duration]]&lt;=120,"1 to 2 hours",TRUE, "More than 2 hours")</f>
        <v>30 to 60 mins</v>
      </c>
      <c r="L613" s="5">
        <f>ROUND(Calls[[#This Row],[Satisfaction Rating]],0)</f>
        <v>3</v>
      </c>
    </row>
    <row r="614" spans="2:12" x14ac:dyDescent="0.3">
      <c r="B614" s="72" t="s">
        <v>1788</v>
      </c>
      <c r="C614" s="20" t="s">
        <v>1171</v>
      </c>
      <c r="D614" s="20">
        <v>154</v>
      </c>
      <c r="E614" s="69" t="s">
        <v>1172</v>
      </c>
      <c r="F614" s="70">
        <v>45117</v>
      </c>
      <c r="G614" s="20">
        <v>164</v>
      </c>
      <c r="H614" s="73">
        <v>4.9000000000000004</v>
      </c>
      <c r="I614" s="48">
        <f>IF(MONTH(Calls[[#This Row],[Date of Call]])&lt;=6, YEAR(Calls[[#This Row],[Date of Call]]),YEAR(Calls[[#This Row],[Date of Call]])+1)</f>
        <v>2024</v>
      </c>
      <c r="J614" s="48" t="str">
        <f>TEXT(Calls[[#This Row],[Date of Call]],"DDDD")</f>
        <v>Monday</v>
      </c>
      <c r="K614" s="48" t="str" cm="1">
        <f t="array" ref="K614">_xlfn.IFS(Calls[[#This Row],[Duration]]&lt;=10,"Under 10 mins",Calls[[#This Row],[Duration]]&lt;=30,"10 to 30 mins", Calls[[#This Row],[Duration]]&lt;60,"30 to 60 mins", Calls[[#This Row],[Duration]]&lt;=120,"1 to 2 hours",TRUE, "More than 2 hours")</f>
        <v>More than 2 hours</v>
      </c>
      <c r="L614" s="5">
        <f>ROUND(Calls[[#This Row],[Satisfaction Rating]],0)</f>
        <v>5</v>
      </c>
    </row>
    <row r="615" spans="2:12" x14ac:dyDescent="0.3">
      <c r="B615" s="72" t="s">
        <v>1789</v>
      </c>
      <c r="C615" s="20" t="s">
        <v>1179</v>
      </c>
      <c r="D615" s="20">
        <v>131</v>
      </c>
      <c r="E615" s="69" t="s">
        <v>1166</v>
      </c>
      <c r="F615" s="70">
        <v>45118</v>
      </c>
      <c r="G615" s="20">
        <v>76</v>
      </c>
      <c r="H615" s="73">
        <v>4.5</v>
      </c>
      <c r="I615" s="48">
        <f>IF(MONTH(Calls[[#This Row],[Date of Call]])&lt;=6, YEAR(Calls[[#This Row],[Date of Call]]),YEAR(Calls[[#This Row],[Date of Call]])+1)</f>
        <v>2024</v>
      </c>
      <c r="J615" s="48" t="str">
        <f>TEXT(Calls[[#This Row],[Date of Call]],"DDDD")</f>
        <v>Tuesday</v>
      </c>
      <c r="K615" s="48" t="str" cm="1">
        <f t="array" ref="K615">_xlfn.IFS(Calls[[#This Row],[Duration]]&lt;=10,"Under 10 mins",Calls[[#This Row],[Duration]]&lt;=30,"10 to 30 mins", Calls[[#This Row],[Duration]]&lt;60,"30 to 60 mins", Calls[[#This Row],[Duration]]&lt;=120,"1 to 2 hours",TRUE, "More than 2 hours")</f>
        <v>More than 2 hours</v>
      </c>
      <c r="L615" s="5">
        <f>ROUND(Calls[[#This Row],[Satisfaction Rating]],0)</f>
        <v>5</v>
      </c>
    </row>
    <row r="616" spans="2:12" x14ac:dyDescent="0.3">
      <c r="B616" s="72" t="s">
        <v>1790</v>
      </c>
      <c r="C616" s="20" t="s">
        <v>1165</v>
      </c>
      <c r="D616" s="20">
        <v>73</v>
      </c>
      <c r="E616" s="69" t="s">
        <v>1166</v>
      </c>
      <c r="F616" s="70">
        <v>45119</v>
      </c>
      <c r="G616" s="20">
        <v>87</v>
      </c>
      <c r="H616" s="73">
        <v>4.8</v>
      </c>
      <c r="I616" s="48">
        <f>IF(MONTH(Calls[[#This Row],[Date of Call]])&lt;=6, YEAR(Calls[[#This Row],[Date of Call]]),YEAR(Calls[[#This Row],[Date of Call]])+1)</f>
        <v>2024</v>
      </c>
      <c r="J616" s="48" t="str">
        <f>TEXT(Calls[[#This Row],[Date of Call]],"DDDD")</f>
        <v>Wednesday</v>
      </c>
      <c r="K616" s="48" t="str" cm="1">
        <f t="array" ref="K616">_xlfn.IFS(Calls[[#This Row],[Duration]]&lt;=10,"Under 10 mins",Calls[[#This Row],[Duration]]&lt;=30,"10 to 30 mins", Calls[[#This Row],[Duration]]&lt;60,"30 to 60 mins", Calls[[#This Row],[Duration]]&lt;=120,"1 to 2 hours",TRUE, "More than 2 hours")</f>
        <v>1 to 2 hours</v>
      </c>
      <c r="L616" s="5">
        <f>ROUND(Calls[[#This Row],[Satisfaction Rating]],0)</f>
        <v>5</v>
      </c>
    </row>
    <row r="617" spans="2:12" x14ac:dyDescent="0.3">
      <c r="B617" s="72" t="s">
        <v>1791</v>
      </c>
      <c r="C617" s="20" t="s">
        <v>1187</v>
      </c>
      <c r="D617" s="20">
        <v>45</v>
      </c>
      <c r="E617" s="69" t="s">
        <v>1184</v>
      </c>
      <c r="F617" s="70">
        <v>45119</v>
      </c>
      <c r="G617" s="20">
        <v>84</v>
      </c>
      <c r="H617" s="73">
        <v>4.8</v>
      </c>
      <c r="I617" s="48">
        <f>IF(MONTH(Calls[[#This Row],[Date of Call]])&lt;=6, YEAR(Calls[[#This Row],[Date of Call]]),YEAR(Calls[[#This Row],[Date of Call]])+1)</f>
        <v>2024</v>
      </c>
      <c r="J617" s="48" t="str">
        <f>TEXT(Calls[[#This Row],[Date of Call]],"DDDD")</f>
        <v>Wednesday</v>
      </c>
      <c r="K617" s="48" t="str" cm="1">
        <f t="array" ref="K617">_xlfn.IFS(Calls[[#This Row],[Duration]]&lt;=10,"Under 10 mins",Calls[[#This Row],[Duration]]&lt;=30,"10 to 30 mins", Calls[[#This Row],[Duration]]&lt;60,"30 to 60 mins", Calls[[#This Row],[Duration]]&lt;=120,"1 to 2 hours",TRUE, "More than 2 hours")</f>
        <v>30 to 60 mins</v>
      </c>
      <c r="L617" s="5">
        <f>ROUND(Calls[[#This Row],[Satisfaction Rating]],0)</f>
        <v>5</v>
      </c>
    </row>
    <row r="618" spans="2:12" x14ac:dyDescent="0.3">
      <c r="B618" s="72" t="s">
        <v>1792</v>
      </c>
      <c r="C618" s="20" t="s">
        <v>1174</v>
      </c>
      <c r="D618" s="20">
        <v>114</v>
      </c>
      <c r="E618" s="69" t="s">
        <v>1178</v>
      </c>
      <c r="F618" s="70">
        <v>45119</v>
      </c>
      <c r="G618" s="20">
        <v>114</v>
      </c>
      <c r="H618" s="73">
        <v>3.9</v>
      </c>
      <c r="I618" s="48">
        <f>IF(MONTH(Calls[[#This Row],[Date of Call]])&lt;=6, YEAR(Calls[[#This Row],[Date of Call]]),YEAR(Calls[[#This Row],[Date of Call]])+1)</f>
        <v>2024</v>
      </c>
      <c r="J618" s="48" t="str">
        <f>TEXT(Calls[[#This Row],[Date of Call]],"DDDD")</f>
        <v>Wednesday</v>
      </c>
      <c r="K618" s="48" t="str" cm="1">
        <f t="array" ref="K618">_xlfn.IFS(Calls[[#This Row],[Duration]]&lt;=10,"Under 10 mins",Calls[[#This Row],[Duration]]&lt;=30,"10 to 30 mins", Calls[[#This Row],[Duration]]&lt;60,"30 to 60 mins", Calls[[#This Row],[Duration]]&lt;=120,"1 to 2 hours",TRUE, "More than 2 hours")</f>
        <v>1 to 2 hours</v>
      </c>
      <c r="L618" s="5">
        <f>ROUND(Calls[[#This Row],[Satisfaction Rating]],0)</f>
        <v>4</v>
      </c>
    </row>
    <row r="619" spans="2:12" x14ac:dyDescent="0.3">
      <c r="B619" s="72" t="s">
        <v>1793</v>
      </c>
      <c r="C619" s="20" t="s">
        <v>1181</v>
      </c>
      <c r="D619" s="20">
        <v>69</v>
      </c>
      <c r="E619" s="69" t="s">
        <v>1166</v>
      </c>
      <c r="F619" s="70">
        <v>45120</v>
      </c>
      <c r="G619" s="20">
        <v>56</v>
      </c>
      <c r="H619" s="73">
        <v>3.9</v>
      </c>
      <c r="I619" s="48">
        <f>IF(MONTH(Calls[[#This Row],[Date of Call]])&lt;=6, YEAR(Calls[[#This Row],[Date of Call]]),YEAR(Calls[[#This Row],[Date of Call]])+1)</f>
        <v>2024</v>
      </c>
      <c r="J619" s="48" t="str">
        <f>TEXT(Calls[[#This Row],[Date of Call]],"DDDD")</f>
        <v>Thursday</v>
      </c>
      <c r="K619" s="48" t="str" cm="1">
        <f t="array" ref="K619">_xlfn.IFS(Calls[[#This Row],[Duration]]&lt;=10,"Under 10 mins",Calls[[#This Row],[Duration]]&lt;=30,"10 to 30 mins", Calls[[#This Row],[Duration]]&lt;60,"30 to 60 mins", Calls[[#This Row],[Duration]]&lt;=120,"1 to 2 hours",TRUE, "More than 2 hours")</f>
        <v>1 to 2 hours</v>
      </c>
      <c r="L619" s="5">
        <f>ROUND(Calls[[#This Row],[Satisfaction Rating]],0)</f>
        <v>4</v>
      </c>
    </row>
    <row r="620" spans="2:12" x14ac:dyDescent="0.3">
      <c r="B620" s="72" t="s">
        <v>1794</v>
      </c>
      <c r="C620" s="20" t="s">
        <v>1179</v>
      </c>
      <c r="D620" s="20">
        <v>33</v>
      </c>
      <c r="E620" s="69" t="s">
        <v>1172</v>
      </c>
      <c r="F620" s="70">
        <v>45120</v>
      </c>
      <c r="G620" s="20">
        <v>27</v>
      </c>
      <c r="H620" s="73">
        <v>3.7</v>
      </c>
      <c r="I620" s="48">
        <f>IF(MONTH(Calls[[#This Row],[Date of Call]])&lt;=6, YEAR(Calls[[#This Row],[Date of Call]]),YEAR(Calls[[#This Row],[Date of Call]])+1)</f>
        <v>2024</v>
      </c>
      <c r="J620" s="48" t="str">
        <f>TEXT(Calls[[#This Row],[Date of Call]],"DDDD")</f>
        <v>Thursday</v>
      </c>
      <c r="K620" s="48" t="str" cm="1">
        <f t="array" ref="K620">_xlfn.IFS(Calls[[#This Row],[Duration]]&lt;=10,"Under 10 mins",Calls[[#This Row],[Duration]]&lt;=30,"10 to 30 mins", Calls[[#This Row],[Duration]]&lt;60,"30 to 60 mins", Calls[[#This Row],[Duration]]&lt;=120,"1 to 2 hours",TRUE, "More than 2 hours")</f>
        <v>30 to 60 mins</v>
      </c>
      <c r="L620" s="5">
        <f>ROUND(Calls[[#This Row],[Satisfaction Rating]],0)</f>
        <v>4</v>
      </c>
    </row>
    <row r="621" spans="2:12" x14ac:dyDescent="0.3">
      <c r="B621" s="72" t="s">
        <v>1795</v>
      </c>
      <c r="C621" s="20" t="s">
        <v>1161</v>
      </c>
      <c r="D621" s="20">
        <v>31</v>
      </c>
      <c r="E621" s="69" t="s">
        <v>1157</v>
      </c>
      <c r="F621" s="70">
        <v>45121</v>
      </c>
      <c r="G621" s="20">
        <v>84</v>
      </c>
      <c r="H621" s="73">
        <v>4.8</v>
      </c>
      <c r="I621" s="48">
        <f>IF(MONTH(Calls[[#This Row],[Date of Call]])&lt;=6, YEAR(Calls[[#This Row],[Date of Call]]),YEAR(Calls[[#This Row],[Date of Call]])+1)</f>
        <v>2024</v>
      </c>
      <c r="J621" s="48" t="str">
        <f>TEXT(Calls[[#This Row],[Date of Call]],"DDDD")</f>
        <v>Friday</v>
      </c>
      <c r="K621" s="48" t="str" cm="1">
        <f t="array" ref="K621">_xlfn.IFS(Calls[[#This Row],[Duration]]&lt;=10,"Under 10 mins",Calls[[#This Row],[Duration]]&lt;=30,"10 to 30 mins", Calls[[#This Row],[Duration]]&lt;60,"30 to 60 mins", Calls[[#This Row],[Duration]]&lt;=120,"1 to 2 hours",TRUE, "More than 2 hours")</f>
        <v>30 to 60 mins</v>
      </c>
      <c r="L621" s="5">
        <f>ROUND(Calls[[#This Row],[Satisfaction Rating]],0)</f>
        <v>5</v>
      </c>
    </row>
    <row r="622" spans="2:12" x14ac:dyDescent="0.3">
      <c r="B622" s="72" t="s">
        <v>1796</v>
      </c>
      <c r="C622" s="20" t="s">
        <v>1187</v>
      </c>
      <c r="D622" s="20">
        <v>168</v>
      </c>
      <c r="E622" s="69" t="s">
        <v>1172</v>
      </c>
      <c r="F622" s="70">
        <v>45121</v>
      </c>
      <c r="G622" s="20">
        <v>72</v>
      </c>
      <c r="H622" s="73">
        <v>3.5</v>
      </c>
      <c r="I622" s="48">
        <f>IF(MONTH(Calls[[#This Row],[Date of Call]])&lt;=6, YEAR(Calls[[#This Row],[Date of Call]]),YEAR(Calls[[#This Row],[Date of Call]])+1)</f>
        <v>2024</v>
      </c>
      <c r="J622" s="48" t="str">
        <f>TEXT(Calls[[#This Row],[Date of Call]],"DDDD")</f>
        <v>Friday</v>
      </c>
      <c r="K622" s="48" t="str" cm="1">
        <f t="array" ref="K622">_xlfn.IFS(Calls[[#This Row],[Duration]]&lt;=10,"Under 10 mins",Calls[[#This Row],[Duration]]&lt;=30,"10 to 30 mins", Calls[[#This Row],[Duration]]&lt;60,"30 to 60 mins", Calls[[#This Row],[Duration]]&lt;=120,"1 to 2 hours",TRUE, "More than 2 hours")</f>
        <v>More than 2 hours</v>
      </c>
      <c r="L622" s="5">
        <f>ROUND(Calls[[#This Row],[Satisfaction Rating]],0)</f>
        <v>4</v>
      </c>
    </row>
    <row r="623" spans="2:12" x14ac:dyDescent="0.3">
      <c r="B623" s="72" t="s">
        <v>1797</v>
      </c>
      <c r="C623" s="20" t="s">
        <v>1165</v>
      </c>
      <c r="D623" s="20">
        <v>111</v>
      </c>
      <c r="E623" s="69" t="s">
        <v>1178</v>
      </c>
      <c r="F623" s="70">
        <v>45122</v>
      </c>
      <c r="G623" s="20">
        <v>126</v>
      </c>
      <c r="H623" s="73">
        <v>4.2</v>
      </c>
      <c r="I623" s="48">
        <f>IF(MONTH(Calls[[#This Row],[Date of Call]])&lt;=6, YEAR(Calls[[#This Row],[Date of Call]]),YEAR(Calls[[#This Row],[Date of Call]])+1)</f>
        <v>2024</v>
      </c>
      <c r="J623" s="48" t="str">
        <f>TEXT(Calls[[#This Row],[Date of Call]],"DDDD")</f>
        <v>Saturday</v>
      </c>
      <c r="K623" s="48" t="str" cm="1">
        <f t="array" ref="K623">_xlfn.IFS(Calls[[#This Row],[Duration]]&lt;=10,"Under 10 mins",Calls[[#This Row],[Duration]]&lt;=30,"10 to 30 mins", Calls[[#This Row],[Duration]]&lt;60,"30 to 60 mins", Calls[[#This Row],[Duration]]&lt;=120,"1 to 2 hours",TRUE, "More than 2 hours")</f>
        <v>1 to 2 hours</v>
      </c>
      <c r="L623" s="5">
        <f>ROUND(Calls[[#This Row],[Satisfaction Rating]],0)</f>
        <v>4</v>
      </c>
    </row>
    <row r="624" spans="2:12" x14ac:dyDescent="0.3">
      <c r="B624" s="72" t="s">
        <v>1798</v>
      </c>
      <c r="C624" s="20" t="s">
        <v>1161</v>
      </c>
      <c r="D624" s="20">
        <v>80</v>
      </c>
      <c r="E624" s="69" t="s">
        <v>1172</v>
      </c>
      <c r="F624" s="70">
        <v>45123</v>
      </c>
      <c r="G624" s="20">
        <v>88</v>
      </c>
      <c r="H624" s="73">
        <v>4.9000000000000004</v>
      </c>
      <c r="I624" s="48">
        <f>IF(MONTH(Calls[[#This Row],[Date of Call]])&lt;=6, YEAR(Calls[[#This Row],[Date of Call]]),YEAR(Calls[[#This Row],[Date of Call]])+1)</f>
        <v>2024</v>
      </c>
      <c r="J624" s="48" t="str">
        <f>TEXT(Calls[[#This Row],[Date of Call]],"DDDD")</f>
        <v>Sunday</v>
      </c>
      <c r="K624" s="48" t="str" cm="1">
        <f t="array" ref="K624">_xlfn.IFS(Calls[[#This Row],[Duration]]&lt;=10,"Under 10 mins",Calls[[#This Row],[Duration]]&lt;=30,"10 to 30 mins", Calls[[#This Row],[Duration]]&lt;60,"30 to 60 mins", Calls[[#This Row],[Duration]]&lt;=120,"1 to 2 hours",TRUE, "More than 2 hours")</f>
        <v>1 to 2 hours</v>
      </c>
      <c r="L624" s="5">
        <f>ROUND(Calls[[#This Row],[Satisfaction Rating]],0)</f>
        <v>5</v>
      </c>
    </row>
    <row r="625" spans="2:12" x14ac:dyDescent="0.3">
      <c r="B625" s="72" t="s">
        <v>1799</v>
      </c>
      <c r="C625" s="20" t="s">
        <v>1156</v>
      </c>
      <c r="D625" s="20">
        <v>37</v>
      </c>
      <c r="E625" s="69" t="s">
        <v>1172</v>
      </c>
      <c r="F625" s="70">
        <v>45123</v>
      </c>
      <c r="G625" s="20">
        <v>124</v>
      </c>
      <c r="H625" s="73">
        <v>4.5999999999999996</v>
      </c>
      <c r="I625" s="48">
        <f>IF(MONTH(Calls[[#This Row],[Date of Call]])&lt;=6, YEAR(Calls[[#This Row],[Date of Call]]),YEAR(Calls[[#This Row],[Date of Call]])+1)</f>
        <v>2024</v>
      </c>
      <c r="J625" s="48" t="str">
        <f>TEXT(Calls[[#This Row],[Date of Call]],"DDDD")</f>
        <v>Sunday</v>
      </c>
      <c r="K625" s="48" t="str" cm="1">
        <f t="array" ref="K625">_xlfn.IFS(Calls[[#This Row],[Duration]]&lt;=10,"Under 10 mins",Calls[[#This Row],[Duration]]&lt;=30,"10 to 30 mins", Calls[[#This Row],[Duration]]&lt;60,"30 to 60 mins", Calls[[#This Row],[Duration]]&lt;=120,"1 to 2 hours",TRUE, "More than 2 hours")</f>
        <v>30 to 60 mins</v>
      </c>
      <c r="L625" s="5">
        <f>ROUND(Calls[[#This Row],[Satisfaction Rating]],0)</f>
        <v>5</v>
      </c>
    </row>
    <row r="626" spans="2:12" x14ac:dyDescent="0.3">
      <c r="B626" s="72" t="s">
        <v>1800</v>
      </c>
      <c r="C626" s="20" t="s">
        <v>1158</v>
      </c>
      <c r="D626" s="20">
        <v>137</v>
      </c>
      <c r="E626" s="69" t="s">
        <v>1172</v>
      </c>
      <c r="F626" s="70">
        <v>45124</v>
      </c>
      <c r="G626" s="20">
        <v>84</v>
      </c>
      <c r="H626" s="73">
        <v>2.6</v>
      </c>
      <c r="I626" s="48">
        <f>IF(MONTH(Calls[[#This Row],[Date of Call]])&lt;=6, YEAR(Calls[[#This Row],[Date of Call]]),YEAR(Calls[[#This Row],[Date of Call]])+1)</f>
        <v>2024</v>
      </c>
      <c r="J626" s="48" t="str">
        <f>TEXT(Calls[[#This Row],[Date of Call]],"DDDD")</f>
        <v>Monday</v>
      </c>
      <c r="K626" s="48" t="str" cm="1">
        <f t="array" ref="K626">_xlfn.IFS(Calls[[#This Row],[Duration]]&lt;=10,"Under 10 mins",Calls[[#This Row],[Duration]]&lt;=30,"10 to 30 mins", Calls[[#This Row],[Duration]]&lt;60,"30 to 60 mins", Calls[[#This Row],[Duration]]&lt;=120,"1 to 2 hours",TRUE, "More than 2 hours")</f>
        <v>More than 2 hours</v>
      </c>
      <c r="L626" s="5">
        <f>ROUND(Calls[[#This Row],[Satisfaction Rating]],0)</f>
        <v>3</v>
      </c>
    </row>
    <row r="627" spans="2:12" x14ac:dyDescent="0.3">
      <c r="B627" s="72" t="s">
        <v>1801</v>
      </c>
      <c r="C627" s="20" t="s">
        <v>1181</v>
      </c>
      <c r="D627" s="20">
        <v>123</v>
      </c>
      <c r="E627" s="69" t="s">
        <v>1178</v>
      </c>
      <c r="F627" s="70">
        <v>45124</v>
      </c>
      <c r="G627" s="20">
        <v>80</v>
      </c>
      <c r="H627" s="73">
        <v>2.7</v>
      </c>
      <c r="I627" s="48">
        <f>IF(MONTH(Calls[[#This Row],[Date of Call]])&lt;=6, YEAR(Calls[[#This Row],[Date of Call]]),YEAR(Calls[[#This Row],[Date of Call]])+1)</f>
        <v>2024</v>
      </c>
      <c r="J627" s="48" t="str">
        <f>TEXT(Calls[[#This Row],[Date of Call]],"DDDD")</f>
        <v>Monday</v>
      </c>
      <c r="K627" s="48" t="str" cm="1">
        <f t="array" ref="K627">_xlfn.IFS(Calls[[#This Row],[Duration]]&lt;=10,"Under 10 mins",Calls[[#This Row],[Duration]]&lt;=30,"10 to 30 mins", Calls[[#This Row],[Duration]]&lt;60,"30 to 60 mins", Calls[[#This Row],[Duration]]&lt;=120,"1 to 2 hours",TRUE, "More than 2 hours")</f>
        <v>More than 2 hours</v>
      </c>
      <c r="L627" s="5">
        <f>ROUND(Calls[[#This Row],[Satisfaction Rating]],0)</f>
        <v>3</v>
      </c>
    </row>
    <row r="628" spans="2:12" x14ac:dyDescent="0.3">
      <c r="B628" s="72" t="s">
        <v>1802</v>
      </c>
      <c r="C628" s="20" t="s">
        <v>1188</v>
      </c>
      <c r="D628" s="20">
        <v>105</v>
      </c>
      <c r="E628" s="69" t="s">
        <v>1178</v>
      </c>
      <c r="F628" s="70">
        <v>45125</v>
      </c>
      <c r="G628" s="20">
        <v>176</v>
      </c>
      <c r="H628" s="73">
        <v>4.7</v>
      </c>
      <c r="I628" s="48">
        <f>IF(MONTH(Calls[[#This Row],[Date of Call]])&lt;=6, YEAR(Calls[[#This Row],[Date of Call]]),YEAR(Calls[[#This Row],[Date of Call]])+1)</f>
        <v>2024</v>
      </c>
      <c r="J628" s="48" t="str">
        <f>TEXT(Calls[[#This Row],[Date of Call]],"DDDD")</f>
        <v>Tuesday</v>
      </c>
      <c r="K628" s="48" t="str" cm="1">
        <f t="array" ref="K628">_xlfn.IFS(Calls[[#This Row],[Duration]]&lt;=10,"Under 10 mins",Calls[[#This Row],[Duration]]&lt;=30,"10 to 30 mins", Calls[[#This Row],[Duration]]&lt;60,"30 to 60 mins", Calls[[#This Row],[Duration]]&lt;=120,"1 to 2 hours",TRUE, "More than 2 hours")</f>
        <v>1 to 2 hours</v>
      </c>
      <c r="L628" s="5">
        <f>ROUND(Calls[[#This Row],[Satisfaction Rating]],0)</f>
        <v>5</v>
      </c>
    </row>
    <row r="629" spans="2:12" x14ac:dyDescent="0.3">
      <c r="B629" s="72" t="s">
        <v>1803</v>
      </c>
      <c r="C629" s="20" t="s">
        <v>1156</v>
      </c>
      <c r="D629" s="20">
        <v>76</v>
      </c>
      <c r="E629" s="69" t="s">
        <v>1184</v>
      </c>
      <c r="F629" s="70">
        <v>45126</v>
      </c>
      <c r="G629" s="20">
        <v>84</v>
      </c>
      <c r="H629" s="73">
        <v>3.9</v>
      </c>
      <c r="I629" s="48">
        <f>IF(MONTH(Calls[[#This Row],[Date of Call]])&lt;=6, YEAR(Calls[[#This Row],[Date of Call]]),YEAR(Calls[[#This Row],[Date of Call]])+1)</f>
        <v>2024</v>
      </c>
      <c r="J629" s="48" t="str">
        <f>TEXT(Calls[[#This Row],[Date of Call]],"DDDD")</f>
        <v>Wednesday</v>
      </c>
      <c r="K629" s="48" t="str" cm="1">
        <f t="array" ref="K629">_xlfn.IFS(Calls[[#This Row],[Duration]]&lt;=10,"Under 10 mins",Calls[[#This Row],[Duration]]&lt;=30,"10 to 30 mins", Calls[[#This Row],[Duration]]&lt;60,"30 to 60 mins", Calls[[#This Row],[Duration]]&lt;=120,"1 to 2 hours",TRUE, "More than 2 hours")</f>
        <v>1 to 2 hours</v>
      </c>
      <c r="L629" s="5">
        <f>ROUND(Calls[[#This Row],[Satisfaction Rating]],0)</f>
        <v>4</v>
      </c>
    </row>
    <row r="630" spans="2:12" x14ac:dyDescent="0.3">
      <c r="B630" s="72" t="s">
        <v>1804</v>
      </c>
      <c r="C630" s="20" t="s">
        <v>1161</v>
      </c>
      <c r="D630" s="20">
        <v>144</v>
      </c>
      <c r="E630" s="69" t="s">
        <v>1184</v>
      </c>
      <c r="F630" s="70">
        <v>45126</v>
      </c>
      <c r="G630" s="20">
        <v>164</v>
      </c>
      <c r="H630" s="73">
        <v>2.8</v>
      </c>
      <c r="I630" s="48">
        <f>IF(MONTH(Calls[[#This Row],[Date of Call]])&lt;=6, YEAR(Calls[[#This Row],[Date of Call]]),YEAR(Calls[[#This Row],[Date of Call]])+1)</f>
        <v>2024</v>
      </c>
      <c r="J630" s="48" t="str">
        <f>TEXT(Calls[[#This Row],[Date of Call]],"DDDD")</f>
        <v>Wednesday</v>
      </c>
      <c r="K630" s="48" t="str" cm="1">
        <f t="array" ref="K630">_xlfn.IFS(Calls[[#This Row],[Duration]]&lt;=10,"Under 10 mins",Calls[[#This Row],[Duration]]&lt;=30,"10 to 30 mins", Calls[[#This Row],[Duration]]&lt;60,"30 to 60 mins", Calls[[#This Row],[Duration]]&lt;=120,"1 to 2 hours",TRUE, "More than 2 hours")</f>
        <v>More than 2 hours</v>
      </c>
      <c r="L630" s="5">
        <f>ROUND(Calls[[#This Row],[Satisfaction Rating]],0)</f>
        <v>3</v>
      </c>
    </row>
    <row r="631" spans="2:12" x14ac:dyDescent="0.3">
      <c r="B631" s="72" t="s">
        <v>1805</v>
      </c>
      <c r="C631" s="20" t="s">
        <v>1179</v>
      </c>
      <c r="D631" s="20">
        <v>109</v>
      </c>
      <c r="E631" s="69" t="s">
        <v>1157</v>
      </c>
      <c r="F631" s="70">
        <v>45126</v>
      </c>
      <c r="G631" s="20">
        <v>132</v>
      </c>
      <c r="H631" s="73">
        <v>3.1</v>
      </c>
      <c r="I631" s="48">
        <f>IF(MONTH(Calls[[#This Row],[Date of Call]])&lt;=6, YEAR(Calls[[#This Row],[Date of Call]]),YEAR(Calls[[#This Row],[Date of Call]])+1)</f>
        <v>2024</v>
      </c>
      <c r="J631" s="48" t="str">
        <f>TEXT(Calls[[#This Row],[Date of Call]],"DDDD")</f>
        <v>Wednesday</v>
      </c>
      <c r="K631" s="48" t="str" cm="1">
        <f t="array" ref="K631">_xlfn.IFS(Calls[[#This Row],[Duration]]&lt;=10,"Under 10 mins",Calls[[#This Row],[Duration]]&lt;=30,"10 to 30 mins", Calls[[#This Row],[Duration]]&lt;60,"30 to 60 mins", Calls[[#This Row],[Duration]]&lt;=120,"1 to 2 hours",TRUE, "More than 2 hours")</f>
        <v>1 to 2 hours</v>
      </c>
      <c r="L631" s="5">
        <f>ROUND(Calls[[#This Row],[Satisfaction Rating]],0)</f>
        <v>3</v>
      </c>
    </row>
    <row r="632" spans="2:12" x14ac:dyDescent="0.3">
      <c r="B632" s="72" t="s">
        <v>1806</v>
      </c>
      <c r="C632" s="20" t="s">
        <v>1181</v>
      </c>
      <c r="D632" s="20">
        <v>172</v>
      </c>
      <c r="E632" s="69" t="s">
        <v>1172</v>
      </c>
      <c r="F632" s="70">
        <v>45127</v>
      </c>
      <c r="G632" s="20">
        <v>27</v>
      </c>
      <c r="H632" s="73">
        <v>4.2</v>
      </c>
      <c r="I632" s="48">
        <f>IF(MONTH(Calls[[#This Row],[Date of Call]])&lt;=6, YEAR(Calls[[#This Row],[Date of Call]]),YEAR(Calls[[#This Row],[Date of Call]])+1)</f>
        <v>2024</v>
      </c>
      <c r="J632" s="48" t="str">
        <f>TEXT(Calls[[#This Row],[Date of Call]],"DDDD")</f>
        <v>Thursday</v>
      </c>
      <c r="K632" s="48" t="str" cm="1">
        <f t="array" ref="K632">_xlfn.IFS(Calls[[#This Row],[Duration]]&lt;=10,"Under 10 mins",Calls[[#This Row],[Duration]]&lt;=30,"10 to 30 mins", Calls[[#This Row],[Duration]]&lt;60,"30 to 60 mins", Calls[[#This Row],[Duration]]&lt;=120,"1 to 2 hours",TRUE, "More than 2 hours")</f>
        <v>More than 2 hours</v>
      </c>
      <c r="L632" s="5">
        <f>ROUND(Calls[[#This Row],[Satisfaction Rating]],0)</f>
        <v>4</v>
      </c>
    </row>
    <row r="633" spans="2:12" x14ac:dyDescent="0.3">
      <c r="B633" s="72" t="s">
        <v>1807</v>
      </c>
      <c r="C633" s="20" t="s">
        <v>1161</v>
      </c>
      <c r="D633" s="20">
        <v>56</v>
      </c>
      <c r="E633" s="69" t="s">
        <v>1178</v>
      </c>
      <c r="F633" s="70">
        <v>45127</v>
      </c>
      <c r="G633" s="20">
        <v>27</v>
      </c>
      <c r="H633" s="73">
        <v>4.3</v>
      </c>
      <c r="I633" s="48">
        <f>IF(MONTH(Calls[[#This Row],[Date of Call]])&lt;=6, YEAR(Calls[[#This Row],[Date of Call]]),YEAR(Calls[[#This Row],[Date of Call]])+1)</f>
        <v>2024</v>
      </c>
      <c r="J633" s="48" t="str">
        <f>TEXT(Calls[[#This Row],[Date of Call]],"DDDD")</f>
        <v>Thursday</v>
      </c>
      <c r="K633" s="48" t="str" cm="1">
        <f t="array" ref="K633">_xlfn.IFS(Calls[[#This Row],[Duration]]&lt;=10,"Under 10 mins",Calls[[#This Row],[Duration]]&lt;=30,"10 to 30 mins", Calls[[#This Row],[Duration]]&lt;60,"30 to 60 mins", Calls[[#This Row],[Duration]]&lt;=120,"1 to 2 hours",TRUE, "More than 2 hours")</f>
        <v>30 to 60 mins</v>
      </c>
      <c r="L633" s="5">
        <f>ROUND(Calls[[#This Row],[Satisfaction Rating]],0)</f>
        <v>4</v>
      </c>
    </row>
    <row r="634" spans="2:12" x14ac:dyDescent="0.3">
      <c r="B634" s="72" t="s">
        <v>1808</v>
      </c>
      <c r="C634" s="20" t="s">
        <v>1161</v>
      </c>
      <c r="D634" s="20">
        <v>121</v>
      </c>
      <c r="E634" s="69" t="s">
        <v>1166</v>
      </c>
      <c r="F634" s="70">
        <v>45127</v>
      </c>
      <c r="G634" s="20">
        <v>20</v>
      </c>
      <c r="H634" s="73">
        <v>2.7</v>
      </c>
      <c r="I634" s="48">
        <f>IF(MONTH(Calls[[#This Row],[Date of Call]])&lt;=6, YEAR(Calls[[#This Row],[Date of Call]]),YEAR(Calls[[#This Row],[Date of Call]])+1)</f>
        <v>2024</v>
      </c>
      <c r="J634" s="48" t="str">
        <f>TEXT(Calls[[#This Row],[Date of Call]],"DDDD")</f>
        <v>Thursday</v>
      </c>
      <c r="K634" s="48" t="str" cm="1">
        <f t="array" ref="K634">_xlfn.IFS(Calls[[#This Row],[Duration]]&lt;=10,"Under 10 mins",Calls[[#This Row],[Duration]]&lt;=30,"10 to 30 mins", Calls[[#This Row],[Duration]]&lt;60,"30 to 60 mins", Calls[[#This Row],[Duration]]&lt;=120,"1 to 2 hours",TRUE, "More than 2 hours")</f>
        <v>More than 2 hours</v>
      </c>
      <c r="L634" s="5">
        <f>ROUND(Calls[[#This Row],[Satisfaction Rating]],0)</f>
        <v>3</v>
      </c>
    </row>
    <row r="635" spans="2:12" x14ac:dyDescent="0.3">
      <c r="B635" s="72" t="s">
        <v>1809</v>
      </c>
      <c r="C635" s="20" t="s">
        <v>1181</v>
      </c>
      <c r="D635" s="20">
        <v>41</v>
      </c>
      <c r="E635" s="69" t="s">
        <v>1178</v>
      </c>
      <c r="F635" s="70">
        <v>45128</v>
      </c>
      <c r="G635" s="20">
        <v>112</v>
      </c>
      <c r="H635" s="73">
        <v>2.2999999999999998</v>
      </c>
      <c r="I635" s="48">
        <f>IF(MONTH(Calls[[#This Row],[Date of Call]])&lt;=6, YEAR(Calls[[#This Row],[Date of Call]]),YEAR(Calls[[#This Row],[Date of Call]])+1)</f>
        <v>2024</v>
      </c>
      <c r="J635" s="48" t="str">
        <f>TEXT(Calls[[#This Row],[Date of Call]],"DDDD")</f>
        <v>Friday</v>
      </c>
      <c r="K635" s="48" t="str" cm="1">
        <f t="array" ref="K635">_xlfn.IFS(Calls[[#This Row],[Duration]]&lt;=10,"Under 10 mins",Calls[[#This Row],[Duration]]&lt;=30,"10 to 30 mins", Calls[[#This Row],[Duration]]&lt;60,"30 to 60 mins", Calls[[#This Row],[Duration]]&lt;=120,"1 to 2 hours",TRUE, "More than 2 hours")</f>
        <v>30 to 60 mins</v>
      </c>
      <c r="L635" s="5">
        <f>ROUND(Calls[[#This Row],[Satisfaction Rating]],0)</f>
        <v>2</v>
      </c>
    </row>
    <row r="636" spans="2:12" x14ac:dyDescent="0.3">
      <c r="B636" s="72" t="s">
        <v>1810</v>
      </c>
      <c r="C636" s="20" t="s">
        <v>1169</v>
      </c>
      <c r="D636" s="20">
        <v>60</v>
      </c>
      <c r="E636" s="69" t="s">
        <v>1172</v>
      </c>
      <c r="F636" s="70">
        <v>45128</v>
      </c>
      <c r="G636" s="20">
        <v>60</v>
      </c>
      <c r="H636" s="73">
        <v>2.2999999999999998</v>
      </c>
      <c r="I636" s="48">
        <f>IF(MONTH(Calls[[#This Row],[Date of Call]])&lt;=6, YEAR(Calls[[#This Row],[Date of Call]]),YEAR(Calls[[#This Row],[Date of Call]])+1)</f>
        <v>2024</v>
      </c>
      <c r="J636" s="48" t="str">
        <f>TEXT(Calls[[#This Row],[Date of Call]],"DDDD")</f>
        <v>Friday</v>
      </c>
      <c r="K636" s="48" t="str" cm="1">
        <f t="array" ref="K636">_xlfn.IFS(Calls[[#This Row],[Duration]]&lt;=10,"Under 10 mins",Calls[[#This Row],[Duration]]&lt;=30,"10 to 30 mins", Calls[[#This Row],[Duration]]&lt;60,"30 to 60 mins", Calls[[#This Row],[Duration]]&lt;=120,"1 to 2 hours",TRUE, "More than 2 hours")</f>
        <v>1 to 2 hours</v>
      </c>
      <c r="L636" s="5">
        <f>ROUND(Calls[[#This Row],[Satisfaction Rating]],0)</f>
        <v>2</v>
      </c>
    </row>
    <row r="637" spans="2:12" x14ac:dyDescent="0.3">
      <c r="B637" s="72" t="s">
        <v>1811</v>
      </c>
      <c r="C637" s="20" t="s">
        <v>1169</v>
      </c>
      <c r="D637" s="20">
        <v>144</v>
      </c>
      <c r="E637" s="69" t="s">
        <v>1172</v>
      </c>
      <c r="F637" s="70">
        <v>45129</v>
      </c>
      <c r="G637" s="20">
        <v>102</v>
      </c>
      <c r="H637" s="73">
        <v>2.9</v>
      </c>
      <c r="I637" s="48">
        <f>IF(MONTH(Calls[[#This Row],[Date of Call]])&lt;=6, YEAR(Calls[[#This Row],[Date of Call]]),YEAR(Calls[[#This Row],[Date of Call]])+1)</f>
        <v>2024</v>
      </c>
      <c r="J637" s="48" t="str">
        <f>TEXT(Calls[[#This Row],[Date of Call]],"DDDD")</f>
        <v>Saturday</v>
      </c>
      <c r="K637" s="48" t="str" cm="1">
        <f t="array" ref="K637">_xlfn.IFS(Calls[[#This Row],[Duration]]&lt;=10,"Under 10 mins",Calls[[#This Row],[Duration]]&lt;=30,"10 to 30 mins", Calls[[#This Row],[Duration]]&lt;60,"30 to 60 mins", Calls[[#This Row],[Duration]]&lt;=120,"1 to 2 hours",TRUE, "More than 2 hours")</f>
        <v>More than 2 hours</v>
      </c>
      <c r="L637" s="5">
        <f>ROUND(Calls[[#This Row],[Satisfaction Rating]],0)</f>
        <v>3</v>
      </c>
    </row>
    <row r="638" spans="2:12" x14ac:dyDescent="0.3">
      <c r="B638" s="72" t="s">
        <v>1812</v>
      </c>
      <c r="C638" s="20" t="s">
        <v>1171</v>
      </c>
      <c r="D638" s="20">
        <v>67</v>
      </c>
      <c r="E638" s="69" t="s">
        <v>1172</v>
      </c>
      <c r="F638" s="70">
        <v>45129</v>
      </c>
      <c r="G638" s="20">
        <v>38</v>
      </c>
      <c r="H638" s="73">
        <v>4.2</v>
      </c>
      <c r="I638" s="48">
        <f>IF(MONTH(Calls[[#This Row],[Date of Call]])&lt;=6, YEAR(Calls[[#This Row],[Date of Call]]),YEAR(Calls[[#This Row],[Date of Call]])+1)</f>
        <v>2024</v>
      </c>
      <c r="J638" s="48" t="str">
        <f>TEXT(Calls[[#This Row],[Date of Call]],"DDDD")</f>
        <v>Saturday</v>
      </c>
      <c r="K638" s="48" t="str" cm="1">
        <f t="array" ref="K638">_xlfn.IFS(Calls[[#This Row],[Duration]]&lt;=10,"Under 10 mins",Calls[[#This Row],[Duration]]&lt;=30,"10 to 30 mins", Calls[[#This Row],[Duration]]&lt;60,"30 to 60 mins", Calls[[#This Row],[Duration]]&lt;=120,"1 to 2 hours",TRUE, "More than 2 hours")</f>
        <v>1 to 2 hours</v>
      </c>
      <c r="L638" s="5">
        <f>ROUND(Calls[[#This Row],[Satisfaction Rating]],0)</f>
        <v>4</v>
      </c>
    </row>
    <row r="639" spans="2:12" x14ac:dyDescent="0.3">
      <c r="B639" s="72" t="s">
        <v>1813</v>
      </c>
      <c r="C639" s="20" t="s">
        <v>1181</v>
      </c>
      <c r="D639" s="20">
        <v>162</v>
      </c>
      <c r="E639" s="69" t="s">
        <v>1157</v>
      </c>
      <c r="F639" s="70">
        <v>45129</v>
      </c>
      <c r="G639" s="20">
        <v>82</v>
      </c>
      <c r="H639" s="73">
        <v>4.5999999999999996</v>
      </c>
      <c r="I639" s="48">
        <f>IF(MONTH(Calls[[#This Row],[Date of Call]])&lt;=6, YEAR(Calls[[#This Row],[Date of Call]]),YEAR(Calls[[#This Row],[Date of Call]])+1)</f>
        <v>2024</v>
      </c>
      <c r="J639" s="48" t="str">
        <f>TEXT(Calls[[#This Row],[Date of Call]],"DDDD")</f>
        <v>Saturday</v>
      </c>
      <c r="K639" s="48" t="str" cm="1">
        <f t="array" ref="K639">_xlfn.IFS(Calls[[#This Row],[Duration]]&lt;=10,"Under 10 mins",Calls[[#This Row],[Duration]]&lt;=30,"10 to 30 mins", Calls[[#This Row],[Duration]]&lt;60,"30 to 60 mins", Calls[[#This Row],[Duration]]&lt;=120,"1 to 2 hours",TRUE, "More than 2 hours")</f>
        <v>More than 2 hours</v>
      </c>
      <c r="L639" s="5">
        <f>ROUND(Calls[[#This Row],[Satisfaction Rating]],0)</f>
        <v>5</v>
      </c>
    </row>
    <row r="640" spans="2:12" x14ac:dyDescent="0.3">
      <c r="B640" s="72" t="s">
        <v>1814</v>
      </c>
      <c r="C640" s="20" t="s">
        <v>1169</v>
      </c>
      <c r="D640" s="20">
        <v>87</v>
      </c>
      <c r="E640" s="69" t="s">
        <v>1166</v>
      </c>
      <c r="F640" s="70">
        <v>45132</v>
      </c>
      <c r="G640" s="20">
        <v>125</v>
      </c>
      <c r="H640" s="73">
        <v>4.5</v>
      </c>
      <c r="I640" s="48">
        <f>IF(MONTH(Calls[[#This Row],[Date of Call]])&lt;=6, YEAR(Calls[[#This Row],[Date of Call]]),YEAR(Calls[[#This Row],[Date of Call]])+1)</f>
        <v>2024</v>
      </c>
      <c r="J640" s="48" t="str">
        <f>TEXT(Calls[[#This Row],[Date of Call]],"DDDD")</f>
        <v>Tuesday</v>
      </c>
      <c r="K640" s="48" t="str" cm="1">
        <f t="array" ref="K640">_xlfn.IFS(Calls[[#This Row],[Duration]]&lt;=10,"Under 10 mins",Calls[[#This Row],[Duration]]&lt;=30,"10 to 30 mins", Calls[[#This Row],[Duration]]&lt;60,"30 to 60 mins", Calls[[#This Row],[Duration]]&lt;=120,"1 to 2 hours",TRUE, "More than 2 hours")</f>
        <v>1 to 2 hours</v>
      </c>
      <c r="L640" s="5">
        <f>ROUND(Calls[[#This Row],[Satisfaction Rating]],0)</f>
        <v>5</v>
      </c>
    </row>
    <row r="641" spans="2:12" x14ac:dyDescent="0.3">
      <c r="B641" s="72" t="s">
        <v>1815</v>
      </c>
      <c r="C641" s="20" t="s">
        <v>1192</v>
      </c>
      <c r="D641" s="20">
        <v>10</v>
      </c>
      <c r="E641" s="69" t="s">
        <v>1184</v>
      </c>
      <c r="F641" s="70">
        <v>45133</v>
      </c>
      <c r="G641" s="20">
        <v>72</v>
      </c>
      <c r="H641" s="73">
        <v>3.7</v>
      </c>
      <c r="I641" s="48">
        <f>IF(MONTH(Calls[[#This Row],[Date of Call]])&lt;=6, YEAR(Calls[[#This Row],[Date of Call]]),YEAR(Calls[[#This Row],[Date of Call]])+1)</f>
        <v>2024</v>
      </c>
      <c r="J641" s="48" t="str">
        <f>TEXT(Calls[[#This Row],[Date of Call]],"DDDD")</f>
        <v>Wednesday</v>
      </c>
      <c r="K641" s="48" t="str" cm="1">
        <f t="array" ref="K641">_xlfn.IFS(Calls[[#This Row],[Duration]]&lt;=10,"Under 10 mins",Calls[[#This Row],[Duration]]&lt;=30,"10 to 30 mins", Calls[[#This Row],[Duration]]&lt;60,"30 to 60 mins", Calls[[#This Row],[Duration]]&lt;=120,"1 to 2 hours",TRUE, "More than 2 hours")</f>
        <v>Under 10 mins</v>
      </c>
      <c r="L641" s="5">
        <f>ROUND(Calls[[#This Row],[Satisfaction Rating]],0)</f>
        <v>4</v>
      </c>
    </row>
    <row r="642" spans="2:12" x14ac:dyDescent="0.3">
      <c r="B642" s="72" t="s">
        <v>1816</v>
      </c>
      <c r="C642" s="20" t="s">
        <v>1161</v>
      </c>
      <c r="D642" s="20">
        <v>138</v>
      </c>
      <c r="E642" s="69" t="s">
        <v>1184</v>
      </c>
      <c r="F642" s="70">
        <v>45133</v>
      </c>
      <c r="G642" s="20">
        <v>195</v>
      </c>
      <c r="H642" s="73">
        <v>4.0999999999999996</v>
      </c>
      <c r="I642" s="48">
        <f>IF(MONTH(Calls[[#This Row],[Date of Call]])&lt;=6, YEAR(Calls[[#This Row],[Date of Call]]),YEAR(Calls[[#This Row],[Date of Call]])+1)</f>
        <v>2024</v>
      </c>
      <c r="J642" s="48" t="str">
        <f>TEXT(Calls[[#This Row],[Date of Call]],"DDDD")</f>
        <v>Wednesday</v>
      </c>
      <c r="K642" s="48" t="str" cm="1">
        <f t="array" ref="K642">_xlfn.IFS(Calls[[#This Row],[Duration]]&lt;=10,"Under 10 mins",Calls[[#This Row],[Duration]]&lt;=30,"10 to 30 mins", Calls[[#This Row],[Duration]]&lt;60,"30 to 60 mins", Calls[[#This Row],[Duration]]&lt;=120,"1 to 2 hours",TRUE, "More than 2 hours")</f>
        <v>More than 2 hours</v>
      </c>
      <c r="L642" s="5">
        <f>ROUND(Calls[[#This Row],[Satisfaction Rating]],0)</f>
        <v>4</v>
      </c>
    </row>
    <row r="643" spans="2:12" x14ac:dyDescent="0.3">
      <c r="B643" s="72" t="s">
        <v>1817</v>
      </c>
      <c r="C643" s="20" t="s">
        <v>1181</v>
      </c>
      <c r="D643" s="20">
        <v>31</v>
      </c>
      <c r="E643" s="69" t="s">
        <v>1184</v>
      </c>
      <c r="F643" s="70">
        <v>45134</v>
      </c>
      <c r="G643" s="20">
        <v>160</v>
      </c>
      <c r="H643" s="73">
        <v>3.4</v>
      </c>
      <c r="I643" s="48">
        <f>IF(MONTH(Calls[[#This Row],[Date of Call]])&lt;=6, YEAR(Calls[[#This Row],[Date of Call]]),YEAR(Calls[[#This Row],[Date of Call]])+1)</f>
        <v>2024</v>
      </c>
      <c r="J643" s="48" t="str">
        <f>TEXT(Calls[[#This Row],[Date of Call]],"DDDD")</f>
        <v>Thursday</v>
      </c>
      <c r="K643" s="48" t="str" cm="1">
        <f t="array" ref="K643">_xlfn.IFS(Calls[[#This Row],[Duration]]&lt;=10,"Under 10 mins",Calls[[#This Row],[Duration]]&lt;=30,"10 to 30 mins", Calls[[#This Row],[Duration]]&lt;60,"30 to 60 mins", Calls[[#This Row],[Duration]]&lt;=120,"1 to 2 hours",TRUE, "More than 2 hours")</f>
        <v>30 to 60 mins</v>
      </c>
      <c r="L643" s="5">
        <f>ROUND(Calls[[#This Row],[Satisfaction Rating]],0)</f>
        <v>3</v>
      </c>
    </row>
    <row r="644" spans="2:12" x14ac:dyDescent="0.3">
      <c r="B644" s="72" t="s">
        <v>1818</v>
      </c>
      <c r="C644" s="20" t="s">
        <v>1188</v>
      </c>
      <c r="D644" s="20">
        <v>75</v>
      </c>
      <c r="E644" s="69" t="s">
        <v>1157</v>
      </c>
      <c r="F644" s="70">
        <v>45134</v>
      </c>
      <c r="G644" s="20">
        <v>78</v>
      </c>
      <c r="H644" s="73">
        <v>3.3</v>
      </c>
      <c r="I644" s="48">
        <f>IF(MONTH(Calls[[#This Row],[Date of Call]])&lt;=6, YEAR(Calls[[#This Row],[Date of Call]]),YEAR(Calls[[#This Row],[Date of Call]])+1)</f>
        <v>2024</v>
      </c>
      <c r="J644" s="48" t="str">
        <f>TEXT(Calls[[#This Row],[Date of Call]],"DDDD")</f>
        <v>Thursday</v>
      </c>
      <c r="K644" s="48" t="str" cm="1">
        <f t="array" ref="K644">_xlfn.IFS(Calls[[#This Row],[Duration]]&lt;=10,"Under 10 mins",Calls[[#This Row],[Duration]]&lt;=30,"10 to 30 mins", Calls[[#This Row],[Duration]]&lt;60,"30 to 60 mins", Calls[[#This Row],[Duration]]&lt;=120,"1 to 2 hours",TRUE, "More than 2 hours")</f>
        <v>1 to 2 hours</v>
      </c>
      <c r="L644" s="5">
        <f>ROUND(Calls[[#This Row],[Satisfaction Rating]],0)</f>
        <v>3</v>
      </c>
    </row>
    <row r="645" spans="2:12" x14ac:dyDescent="0.3">
      <c r="B645" s="72" t="s">
        <v>1819</v>
      </c>
      <c r="C645" s="20" t="s">
        <v>1156</v>
      </c>
      <c r="D645" s="20">
        <v>65</v>
      </c>
      <c r="E645" s="69" t="s">
        <v>1157</v>
      </c>
      <c r="F645" s="70">
        <v>45135</v>
      </c>
      <c r="G645" s="20">
        <v>70</v>
      </c>
      <c r="H645" s="73">
        <v>4.4000000000000004</v>
      </c>
      <c r="I645" s="48">
        <f>IF(MONTH(Calls[[#This Row],[Date of Call]])&lt;=6, YEAR(Calls[[#This Row],[Date of Call]]),YEAR(Calls[[#This Row],[Date of Call]])+1)</f>
        <v>2024</v>
      </c>
      <c r="J645" s="48" t="str">
        <f>TEXT(Calls[[#This Row],[Date of Call]],"DDDD")</f>
        <v>Friday</v>
      </c>
      <c r="K645" s="48" t="str" cm="1">
        <f t="array" ref="K645">_xlfn.IFS(Calls[[#This Row],[Duration]]&lt;=10,"Under 10 mins",Calls[[#This Row],[Duration]]&lt;=30,"10 to 30 mins", Calls[[#This Row],[Duration]]&lt;60,"30 to 60 mins", Calls[[#This Row],[Duration]]&lt;=120,"1 to 2 hours",TRUE, "More than 2 hours")</f>
        <v>1 to 2 hours</v>
      </c>
      <c r="L645" s="5">
        <f>ROUND(Calls[[#This Row],[Satisfaction Rating]],0)</f>
        <v>4</v>
      </c>
    </row>
    <row r="646" spans="2:12" x14ac:dyDescent="0.3">
      <c r="B646" s="72" t="s">
        <v>1820</v>
      </c>
      <c r="C646" s="20" t="s">
        <v>1165</v>
      </c>
      <c r="D646" s="20">
        <v>106</v>
      </c>
      <c r="E646" s="69" t="s">
        <v>1178</v>
      </c>
      <c r="F646" s="70">
        <v>45135</v>
      </c>
      <c r="G646" s="20">
        <v>105</v>
      </c>
      <c r="H646" s="73">
        <v>4.2</v>
      </c>
      <c r="I646" s="48">
        <f>IF(MONTH(Calls[[#This Row],[Date of Call]])&lt;=6, YEAR(Calls[[#This Row],[Date of Call]]),YEAR(Calls[[#This Row],[Date of Call]])+1)</f>
        <v>2024</v>
      </c>
      <c r="J646" s="48" t="str">
        <f>TEXT(Calls[[#This Row],[Date of Call]],"DDDD")</f>
        <v>Friday</v>
      </c>
      <c r="K646" s="48" t="str" cm="1">
        <f t="array" ref="K646">_xlfn.IFS(Calls[[#This Row],[Duration]]&lt;=10,"Under 10 mins",Calls[[#This Row],[Duration]]&lt;=30,"10 to 30 mins", Calls[[#This Row],[Duration]]&lt;60,"30 to 60 mins", Calls[[#This Row],[Duration]]&lt;=120,"1 to 2 hours",TRUE, "More than 2 hours")</f>
        <v>1 to 2 hours</v>
      </c>
      <c r="L646" s="5">
        <f>ROUND(Calls[[#This Row],[Satisfaction Rating]],0)</f>
        <v>4</v>
      </c>
    </row>
    <row r="647" spans="2:12" x14ac:dyDescent="0.3">
      <c r="B647" s="72" t="s">
        <v>1821</v>
      </c>
      <c r="C647" s="20" t="s">
        <v>1156</v>
      </c>
      <c r="D647" s="20">
        <v>107</v>
      </c>
      <c r="E647" s="69" t="s">
        <v>1178</v>
      </c>
      <c r="F647" s="70">
        <v>45136</v>
      </c>
      <c r="G647" s="20">
        <v>78</v>
      </c>
      <c r="H647" s="73">
        <v>3.4</v>
      </c>
      <c r="I647" s="48">
        <f>IF(MONTH(Calls[[#This Row],[Date of Call]])&lt;=6, YEAR(Calls[[#This Row],[Date of Call]]),YEAR(Calls[[#This Row],[Date of Call]])+1)</f>
        <v>2024</v>
      </c>
      <c r="J647" s="48" t="str">
        <f>TEXT(Calls[[#This Row],[Date of Call]],"DDDD")</f>
        <v>Saturday</v>
      </c>
      <c r="K647" s="48" t="str" cm="1">
        <f t="array" ref="K647">_xlfn.IFS(Calls[[#This Row],[Duration]]&lt;=10,"Under 10 mins",Calls[[#This Row],[Duration]]&lt;=30,"10 to 30 mins", Calls[[#This Row],[Duration]]&lt;60,"30 to 60 mins", Calls[[#This Row],[Duration]]&lt;=120,"1 to 2 hours",TRUE, "More than 2 hours")</f>
        <v>1 to 2 hours</v>
      </c>
      <c r="L647" s="5">
        <f>ROUND(Calls[[#This Row],[Satisfaction Rating]],0)</f>
        <v>3</v>
      </c>
    </row>
    <row r="648" spans="2:12" x14ac:dyDescent="0.3">
      <c r="B648" s="72" t="s">
        <v>1822</v>
      </c>
      <c r="C648" s="20" t="s">
        <v>1158</v>
      </c>
      <c r="D648" s="20">
        <v>78</v>
      </c>
      <c r="E648" s="69" t="s">
        <v>1178</v>
      </c>
      <c r="F648" s="70">
        <v>45138</v>
      </c>
      <c r="G648" s="20">
        <v>205</v>
      </c>
      <c r="H648" s="73">
        <v>4.4000000000000004</v>
      </c>
      <c r="I648" s="48">
        <f>IF(MONTH(Calls[[#This Row],[Date of Call]])&lt;=6, YEAR(Calls[[#This Row],[Date of Call]]),YEAR(Calls[[#This Row],[Date of Call]])+1)</f>
        <v>2024</v>
      </c>
      <c r="J648" s="48" t="str">
        <f>TEXT(Calls[[#This Row],[Date of Call]],"DDDD")</f>
        <v>Monday</v>
      </c>
      <c r="K648" s="48" t="str" cm="1">
        <f t="array" ref="K648">_xlfn.IFS(Calls[[#This Row],[Duration]]&lt;=10,"Under 10 mins",Calls[[#This Row],[Duration]]&lt;=30,"10 to 30 mins", Calls[[#This Row],[Duration]]&lt;60,"30 to 60 mins", Calls[[#This Row],[Duration]]&lt;=120,"1 to 2 hours",TRUE, "More than 2 hours")</f>
        <v>1 to 2 hours</v>
      </c>
      <c r="L648" s="5">
        <f>ROUND(Calls[[#This Row],[Satisfaction Rating]],0)</f>
        <v>4</v>
      </c>
    </row>
    <row r="649" spans="2:12" x14ac:dyDescent="0.3">
      <c r="B649" s="72" t="s">
        <v>1823</v>
      </c>
      <c r="C649" s="20" t="s">
        <v>1162</v>
      </c>
      <c r="D649" s="20">
        <v>122</v>
      </c>
      <c r="E649" s="69" t="s">
        <v>1178</v>
      </c>
      <c r="F649" s="70">
        <v>45138</v>
      </c>
      <c r="G649" s="20">
        <v>78</v>
      </c>
      <c r="H649" s="73">
        <v>2.7</v>
      </c>
      <c r="I649" s="48">
        <f>IF(MONTH(Calls[[#This Row],[Date of Call]])&lt;=6, YEAR(Calls[[#This Row],[Date of Call]]),YEAR(Calls[[#This Row],[Date of Call]])+1)</f>
        <v>2024</v>
      </c>
      <c r="J649" s="48" t="str">
        <f>TEXT(Calls[[#This Row],[Date of Call]],"DDDD")</f>
        <v>Monday</v>
      </c>
      <c r="K649" s="48" t="str" cm="1">
        <f t="array" ref="K649">_xlfn.IFS(Calls[[#This Row],[Duration]]&lt;=10,"Under 10 mins",Calls[[#This Row],[Duration]]&lt;=30,"10 to 30 mins", Calls[[#This Row],[Duration]]&lt;60,"30 to 60 mins", Calls[[#This Row],[Duration]]&lt;=120,"1 to 2 hours",TRUE, "More than 2 hours")</f>
        <v>More than 2 hours</v>
      </c>
      <c r="L649" s="5">
        <f>ROUND(Calls[[#This Row],[Satisfaction Rating]],0)</f>
        <v>3</v>
      </c>
    </row>
    <row r="650" spans="2:12" x14ac:dyDescent="0.3">
      <c r="B650" s="72" t="s">
        <v>1824</v>
      </c>
      <c r="C650" s="20" t="s">
        <v>1161</v>
      </c>
      <c r="D650" s="20">
        <v>58</v>
      </c>
      <c r="E650" s="69" t="s">
        <v>1184</v>
      </c>
      <c r="F650" s="70">
        <v>45138</v>
      </c>
      <c r="G650" s="20">
        <v>38</v>
      </c>
      <c r="H650" s="73">
        <v>4.5</v>
      </c>
      <c r="I650" s="48">
        <f>IF(MONTH(Calls[[#This Row],[Date of Call]])&lt;=6, YEAR(Calls[[#This Row],[Date of Call]]),YEAR(Calls[[#This Row],[Date of Call]])+1)</f>
        <v>2024</v>
      </c>
      <c r="J650" s="48" t="str">
        <f>TEXT(Calls[[#This Row],[Date of Call]],"DDDD")</f>
        <v>Monday</v>
      </c>
      <c r="K650" s="48" t="str" cm="1">
        <f t="array" ref="K650">_xlfn.IFS(Calls[[#This Row],[Duration]]&lt;=10,"Under 10 mins",Calls[[#This Row],[Duration]]&lt;=30,"10 to 30 mins", Calls[[#This Row],[Duration]]&lt;60,"30 to 60 mins", Calls[[#This Row],[Duration]]&lt;=120,"1 to 2 hours",TRUE, "More than 2 hours")</f>
        <v>30 to 60 mins</v>
      </c>
      <c r="L650" s="5">
        <f>ROUND(Calls[[#This Row],[Satisfaction Rating]],0)</f>
        <v>5</v>
      </c>
    </row>
    <row r="651" spans="2:12" x14ac:dyDescent="0.3">
      <c r="B651" s="72" t="s">
        <v>1825</v>
      </c>
      <c r="C651" s="20" t="s">
        <v>1158</v>
      </c>
      <c r="D651" s="20">
        <v>33</v>
      </c>
      <c r="E651" s="69" t="s">
        <v>1172</v>
      </c>
      <c r="F651" s="70">
        <v>45138</v>
      </c>
      <c r="G651" s="20">
        <v>92</v>
      </c>
      <c r="H651" s="73">
        <v>1.7</v>
      </c>
      <c r="I651" s="48">
        <f>IF(MONTH(Calls[[#This Row],[Date of Call]])&lt;=6, YEAR(Calls[[#This Row],[Date of Call]]),YEAR(Calls[[#This Row],[Date of Call]])+1)</f>
        <v>2024</v>
      </c>
      <c r="J651" s="48" t="str">
        <f>TEXT(Calls[[#This Row],[Date of Call]],"DDDD")</f>
        <v>Monday</v>
      </c>
      <c r="K651" s="48" t="str" cm="1">
        <f t="array" ref="K651">_xlfn.IFS(Calls[[#This Row],[Duration]]&lt;=10,"Under 10 mins",Calls[[#This Row],[Duration]]&lt;=30,"10 to 30 mins", Calls[[#This Row],[Duration]]&lt;60,"30 to 60 mins", Calls[[#This Row],[Duration]]&lt;=120,"1 to 2 hours",TRUE, "More than 2 hours")</f>
        <v>30 to 60 mins</v>
      </c>
      <c r="L651" s="5">
        <f>ROUND(Calls[[#This Row],[Satisfaction Rating]],0)</f>
        <v>2</v>
      </c>
    </row>
    <row r="652" spans="2:12" x14ac:dyDescent="0.3">
      <c r="B652" s="72" t="s">
        <v>1826</v>
      </c>
      <c r="C652" s="20" t="s">
        <v>1179</v>
      </c>
      <c r="D652" s="20">
        <v>164</v>
      </c>
      <c r="E652" s="69" t="s">
        <v>1157</v>
      </c>
      <c r="F652" s="70">
        <v>45138</v>
      </c>
      <c r="G652" s="20">
        <v>36</v>
      </c>
      <c r="H652" s="73">
        <v>4.7</v>
      </c>
      <c r="I652" s="48">
        <f>IF(MONTH(Calls[[#This Row],[Date of Call]])&lt;=6, YEAR(Calls[[#This Row],[Date of Call]]),YEAR(Calls[[#This Row],[Date of Call]])+1)</f>
        <v>2024</v>
      </c>
      <c r="J652" s="48" t="str">
        <f>TEXT(Calls[[#This Row],[Date of Call]],"DDDD")</f>
        <v>Monday</v>
      </c>
      <c r="K652" s="48" t="str" cm="1">
        <f t="array" ref="K652">_xlfn.IFS(Calls[[#This Row],[Duration]]&lt;=10,"Under 10 mins",Calls[[#This Row],[Duration]]&lt;=30,"10 to 30 mins", Calls[[#This Row],[Duration]]&lt;60,"30 to 60 mins", Calls[[#This Row],[Duration]]&lt;=120,"1 to 2 hours",TRUE, "More than 2 hours")</f>
        <v>More than 2 hours</v>
      </c>
      <c r="L652" s="5">
        <f>ROUND(Calls[[#This Row],[Satisfaction Rating]],0)</f>
        <v>5</v>
      </c>
    </row>
    <row r="653" spans="2:12" x14ac:dyDescent="0.3">
      <c r="B653" s="72" t="s">
        <v>1827</v>
      </c>
      <c r="C653" s="20" t="s">
        <v>1188</v>
      </c>
      <c r="D653" s="20">
        <v>163</v>
      </c>
      <c r="E653" s="69" t="s">
        <v>1166</v>
      </c>
      <c r="F653" s="70">
        <v>45138</v>
      </c>
      <c r="G653" s="20">
        <v>76</v>
      </c>
      <c r="H653" s="73">
        <v>4.4000000000000004</v>
      </c>
      <c r="I653" s="48">
        <f>IF(MONTH(Calls[[#This Row],[Date of Call]])&lt;=6, YEAR(Calls[[#This Row],[Date of Call]]),YEAR(Calls[[#This Row],[Date of Call]])+1)</f>
        <v>2024</v>
      </c>
      <c r="J653" s="48" t="str">
        <f>TEXT(Calls[[#This Row],[Date of Call]],"DDDD")</f>
        <v>Monday</v>
      </c>
      <c r="K653" s="48" t="str" cm="1">
        <f t="array" ref="K653">_xlfn.IFS(Calls[[#This Row],[Duration]]&lt;=10,"Under 10 mins",Calls[[#This Row],[Duration]]&lt;=30,"10 to 30 mins", Calls[[#This Row],[Duration]]&lt;60,"30 to 60 mins", Calls[[#This Row],[Duration]]&lt;=120,"1 to 2 hours",TRUE, "More than 2 hours")</f>
        <v>More than 2 hours</v>
      </c>
      <c r="L653" s="5">
        <f>ROUND(Calls[[#This Row],[Satisfaction Rating]],0)</f>
        <v>4</v>
      </c>
    </row>
    <row r="654" spans="2:12" x14ac:dyDescent="0.3">
      <c r="B654" s="72" t="s">
        <v>1828</v>
      </c>
      <c r="C654" s="20" t="s">
        <v>1176</v>
      </c>
      <c r="D654" s="20">
        <v>71</v>
      </c>
      <c r="E654" s="69" t="s">
        <v>1157</v>
      </c>
      <c r="F654" s="70">
        <v>45140</v>
      </c>
      <c r="G654" s="20">
        <v>170</v>
      </c>
      <c r="H654" s="73">
        <v>3.5</v>
      </c>
      <c r="I654" s="48">
        <f>IF(MONTH(Calls[[#This Row],[Date of Call]])&lt;=6, YEAR(Calls[[#This Row],[Date of Call]]),YEAR(Calls[[#This Row],[Date of Call]])+1)</f>
        <v>2024</v>
      </c>
      <c r="J654" s="48" t="str">
        <f>TEXT(Calls[[#This Row],[Date of Call]],"DDDD")</f>
        <v>Wednesday</v>
      </c>
      <c r="K654" s="48" t="str" cm="1">
        <f t="array" ref="K654">_xlfn.IFS(Calls[[#This Row],[Duration]]&lt;=10,"Under 10 mins",Calls[[#This Row],[Duration]]&lt;=30,"10 to 30 mins", Calls[[#This Row],[Duration]]&lt;60,"30 to 60 mins", Calls[[#This Row],[Duration]]&lt;=120,"1 to 2 hours",TRUE, "More than 2 hours")</f>
        <v>1 to 2 hours</v>
      </c>
      <c r="L654" s="5">
        <f>ROUND(Calls[[#This Row],[Satisfaction Rating]],0)</f>
        <v>4</v>
      </c>
    </row>
    <row r="655" spans="2:12" x14ac:dyDescent="0.3">
      <c r="B655" s="72" t="s">
        <v>1829</v>
      </c>
      <c r="C655" s="20" t="s">
        <v>1158</v>
      </c>
      <c r="D655" s="20">
        <v>103</v>
      </c>
      <c r="E655" s="69" t="s">
        <v>1184</v>
      </c>
      <c r="F655" s="70">
        <v>45141</v>
      </c>
      <c r="G655" s="20">
        <v>117</v>
      </c>
      <c r="H655" s="73">
        <v>4.7</v>
      </c>
      <c r="I655" s="48">
        <f>IF(MONTH(Calls[[#This Row],[Date of Call]])&lt;=6, YEAR(Calls[[#This Row],[Date of Call]]),YEAR(Calls[[#This Row],[Date of Call]])+1)</f>
        <v>2024</v>
      </c>
      <c r="J655" s="48" t="str">
        <f>TEXT(Calls[[#This Row],[Date of Call]],"DDDD")</f>
        <v>Thursday</v>
      </c>
      <c r="K655" s="48" t="str" cm="1">
        <f t="array" ref="K655">_xlfn.IFS(Calls[[#This Row],[Duration]]&lt;=10,"Under 10 mins",Calls[[#This Row],[Duration]]&lt;=30,"10 to 30 mins", Calls[[#This Row],[Duration]]&lt;60,"30 to 60 mins", Calls[[#This Row],[Duration]]&lt;=120,"1 to 2 hours",TRUE, "More than 2 hours")</f>
        <v>1 to 2 hours</v>
      </c>
      <c r="L655" s="5">
        <f>ROUND(Calls[[#This Row],[Satisfaction Rating]],0)</f>
        <v>5</v>
      </c>
    </row>
    <row r="656" spans="2:12" x14ac:dyDescent="0.3">
      <c r="B656" s="72" t="s">
        <v>1830</v>
      </c>
      <c r="C656" s="20" t="s">
        <v>1174</v>
      </c>
      <c r="D656" s="20">
        <v>69</v>
      </c>
      <c r="E656" s="69" t="s">
        <v>1166</v>
      </c>
      <c r="F656" s="70">
        <v>45141</v>
      </c>
      <c r="G656" s="20">
        <v>20</v>
      </c>
      <c r="H656" s="73">
        <v>4.3</v>
      </c>
      <c r="I656" s="48">
        <f>IF(MONTH(Calls[[#This Row],[Date of Call]])&lt;=6, YEAR(Calls[[#This Row],[Date of Call]]),YEAR(Calls[[#This Row],[Date of Call]])+1)</f>
        <v>2024</v>
      </c>
      <c r="J656" s="48" t="str">
        <f>TEXT(Calls[[#This Row],[Date of Call]],"DDDD")</f>
        <v>Thursday</v>
      </c>
      <c r="K656" s="48" t="str" cm="1">
        <f t="array" ref="K656">_xlfn.IFS(Calls[[#This Row],[Duration]]&lt;=10,"Under 10 mins",Calls[[#This Row],[Duration]]&lt;=30,"10 to 30 mins", Calls[[#This Row],[Duration]]&lt;60,"30 to 60 mins", Calls[[#This Row],[Duration]]&lt;=120,"1 to 2 hours",TRUE, "More than 2 hours")</f>
        <v>1 to 2 hours</v>
      </c>
      <c r="L656" s="5">
        <f>ROUND(Calls[[#This Row],[Satisfaction Rating]],0)</f>
        <v>4</v>
      </c>
    </row>
    <row r="657" spans="2:12" x14ac:dyDescent="0.3">
      <c r="B657" s="72" t="s">
        <v>1831</v>
      </c>
      <c r="C657" s="20" t="s">
        <v>1188</v>
      </c>
      <c r="D657" s="20">
        <v>111</v>
      </c>
      <c r="E657" s="69" t="s">
        <v>1184</v>
      </c>
      <c r="F657" s="70">
        <v>45141</v>
      </c>
      <c r="G657" s="20">
        <v>99</v>
      </c>
      <c r="H657" s="73">
        <v>4.0999999999999996</v>
      </c>
      <c r="I657" s="48">
        <f>IF(MONTH(Calls[[#This Row],[Date of Call]])&lt;=6, YEAR(Calls[[#This Row],[Date of Call]]),YEAR(Calls[[#This Row],[Date of Call]])+1)</f>
        <v>2024</v>
      </c>
      <c r="J657" s="48" t="str">
        <f>TEXT(Calls[[#This Row],[Date of Call]],"DDDD")</f>
        <v>Thursday</v>
      </c>
      <c r="K657" s="48" t="str" cm="1">
        <f t="array" ref="K657">_xlfn.IFS(Calls[[#This Row],[Duration]]&lt;=10,"Under 10 mins",Calls[[#This Row],[Duration]]&lt;=30,"10 to 30 mins", Calls[[#This Row],[Duration]]&lt;60,"30 to 60 mins", Calls[[#This Row],[Duration]]&lt;=120,"1 to 2 hours",TRUE, "More than 2 hours")</f>
        <v>1 to 2 hours</v>
      </c>
      <c r="L657" s="5">
        <f>ROUND(Calls[[#This Row],[Satisfaction Rating]],0)</f>
        <v>4</v>
      </c>
    </row>
    <row r="658" spans="2:12" x14ac:dyDescent="0.3">
      <c r="B658" s="72" t="s">
        <v>1832</v>
      </c>
      <c r="C658" s="20" t="s">
        <v>1183</v>
      </c>
      <c r="D658" s="20">
        <v>97</v>
      </c>
      <c r="E658" s="69" t="s">
        <v>1166</v>
      </c>
      <c r="F658" s="70">
        <v>45142</v>
      </c>
      <c r="G658" s="20">
        <v>105</v>
      </c>
      <c r="H658" s="73">
        <v>2.9</v>
      </c>
      <c r="I658" s="48">
        <f>IF(MONTH(Calls[[#This Row],[Date of Call]])&lt;=6, YEAR(Calls[[#This Row],[Date of Call]]),YEAR(Calls[[#This Row],[Date of Call]])+1)</f>
        <v>2024</v>
      </c>
      <c r="J658" s="48" t="str">
        <f>TEXT(Calls[[#This Row],[Date of Call]],"DDDD")</f>
        <v>Friday</v>
      </c>
      <c r="K658" s="48" t="str" cm="1">
        <f t="array" ref="K658">_xlfn.IFS(Calls[[#This Row],[Duration]]&lt;=10,"Under 10 mins",Calls[[#This Row],[Duration]]&lt;=30,"10 to 30 mins", Calls[[#This Row],[Duration]]&lt;60,"30 to 60 mins", Calls[[#This Row],[Duration]]&lt;=120,"1 to 2 hours",TRUE, "More than 2 hours")</f>
        <v>1 to 2 hours</v>
      </c>
      <c r="L658" s="5">
        <f>ROUND(Calls[[#This Row],[Satisfaction Rating]],0)</f>
        <v>3</v>
      </c>
    </row>
    <row r="659" spans="2:12" x14ac:dyDescent="0.3">
      <c r="B659" s="72" t="s">
        <v>1833</v>
      </c>
      <c r="C659" s="20" t="s">
        <v>1187</v>
      </c>
      <c r="D659" s="20">
        <v>144</v>
      </c>
      <c r="E659" s="69" t="s">
        <v>1178</v>
      </c>
      <c r="F659" s="70">
        <v>45142</v>
      </c>
      <c r="G659" s="20">
        <v>195</v>
      </c>
      <c r="H659" s="73">
        <v>3.4</v>
      </c>
      <c r="I659" s="48">
        <f>IF(MONTH(Calls[[#This Row],[Date of Call]])&lt;=6, YEAR(Calls[[#This Row],[Date of Call]]),YEAR(Calls[[#This Row],[Date of Call]])+1)</f>
        <v>2024</v>
      </c>
      <c r="J659" s="48" t="str">
        <f>TEXT(Calls[[#This Row],[Date of Call]],"DDDD")</f>
        <v>Friday</v>
      </c>
      <c r="K659" s="48" t="str" cm="1">
        <f t="array" ref="K659">_xlfn.IFS(Calls[[#This Row],[Duration]]&lt;=10,"Under 10 mins",Calls[[#This Row],[Duration]]&lt;=30,"10 to 30 mins", Calls[[#This Row],[Duration]]&lt;60,"30 to 60 mins", Calls[[#This Row],[Duration]]&lt;=120,"1 to 2 hours",TRUE, "More than 2 hours")</f>
        <v>More than 2 hours</v>
      </c>
      <c r="L659" s="5">
        <f>ROUND(Calls[[#This Row],[Satisfaction Rating]],0)</f>
        <v>3</v>
      </c>
    </row>
    <row r="660" spans="2:12" x14ac:dyDescent="0.3">
      <c r="B660" s="72" t="s">
        <v>1834</v>
      </c>
      <c r="C660" s="20" t="s">
        <v>1165</v>
      </c>
      <c r="D660" s="20">
        <v>56</v>
      </c>
      <c r="E660" s="69" t="s">
        <v>1166</v>
      </c>
      <c r="F660" s="70">
        <v>45143</v>
      </c>
      <c r="G660" s="20">
        <v>152</v>
      </c>
      <c r="H660" s="73">
        <v>4.5999999999999996</v>
      </c>
      <c r="I660" s="48">
        <f>IF(MONTH(Calls[[#This Row],[Date of Call]])&lt;=6, YEAR(Calls[[#This Row],[Date of Call]]),YEAR(Calls[[#This Row],[Date of Call]])+1)</f>
        <v>2024</v>
      </c>
      <c r="J660" s="48" t="str">
        <f>TEXT(Calls[[#This Row],[Date of Call]],"DDDD")</f>
        <v>Saturday</v>
      </c>
      <c r="K660" s="48" t="str" cm="1">
        <f t="array" ref="K660">_xlfn.IFS(Calls[[#This Row],[Duration]]&lt;=10,"Under 10 mins",Calls[[#This Row],[Duration]]&lt;=30,"10 to 30 mins", Calls[[#This Row],[Duration]]&lt;60,"30 to 60 mins", Calls[[#This Row],[Duration]]&lt;=120,"1 to 2 hours",TRUE, "More than 2 hours")</f>
        <v>30 to 60 mins</v>
      </c>
      <c r="L660" s="5">
        <f>ROUND(Calls[[#This Row],[Satisfaction Rating]],0)</f>
        <v>5</v>
      </c>
    </row>
    <row r="661" spans="2:12" x14ac:dyDescent="0.3">
      <c r="B661" s="72" t="s">
        <v>1835</v>
      </c>
      <c r="C661" s="20" t="s">
        <v>1187</v>
      </c>
      <c r="D661" s="20">
        <v>132</v>
      </c>
      <c r="E661" s="69" t="s">
        <v>1178</v>
      </c>
      <c r="F661" s="70">
        <v>45144</v>
      </c>
      <c r="G661" s="20">
        <v>195</v>
      </c>
      <c r="H661" s="73">
        <v>4.9000000000000004</v>
      </c>
      <c r="I661" s="48">
        <f>IF(MONTH(Calls[[#This Row],[Date of Call]])&lt;=6, YEAR(Calls[[#This Row],[Date of Call]]),YEAR(Calls[[#This Row],[Date of Call]])+1)</f>
        <v>2024</v>
      </c>
      <c r="J661" s="48" t="str">
        <f>TEXT(Calls[[#This Row],[Date of Call]],"DDDD")</f>
        <v>Sunday</v>
      </c>
      <c r="K661" s="48" t="str" cm="1">
        <f t="array" ref="K661">_xlfn.IFS(Calls[[#This Row],[Duration]]&lt;=10,"Under 10 mins",Calls[[#This Row],[Duration]]&lt;=30,"10 to 30 mins", Calls[[#This Row],[Duration]]&lt;60,"30 to 60 mins", Calls[[#This Row],[Duration]]&lt;=120,"1 to 2 hours",TRUE, "More than 2 hours")</f>
        <v>More than 2 hours</v>
      </c>
      <c r="L661" s="5">
        <f>ROUND(Calls[[#This Row],[Satisfaction Rating]],0)</f>
        <v>5</v>
      </c>
    </row>
    <row r="662" spans="2:12" x14ac:dyDescent="0.3">
      <c r="B662" s="72" t="s">
        <v>1836</v>
      </c>
      <c r="C662" s="20" t="s">
        <v>1176</v>
      </c>
      <c r="D662" s="20">
        <v>72</v>
      </c>
      <c r="E662" s="69" t="s">
        <v>1172</v>
      </c>
      <c r="F662" s="70">
        <v>45144</v>
      </c>
      <c r="G662" s="20">
        <v>70</v>
      </c>
      <c r="H662" s="73">
        <v>3.6</v>
      </c>
      <c r="I662" s="48">
        <f>IF(MONTH(Calls[[#This Row],[Date of Call]])&lt;=6, YEAR(Calls[[#This Row],[Date of Call]]),YEAR(Calls[[#This Row],[Date of Call]])+1)</f>
        <v>2024</v>
      </c>
      <c r="J662" s="48" t="str">
        <f>TEXT(Calls[[#This Row],[Date of Call]],"DDDD")</f>
        <v>Sunday</v>
      </c>
      <c r="K662" s="48" t="str" cm="1">
        <f t="array" ref="K662">_xlfn.IFS(Calls[[#This Row],[Duration]]&lt;=10,"Under 10 mins",Calls[[#This Row],[Duration]]&lt;=30,"10 to 30 mins", Calls[[#This Row],[Duration]]&lt;60,"30 to 60 mins", Calls[[#This Row],[Duration]]&lt;=120,"1 to 2 hours",TRUE, "More than 2 hours")</f>
        <v>1 to 2 hours</v>
      </c>
      <c r="L662" s="5">
        <f>ROUND(Calls[[#This Row],[Satisfaction Rating]],0)</f>
        <v>4</v>
      </c>
    </row>
    <row r="663" spans="2:12" x14ac:dyDescent="0.3">
      <c r="B663" s="72" t="s">
        <v>1837</v>
      </c>
      <c r="C663" s="20" t="s">
        <v>1188</v>
      </c>
      <c r="D663" s="20">
        <v>18</v>
      </c>
      <c r="E663" s="69" t="s">
        <v>1172</v>
      </c>
      <c r="F663" s="70">
        <v>45144</v>
      </c>
      <c r="G663" s="20">
        <v>22</v>
      </c>
      <c r="H663" s="73">
        <v>3.5</v>
      </c>
      <c r="I663" s="48">
        <f>IF(MONTH(Calls[[#This Row],[Date of Call]])&lt;=6, YEAR(Calls[[#This Row],[Date of Call]]),YEAR(Calls[[#This Row],[Date of Call]])+1)</f>
        <v>2024</v>
      </c>
      <c r="J663" s="48" t="str">
        <f>TEXT(Calls[[#This Row],[Date of Call]],"DDDD")</f>
        <v>Sunday</v>
      </c>
      <c r="K663" s="48" t="str" cm="1">
        <f t="array" ref="K663">_xlfn.IFS(Calls[[#This Row],[Duration]]&lt;=10,"Under 10 mins",Calls[[#This Row],[Duration]]&lt;=30,"10 to 30 mins", Calls[[#This Row],[Duration]]&lt;60,"30 to 60 mins", Calls[[#This Row],[Duration]]&lt;=120,"1 to 2 hours",TRUE, "More than 2 hours")</f>
        <v>10 to 30 mins</v>
      </c>
      <c r="L663" s="5">
        <f>ROUND(Calls[[#This Row],[Satisfaction Rating]],0)</f>
        <v>4</v>
      </c>
    </row>
    <row r="664" spans="2:12" x14ac:dyDescent="0.3">
      <c r="B664" s="72" t="s">
        <v>1838</v>
      </c>
      <c r="C664" s="20" t="s">
        <v>1171</v>
      </c>
      <c r="D664" s="20">
        <v>115</v>
      </c>
      <c r="E664" s="69" t="s">
        <v>1184</v>
      </c>
      <c r="F664" s="70">
        <v>45145</v>
      </c>
      <c r="G664" s="20">
        <v>40</v>
      </c>
      <c r="H664" s="73">
        <v>3.3</v>
      </c>
      <c r="I664" s="48">
        <f>IF(MONTH(Calls[[#This Row],[Date of Call]])&lt;=6, YEAR(Calls[[#This Row],[Date of Call]]),YEAR(Calls[[#This Row],[Date of Call]])+1)</f>
        <v>2024</v>
      </c>
      <c r="J664" s="48" t="str">
        <f>TEXT(Calls[[#This Row],[Date of Call]],"DDDD")</f>
        <v>Monday</v>
      </c>
      <c r="K664" s="48" t="str" cm="1">
        <f t="array" ref="K664">_xlfn.IFS(Calls[[#This Row],[Duration]]&lt;=10,"Under 10 mins",Calls[[#This Row],[Duration]]&lt;=30,"10 to 30 mins", Calls[[#This Row],[Duration]]&lt;60,"30 to 60 mins", Calls[[#This Row],[Duration]]&lt;=120,"1 to 2 hours",TRUE, "More than 2 hours")</f>
        <v>1 to 2 hours</v>
      </c>
      <c r="L664" s="5">
        <f>ROUND(Calls[[#This Row],[Satisfaction Rating]],0)</f>
        <v>3</v>
      </c>
    </row>
    <row r="665" spans="2:12" x14ac:dyDescent="0.3">
      <c r="B665" s="72" t="s">
        <v>1839</v>
      </c>
      <c r="C665" s="20" t="s">
        <v>1171</v>
      </c>
      <c r="D665" s="20">
        <v>124</v>
      </c>
      <c r="E665" s="69" t="s">
        <v>1166</v>
      </c>
      <c r="F665" s="70">
        <v>45146</v>
      </c>
      <c r="G665" s="20">
        <v>54</v>
      </c>
      <c r="H665" s="73">
        <v>3.8</v>
      </c>
      <c r="I665" s="48">
        <f>IF(MONTH(Calls[[#This Row],[Date of Call]])&lt;=6, YEAR(Calls[[#This Row],[Date of Call]]),YEAR(Calls[[#This Row],[Date of Call]])+1)</f>
        <v>2024</v>
      </c>
      <c r="J665" s="48" t="str">
        <f>TEXT(Calls[[#This Row],[Date of Call]],"DDDD")</f>
        <v>Tuesday</v>
      </c>
      <c r="K665" s="48" t="str" cm="1">
        <f t="array" ref="K665">_xlfn.IFS(Calls[[#This Row],[Duration]]&lt;=10,"Under 10 mins",Calls[[#This Row],[Duration]]&lt;=30,"10 to 30 mins", Calls[[#This Row],[Duration]]&lt;60,"30 to 60 mins", Calls[[#This Row],[Duration]]&lt;=120,"1 to 2 hours",TRUE, "More than 2 hours")</f>
        <v>More than 2 hours</v>
      </c>
      <c r="L665" s="5">
        <f>ROUND(Calls[[#This Row],[Satisfaction Rating]],0)</f>
        <v>4</v>
      </c>
    </row>
    <row r="666" spans="2:12" x14ac:dyDescent="0.3">
      <c r="B666" s="72" t="s">
        <v>1840</v>
      </c>
      <c r="C666" s="20" t="s">
        <v>1161</v>
      </c>
      <c r="D666" s="20">
        <v>130</v>
      </c>
      <c r="E666" s="69" t="s">
        <v>1166</v>
      </c>
      <c r="F666" s="70">
        <v>45146</v>
      </c>
      <c r="G666" s="20">
        <v>60</v>
      </c>
      <c r="H666" s="73">
        <v>2.5</v>
      </c>
      <c r="I666" s="48">
        <f>IF(MONTH(Calls[[#This Row],[Date of Call]])&lt;=6, YEAR(Calls[[#This Row],[Date of Call]]),YEAR(Calls[[#This Row],[Date of Call]])+1)</f>
        <v>2024</v>
      </c>
      <c r="J666" s="48" t="str">
        <f>TEXT(Calls[[#This Row],[Date of Call]],"DDDD")</f>
        <v>Tuesday</v>
      </c>
      <c r="K666" s="48" t="str" cm="1">
        <f t="array" ref="K666">_xlfn.IFS(Calls[[#This Row],[Duration]]&lt;=10,"Under 10 mins",Calls[[#This Row],[Duration]]&lt;=30,"10 to 30 mins", Calls[[#This Row],[Duration]]&lt;60,"30 to 60 mins", Calls[[#This Row],[Duration]]&lt;=120,"1 to 2 hours",TRUE, "More than 2 hours")</f>
        <v>More than 2 hours</v>
      </c>
      <c r="L666" s="5">
        <f>ROUND(Calls[[#This Row],[Satisfaction Rating]],0)</f>
        <v>3</v>
      </c>
    </row>
    <row r="667" spans="2:12" x14ac:dyDescent="0.3">
      <c r="B667" s="72" t="s">
        <v>1841</v>
      </c>
      <c r="C667" s="20" t="s">
        <v>1192</v>
      </c>
      <c r="D667" s="20">
        <v>120</v>
      </c>
      <c r="E667" s="69" t="s">
        <v>1157</v>
      </c>
      <c r="F667" s="70">
        <v>45148</v>
      </c>
      <c r="G667" s="20">
        <v>58</v>
      </c>
      <c r="H667" s="73">
        <v>4.5999999999999996</v>
      </c>
      <c r="I667" s="48">
        <f>IF(MONTH(Calls[[#This Row],[Date of Call]])&lt;=6, YEAR(Calls[[#This Row],[Date of Call]]),YEAR(Calls[[#This Row],[Date of Call]])+1)</f>
        <v>2024</v>
      </c>
      <c r="J667" s="48" t="str">
        <f>TEXT(Calls[[#This Row],[Date of Call]],"DDDD")</f>
        <v>Thursday</v>
      </c>
      <c r="K667" s="48" t="str" cm="1">
        <f t="array" ref="K667">_xlfn.IFS(Calls[[#This Row],[Duration]]&lt;=10,"Under 10 mins",Calls[[#This Row],[Duration]]&lt;=30,"10 to 30 mins", Calls[[#This Row],[Duration]]&lt;60,"30 to 60 mins", Calls[[#This Row],[Duration]]&lt;=120,"1 to 2 hours",TRUE, "More than 2 hours")</f>
        <v>1 to 2 hours</v>
      </c>
      <c r="L667" s="5">
        <f>ROUND(Calls[[#This Row],[Satisfaction Rating]],0)</f>
        <v>5</v>
      </c>
    </row>
    <row r="668" spans="2:12" x14ac:dyDescent="0.3">
      <c r="B668" s="72" t="s">
        <v>1842</v>
      </c>
      <c r="C668" s="20" t="s">
        <v>1183</v>
      </c>
      <c r="D668" s="20">
        <v>75</v>
      </c>
      <c r="E668" s="69" t="s">
        <v>1184</v>
      </c>
      <c r="F668" s="70">
        <v>45148</v>
      </c>
      <c r="G668" s="20">
        <v>220</v>
      </c>
      <c r="H668" s="73">
        <v>4.7</v>
      </c>
      <c r="I668" s="48">
        <f>IF(MONTH(Calls[[#This Row],[Date of Call]])&lt;=6, YEAR(Calls[[#This Row],[Date of Call]]),YEAR(Calls[[#This Row],[Date of Call]])+1)</f>
        <v>2024</v>
      </c>
      <c r="J668" s="48" t="str">
        <f>TEXT(Calls[[#This Row],[Date of Call]],"DDDD")</f>
        <v>Thursday</v>
      </c>
      <c r="K668" s="48" t="str" cm="1">
        <f t="array" ref="K668">_xlfn.IFS(Calls[[#This Row],[Duration]]&lt;=10,"Under 10 mins",Calls[[#This Row],[Duration]]&lt;=30,"10 to 30 mins", Calls[[#This Row],[Duration]]&lt;60,"30 to 60 mins", Calls[[#This Row],[Duration]]&lt;=120,"1 to 2 hours",TRUE, "More than 2 hours")</f>
        <v>1 to 2 hours</v>
      </c>
      <c r="L668" s="5">
        <f>ROUND(Calls[[#This Row],[Satisfaction Rating]],0)</f>
        <v>5</v>
      </c>
    </row>
    <row r="669" spans="2:12" x14ac:dyDescent="0.3">
      <c r="B669" s="72" t="s">
        <v>1843</v>
      </c>
      <c r="C669" s="20" t="s">
        <v>1156</v>
      </c>
      <c r="D669" s="20">
        <v>63</v>
      </c>
      <c r="E669" s="69" t="s">
        <v>1184</v>
      </c>
      <c r="F669" s="70">
        <v>45148</v>
      </c>
      <c r="G669" s="20">
        <v>27</v>
      </c>
      <c r="H669" s="73">
        <v>3.6</v>
      </c>
      <c r="I669" s="48">
        <f>IF(MONTH(Calls[[#This Row],[Date of Call]])&lt;=6, YEAR(Calls[[#This Row],[Date of Call]]),YEAR(Calls[[#This Row],[Date of Call]])+1)</f>
        <v>2024</v>
      </c>
      <c r="J669" s="48" t="str">
        <f>TEXT(Calls[[#This Row],[Date of Call]],"DDDD")</f>
        <v>Thursday</v>
      </c>
      <c r="K669" s="48" t="str" cm="1">
        <f t="array" ref="K669">_xlfn.IFS(Calls[[#This Row],[Duration]]&lt;=10,"Under 10 mins",Calls[[#This Row],[Duration]]&lt;=30,"10 to 30 mins", Calls[[#This Row],[Duration]]&lt;60,"30 to 60 mins", Calls[[#This Row],[Duration]]&lt;=120,"1 to 2 hours",TRUE, "More than 2 hours")</f>
        <v>1 to 2 hours</v>
      </c>
      <c r="L669" s="5">
        <f>ROUND(Calls[[#This Row],[Satisfaction Rating]],0)</f>
        <v>4</v>
      </c>
    </row>
    <row r="670" spans="2:12" x14ac:dyDescent="0.3">
      <c r="B670" s="72" t="s">
        <v>1844</v>
      </c>
      <c r="C670" s="20" t="s">
        <v>1187</v>
      </c>
      <c r="D670" s="20">
        <v>74</v>
      </c>
      <c r="E670" s="69" t="s">
        <v>1184</v>
      </c>
      <c r="F670" s="70">
        <v>45150</v>
      </c>
      <c r="G670" s="20">
        <v>26</v>
      </c>
      <c r="H670" s="73">
        <v>4.3</v>
      </c>
      <c r="I670" s="48">
        <f>IF(MONTH(Calls[[#This Row],[Date of Call]])&lt;=6, YEAR(Calls[[#This Row],[Date of Call]]),YEAR(Calls[[#This Row],[Date of Call]])+1)</f>
        <v>2024</v>
      </c>
      <c r="J670" s="48" t="str">
        <f>TEXT(Calls[[#This Row],[Date of Call]],"DDDD")</f>
        <v>Saturday</v>
      </c>
      <c r="K670" s="48" t="str" cm="1">
        <f t="array" ref="K670">_xlfn.IFS(Calls[[#This Row],[Duration]]&lt;=10,"Under 10 mins",Calls[[#This Row],[Duration]]&lt;=30,"10 to 30 mins", Calls[[#This Row],[Duration]]&lt;60,"30 to 60 mins", Calls[[#This Row],[Duration]]&lt;=120,"1 to 2 hours",TRUE, "More than 2 hours")</f>
        <v>1 to 2 hours</v>
      </c>
      <c r="L670" s="5">
        <f>ROUND(Calls[[#This Row],[Satisfaction Rating]],0)</f>
        <v>4</v>
      </c>
    </row>
    <row r="671" spans="2:12" x14ac:dyDescent="0.3">
      <c r="B671" s="72" t="s">
        <v>1845</v>
      </c>
      <c r="C671" s="20" t="s">
        <v>1174</v>
      </c>
      <c r="D671" s="20">
        <v>134</v>
      </c>
      <c r="E671" s="69" t="s">
        <v>1178</v>
      </c>
      <c r="F671" s="70">
        <v>45151</v>
      </c>
      <c r="G671" s="20">
        <v>160</v>
      </c>
      <c r="H671" s="73">
        <v>4.7</v>
      </c>
      <c r="I671" s="48">
        <f>IF(MONTH(Calls[[#This Row],[Date of Call]])&lt;=6, YEAR(Calls[[#This Row],[Date of Call]]),YEAR(Calls[[#This Row],[Date of Call]])+1)</f>
        <v>2024</v>
      </c>
      <c r="J671" s="48" t="str">
        <f>TEXT(Calls[[#This Row],[Date of Call]],"DDDD")</f>
        <v>Sunday</v>
      </c>
      <c r="K671" s="48" t="str" cm="1">
        <f t="array" ref="K671">_xlfn.IFS(Calls[[#This Row],[Duration]]&lt;=10,"Under 10 mins",Calls[[#This Row],[Duration]]&lt;=30,"10 to 30 mins", Calls[[#This Row],[Duration]]&lt;60,"30 to 60 mins", Calls[[#This Row],[Duration]]&lt;=120,"1 to 2 hours",TRUE, "More than 2 hours")</f>
        <v>More than 2 hours</v>
      </c>
      <c r="L671" s="5">
        <f>ROUND(Calls[[#This Row],[Satisfaction Rating]],0)</f>
        <v>5</v>
      </c>
    </row>
    <row r="672" spans="2:12" x14ac:dyDescent="0.3">
      <c r="B672" s="72" t="s">
        <v>1846</v>
      </c>
      <c r="C672" s="20" t="s">
        <v>1188</v>
      </c>
      <c r="D672" s="20">
        <v>103</v>
      </c>
      <c r="E672" s="69" t="s">
        <v>1166</v>
      </c>
      <c r="F672" s="70">
        <v>45151</v>
      </c>
      <c r="G672" s="20">
        <v>200</v>
      </c>
      <c r="H672" s="73">
        <v>4.9000000000000004</v>
      </c>
      <c r="I672" s="48">
        <f>IF(MONTH(Calls[[#This Row],[Date of Call]])&lt;=6, YEAR(Calls[[#This Row],[Date of Call]]),YEAR(Calls[[#This Row],[Date of Call]])+1)</f>
        <v>2024</v>
      </c>
      <c r="J672" s="48" t="str">
        <f>TEXT(Calls[[#This Row],[Date of Call]],"DDDD")</f>
        <v>Sunday</v>
      </c>
      <c r="K672" s="48" t="str" cm="1">
        <f t="array" ref="K672">_xlfn.IFS(Calls[[#This Row],[Duration]]&lt;=10,"Under 10 mins",Calls[[#This Row],[Duration]]&lt;=30,"10 to 30 mins", Calls[[#This Row],[Duration]]&lt;60,"30 to 60 mins", Calls[[#This Row],[Duration]]&lt;=120,"1 to 2 hours",TRUE, "More than 2 hours")</f>
        <v>1 to 2 hours</v>
      </c>
      <c r="L672" s="5">
        <f>ROUND(Calls[[#This Row],[Satisfaction Rating]],0)</f>
        <v>5</v>
      </c>
    </row>
    <row r="673" spans="2:12" x14ac:dyDescent="0.3">
      <c r="B673" s="72" t="s">
        <v>1847</v>
      </c>
      <c r="C673" s="20" t="s">
        <v>1188</v>
      </c>
      <c r="D673" s="20">
        <v>155</v>
      </c>
      <c r="E673" s="69" t="s">
        <v>1157</v>
      </c>
      <c r="F673" s="70">
        <v>45154</v>
      </c>
      <c r="G673" s="20">
        <v>135</v>
      </c>
      <c r="H673" s="73">
        <v>4.9000000000000004</v>
      </c>
      <c r="I673" s="48">
        <f>IF(MONTH(Calls[[#This Row],[Date of Call]])&lt;=6, YEAR(Calls[[#This Row],[Date of Call]]),YEAR(Calls[[#This Row],[Date of Call]])+1)</f>
        <v>2024</v>
      </c>
      <c r="J673" s="48" t="str">
        <f>TEXT(Calls[[#This Row],[Date of Call]],"DDDD")</f>
        <v>Wednesday</v>
      </c>
      <c r="K673" s="48" t="str" cm="1">
        <f t="array" ref="K673">_xlfn.IFS(Calls[[#This Row],[Duration]]&lt;=10,"Under 10 mins",Calls[[#This Row],[Duration]]&lt;=30,"10 to 30 mins", Calls[[#This Row],[Duration]]&lt;60,"30 to 60 mins", Calls[[#This Row],[Duration]]&lt;=120,"1 to 2 hours",TRUE, "More than 2 hours")</f>
        <v>More than 2 hours</v>
      </c>
      <c r="L673" s="5">
        <f>ROUND(Calls[[#This Row],[Satisfaction Rating]],0)</f>
        <v>5</v>
      </c>
    </row>
    <row r="674" spans="2:12" x14ac:dyDescent="0.3">
      <c r="B674" s="72" t="s">
        <v>1848</v>
      </c>
      <c r="C674" s="20" t="s">
        <v>1156</v>
      </c>
      <c r="D674" s="20">
        <v>128</v>
      </c>
      <c r="E674" s="69" t="s">
        <v>1166</v>
      </c>
      <c r="F674" s="70">
        <v>45155</v>
      </c>
      <c r="G674" s="20">
        <v>22</v>
      </c>
      <c r="H674" s="73">
        <v>1.9</v>
      </c>
      <c r="I674" s="48">
        <f>IF(MONTH(Calls[[#This Row],[Date of Call]])&lt;=6, YEAR(Calls[[#This Row],[Date of Call]]),YEAR(Calls[[#This Row],[Date of Call]])+1)</f>
        <v>2024</v>
      </c>
      <c r="J674" s="48" t="str">
        <f>TEXT(Calls[[#This Row],[Date of Call]],"DDDD")</f>
        <v>Thursday</v>
      </c>
      <c r="K674" s="48" t="str" cm="1">
        <f t="array" ref="K674">_xlfn.IFS(Calls[[#This Row],[Duration]]&lt;=10,"Under 10 mins",Calls[[#This Row],[Duration]]&lt;=30,"10 to 30 mins", Calls[[#This Row],[Duration]]&lt;60,"30 to 60 mins", Calls[[#This Row],[Duration]]&lt;=120,"1 to 2 hours",TRUE, "More than 2 hours")</f>
        <v>More than 2 hours</v>
      </c>
      <c r="L674" s="5">
        <f>ROUND(Calls[[#This Row],[Satisfaction Rating]],0)</f>
        <v>2</v>
      </c>
    </row>
    <row r="675" spans="2:12" x14ac:dyDescent="0.3">
      <c r="B675" s="72" t="s">
        <v>1849</v>
      </c>
      <c r="C675" s="20" t="s">
        <v>1183</v>
      </c>
      <c r="D675" s="20">
        <v>89</v>
      </c>
      <c r="E675" s="69" t="s">
        <v>1178</v>
      </c>
      <c r="F675" s="70">
        <v>45156</v>
      </c>
      <c r="G675" s="20">
        <v>164</v>
      </c>
      <c r="H675" s="73">
        <v>4.5</v>
      </c>
      <c r="I675" s="48">
        <f>IF(MONTH(Calls[[#This Row],[Date of Call]])&lt;=6, YEAR(Calls[[#This Row],[Date of Call]]),YEAR(Calls[[#This Row],[Date of Call]])+1)</f>
        <v>2024</v>
      </c>
      <c r="J675" s="48" t="str">
        <f>TEXT(Calls[[#This Row],[Date of Call]],"DDDD")</f>
        <v>Friday</v>
      </c>
      <c r="K675" s="48" t="str" cm="1">
        <f t="array" ref="K675">_xlfn.IFS(Calls[[#This Row],[Duration]]&lt;=10,"Under 10 mins",Calls[[#This Row],[Duration]]&lt;=30,"10 to 30 mins", Calls[[#This Row],[Duration]]&lt;60,"30 to 60 mins", Calls[[#This Row],[Duration]]&lt;=120,"1 to 2 hours",TRUE, "More than 2 hours")</f>
        <v>1 to 2 hours</v>
      </c>
      <c r="L675" s="5">
        <f>ROUND(Calls[[#This Row],[Satisfaction Rating]],0)</f>
        <v>5</v>
      </c>
    </row>
    <row r="676" spans="2:12" x14ac:dyDescent="0.3">
      <c r="B676" s="72" t="s">
        <v>1850</v>
      </c>
      <c r="C676" s="20" t="s">
        <v>1171</v>
      </c>
      <c r="D676" s="20">
        <v>81</v>
      </c>
      <c r="E676" s="69" t="s">
        <v>1157</v>
      </c>
      <c r="F676" s="70">
        <v>45156</v>
      </c>
      <c r="G676" s="20">
        <v>21</v>
      </c>
      <c r="H676" s="73">
        <v>4.9000000000000004</v>
      </c>
      <c r="I676" s="48">
        <f>IF(MONTH(Calls[[#This Row],[Date of Call]])&lt;=6, YEAR(Calls[[#This Row],[Date of Call]]),YEAR(Calls[[#This Row],[Date of Call]])+1)</f>
        <v>2024</v>
      </c>
      <c r="J676" s="48" t="str">
        <f>TEXT(Calls[[#This Row],[Date of Call]],"DDDD")</f>
        <v>Friday</v>
      </c>
      <c r="K676" s="48" t="str" cm="1">
        <f t="array" ref="K676">_xlfn.IFS(Calls[[#This Row],[Duration]]&lt;=10,"Under 10 mins",Calls[[#This Row],[Duration]]&lt;=30,"10 to 30 mins", Calls[[#This Row],[Duration]]&lt;60,"30 to 60 mins", Calls[[#This Row],[Duration]]&lt;=120,"1 to 2 hours",TRUE, "More than 2 hours")</f>
        <v>1 to 2 hours</v>
      </c>
      <c r="L676" s="5">
        <f>ROUND(Calls[[#This Row],[Satisfaction Rating]],0)</f>
        <v>5</v>
      </c>
    </row>
    <row r="677" spans="2:12" x14ac:dyDescent="0.3">
      <c r="B677" s="72" t="s">
        <v>1851</v>
      </c>
      <c r="C677" s="20" t="s">
        <v>1183</v>
      </c>
      <c r="D677" s="20">
        <v>66</v>
      </c>
      <c r="E677" s="69" t="s">
        <v>1178</v>
      </c>
      <c r="F677" s="70">
        <v>45157</v>
      </c>
      <c r="G677" s="20">
        <v>120</v>
      </c>
      <c r="H677" s="73">
        <v>4.5</v>
      </c>
      <c r="I677" s="48">
        <f>IF(MONTH(Calls[[#This Row],[Date of Call]])&lt;=6, YEAR(Calls[[#This Row],[Date of Call]]),YEAR(Calls[[#This Row],[Date of Call]])+1)</f>
        <v>2024</v>
      </c>
      <c r="J677" s="48" t="str">
        <f>TEXT(Calls[[#This Row],[Date of Call]],"DDDD")</f>
        <v>Saturday</v>
      </c>
      <c r="K677" s="48" t="str" cm="1">
        <f t="array" ref="K677">_xlfn.IFS(Calls[[#This Row],[Duration]]&lt;=10,"Under 10 mins",Calls[[#This Row],[Duration]]&lt;=30,"10 to 30 mins", Calls[[#This Row],[Duration]]&lt;60,"30 to 60 mins", Calls[[#This Row],[Duration]]&lt;=120,"1 to 2 hours",TRUE, "More than 2 hours")</f>
        <v>1 to 2 hours</v>
      </c>
      <c r="L677" s="5">
        <f>ROUND(Calls[[#This Row],[Satisfaction Rating]],0)</f>
        <v>5</v>
      </c>
    </row>
    <row r="678" spans="2:12" x14ac:dyDescent="0.3">
      <c r="B678" s="72" t="s">
        <v>1852</v>
      </c>
      <c r="C678" s="20" t="s">
        <v>1176</v>
      </c>
      <c r="D678" s="20">
        <v>61</v>
      </c>
      <c r="E678" s="69" t="s">
        <v>1172</v>
      </c>
      <c r="F678" s="70">
        <v>45157</v>
      </c>
      <c r="G678" s="20">
        <v>93</v>
      </c>
      <c r="H678" s="73">
        <v>2.7</v>
      </c>
      <c r="I678" s="48">
        <f>IF(MONTH(Calls[[#This Row],[Date of Call]])&lt;=6, YEAR(Calls[[#This Row],[Date of Call]]),YEAR(Calls[[#This Row],[Date of Call]])+1)</f>
        <v>2024</v>
      </c>
      <c r="J678" s="48" t="str">
        <f>TEXT(Calls[[#This Row],[Date of Call]],"DDDD")</f>
        <v>Saturday</v>
      </c>
      <c r="K678" s="48" t="str" cm="1">
        <f t="array" ref="K678">_xlfn.IFS(Calls[[#This Row],[Duration]]&lt;=10,"Under 10 mins",Calls[[#This Row],[Duration]]&lt;=30,"10 to 30 mins", Calls[[#This Row],[Duration]]&lt;60,"30 to 60 mins", Calls[[#This Row],[Duration]]&lt;=120,"1 to 2 hours",TRUE, "More than 2 hours")</f>
        <v>1 to 2 hours</v>
      </c>
      <c r="L678" s="5">
        <f>ROUND(Calls[[#This Row],[Satisfaction Rating]],0)</f>
        <v>3</v>
      </c>
    </row>
    <row r="679" spans="2:12" x14ac:dyDescent="0.3">
      <c r="B679" s="72" t="s">
        <v>1853</v>
      </c>
      <c r="C679" s="20" t="s">
        <v>1171</v>
      </c>
      <c r="D679" s="20">
        <v>128</v>
      </c>
      <c r="E679" s="69" t="s">
        <v>1172</v>
      </c>
      <c r="F679" s="70">
        <v>45157</v>
      </c>
      <c r="G679" s="20">
        <v>135</v>
      </c>
      <c r="H679" s="73">
        <v>2.1</v>
      </c>
      <c r="I679" s="48">
        <f>IF(MONTH(Calls[[#This Row],[Date of Call]])&lt;=6, YEAR(Calls[[#This Row],[Date of Call]]),YEAR(Calls[[#This Row],[Date of Call]])+1)</f>
        <v>2024</v>
      </c>
      <c r="J679" s="48" t="str">
        <f>TEXT(Calls[[#This Row],[Date of Call]],"DDDD")</f>
        <v>Saturday</v>
      </c>
      <c r="K679" s="48" t="str" cm="1">
        <f t="array" ref="K679">_xlfn.IFS(Calls[[#This Row],[Duration]]&lt;=10,"Under 10 mins",Calls[[#This Row],[Duration]]&lt;=30,"10 to 30 mins", Calls[[#This Row],[Duration]]&lt;60,"30 to 60 mins", Calls[[#This Row],[Duration]]&lt;=120,"1 to 2 hours",TRUE, "More than 2 hours")</f>
        <v>More than 2 hours</v>
      </c>
      <c r="L679" s="5">
        <f>ROUND(Calls[[#This Row],[Satisfaction Rating]],0)</f>
        <v>2</v>
      </c>
    </row>
    <row r="680" spans="2:12" x14ac:dyDescent="0.3">
      <c r="B680" s="72" t="s">
        <v>1854</v>
      </c>
      <c r="C680" s="20" t="s">
        <v>1188</v>
      </c>
      <c r="D680" s="20">
        <v>30</v>
      </c>
      <c r="E680" s="69" t="s">
        <v>1157</v>
      </c>
      <c r="F680" s="70">
        <v>45157</v>
      </c>
      <c r="G680" s="20">
        <v>210</v>
      </c>
      <c r="H680" s="73">
        <v>4.2</v>
      </c>
      <c r="I680" s="48">
        <f>IF(MONTH(Calls[[#This Row],[Date of Call]])&lt;=6, YEAR(Calls[[#This Row],[Date of Call]]),YEAR(Calls[[#This Row],[Date of Call]])+1)</f>
        <v>2024</v>
      </c>
      <c r="J680" s="48" t="str">
        <f>TEXT(Calls[[#This Row],[Date of Call]],"DDDD")</f>
        <v>Saturday</v>
      </c>
      <c r="K680" s="48" t="str" cm="1">
        <f t="array" ref="K680">_xlfn.IFS(Calls[[#This Row],[Duration]]&lt;=10,"Under 10 mins",Calls[[#This Row],[Duration]]&lt;=30,"10 to 30 mins", Calls[[#This Row],[Duration]]&lt;60,"30 to 60 mins", Calls[[#This Row],[Duration]]&lt;=120,"1 to 2 hours",TRUE, "More than 2 hours")</f>
        <v>10 to 30 mins</v>
      </c>
      <c r="L680" s="5">
        <f>ROUND(Calls[[#This Row],[Satisfaction Rating]],0)</f>
        <v>4</v>
      </c>
    </row>
    <row r="681" spans="2:12" x14ac:dyDescent="0.3">
      <c r="B681" s="72" t="s">
        <v>1855</v>
      </c>
      <c r="C681" s="20" t="s">
        <v>1179</v>
      </c>
      <c r="D681" s="20">
        <v>63</v>
      </c>
      <c r="E681" s="69" t="s">
        <v>1172</v>
      </c>
      <c r="F681" s="70">
        <v>45158</v>
      </c>
      <c r="G681" s="20">
        <v>29</v>
      </c>
      <c r="H681" s="73">
        <v>4.7</v>
      </c>
      <c r="I681" s="48">
        <f>IF(MONTH(Calls[[#This Row],[Date of Call]])&lt;=6, YEAR(Calls[[#This Row],[Date of Call]]),YEAR(Calls[[#This Row],[Date of Call]])+1)</f>
        <v>2024</v>
      </c>
      <c r="J681" s="48" t="str">
        <f>TEXT(Calls[[#This Row],[Date of Call]],"DDDD")</f>
        <v>Sunday</v>
      </c>
      <c r="K681" s="48" t="str" cm="1">
        <f t="array" ref="K681">_xlfn.IFS(Calls[[#This Row],[Duration]]&lt;=10,"Under 10 mins",Calls[[#This Row],[Duration]]&lt;=30,"10 to 30 mins", Calls[[#This Row],[Duration]]&lt;60,"30 to 60 mins", Calls[[#This Row],[Duration]]&lt;=120,"1 to 2 hours",TRUE, "More than 2 hours")</f>
        <v>1 to 2 hours</v>
      </c>
      <c r="L681" s="5">
        <f>ROUND(Calls[[#This Row],[Satisfaction Rating]],0)</f>
        <v>5</v>
      </c>
    </row>
    <row r="682" spans="2:12" x14ac:dyDescent="0.3">
      <c r="B682" s="72" t="s">
        <v>1856</v>
      </c>
      <c r="C682" s="20" t="s">
        <v>1162</v>
      </c>
      <c r="D682" s="20">
        <v>64</v>
      </c>
      <c r="E682" s="69" t="s">
        <v>1184</v>
      </c>
      <c r="F682" s="70">
        <v>45158</v>
      </c>
      <c r="G682" s="20">
        <v>111</v>
      </c>
      <c r="H682" s="73">
        <v>3.9</v>
      </c>
      <c r="I682" s="48">
        <f>IF(MONTH(Calls[[#This Row],[Date of Call]])&lt;=6, YEAR(Calls[[#This Row],[Date of Call]]),YEAR(Calls[[#This Row],[Date of Call]])+1)</f>
        <v>2024</v>
      </c>
      <c r="J682" s="48" t="str">
        <f>TEXT(Calls[[#This Row],[Date of Call]],"DDDD")</f>
        <v>Sunday</v>
      </c>
      <c r="K682" s="48" t="str" cm="1">
        <f t="array" ref="K682">_xlfn.IFS(Calls[[#This Row],[Duration]]&lt;=10,"Under 10 mins",Calls[[#This Row],[Duration]]&lt;=30,"10 to 30 mins", Calls[[#This Row],[Duration]]&lt;60,"30 to 60 mins", Calls[[#This Row],[Duration]]&lt;=120,"1 to 2 hours",TRUE, "More than 2 hours")</f>
        <v>1 to 2 hours</v>
      </c>
      <c r="L682" s="5">
        <f>ROUND(Calls[[#This Row],[Satisfaction Rating]],0)</f>
        <v>4</v>
      </c>
    </row>
    <row r="683" spans="2:12" x14ac:dyDescent="0.3">
      <c r="B683" s="72" t="s">
        <v>1857</v>
      </c>
      <c r="C683" s="20" t="s">
        <v>1169</v>
      </c>
      <c r="D683" s="20">
        <v>151</v>
      </c>
      <c r="E683" s="69" t="s">
        <v>1166</v>
      </c>
      <c r="F683" s="70">
        <v>45159</v>
      </c>
      <c r="G683" s="20">
        <v>63</v>
      </c>
      <c r="H683" s="73">
        <v>4.0999999999999996</v>
      </c>
      <c r="I683" s="48">
        <f>IF(MONTH(Calls[[#This Row],[Date of Call]])&lt;=6, YEAR(Calls[[#This Row],[Date of Call]]),YEAR(Calls[[#This Row],[Date of Call]])+1)</f>
        <v>2024</v>
      </c>
      <c r="J683" s="48" t="str">
        <f>TEXT(Calls[[#This Row],[Date of Call]],"DDDD")</f>
        <v>Monday</v>
      </c>
      <c r="K683" s="48" t="str" cm="1">
        <f t="array" ref="K683">_xlfn.IFS(Calls[[#This Row],[Duration]]&lt;=10,"Under 10 mins",Calls[[#This Row],[Duration]]&lt;=30,"10 to 30 mins", Calls[[#This Row],[Duration]]&lt;60,"30 to 60 mins", Calls[[#This Row],[Duration]]&lt;=120,"1 to 2 hours",TRUE, "More than 2 hours")</f>
        <v>More than 2 hours</v>
      </c>
      <c r="L683" s="5">
        <f>ROUND(Calls[[#This Row],[Satisfaction Rating]],0)</f>
        <v>4</v>
      </c>
    </row>
    <row r="684" spans="2:12" x14ac:dyDescent="0.3">
      <c r="B684" s="72" t="s">
        <v>1858</v>
      </c>
      <c r="C684" s="20" t="s">
        <v>1158</v>
      </c>
      <c r="D684" s="20">
        <v>116</v>
      </c>
      <c r="E684" s="69" t="s">
        <v>1178</v>
      </c>
      <c r="F684" s="70">
        <v>45159</v>
      </c>
      <c r="G684" s="20">
        <v>44</v>
      </c>
      <c r="H684" s="73">
        <v>3.8</v>
      </c>
      <c r="I684" s="48">
        <f>IF(MONTH(Calls[[#This Row],[Date of Call]])&lt;=6, YEAR(Calls[[#This Row],[Date of Call]]),YEAR(Calls[[#This Row],[Date of Call]])+1)</f>
        <v>2024</v>
      </c>
      <c r="J684" s="48" t="str">
        <f>TEXT(Calls[[#This Row],[Date of Call]],"DDDD")</f>
        <v>Monday</v>
      </c>
      <c r="K684" s="48" t="str" cm="1">
        <f t="array" ref="K684">_xlfn.IFS(Calls[[#This Row],[Duration]]&lt;=10,"Under 10 mins",Calls[[#This Row],[Duration]]&lt;=30,"10 to 30 mins", Calls[[#This Row],[Duration]]&lt;60,"30 to 60 mins", Calls[[#This Row],[Duration]]&lt;=120,"1 to 2 hours",TRUE, "More than 2 hours")</f>
        <v>1 to 2 hours</v>
      </c>
      <c r="L684" s="5">
        <f>ROUND(Calls[[#This Row],[Satisfaction Rating]],0)</f>
        <v>4</v>
      </c>
    </row>
    <row r="685" spans="2:12" x14ac:dyDescent="0.3">
      <c r="B685" s="72" t="s">
        <v>1859</v>
      </c>
      <c r="C685" s="20" t="s">
        <v>1169</v>
      </c>
      <c r="D685" s="20">
        <v>111</v>
      </c>
      <c r="E685" s="69" t="s">
        <v>1178</v>
      </c>
      <c r="F685" s="70">
        <v>45161</v>
      </c>
      <c r="G685" s="20">
        <v>120</v>
      </c>
      <c r="H685" s="73">
        <v>1.8</v>
      </c>
      <c r="I685" s="48">
        <f>IF(MONTH(Calls[[#This Row],[Date of Call]])&lt;=6, YEAR(Calls[[#This Row],[Date of Call]]),YEAR(Calls[[#This Row],[Date of Call]])+1)</f>
        <v>2024</v>
      </c>
      <c r="J685" s="48" t="str">
        <f>TEXT(Calls[[#This Row],[Date of Call]],"DDDD")</f>
        <v>Wednesday</v>
      </c>
      <c r="K685" s="48" t="str" cm="1">
        <f t="array" ref="K685">_xlfn.IFS(Calls[[#This Row],[Duration]]&lt;=10,"Under 10 mins",Calls[[#This Row],[Duration]]&lt;=30,"10 to 30 mins", Calls[[#This Row],[Duration]]&lt;60,"30 to 60 mins", Calls[[#This Row],[Duration]]&lt;=120,"1 to 2 hours",TRUE, "More than 2 hours")</f>
        <v>1 to 2 hours</v>
      </c>
      <c r="L685" s="5">
        <f>ROUND(Calls[[#This Row],[Satisfaction Rating]],0)</f>
        <v>2</v>
      </c>
    </row>
    <row r="686" spans="2:12" x14ac:dyDescent="0.3">
      <c r="B686" s="72" t="s">
        <v>1860</v>
      </c>
      <c r="C686" s="20" t="s">
        <v>1171</v>
      </c>
      <c r="D686" s="20">
        <v>15</v>
      </c>
      <c r="E686" s="69" t="s">
        <v>1178</v>
      </c>
      <c r="F686" s="70">
        <v>45161</v>
      </c>
      <c r="G686" s="20">
        <v>120</v>
      </c>
      <c r="H686" s="73">
        <v>4.0999999999999996</v>
      </c>
      <c r="I686" s="48">
        <f>IF(MONTH(Calls[[#This Row],[Date of Call]])&lt;=6, YEAR(Calls[[#This Row],[Date of Call]]),YEAR(Calls[[#This Row],[Date of Call]])+1)</f>
        <v>2024</v>
      </c>
      <c r="J686" s="48" t="str">
        <f>TEXT(Calls[[#This Row],[Date of Call]],"DDDD")</f>
        <v>Wednesday</v>
      </c>
      <c r="K686" s="48" t="str" cm="1">
        <f t="array" ref="K686">_xlfn.IFS(Calls[[#This Row],[Duration]]&lt;=10,"Under 10 mins",Calls[[#This Row],[Duration]]&lt;=30,"10 to 30 mins", Calls[[#This Row],[Duration]]&lt;60,"30 to 60 mins", Calls[[#This Row],[Duration]]&lt;=120,"1 to 2 hours",TRUE, "More than 2 hours")</f>
        <v>10 to 30 mins</v>
      </c>
      <c r="L686" s="5">
        <f>ROUND(Calls[[#This Row],[Satisfaction Rating]],0)</f>
        <v>4</v>
      </c>
    </row>
    <row r="687" spans="2:12" x14ac:dyDescent="0.3">
      <c r="B687" s="72" t="s">
        <v>1861</v>
      </c>
      <c r="C687" s="20" t="s">
        <v>1162</v>
      </c>
      <c r="D687" s="20">
        <v>18</v>
      </c>
      <c r="E687" s="69" t="s">
        <v>1166</v>
      </c>
      <c r="F687" s="70">
        <v>45162</v>
      </c>
      <c r="G687" s="20">
        <v>40</v>
      </c>
      <c r="H687" s="73">
        <v>4.4000000000000004</v>
      </c>
      <c r="I687" s="48">
        <f>IF(MONTH(Calls[[#This Row],[Date of Call]])&lt;=6, YEAR(Calls[[#This Row],[Date of Call]]),YEAR(Calls[[#This Row],[Date of Call]])+1)</f>
        <v>2024</v>
      </c>
      <c r="J687" s="48" t="str">
        <f>TEXT(Calls[[#This Row],[Date of Call]],"DDDD")</f>
        <v>Thursday</v>
      </c>
      <c r="K687" s="48" t="str" cm="1">
        <f t="array" ref="K687">_xlfn.IFS(Calls[[#This Row],[Duration]]&lt;=10,"Under 10 mins",Calls[[#This Row],[Duration]]&lt;=30,"10 to 30 mins", Calls[[#This Row],[Duration]]&lt;60,"30 to 60 mins", Calls[[#This Row],[Duration]]&lt;=120,"1 to 2 hours",TRUE, "More than 2 hours")</f>
        <v>10 to 30 mins</v>
      </c>
      <c r="L687" s="5">
        <f>ROUND(Calls[[#This Row],[Satisfaction Rating]],0)</f>
        <v>4</v>
      </c>
    </row>
    <row r="688" spans="2:12" x14ac:dyDescent="0.3">
      <c r="B688" s="72" t="s">
        <v>1862</v>
      </c>
      <c r="C688" s="20" t="s">
        <v>1176</v>
      </c>
      <c r="D688" s="20">
        <v>146</v>
      </c>
      <c r="E688" s="69" t="s">
        <v>1172</v>
      </c>
      <c r="F688" s="70">
        <v>45162</v>
      </c>
      <c r="G688" s="20">
        <v>160</v>
      </c>
      <c r="H688" s="73">
        <v>4.0999999999999996</v>
      </c>
      <c r="I688" s="48">
        <f>IF(MONTH(Calls[[#This Row],[Date of Call]])&lt;=6, YEAR(Calls[[#This Row],[Date of Call]]),YEAR(Calls[[#This Row],[Date of Call]])+1)</f>
        <v>2024</v>
      </c>
      <c r="J688" s="48" t="str">
        <f>TEXT(Calls[[#This Row],[Date of Call]],"DDDD")</f>
        <v>Thursday</v>
      </c>
      <c r="K688" s="48" t="str" cm="1">
        <f t="array" ref="K688">_xlfn.IFS(Calls[[#This Row],[Duration]]&lt;=10,"Under 10 mins",Calls[[#This Row],[Duration]]&lt;=30,"10 to 30 mins", Calls[[#This Row],[Duration]]&lt;60,"30 to 60 mins", Calls[[#This Row],[Duration]]&lt;=120,"1 to 2 hours",TRUE, "More than 2 hours")</f>
        <v>More than 2 hours</v>
      </c>
      <c r="L688" s="5">
        <f>ROUND(Calls[[#This Row],[Satisfaction Rating]],0)</f>
        <v>4</v>
      </c>
    </row>
    <row r="689" spans="2:12" x14ac:dyDescent="0.3">
      <c r="B689" s="72" t="s">
        <v>1863</v>
      </c>
      <c r="C689" s="20" t="s">
        <v>1188</v>
      </c>
      <c r="D689" s="20">
        <v>73</v>
      </c>
      <c r="E689" s="69" t="s">
        <v>1178</v>
      </c>
      <c r="F689" s="70">
        <v>45163</v>
      </c>
      <c r="G689" s="20">
        <v>44</v>
      </c>
      <c r="H689" s="73">
        <v>3.8</v>
      </c>
      <c r="I689" s="48">
        <f>IF(MONTH(Calls[[#This Row],[Date of Call]])&lt;=6, YEAR(Calls[[#This Row],[Date of Call]]),YEAR(Calls[[#This Row],[Date of Call]])+1)</f>
        <v>2024</v>
      </c>
      <c r="J689" s="48" t="str">
        <f>TEXT(Calls[[#This Row],[Date of Call]],"DDDD")</f>
        <v>Friday</v>
      </c>
      <c r="K689" s="48" t="str" cm="1">
        <f t="array" ref="K689">_xlfn.IFS(Calls[[#This Row],[Duration]]&lt;=10,"Under 10 mins",Calls[[#This Row],[Duration]]&lt;=30,"10 to 30 mins", Calls[[#This Row],[Duration]]&lt;60,"30 to 60 mins", Calls[[#This Row],[Duration]]&lt;=120,"1 to 2 hours",TRUE, "More than 2 hours")</f>
        <v>1 to 2 hours</v>
      </c>
      <c r="L689" s="5">
        <f>ROUND(Calls[[#This Row],[Satisfaction Rating]],0)</f>
        <v>4</v>
      </c>
    </row>
    <row r="690" spans="2:12" x14ac:dyDescent="0.3">
      <c r="B690" s="72" t="s">
        <v>1864</v>
      </c>
      <c r="C690" s="20" t="s">
        <v>1169</v>
      </c>
      <c r="D690" s="20">
        <v>108</v>
      </c>
      <c r="E690" s="69" t="s">
        <v>1166</v>
      </c>
      <c r="F690" s="70">
        <v>45163</v>
      </c>
      <c r="G690" s="20">
        <v>80</v>
      </c>
      <c r="H690" s="73">
        <v>4.3</v>
      </c>
      <c r="I690" s="48">
        <f>IF(MONTH(Calls[[#This Row],[Date of Call]])&lt;=6, YEAR(Calls[[#This Row],[Date of Call]]),YEAR(Calls[[#This Row],[Date of Call]])+1)</f>
        <v>2024</v>
      </c>
      <c r="J690" s="48" t="str">
        <f>TEXT(Calls[[#This Row],[Date of Call]],"DDDD")</f>
        <v>Friday</v>
      </c>
      <c r="K690" s="48" t="str" cm="1">
        <f t="array" ref="K690">_xlfn.IFS(Calls[[#This Row],[Duration]]&lt;=10,"Under 10 mins",Calls[[#This Row],[Duration]]&lt;=30,"10 to 30 mins", Calls[[#This Row],[Duration]]&lt;60,"30 to 60 mins", Calls[[#This Row],[Duration]]&lt;=120,"1 to 2 hours",TRUE, "More than 2 hours")</f>
        <v>1 to 2 hours</v>
      </c>
      <c r="L690" s="5">
        <f>ROUND(Calls[[#This Row],[Satisfaction Rating]],0)</f>
        <v>4</v>
      </c>
    </row>
    <row r="691" spans="2:12" x14ac:dyDescent="0.3">
      <c r="B691" s="72" t="s">
        <v>1865</v>
      </c>
      <c r="C691" s="20" t="s">
        <v>1174</v>
      </c>
      <c r="D691" s="20">
        <v>52</v>
      </c>
      <c r="E691" s="69" t="s">
        <v>1166</v>
      </c>
      <c r="F691" s="70">
        <v>45164</v>
      </c>
      <c r="G691" s="20">
        <v>66</v>
      </c>
      <c r="H691" s="73">
        <v>4.5</v>
      </c>
      <c r="I691" s="48">
        <f>IF(MONTH(Calls[[#This Row],[Date of Call]])&lt;=6, YEAR(Calls[[#This Row],[Date of Call]]),YEAR(Calls[[#This Row],[Date of Call]])+1)</f>
        <v>2024</v>
      </c>
      <c r="J691" s="48" t="str">
        <f>TEXT(Calls[[#This Row],[Date of Call]],"DDDD")</f>
        <v>Saturday</v>
      </c>
      <c r="K691" s="48" t="str" cm="1">
        <f t="array" ref="K691">_xlfn.IFS(Calls[[#This Row],[Duration]]&lt;=10,"Under 10 mins",Calls[[#This Row],[Duration]]&lt;=30,"10 to 30 mins", Calls[[#This Row],[Duration]]&lt;60,"30 to 60 mins", Calls[[#This Row],[Duration]]&lt;=120,"1 to 2 hours",TRUE, "More than 2 hours")</f>
        <v>30 to 60 mins</v>
      </c>
      <c r="L691" s="5">
        <f>ROUND(Calls[[#This Row],[Satisfaction Rating]],0)</f>
        <v>5</v>
      </c>
    </row>
    <row r="692" spans="2:12" x14ac:dyDescent="0.3">
      <c r="B692" s="72" t="s">
        <v>1866</v>
      </c>
      <c r="C692" s="20" t="s">
        <v>1158</v>
      </c>
      <c r="D692" s="20">
        <v>165</v>
      </c>
      <c r="E692" s="69" t="s">
        <v>1184</v>
      </c>
      <c r="F692" s="70">
        <v>45164</v>
      </c>
      <c r="G692" s="20">
        <v>82</v>
      </c>
      <c r="H692" s="73">
        <v>3.4</v>
      </c>
      <c r="I692" s="48">
        <f>IF(MONTH(Calls[[#This Row],[Date of Call]])&lt;=6, YEAR(Calls[[#This Row],[Date of Call]]),YEAR(Calls[[#This Row],[Date of Call]])+1)</f>
        <v>2024</v>
      </c>
      <c r="J692" s="48" t="str">
        <f>TEXT(Calls[[#This Row],[Date of Call]],"DDDD")</f>
        <v>Saturday</v>
      </c>
      <c r="K692" s="48" t="str" cm="1">
        <f t="array" ref="K692">_xlfn.IFS(Calls[[#This Row],[Duration]]&lt;=10,"Under 10 mins",Calls[[#This Row],[Duration]]&lt;=30,"10 to 30 mins", Calls[[#This Row],[Duration]]&lt;60,"30 to 60 mins", Calls[[#This Row],[Duration]]&lt;=120,"1 to 2 hours",TRUE, "More than 2 hours")</f>
        <v>More than 2 hours</v>
      </c>
      <c r="L692" s="5">
        <f>ROUND(Calls[[#This Row],[Satisfaction Rating]],0)</f>
        <v>3</v>
      </c>
    </row>
    <row r="693" spans="2:12" x14ac:dyDescent="0.3">
      <c r="B693" s="72" t="s">
        <v>1867</v>
      </c>
      <c r="C693" s="20" t="s">
        <v>1176</v>
      </c>
      <c r="D693" s="20">
        <v>104</v>
      </c>
      <c r="E693" s="69" t="s">
        <v>1178</v>
      </c>
      <c r="F693" s="70">
        <v>45164</v>
      </c>
      <c r="G693" s="20">
        <v>66</v>
      </c>
      <c r="H693" s="73">
        <v>4.8</v>
      </c>
      <c r="I693" s="48">
        <f>IF(MONTH(Calls[[#This Row],[Date of Call]])&lt;=6, YEAR(Calls[[#This Row],[Date of Call]]),YEAR(Calls[[#This Row],[Date of Call]])+1)</f>
        <v>2024</v>
      </c>
      <c r="J693" s="48" t="str">
        <f>TEXT(Calls[[#This Row],[Date of Call]],"DDDD")</f>
        <v>Saturday</v>
      </c>
      <c r="K693" s="48" t="str" cm="1">
        <f t="array" ref="K693">_xlfn.IFS(Calls[[#This Row],[Duration]]&lt;=10,"Under 10 mins",Calls[[#This Row],[Duration]]&lt;=30,"10 to 30 mins", Calls[[#This Row],[Duration]]&lt;60,"30 to 60 mins", Calls[[#This Row],[Duration]]&lt;=120,"1 to 2 hours",TRUE, "More than 2 hours")</f>
        <v>1 to 2 hours</v>
      </c>
      <c r="L693" s="5">
        <f>ROUND(Calls[[#This Row],[Satisfaction Rating]],0)</f>
        <v>5</v>
      </c>
    </row>
    <row r="694" spans="2:12" x14ac:dyDescent="0.3">
      <c r="B694" s="72" t="s">
        <v>1868</v>
      </c>
      <c r="C694" s="20" t="s">
        <v>1188</v>
      </c>
      <c r="D694" s="20">
        <v>131</v>
      </c>
      <c r="E694" s="69" t="s">
        <v>1172</v>
      </c>
      <c r="F694" s="70">
        <v>45164</v>
      </c>
      <c r="G694" s="20">
        <v>92</v>
      </c>
      <c r="H694" s="73">
        <v>4.9000000000000004</v>
      </c>
      <c r="I694" s="48">
        <f>IF(MONTH(Calls[[#This Row],[Date of Call]])&lt;=6, YEAR(Calls[[#This Row],[Date of Call]]),YEAR(Calls[[#This Row],[Date of Call]])+1)</f>
        <v>2024</v>
      </c>
      <c r="J694" s="48" t="str">
        <f>TEXT(Calls[[#This Row],[Date of Call]],"DDDD")</f>
        <v>Saturday</v>
      </c>
      <c r="K694" s="48" t="str" cm="1">
        <f t="array" ref="K694">_xlfn.IFS(Calls[[#This Row],[Duration]]&lt;=10,"Under 10 mins",Calls[[#This Row],[Duration]]&lt;=30,"10 to 30 mins", Calls[[#This Row],[Duration]]&lt;60,"30 to 60 mins", Calls[[#This Row],[Duration]]&lt;=120,"1 to 2 hours",TRUE, "More than 2 hours")</f>
        <v>More than 2 hours</v>
      </c>
      <c r="L694" s="5">
        <f>ROUND(Calls[[#This Row],[Satisfaction Rating]],0)</f>
        <v>5</v>
      </c>
    </row>
    <row r="695" spans="2:12" x14ac:dyDescent="0.3">
      <c r="B695" s="72" t="s">
        <v>1869</v>
      </c>
      <c r="C695" s="20" t="s">
        <v>1192</v>
      </c>
      <c r="D695" s="20">
        <v>80</v>
      </c>
      <c r="E695" s="69" t="s">
        <v>1184</v>
      </c>
      <c r="F695" s="70">
        <v>45165</v>
      </c>
      <c r="G695" s="20">
        <v>104</v>
      </c>
      <c r="H695" s="73">
        <v>4.7</v>
      </c>
      <c r="I695" s="48">
        <f>IF(MONTH(Calls[[#This Row],[Date of Call]])&lt;=6, YEAR(Calls[[#This Row],[Date of Call]]),YEAR(Calls[[#This Row],[Date of Call]])+1)</f>
        <v>2024</v>
      </c>
      <c r="J695" s="48" t="str">
        <f>TEXT(Calls[[#This Row],[Date of Call]],"DDDD")</f>
        <v>Sunday</v>
      </c>
      <c r="K695" s="48" t="str" cm="1">
        <f t="array" ref="K695">_xlfn.IFS(Calls[[#This Row],[Duration]]&lt;=10,"Under 10 mins",Calls[[#This Row],[Duration]]&lt;=30,"10 to 30 mins", Calls[[#This Row],[Duration]]&lt;60,"30 to 60 mins", Calls[[#This Row],[Duration]]&lt;=120,"1 to 2 hours",TRUE, "More than 2 hours")</f>
        <v>1 to 2 hours</v>
      </c>
      <c r="L695" s="5">
        <f>ROUND(Calls[[#This Row],[Satisfaction Rating]],0)</f>
        <v>5</v>
      </c>
    </row>
    <row r="696" spans="2:12" x14ac:dyDescent="0.3">
      <c r="B696" s="72" t="s">
        <v>1870</v>
      </c>
      <c r="C696" s="20" t="s">
        <v>1171</v>
      </c>
      <c r="D696" s="20">
        <v>49</v>
      </c>
      <c r="E696" s="69" t="s">
        <v>1178</v>
      </c>
      <c r="F696" s="70">
        <v>45165</v>
      </c>
      <c r="G696" s="20">
        <v>105</v>
      </c>
      <c r="H696" s="73">
        <v>3.3</v>
      </c>
      <c r="I696" s="48">
        <f>IF(MONTH(Calls[[#This Row],[Date of Call]])&lt;=6, YEAR(Calls[[#This Row],[Date of Call]]),YEAR(Calls[[#This Row],[Date of Call]])+1)</f>
        <v>2024</v>
      </c>
      <c r="J696" s="48" t="str">
        <f>TEXT(Calls[[#This Row],[Date of Call]],"DDDD")</f>
        <v>Sunday</v>
      </c>
      <c r="K696" s="48" t="str" cm="1">
        <f t="array" ref="K696">_xlfn.IFS(Calls[[#This Row],[Duration]]&lt;=10,"Under 10 mins",Calls[[#This Row],[Duration]]&lt;=30,"10 to 30 mins", Calls[[#This Row],[Duration]]&lt;60,"30 to 60 mins", Calls[[#This Row],[Duration]]&lt;=120,"1 to 2 hours",TRUE, "More than 2 hours")</f>
        <v>30 to 60 mins</v>
      </c>
      <c r="L696" s="5">
        <f>ROUND(Calls[[#This Row],[Satisfaction Rating]],0)</f>
        <v>3</v>
      </c>
    </row>
    <row r="697" spans="2:12" x14ac:dyDescent="0.3">
      <c r="B697" s="72" t="s">
        <v>1871</v>
      </c>
      <c r="C697" s="20" t="s">
        <v>1158</v>
      </c>
      <c r="D697" s="20">
        <v>73</v>
      </c>
      <c r="E697" s="69" t="s">
        <v>1178</v>
      </c>
      <c r="F697" s="70">
        <v>45165</v>
      </c>
      <c r="G697" s="20">
        <v>100</v>
      </c>
      <c r="H697" s="73">
        <v>2.8</v>
      </c>
      <c r="I697" s="48">
        <f>IF(MONTH(Calls[[#This Row],[Date of Call]])&lt;=6, YEAR(Calls[[#This Row],[Date of Call]]),YEAR(Calls[[#This Row],[Date of Call]])+1)</f>
        <v>2024</v>
      </c>
      <c r="J697" s="48" t="str">
        <f>TEXT(Calls[[#This Row],[Date of Call]],"DDDD")</f>
        <v>Sunday</v>
      </c>
      <c r="K697" s="48" t="str" cm="1">
        <f t="array" ref="K697">_xlfn.IFS(Calls[[#This Row],[Duration]]&lt;=10,"Under 10 mins",Calls[[#This Row],[Duration]]&lt;=30,"10 to 30 mins", Calls[[#This Row],[Duration]]&lt;60,"30 to 60 mins", Calls[[#This Row],[Duration]]&lt;=120,"1 to 2 hours",TRUE, "More than 2 hours")</f>
        <v>1 to 2 hours</v>
      </c>
      <c r="L697" s="5">
        <f>ROUND(Calls[[#This Row],[Satisfaction Rating]],0)</f>
        <v>3</v>
      </c>
    </row>
    <row r="698" spans="2:12" x14ac:dyDescent="0.3">
      <c r="B698" s="72" t="s">
        <v>1872</v>
      </c>
      <c r="C698" s="20" t="s">
        <v>1176</v>
      </c>
      <c r="D698" s="20">
        <v>117</v>
      </c>
      <c r="E698" s="69" t="s">
        <v>1184</v>
      </c>
      <c r="F698" s="70">
        <v>45165</v>
      </c>
      <c r="G698" s="20">
        <v>90</v>
      </c>
      <c r="H698" s="73">
        <v>4.0999999999999996</v>
      </c>
      <c r="I698" s="48">
        <f>IF(MONTH(Calls[[#This Row],[Date of Call]])&lt;=6, YEAR(Calls[[#This Row],[Date of Call]]),YEAR(Calls[[#This Row],[Date of Call]])+1)</f>
        <v>2024</v>
      </c>
      <c r="J698" s="48" t="str">
        <f>TEXT(Calls[[#This Row],[Date of Call]],"DDDD")</f>
        <v>Sunday</v>
      </c>
      <c r="K698" s="48" t="str" cm="1">
        <f t="array" ref="K698">_xlfn.IFS(Calls[[#This Row],[Duration]]&lt;=10,"Under 10 mins",Calls[[#This Row],[Duration]]&lt;=30,"10 to 30 mins", Calls[[#This Row],[Duration]]&lt;60,"30 to 60 mins", Calls[[#This Row],[Duration]]&lt;=120,"1 to 2 hours",TRUE, "More than 2 hours")</f>
        <v>1 to 2 hours</v>
      </c>
      <c r="L698" s="5">
        <f>ROUND(Calls[[#This Row],[Satisfaction Rating]],0)</f>
        <v>4</v>
      </c>
    </row>
    <row r="699" spans="2:12" x14ac:dyDescent="0.3">
      <c r="B699" s="72" t="s">
        <v>1873</v>
      </c>
      <c r="C699" s="20" t="s">
        <v>1165</v>
      </c>
      <c r="D699" s="20">
        <v>38</v>
      </c>
      <c r="E699" s="69" t="s">
        <v>1157</v>
      </c>
      <c r="F699" s="70">
        <v>45165</v>
      </c>
      <c r="G699" s="20">
        <v>110</v>
      </c>
      <c r="H699" s="73">
        <v>3.5</v>
      </c>
      <c r="I699" s="48">
        <f>IF(MONTH(Calls[[#This Row],[Date of Call]])&lt;=6, YEAR(Calls[[#This Row],[Date of Call]]),YEAR(Calls[[#This Row],[Date of Call]])+1)</f>
        <v>2024</v>
      </c>
      <c r="J699" s="48" t="str">
        <f>TEXT(Calls[[#This Row],[Date of Call]],"DDDD")</f>
        <v>Sunday</v>
      </c>
      <c r="K699" s="48" t="str" cm="1">
        <f t="array" ref="K699">_xlfn.IFS(Calls[[#This Row],[Duration]]&lt;=10,"Under 10 mins",Calls[[#This Row],[Duration]]&lt;=30,"10 to 30 mins", Calls[[#This Row],[Duration]]&lt;60,"30 to 60 mins", Calls[[#This Row],[Duration]]&lt;=120,"1 to 2 hours",TRUE, "More than 2 hours")</f>
        <v>30 to 60 mins</v>
      </c>
      <c r="L699" s="5">
        <f>ROUND(Calls[[#This Row],[Satisfaction Rating]],0)</f>
        <v>4</v>
      </c>
    </row>
    <row r="700" spans="2:12" x14ac:dyDescent="0.3">
      <c r="B700" s="72" t="s">
        <v>1874</v>
      </c>
      <c r="C700" s="20" t="s">
        <v>1174</v>
      </c>
      <c r="D700" s="20">
        <v>109</v>
      </c>
      <c r="E700" s="69" t="s">
        <v>1184</v>
      </c>
      <c r="F700" s="70">
        <v>45167</v>
      </c>
      <c r="G700" s="20">
        <v>68</v>
      </c>
      <c r="H700" s="73">
        <v>2.2999999999999998</v>
      </c>
      <c r="I700" s="48">
        <f>IF(MONTH(Calls[[#This Row],[Date of Call]])&lt;=6, YEAR(Calls[[#This Row],[Date of Call]]),YEAR(Calls[[#This Row],[Date of Call]])+1)</f>
        <v>2024</v>
      </c>
      <c r="J700" s="48" t="str">
        <f>TEXT(Calls[[#This Row],[Date of Call]],"DDDD")</f>
        <v>Tuesday</v>
      </c>
      <c r="K700" s="48" t="str" cm="1">
        <f t="array" ref="K700">_xlfn.IFS(Calls[[#This Row],[Duration]]&lt;=10,"Under 10 mins",Calls[[#This Row],[Duration]]&lt;=30,"10 to 30 mins", Calls[[#This Row],[Duration]]&lt;60,"30 to 60 mins", Calls[[#This Row],[Duration]]&lt;=120,"1 to 2 hours",TRUE, "More than 2 hours")</f>
        <v>1 to 2 hours</v>
      </c>
      <c r="L700" s="5">
        <f>ROUND(Calls[[#This Row],[Satisfaction Rating]],0)</f>
        <v>2</v>
      </c>
    </row>
    <row r="701" spans="2:12" x14ac:dyDescent="0.3">
      <c r="B701" s="72" t="s">
        <v>1875</v>
      </c>
      <c r="C701" s="20" t="s">
        <v>1171</v>
      </c>
      <c r="D701" s="20">
        <v>70</v>
      </c>
      <c r="E701" s="69" t="s">
        <v>1166</v>
      </c>
      <c r="F701" s="70">
        <v>45168</v>
      </c>
      <c r="G701" s="20">
        <v>210</v>
      </c>
      <c r="H701" s="73">
        <v>4.0999999999999996</v>
      </c>
      <c r="I701" s="48">
        <f>IF(MONTH(Calls[[#This Row],[Date of Call]])&lt;=6, YEAR(Calls[[#This Row],[Date of Call]]),YEAR(Calls[[#This Row],[Date of Call]])+1)</f>
        <v>2024</v>
      </c>
      <c r="J701" s="48" t="str">
        <f>TEXT(Calls[[#This Row],[Date of Call]],"DDDD")</f>
        <v>Wednesday</v>
      </c>
      <c r="K701" s="48" t="str" cm="1">
        <f t="array" ref="K701">_xlfn.IFS(Calls[[#This Row],[Duration]]&lt;=10,"Under 10 mins",Calls[[#This Row],[Duration]]&lt;=30,"10 to 30 mins", Calls[[#This Row],[Duration]]&lt;60,"30 to 60 mins", Calls[[#This Row],[Duration]]&lt;=120,"1 to 2 hours",TRUE, "More than 2 hours")</f>
        <v>1 to 2 hours</v>
      </c>
      <c r="L701" s="5">
        <f>ROUND(Calls[[#This Row],[Satisfaction Rating]],0)</f>
        <v>4</v>
      </c>
    </row>
    <row r="702" spans="2:12" x14ac:dyDescent="0.3">
      <c r="B702" s="72" t="s">
        <v>1876</v>
      </c>
      <c r="C702" s="20" t="s">
        <v>1161</v>
      </c>
      <c r="D702" s="20">
        <v>51</v>
      </c>
      <c r="E702" s="69" t="s">
        <v>1157</v>
      </c>
      <c r="F702" s="70">
        <v>45168</v>
      </c>
      <c r="G702" s="20">
        <v>111</v>
      </c>
      <c r="H702" s="73">
        <v>4.3</v>
      </c>
      <c r="I702" s="48">
        <f>IF(MONTH(Calls[[#This Row],[Date of Call]])&lt;=6, YEAR(Calls[[#This Row],[Date of Call]]),YEAR(Calls[[#This Row],[Date of Call]])+1)</f>
        <v>2024</v>
      </c>
      <c r="J702" s="48" t="str">
        <f>TEXT(Calls[[#This Row],[Date of Call]],"DDDD")</f>
        <v>Wednesday</v>
      </c>
      <c r="K702" s="48" t="str" cm="1">
        <f t="array" ref="K702">_xlfn.IFS(Calls[[#This Row],[Duration]]&lt;=10,"Under 10 mins",Calls[[#This Row],[Duration]]&lt;=30,"10 to 30 mins", Calls[[#This Row],[Duration]]&lt;60,"30 to 60 mins", Calls[[#This Row],[Duration]]&lt;=120,"1 to 2 hours",TRUE, "More than 2 hours")</f>
        <v>30 to 60 mins</v>
      </c>
      <c r="L702" s="5">
        <f>ROUND(Calls[[#This Row],[Satisfaction Rating]],0)</f>
        <v>4</v>
      </c>
    </row>
    <row r="703" spans="2:12" x14ac:dyDescent="0.3">
      <c r="B703" s="72" t="s">
        <v>1877</v>
      </c>
      <c r="C703" s="20" t="s">
        <v>1161</v>
      </c>
      <c r="D703" s="20">
        <v>100</v>
      </c>
      <c r="E703" s="69" t="s">
        <v>1166</v>
      </c>
      <c r="F703" s="70">
        <v>45169</v>
      </c>
      <c r="G703" s="20">
        <v>45</v>
      </c>
      <c r="H703" s="73">
        <v>4.9000000000000004</v>
      </c>
      <c r="I703" s="48">
        <f>IF(MONTH(Calls[[#This Row],[Date of Call]])&lt;=6, YEAR(Calls[[#This Row],[Date of Call]]),YEAR(Calls[[#This Row],[Date of Call]])+1)</f>
        <v>2024</v>
      </c>
      <c r="J703" s="48" t="str">
        <f>TEXT(Calls[[#This Row],[Date of Call]],"DDDD")</f>
        <v>Thursday</v>
      </c>
      <c r="K703" s="48" t="str" cm="1">
        <f t="array" ref="K703">_xlfn.IFS(Calls[[#This Row],[Duration]]&lt;=10,"Under 10 mins",Calls[[#This Row],[Duration]]&lt;=30,"10 to 30 mins", Calls[[#This Row],[Duration]]&lt;60,"30 to 60 mins", Calls[[#This Row],[Duration]]&lt;=120,"1 to 2 hours",TRUE, "More than 2 hours")</f>
        <v>1 to 2 hours</v>
      </c>
      <c r="L703" s="5">
        <f>ROUND(Calls[[#This Row],[Satisfaction Rating]],0)</f>
        <v>5</v>
      </c>
    </row>
    <row r="704" spans="2:12" x14ac:dyDescent="0.3">
      <c r="B704" s="72" t="s">
        <v>1878</v>
      </c>
      <c r="C704" s="20" t="s">
        <v>1187</v>
      </c>
      <c r="D704" s="20">
        <v>124</v>
      </c>
      <c r="E704" s="69" t="s">
        <v>1157</v>
      </c>
      <c r="F704" s="70">
        <v>45170</v>
      </c>
      <c r="G704" s="20">
        <v>132</v>
      </c>
      <c r="H704" s="73">
        <v>4</v>
      </c>
      <c r="I704" s="48">
        <f>IF(MONTH(Calls[[#This Row],[Date of Call]])&lt;=6, YEAR(Calls[[#This Row],[Date of Call]]),YEAR(Calls[[#This Row],[Date of Call]])+1)</f>
        <v>2024</v>
      </c>
      <c r="J704" s="48" t="str">
        <f>TEXT(Calls[[#This Row],[Date of Call]],"DDDD")</f>
        <v>Friday</v>
      </c>
      <c r="K704" s="48" t="str" cm="1">
        <f t="array" ref="K704">_xlfn.IFS(Calls[[#This Row],[Duration]]&lt;=10,"Under 10 mins",Calls[[#This Row],[Duration]]&lt;=30,"10 to 30 mins", Calls[[#This Row],[Duration]]&lt;60,"30 to 60 mins", Calls[[#This Row],[Duration]]&lt;=120,"1 to 2 hours",TRUE, "More than 2 hours")</f>
        <v>More than 2 hours</v>
      </c>
      <c r="L704" s="5">
        <f>ROUND(Calls[[#This Row],[Satisfaction Rating]],0)</f>
        <v>4</v>
      </c>
    </row>
    <row r="705" spans="2:12" x14ac:dyDescent="0.3">
      <c r="B705" s="72" t="s">
        <v>1879</v>
      </c>
      <c r="C705" s="20" t="s">
        <v>1156</v>
      </c>
      <c r="D705" s="20">
        <v>143</v>
      </c>
      <c r="E705" s="69" t="s">
        <v>1184</v>
      </c>
      <c r="F705" s="70">
        <v>45170</v>
      </c>
      <c r="G705" s="20">
        <v>20</v>
      </c>
      <c r="H705" s="73">
        <v>4.7</v>
      </c>
      <c r="I705" s="48">
        <f>IF(MONTH(Calls[[#This Row],[Date of Call]])&lt;=6, YEAR(Calls[[#This Row],[Date of Call]]),YEAR(Calls[[#This Row],[Date of Call]])+1)</f>
        <v>2024</v>
      </c>
      <c r="J705" s="48" t="str">
        <f>TEXT(Calls[[#This Row],[Date of Call]],"DDDD")</f>
        <v>Friday</v>
      </c>
      <c r="K705" s="48" t="str" cm="1">
        <f t="array" ref="K705">_xlfn.IFS(Calls[[#This Row],[Duration]]&lt;=10,"Under 10 mins",Calls[[#This Row],[Duration]]&lt;=30,"10 to 30 mins", Calls[[#This Row],[Duration]]&lt;60,"30 to 60 mins", Calls[[#This Row],[Duration]]&lt;=120,"1 to 2 hours",TRUE, "More than 2 hours")</f>
        <v>More than 2 hours</v>
      </c>
      <c r="L705" s="5">
        <f>ROUND(Calls[[#This Row],[Satisfaction Rating]],0)</f>
        <v>5</v>
      </c>
    </row>
    <row r="706" spans="2:12" x14ac:dyDescent="0.3">
      <c r="B706" s="72" t="s">
        <v>1880</v>
      </c>
      <c r="C706" s="20" t="s">
        <v>1183</v>
      </c>
      <c r="D706" s="20">
        <v>96</v>
      </c>
      <c r="E706" s="69" t="s">
        <v>1178</v>
      </c>
      <c r="F706" s="70">
        <v>45170</v>
      </c>
      <c r="G706" s="20">
        <v>36</v>
      </c>
      <c r="H706" s="73">
        <v>3.4</v>
      </c>
      <c r="I706" s="48">
        <f>IF(MONTH(Calls[[#This Row],[Date of Call]])&lt;=6, YEAR(Calls[[#This Row],[Date of Call]]),YEAR(Calls[[#This Row],[Date of Call]])+1)</f>
        <v>2024</v>
      </c>
      <c r="J706" s="48" t="str">
        <f>TEXT(Calls[[#This Row],[Date of Call]],"DDDD")</f>
        <v>Friday</v>
      </c>
      <c r="K706" s="48" t="str" cm="1">
        <f t="array" ref="K706">_xlfn.IFS(Calls[[#This Row],[Duration]]&lt;=10,"Under 10 mins",Calls[[#This Row],[Duration]]&lt;=30,"10 to 30 mins", Calls[[#This Row],[Duration]]&lt;60,"30 to 60 mins", Calls[[#This Row],[Duration]]&lt;=120,"1 to 2 hours",TRUE, "More than 2 hours")</f>
        <v>1 to 2 hours</v>
      </c>
      <c r="L706" s="5">
        <f>ROUND(Calls[[#This Row],[Satisfaction Rating]],0)</f>
        <v>3</v>
      </c>
    </row>
    <row r="707" spans="2:12" x14ac:dyDescent="0.3">
      <c r="B707" s="72" t="s">
        <v>1881</v>
      </c>
      <c r="C707" s="20" t="s">
        <v>1158</v>
      </c>
      <c r="D707" s="20">
        <v>84</v>
      </c>
      <c r="E707" s="69" t="s">
        <v>1166</v>
      </c>
      <c r="F707" s="70">
        <v>45172</v>
      </c>
      <c r="G707" s="20">
        <v>72</v>
      </c>
      <c r="H707" s="73">
        <v>4</v>
      </c>
      <c r="I707" s="48">
        <f>IF(MONTH(Calls[[#This Row],[Date of Call]])&lt;=6, YEAR(Calls[[#This Row],[Date of Call]]),YEAR(Calls[[#This Row],[Date of Call]])+1)</f>
        <v>2024</v>
      </c>
      <c r="J707" s="48" t="str">
        <f>TEXT(Calls[[#This Row],[Date of Call]],"DDDD")</f>
        <v>Sunday</v>
      </c>
      <c r="K707" s="48" t="str" cm="1">
        <f t="array" ref="K707">_xlfn.IFS(Calls[[#This Row],[Duration]]&lt;=10,"Under 10 mins",Calls[[#This Row],[Duration]]&lt;=30,"10 to 30 mins", Calls[[#This Row],[Duration]]&lt;60,"30 to 60 mins", Calls[[#This Row],[Duration]]&lt;=120,"1 to 2 hours",TRUE, "More than 2 hours")</f>
        <v>1 to 2 hours</v>
      </c>
      <c r="L707" s="5">
        <f>ROUND(Calls[[#This Row],[Satisfaction Rating]],0)</f>
        <v>4</v>
      </c>
    </row>
    <row r="708" spans="2:12" x14ac:dyDescent="0.3">
      <c r="B708" s="72" t="s">
        <v>1882</v>
      </c>
      <c r="C708" s="20" t="s">
        <v>1181</v>
      </c>
      <c r="D708" s="20">
        <v>111</v>
      </c>
      <c r="E708" s="69" t="s">
        <v>1166</v>
      </c>
      <c r="F708" s="70">
        <v>45172</v>
      </c>
      <c r="G708" s="20">
        <v>63</v>
      </c>
      <c r="H708" s="73">
        <v>4.5</v>
      </c>
      <c r="I708" s="48">
        <f>IF(MONTH(Calls[[#This Row],[Date of Call]])&lt;=6, YEAR(Calls[[#This Row],[Date of Call]]),YEAR(Calls[[#This Row],[Date of Call]])+1)</f>
        <v>2024</v>
      </c>
      <c r="J708" s="48" t="str">
        <f>TEXT(Calls[[#This Row],[Date of Call]],"DDDD")</f>
        <v>Sunday</v>
      </c>
      <c r="K708" s="48" t="str" cm="1">
        <f t="array" ref="K708">_xlfn.IFS(Calls[[#This Row],[Duration]]&lt;=10,"Under 10 mins",Calls[[#This Row],[Duration]]&lt;=30,"10 to 30 mins", Calls[[#This Row],[Duration]]&lt;60,"30 to 60 mins", Calls[[#This Row],[Duration]]&lt;=120,"1 to 2 hours",TRUE, "More than 2 hours")</f>
        <v>1 to 2 hours</v>
      </c>
      <c r="L708" s="5">
        <f>ROUND(Calls[[#This Row],[Satisfaction Rating]],0)</f>
        <v>5</v>
      </c>
    </row>
    <row r="709" spans="2:12" x14ac:dyDescent="0.3">
      <c r="B709" s="72" t="s">
        <v>1883</v>
      </c>
      <c r="C709" s="20" t="s">
        <v>1181</v>
      </c>
      <c r="D709" s="20">
        <v>103</v>
      </c>
      <c r="E709" s="69" t="s">
        <v>1157</v>
      </c>
      <c r="F709" s="70">
        <v>45173</v>
      </c>
      <c r="G709" s="20">
        <v>44</v>
      </c>
      <c r="H709" s="73">
        <v>4.5</v>
      </c>
      <c r="I709" s="48">
        <f>IF(MONTH(Calls[[#This Row],[Date of Call]])&lt;=6, YEAR(Calls[[#This Row],[Date of Call]]),YEAR(Calls[[#This Row],[Date of Call]])+1)</f>
        <v>2024</v>
      </c>
      <c r="J709" s="48" t="str">
        <f>TEXT(Calls[[#This Row],[Date of Call]],"DDDD")</f>
        <v>Monday</v>
      </c>
      <c r="K709" s="48" t="str" cm="1">
        <f t="array" ref="K709">_xlfn.IFS(Calls[[#This Row],[Duration]]&lt;=10,"Under 10 mins",Calls[[#This Row],[Duration]]&lt;=30,"10 to 30 mins", Calls[[#This Row],[Duration]]&lt;60,"30 to 60 mins", Calls[[#This Row],[Duration]]&lt;=120,"1 to 2 hours",TRUE, "More than 2 hours")</f>
        <v>1 to 2 hours</v>
      </c>
      <c r="L709" s="5">
        <f>ROUND(Calls[[#This Row],[Satisfaction Rating]],0)</f>
        <v>5</v>
      </c>
    </row>
    <row r="710" spans="2:12" x14ac:dyDescent="0.3">
      <c r="B710" s="72" t="s">
        <v>1884</v>
      </c>
      <c r="C710" s="20" t="s">
        <v>1156</v>
      </c>
      <c r="D710" s="20">
        <v>61</v>
      </c>
      <c r="E710" s="69" t="s">
        <v>1172</v>
      </c>
      <c r="F710" s="70">
        <v>45173</v>
      </c>
      <c r="G710" s="20">
        <v>132</v>
      </c>
      <c r="H710" s="73">
        <v>4.9000000000000004</v>
      </c>
      <c r="I710" s="48">
        <f>IF(MONTH(Calls[[#This Row],[Date of Call]])&lt;=6, YEAR(Calls[[#This Row],[Date of Call]]),YEAR(Calls[[#This Row],[Date of Call]])+1)</f>
        <v>2024</v>
      </c>
      <c r="J710" s="48" t="str">
        <f>TEXT(Calls[[#This Row],[Date of Call]],"DDDD")</f>
        <v>Monday</v>
      </c>
      <c r="K710" s="48" t="str" cm="1">
        <f t="array" ref="K710">_xlfn.IFS(Calls[[#This Row],[Duration]]&lt;=10,"Under 10 mins",Calls[[#This Row],[Duration]]&lt;=30,"10 to 30 mins", Calls[[#This Row],[Duration]]&lt;60,"30 to 60 mins", Calls[[#This Row],[Duration]]&lt;=120,"1 to 2 hours",TRUE, "More than 2 hours")</f>
        <v>1 to 2 hours</v>
      </c>
      <c r="L710" s="5">
        <f>ROUND(Calls[[#This Row],[Satisfaction Rating]],0)</f>
        <v>5</v>
      </c>
    </row>
    <row r="711" spans="2:12" x14ac:dyDescent="0.3">
      <c r="B711" s="72" t="s">
        <v>1885</v>
      </c>
      <c r="C711" s="20" t="s">
        <v>1188</v>
      </c>
      <c r="D711" s="20">
        <v>113</v>
      </c>
      <c r="E711" s="69" t="s">
        <v>1178</v>
      </c>
      <c r="F711" s="70">
        <v>45173</v>
      </c>
      <c r="G711" s="20">
        <v>46</v>
      </c>
      <c r="H711" s="73">
        <v>4.4000000000000004</v>
      </c>
      <c r="I711" s="48">
        <f>IF(MONTH(Calls[[#This Row],[Date of Call]])&lt;=6, YEAR(Calls[[#This Row],[Date of Call]]),YEAR(Calls[[#This Row],[Date of Call]])+1)</f>
        <v>2024</v>
      </c>
      <c r="J711" s="48" t="str">
        <f>TEXT(Calls[[#This Row],[Date of Call]],"DDDD")</f>
        <v>Monday</v>
      </c>
      <c r="K711" s="48" t="str" cm="1">
        <f t="array" ref="K711">_xlfn.IFS(Calls[[#This Row],[Duration]]&lt;=10,"Under 10 mins",Calls[[#This Row],[Duration]]&lt;=30,"10 to 30 mins", Calls[[#This Row],[Duration]]&lt;60,"30 to 60 mins", Calls[[#This Row],[Duration]]&lt;=120,"1 to 2 hours",TRUE, "More than 2 hours")</f>
        <v>1 to 2 hours</v>
      </c>
      <c r="L711" s="5">
        <f>ROUND(Calls[[#This Row],[Satisfaction Rating]],0)</f>
        <v>4</v>
      </c>
    </row>
    <row r="712" spans="2:12" x14ac:dyDescent="0.3">
      <c r="B712" s="72" t="s">
        <v>1886</v>
      </c>
      <c r="C712" s="20" t="s">
        <v>1188</v>
      </c>
      <c r="D712" s="20">
        <v>96</v>
      </c>
      <c r="E712" s="69" t="s">
        <v>1178</v>
      </c>
      <c r="F712" s="70">
        <v>45173</v>
      </c>
      <c r="G712" s="20">
        <v>96</v>
      </c>
      <c r="H712" s="73">
        <v>2.9</v>
      </c>
      <c r="I712" s="48">
        <f>IF(MONTH(Calls[[#This Row],[Date of Call]])&lt;=6, YEAR(Calls[[#This Row],[Date of Call]]),YEAR(Calls[[#This Row],[Date of Call]])+1)</f>
        <v>2024</v>
      </c>
      <c r="J712" s="48" t="str">
        <f>TEXT(Calls[[#This Row],[Date of Call]],"DDDD")</f>
        <v>Monday</v>
      </c>
      <c r="K712" s="48" t="str" cm="1">
        <f t="array" ref="K712">_xlfn.IFS(Calls[[#This Row],[Duration]]&lt;=10,"Under 10 mins",Calls[[#This Row],[Duration]]&lt;=30,"10 to 30 mins", Calls[[#This Row],[Duration]]&lt;60,"30 to 60 mins", Calls[[#This Row],[Duration]]&lt;=120,"1 to 2 hours",TRUE, "More than 2 hours")</f>
        <v>1 to 2 hours</v>
      </c>
      <c r="L712" s="5">
        <f>ROUND(Calls[[#This Row],[Satisfaction Rating]],0)</f>
        <v>3</v>
      </c>
    </row>
    <row r="713" spans="2:12" x14ac:dyDescent="0.3">
      <c r="B713" s="72" t="s">
        <v>1887</v>
      </c>
      <c r="C713" s="20" t="s">
        <v>1162</v>
      </c>
      <c r="D713" s="20">
        <v>131</v>
      </c>
      <c r="E713" s="69" t="s">
        <v>1157</v>
      </c>
      <c r="F713" s="70">
        <v>45174</v>
      </c>
      <c r="G713" s="20">
        <v>75</v>
      </c>
      <c r="H713" s="73">
        <v>4.4000000000000004</v>
      </c>
      <c r="I713" s="48">
        <f>IF(MONTH(Calls[[#This Row],[Date of Call]])&lt;=6, YEAR(Calls[[#This Row],[Date of Call]]),YEAR(Calls[[#This Row],[Date of Call]])+1)</f>
        <v>2024</v>
      </c>
      <c r="J713" s="48" t="str">
        <f>TEXT(Calls[[#This Row],[Date of Call]],"DDDD")</f>
        <v>Tuesday</v>
      </c>
      <c r="K713" s="48" t="str" cm="1">
        <f t="array" ref="K713">_xlfn.IFS(Calls[[#This Row],[Duration]]&lt;=10,"Under 10 mins",Calls[[#This Row],[Duration]]&lt;=30,"10 to 30 mins", Calls[[#This Row],[Duration]]&lt;60,"30 to 60 mins", Calls[[#This Row],[Duration]]&lt;=120,"1 to 2 hours",TRUE, "More than 2 hours")</f>
        <v>More than 2 hours</v>
      </c>
      <c r="L713" s="5">
        <f>ROUND(Calls[[#This Row],[Satisfaction Rating]],0)</f>
        <v>4</v>
      </c>
    </row>
    <row r="714" spans="2:12" x14ac:dyDescent="0.3">
      <c r="B714" s="72" t="s">
        <v>1888</v>
      </c>
      <c r="C714" s="20" t="s">
        <v>1176</v>
      </c>
      <c r="D714" s="20">
        <v>52</v>
      </c>
      <c r="E714" s="69" t="s">
        <v>1178</v>
      </c>
      <c r="F714" s="70">
        <v>45175</v>
      </c>
      <c r="G714" s="20">
        <v>88</v>
      </c>
      <c r="H714" s="73">
        <v>4.3</v>
      </c>
      <c r="I714" s="48">
        <f>IF(MONTH(Calls[[#This Row],[Date of Call]])&lt;=6, YEAR(Calls[[#This Row],[Date of Call]]),YEAR(Calls[[#This Row],[Date of Call]])+1)</f>
        <v>2024</v>
      </c>
      <c r="J714" s="48" t="str">
        <f>TEXT(Calls[[#This Row],[Date of Call]],"DDDD")</f>
        <v>Wednesday</v>
      </c>
      <c r="K714" s="48" t="str" cm="1">
        <f t="array" ref="K714">_xlfn.IFS(Calls[[#This Row],[Duration]]&lt;=10,"Under 10 mins",Calls[[#This Row],[Duration]]&lt;=30,"10 to 30 mins", Calls[[#This Row],[Duration]]&lt;60,"30 to 60 mins", Calls[[#This Row],[Duration]]&lt;=120,"1 to 2 hours",TRUE, "More than 2 hours")</f>
        <v>30 to 60 mins</v>
      </c>
      <c r="L714" s="5">
        <f>ROUND(Calls[[#This Row],[Satisfaction Rating]],0)</f>
        <v>4</v>
      </c>
    </row>
    <row r="715" spans="2:12" x14ac:dyDescent="0.3">
      <c r="B715" s="72" t="s">
        <v>1889</v>
      </c>
      <c r="C715" s="20" t="s">
        <v>1161</v>
      </c>
      <c r="D715" s="20">
        <v>100</v>
      </c>
      <c r="E715" s="69" t="s">
        <v>1157</v>
      </c>
      <c r="F715" s="70">
        <v>45175</v>
      </c>
      <c r="G715" s="20">
        <v>24</v>
      </c>
      <c r="H715" s="73">
        <v>4.7</v>
      </c>
      <c r="I715" s="48">
        <f>IF(MONTH(Calls[[#This Row],[Date of Call]])&lt;=6, YEAR(Calls[[#This Row],[Date of Call]]),YEAR(Calls[[#This Row],[Date of Call]])+1)</f>
        <v>2024</v>
      </c>
      <c r="J715" s="48" t="str">
        <f>TEXT(Calls[[#This Row],[Date of Call]],"DDDD")</f>
        <v>Wednesday</v>
      </c>
      <c r="K715" s="48" t="str" cm="1">
        <f t="array" ref="K715">_xlfn.IFS(Calls[[#This Row],[Duration]]&lt;=10,"Under 10 mins",Calls[[#This Row],[Duration]]&lt;=30,"10 to 30 mins", Calls[[#This Row],[Duration]]&lt;60,"30 to 60 mins", Calls[[#This Row],[Duration]]&lt;=120,"1 to 2 hours",TRUE, "More than 2 hours")</f>
        <v>1 to 2 hours</v>
      </c>
      <c r="L715" s="5">
        <f>ROUND(Calls[[#This Row],[Satisfaction Rating]],0)</f>
        <v>5</v>
      </c>
    </row>
    <row r="716" spans="2:12" x14ac:dyDescent="0.3">
      <c r="B716" s="72" t="s">
        <v>1890</v>
      </c>
      <c r="C716" s="20" t="s">
        <v>1169</v>
      </c>
      <c r="D716" s="20">
        <v>58</v>
      </c>
      <c r="E716" s="69" t="s">
        <v>1184</v>
      </c>
      <c r="F716" s="70">
        <v>45175</v>
      </c>
      <c r="G716" s="20">
        <v>96</v>
      </c>
      <c r="H716" s="73">
        <v>3.2</v>
      </c>
      <c r="I716" s="48">
        <f>IF(MONTH(Calls[[#This Row],[Date of Call]])&lt;=6, YEAR(Calls[[#This Row],[Date of Call]]),YEAR(Calls[[#This Row],[Date of Call]])+1)</f>
        <v>2024</v>
      </c>
      <c r="J716" s="48" t="str">
        <f>TEXT(Calls[[#This Row],[Date of Call]],"DDDD")</f>
        <v>Wednesday</v>
      </c>
      <c r="K716" s="48" t="str" cm="1">
        <f t="array" ref="K716">_xlfn.IFS(Calls[[#This Row],[Duration]]&lt;=10,"Under 10 mins",Calls[[#This Row],[Duration]]&lt;=30,"10 to 30 mins", Calls[[#This Row],[Duration]]&lt;60,"30 to 60 mins", Calls[[#This Row],[Duration]]&lt;=120,"1 to 2 hours",TRUE, "More than 2 hours")</f>
        <v>30 to 60 mins</v>
      </c>
      <c r="L716" s="5">
        <f>ROUND(Calls[[#This Row],[Satisfaction Rating]],0)</f>
        <v>3</v>
      </c>
    </row>
    <row r="717" spans="2:12" x14ac:dyDescent="0.3">
      <c r="B717" s="72" t="s">
        <v>1891</v>
      </c>
      <c r="C717" s="20" t="s">
        <v>1171</v>
      </c>
      <c r="D717" s="20">
        <v>144</v>
      </c>
      <c r="E717" s="69" t="s">
        <v>1184</v>
      </c>
      <c r="F717" s="70">
        <v>45176</v>
      </c>
      <c r="G717" s="20">
        <v>124</v>
      </c>
      <c r="H717" s="73">
        <v>2.2999999999999998</v>
      </c>
      <c r="I717" s="48">
        <f>IF(MONTH(Calls[[#This Row],[Date of Call]])&lt;=6, YEAR(Calls[[#This Row],[Date of Call]]),YEAR(Calls[[#This Row],[Date of Call]])+1)</f>
        <v>2024</v>
      </c>
      <c r="J717" s="48" t="str">
        <f>TEXT(Calls[[#This Row],[Date of Call]],"DDDD")</f>
        <v>Thursday</v>
      </c>
      <c r="K717" s="48" t="str" cm="1">
        <f t="array" ref="K717">_xlfn.IFS(Calls[[#This Row],[Duration]]&lt;=10,"Under 10 mins",Calls[[#This Row],[Duration]]&lt;=30,"10 to 30 mins", Calls[[#This Row],[Duration]]&lt;60,"30 to 60 mins", Calls[[#This Row],[Duration]]&lt;=120,"1 to 2 hours",TRUE, "More than 2 hours")</f>
        <v>More than 2 hours</v>
      </c>
      <c r="L717" s="5">
        <f>ROUND(Calls[[#This Row],[Satisfaction Rating]],0)</f>
        <v>2</v>
      </c>
    </row>
    <row r="718" spans="2:12" x14ac:dyDescent="0.3">
      <c r="B718" s="72" t="s">
        <v>1892</v>
      </c>
      <c r="C718" s="20" t="s">
        <v>1169</v>
      </c>
      <c r="D718" s="20">
        <v>53</v>
      </c>
      <c r="E718" s="69" t="s">
        <v>1172</v>
      </c>
      <c r="F718" s="70">
        <v>45177</v>
      </c>
      <c r="G718" s="20">
        <v>130</v>
      </c>
      <c r="H718" s="73">
        <v>3.6</v>
      </c>
      <c r="I718" s="48">
        <f>IF(MONTH(Calls[[#This Row],[Date of Call]])&lt;=6, YEAR(Calls[[#This Row],[Date of Call]]),YEAR(Calls[[#This Row],[Date of Call]])+1)</f>
        <v>2024</v>
      </c>
      <c r="J718" s="48" t="str">
        <f>TEXT(Calls[[#This Row],[Date of Call]],"DDDD")</f>
        <v>Friday</v>
      </c>
      <c r="K718" s="48" t="str" cm="1">
        <f t="array" ref="K718">_xlfn.IFS(Calls[[#This Row],[Duration]]&lt;=10,"Under 10 mins",Calls[[#This Row],[Duration]]&lt;=30,"10 to 30 mins", Calls[[#This Row],[Duration]]&lt;60,"30 to 60 mins", Calls[[#This Row],[Duration]]&lt;=120,"1 to 2 hours",TRUE, "More than 2 hours")</f>
        <v>30 to 60 mins</v>
      </c>
      <c r="L718" s="5">
        <f>ROUND(Calls[[#This Row],[Satisfaction Rating]],0)</f>
        <v>4</v>
      </c>
    </row>
    <row r="719" spans="2:12" x14ac:dyDescent="0.3">
      <c r="B719" s="72" t="s">
        <v>1893</v>
      </c>
      <c r="C719" s="20" t="s">
        <v>1188</v>
      </c>
      <c r="D719" s="20">
        <v>97</v>
      </c>
      <c r="E719" s="69" t="s">
        <v>1166</v>
      </c>
      <c r="F719" s="70">
        <v>45177</v>
      </c>
      <c r="G719" s="20">
        <v>45</v>
      </c>
      <c r="H719" s="73">
        <v>4.5999999999999996</v>
      </c>
      <c r="I719" s="48">
        <f>IF(MONTH(Calls[[#This Row],[Date of Call]])&lt;=6, YEAR(Calls[[#This Row],[Date of Call]]),YEAR(Calls[[#This Row],[Date of Call]])+1)</f>
        <v>2024</v>
      </c>
      <c r="J719" s="48" t="str">
        <f>TEXT(Calls[[#This Row],[Date of Call]],"DDDD")</f>
        <v>Friday</v>
      </c>
      <c r="K719" s="48" t="str" cm="1">
        <f t="array" ref="K719">_xlfn.IFS(Calls[[#This Row],[Duration]]&lt;=10,"Under 10 mins",Calls[[#This Row],[Duration]]&lt;=30,"10 to 30 mins", Calls[[#This Row],[Duration]]&lt;60,"30 to 60 mins", Calls[[#This Row],[Duration]]&lt;=120,"1 to 2 hours",TRUE, "More than 2 hours")</f>
        <v>1 to 2 hours</v>
      </c>
      <c r="L719" s="5">
        <f>ROUND(Calls[[#This Row],[Satisfaction Rating]],0)</f>
        <v>5</v>
      </c>
    </row>
    <row r="720" spans="2:12" x14ac:dyDescent="0.3">
      <c r="B720" s="72" t="s">
        <v>1894</v>
      </c>
      <c r="C720" s="20" t="s">
        <v>1165</v>
      </c>
      <c r="D720" s="20">
        <v>64</v>
      </c>
      <c r="E720" s="69" t="s">
        <v>1184</v>
      </c>
      <c r="F720" s="70">
        <v>45177</v>
      </c>
      <c r="G720" s="20">
        <v>66</v>
      </c>
      <c r="H720" s="73">
        <v>4</v>
      </c>
      <c r="I720" s="48">
        <f>IF(MONTH(Calls[[#This Row],[Date of Call]])&lt;=6, YEAR(Calls[[#This Row],[Date of Call]]),YEAR(Calls[[#This Row],[Date of Call]])+1)</f>
        <v>2024</v>
      </c>
      <c r="J720" s="48" t="str">
        <f>TEXT(Calls[[#This Row],[Date of Call]],"DDDD")</f>
        <v>Friday</v>
      </c>
      <c r="K720" s="48" t="str" cm="1">
        <f t="array" ref="K720">_xlfn.IFS(Calls[[#This Row],[Duration]]&lt;=10,"Under 10 mins",Calls[[#This Row],[Duration]]&lt;=30,"10 to 30 mins", Calls[[#This Row],[Duration]]&lt;60,"30 to 60 mins", Calls[[#This Row],[Duration]]&lt;=120,"1 to 2 hours",TRUE, "More than 2 hours")</f>
        <v>1 to 2 hours</v>
      </c>
      <c r="L720" s="5">
        <f>ROUND(Calls[[#This Row],[Satisfaction Rating]],0)</f>
        <v>4</v>
      </c>
    </row>
    <row r="721" spans="2:12" x14ac:dyDescent="0.3">
      <c r="B721" s="72" t="s">
        <v>1895</v>
      </c>
      <c r="C721" s="20" t="s">
        <v>1156</v>
      </c>
      <c r="D721" s="20">
        <v>106</v>
      </c>
      <c r="E721" s="69" t="s">
        <v>1157</v>
      </c>
      <c r="F721" s="70">
        <v>45177</v>
      </c>
      <c r="G721" s="20">
        <v>58</v>
      </c>
      <c r="H721" s="73">
        <v>4.7</v>
      </c>
      <c r="I721" s="48">
        <f>IF(MONTH(Calls[[#This Row],[Date of Call]])&lt;=6, YEAR(Calls[[#This Row],[Date of Call]]),YEAR(Calls[[#This Row],[Date of Call]])+1)</f>
        <v>2024</v>
      </c>
      <c r="J721" s="48" t="str">
        <f>TEXT(Calls[[#This Row],[Date of Call]],"DDDD")</f>
        <v>Friday</v>
      </c>
      <c r="K721" s="48" t="str" cm="1">
        <f t="array" ref="K721">_xlfn.IFS(Calls[[#This Row],[Duration]]&lt;=10,"Under 10 mins",Calls[[#This Row],[Duration]]&lt;=30,"10 to 30 mins", Calls[[#This Row],[Duration]]&lt;60,"30 to 60 mins", Calls[[#This Row],[Duration]]&lt;=120,"1 to 2 hours",TRUE, "More than 2 hours")</f>
        <v>1 to 2 hours</v>
      </c>
      <c r="L721" s="5">
        <f>ROUND(Calls[[#This Row],[Satisfaction Rating]],0)</f>
        <v>5</v>
      </c>
    </row>
    <row r="722" spans="2:12" x14ac:dyDescent="0.3">
      <c r="B722" s="72" t="s">
        <v>1896</v>
      </c>
      <c r="C722" s="20" t="s">
        <v>1158</v>
      </c>
      <c r="D722" s="20">
        <v>36</v>
      </c>
      <c r="E722" s="69" t="s">
        <v>1184</v>
      </c>
      <c r="F722" s="70">
        <v>45178</v>
      </c>
      <c r="G722" s="20">
        <v>152</v>
      </c>
      <c r="H722" s="73">
        <v>4.3</v>
      </c>
      <c r="I722" s="48">
        <f>IF(MONTH(Calls[[#This Row],[Date of Call]])&lt;=6, YEAR(Calls[[#This Row],[Date of Call]]),YEAR(Calls[[#This Row],[Date of Call]])+1)</f>
        <v>2024</v>
      </c>
      <c r="J722" s="48" t="str">
        <f>TEXT(Calls[[#This Row],[Date of Call]],"DDDD")</f>
        <v>Saturday</v>
      </c>
      <c r="K722" s="48" t="str" cm="1">
        <f t="array" ref="K722">_xlfn.IFS(Calls[[#This Row],[Duration]]&lt;=10,"Under 10 mins",Calls[[#This Row],[Duration]]&lt;=30,"10 to 30 mins", Calls[[#This Row],[Duration]]&lt;60,"30 to 60 mins", Calls[[#This Row],[Duration]]&lt;=120,"1 to 2 hours",TRUE, "More than 2 hours")</f>
        <v>30 to 60 mins</v>
      </c>
      <c r="L722" s="5">
        <f>ROUND(Calls[[#This Row],[Satisfaction Rating]],0)</f>
        <v>4</v>
      </c>
    </row>
    <row r="723" spans="2:12" x14ac:dyDescent="0.3">
      <c r="B723" s="72" t="s">
        <v>1897</v>
      </c>
      <c r="C723" s="20" t="s">
        <v>1171</v>
      </c>
      <c r="D723" s="20">
        <v>74</v>
      </c>
      <c r="E723" s="69" t="s">
        <v>1178</v>
      </c>
      <c r="F723" s="70">
        <v>45178</v>
      </c>
      <c r="G723" s="20">
        <v>75</v>
      </c>
      <c r="H723" s="73">
        <v>2.8</v>
      </c>
      <c r="I723" s="48">
        <f>IF(MONTH(Calls[[#This Row],[Date of Call]])&lt;=6, YEAR(Calls[[#This Row],[Date of Call]]),YEAR(Calls[[#This Row],[Date of Call]])+1)</f>
        <v>2024</v>
      </c>
      <c r="J723" s="48" t="str">
        <f>TEXT(Calls[[#This Row],[Date of Call]],"DDDD")</f>
        <v>Saturday</v>
      </c>
      <c r="K723" s="48" t="str" cm="1">
        <f t="array" ref="K723">_xlfn.IFS(Calls[[#This Row],[Duration]]&lt;=10,"Under 10 mins",Calls[[#This Row],[Duration]]&lt;=30,"10 to 30 mins", Calls[[#This Row],[Duration]]&lt;60,"30 to 60 mins", Calls[[#This Row],[Duration]]&lt;=120,"1 to 2 hours",TRUE, "More than 2 hours")</f>
        <v>1 to 2 hours</v>
      </c>
      <c r="L723" s="5">
        <f>ROUND(Calls[[#This Row],[Satisfaction Rating]],0)</f>
        <v>3</v>
      </c>
    </row>
    <row r="724" spans="2:12" x14ac:dyDescent="0.3">
      <c r="B724" s="72" t="s">
        <v>1898</v>
      </c>
      <c r="C724" s="20" t="s">
        <v>1174</v>
      </c>
      <c r="D724" s="20">
        <v>143</v>
      </c>
      <c r="E724" s="69" t="s">
        <v>1166</v>
      </c>
      <c r="F724" s="70">
        <v>45178</v>
      </c>
      <c r="G724" s="20">
        <v>78</v>
      </c>
      <c r="H724" s="73">
        <v>4</v>
      </c>
      <c r="I724" s="48">
        <f>IF(MONTH(Calls[[#This Row],[Date of Call]])&lt;=6, YEAR(Calls[[#This Row],[Date of Call]]),YEAR(Calls[[#This Row],[Date of Call]])+1)</f>
        <v>2024</v>
      </c>
      <c r="J724" s="48" t="str">
        <f>TEXT(Calls[[#This Row],[Date of Call]],"DDDD")</f>
        <v>Saturday</v>
      </c>
      <c r="K724" s="48" t="str" cm="1">
        <f t="array" ref="K724">_xlfn.IFS(Calls[[#This Row],[Duration]]&lt;=10,"Under 10 mins",Calls[[#This Row],[Duration]]&lt;=30,"10 to 30 mins", Calls[[#This Row],[Duration]]&lt;60,"30 to 60 mins", Calls[[#This Row],[Duration]]&lt;=120,"1 to 2 hours",TRUE, "More than 2 hours")</f>
        <v>More than 2 hours</v>
      </c>
      <c r="L724" s="5">
        <f>ROUND(Calls[[#This Row],[Satisfaction Rating]],0)</f>
        <v>4</v>
      </c>
    </row>
    <row r="725" spans="2:12" x14ac:dyDescent="0.3">
      <c r="B725" s="72" t="s">
        <v>1899</v>
      </c>
      <c r="C725" s="20" t="s">
        <v>1156</v>
      </c>
      <c r="D725" s="20">
        <v>94</v>
      </c>
      <c r="E725" s="69" t="s">
        <v>1172</v>
      </c>
      <c r="F725" s="70">
        <v>45178</v>
      </c>
      <c r="G725" s="20">
        <v>69</v>
      </c>
      <c r="H725" s="73">
        <v>3.9</v>
      </c>
      <c r="I725" s="48">
        <f>IF(MONTH(Calls[[#This Row],[Date of Call]])&lt;=6, YEAR(Calls[[#This Row],[Date of Call]]),YEAR(Calls[[#This Row],[Date of Call]])+1)</f>
        <v>2024</v>
      </c>
      <c r="J725" s="48" t="str">
        <f>TEXT(Calls[[#This Row],[Date of Call]],"DDDD")</f>
        <v>Saturday</v>
      </c>
      <c r="K725" s="48" t="str" cm="1">
        <f t="array" ref="K725">_xlfn.IFS(Calls[[#This Row],[Duration]]&lt;=10,"Under 10 mins",Calls[[#This Row],[Duration]]&lt;=30,"10 to 30 mins", Calls[[#This Row],[Duration]]&lt;60,"30 to 60 mins", Calls[[#This Row],[Duration]]&lt;=120,"1 to 2 hours",TRUE, "More than 2 hours")</f>
        <v>1 to 2 hours</v>
      </c>
      <c r="L725" s="5">
        <f>ROUND(Calls[[#This Row],[Satisfaction Rating]],0)</f>
        <v>4</v>
      </c>
    </row>
    <row r="726" spans="2:12" x14ac:dyDescent="0.3">
      <c r="B726" s="72" t="s">
        <v>1900</v>
      </c>
      <c r="C726" s="20" t="s">
        <v>1192</v>
      </c>
      <c r="D726" s="20">
        <v>124</v>
      </c>
      <c r="E726" s="69" t="s">
        <v>1157</v>
      </c>
      <c r="F726" s="70">
        <v>45179</v>
      </c>
      <c r="G726" s="20">
        <v>46</v>
      </c>
      <c r="H726" s="73">
        <v>3.1</v>
      </c>
      <c r="I726" s="48">
        <f>IF(MONTH(Calls[[#This Row],[Date of Call]])&lt;=6, YEAR(Calls[[#This Row],[Date of Call]]),YEAR(Calls[[#This Row],[Date of Call]])+1)</f>
        <v>2024</v>
      </c>
      <c r="J726" s="48" t="str">
        <f>TEXT(Calls[[#This Row],[Date of Call]],"DDDD")</f>
        <v>Sunday</v>
      </c>
      <c r="K726" s="48" t="str" cm="1">
        <f t="array" ref="K726">_xlfn.IFS(Calls[[#This Row],[Duration]]&lt;=10,"Under 10 mins",Calls[[#This Row],[Duration]]&lt;=30,"10 to 30 mins", Calls[[#This Row],[Duration]]&lt;60,"30 to 60 mins", Calls[[#This Row],[Duration]]&lt;=120,"1 to 2 hours",TRUE, "More than 2 hours")</f>
        <v>More than 2 hours</v>
      </c>
      <c r="L726" s="5">
        <f>ROUND(Calls[[#This Row],[Satisfaction Rating]],0)</f>
        <v>3</v>
      </c>
    </row>
    <row r="727" spans="2:12" x14ac:dyDescent="0.3">
      <c r="B727" s="72" t="s">
        <v>1901</v>
      </c>
      <c r="C727" s="20" t="s">
        <v>1158</v>
      </c>
      <c r="D727" s="20">
        <v>156</v>
      </c>
      <c r="E727" s="69" t="s">
        <v>1184</v>
      </c>
      <c r="F727" s="70">
        <v>45179</v>
      </c>
      <c r="G727" s="20">
        <v>64</v>
      </c>
      <c r="H727" s="73">
        <v>2.7</v>
      </c>
      <c r="I727" s="48">
        <f>IF(MONTH(Calls[[#This Row],[Date of Call]])&lt;=6, YEAR(Calls[[#This Row],[Date of Call]]),YEAR(Calls[[#This Row],[Date of Call]])+1)</f>
        <v>2024</v>
      </c>
      <c r="J727" s="48" t="str">
        <f>TEXT(Calls[[#This Row],[Date of Call]],"DDDD")</f>
        <v>Sunday</v>
      </c>
      <c r="K727" s="48" t="str" cm="1">
        <f t="array" ref="K727">_xlfn.IFS(Calls[[#This Row],[Duration]]&lt;=10,"Under 10 mins",Calls[[#This Row],[Duration]]&lt;=30,"10 to 30 mins", Calls[[#This Row],[Duration]]&lt;60,"30 to 60 mins", Calls[[#This Row],[Duration]]&lt;=120,"1 to 2 hours",TRUE, "More than 2 hours")</f>
        <v>More than 2 hours</v>
      </c>
      <c r="L727" s="5">
        <f>ROUND(Calls[[#This Row],[Satisfaction Rating]],0)</f>
        <v>3</v>
      </c>
    </row>
    <row r="728" spans="2:12" x14ac:dyDescent="0.3">
      <c r="B728" s="72" t="s">
        <v>1902</v>
      </c>
      <c r="C728" s="20" t="s">
        <v>1183</v>
      </c>
      <c r="D728" s="20">
        <v>107</v>
      </c>
      <c r="E728" s="69" t="s">
        <v>1166</v>
      </c>
      <c r="F728" s="70">
        <v>45179</v>
      </c>
      <c r="G728" s="20">
        <v>38</v>
      </c>
      <c r="H728" s="73">
        <v>4.7</v>
      </c>
      <c r="I728" s="48">
        <f>IF(MONTH(Calls[[#This Row],[Date of Call]])&lt;=6, YEAR(Calls[[#This Row],[Date of Call]]),YEAR(Calls[[#This Row],[Date of Call]])+1)</f>
        <v>2024</v>
      </c>
      <c r="J728" s="48" t="str">
        <f>TEXT(Calls[[#This Row],[Date of Call]],"DDDD")</f>
        <v>Sunday</v>
      </c>
      <c r="K728" s="48" t="str" cm="1">
        <f t="array" ref="K728">_xlfn.IFS(Calls[[#This Row],[Duration]]&lt;=10,"Under 10 mins",Calls[[#This Row],[Duration]]&lt;=30,"10 to 30 mins", Calls[[#This Row],[Duration]]&lt;60,"30 to 60 mins", Calls[[#This Row],[Duration]]&lt;=120,"1 to 2 hours",TRUE, "More than 2 hours")</f>
        <v>1 to 2 hours</v>
      </c>
      <c r="L728" s="5">
        <f>ROUND(Calls[[#This Row],[Satisfaction Rating]],0)</f>
        <v>5</v>
      </c>
    </row>
    <row r="729" spans="2:12" x14ac:dyDescent="0.3">
      <c r="B729" s="72" t="s">
        <v>1903</v>
      </c>
      <c r="C729" s="20" t="s">
        <v>1156</v>
      </c>
      <c r="D729" s="20">
        <v>58</v>
      </c>
      <c r="E729" s="69" t="s">
        <v>1166</v>
      </c>
      <c r="F729" s="70">
        <v>45181</v>
      </c>
      <c r="G729" s="20">
        <v>90</v>
      </c>
      <c r="H729" s="73">
        <v>4.3</v>
      </c>
      <c r="I729" s="48">
        <f>IF(MONTH(Calls[[#This Row],[Date of Call]])&lt;=6, YEAR(Calls[[#This Row],[Date of Call]]),YEAR(Calls[[#This Row],[Date of Call]])+1)</f>
        <v>2024</v>
      </c>
      <c r="J729" s="48" t="str">
        <f>TEXT(Calls[[#This Row],[Date of Call]],"DDDD")</f>
        <v>Tuesday</v>
      </c>
      <c r="K729" s="48" t="str" cm="1">
        <f t="array" ref="K729">_xlfn.IFS(Calls[[#This Row],[Duration]]&lt;=10,"Under 10 mins",Calls[[#This Row],[Duration]]&lt;=30,"10 to 30 mins", Calls[[#This Row],[Duration]]&lt;60,"30 to 60 mins", Calls[[#This Row],[Duration]]&lt;=120,"1 to 2 hours",TRUE, "More than 2 hours")</f>
        <v>30 to 60 mins</v>
      </c>
      <c r="L729" s="5">
        <f>ROUND(Calls[[#This Row],[Satisfaction Rating]],0)</f>
        <v>4</v>
      </c>
    </row>
    <row r="730" spans="2:12" x14ac:dyDescent="0.3">
      <c r="B730" s="72" t="s">
        <v>1904</v>
      </c>
      <c r="C730" s="20" t="s">
        <v>1187</v>
      </c>
      <c r="D730" s="20">
        <v>66</v>
      </c>
      <c r="E730" s="69" t="s">
        <v>1166</v>
      </c>
      <c r="F730" s="70">
        <v>45181</v>
      </c>
      <c r="G730" s="20">
        <v>32</v>
      </c>
      <c r="H730" s="73">
        <v>3.8</v>
      </c>
      <c r="I730" s="48">
        <f>IF(MONTH(Calls[[#This Row],[Date of Call]])&lt;=6, YEAR(Calls[[#This Row],[Date of Call]]),YEAR(Calls[[#This Row],[Date of Call]])+1)</f>
        <v>2024</v>
      </c>
      <c r="J730" s="48" t="str">
        <f>TEXT(Calls[[#This Row],[Date of Call]],"DDDD")</f>
        <v>Tuesday</v>
      </c>
      <c r="K730" s="48" t="str" cm="1">
        <f t="array" ref="K730">_xlfn.IFS(Calls[[#This Row],[Duration]]&lt;=10,"Under 10 mins",Calls[[#This Row],[Duration]]&lt;=30,"10 to 30 mins", Calls[[#This Row],[Duration]]&lt;60,"30 to 60 mins", Calls[[#This Row],[Duration]]&lt;=120,"1 to 2 hours",TRUE, "More than 2 hours")</f>
        <v>1 to 2 hours</v>
      </c>
      <c r="L730" s="5">
        <f>ROUND(Calls[[#This Row],[Satisfaction Rating]],0)</f>
        <v>4</v>
      </c>
    </row>
    <row r="731" spans="2:12" x14ac:dyDescent="0.3">
      <c r="B731" s="72" t="s">
        <v>1905</v>
      </c>
      <c r="C731" s="20" t="s">
        <v>1162</v>
      </c>
      <c r="D731" s="20">
        <v>75</v>
      </c>
      <c r="E731" s="69" t="s">
        <v>1184</v>
      </c>
      <c r="F731" s="70">
        <v>45181</v>
      </c>
      <c r="G731" s="20">
        <v>120</v>
      </c>
      <c r="H731" s="73">
        <v>4.4000000000000004</v>
      </c>
      <c r="I731" s="48">
        <f>IF(MONTH(Calls[[#This Row],[Date of Call]])&lt;=6, YEAR(Calls[[#This Row],[Date of Call]]),YEAR(Calls[[#This Row],[Date of Call]])+1)</f>
        <v>2024</v>
      </c>
      <c r="J731" s="48" t="str">
        <f>TEXT(Calls[[#This Row],[Date of Call]],"DDDD")</f>
        <v>Tuesday</v>
      </c>
      <c r="K731" s="48" t="str" cm="1">
        <f t="array" ref="K731">_xlfn.IFS(Calls[[#This Row],[Duration]]&lt;=10,"Under 10 mins",Calls[[#This Row],[Duration]]&lt;=30,"10 to 30 mins", Calls[[#This Row],[Duration]]&lt;60,"30 to 60 mins", Calls[[#This Row],[Duration]]&lt;=120,"1 to 2 hours",TRUE, "More than 2 hours")</f>
        <v>1 to 2 hours</v>
      </c>
      <c r="L731" s="5">
        <f>ROUND(Calls[[#This Row],[Satisfaction Rating]],0)</f>
        <v>4</v>
      </c>
    </row>
    <row r="732" spans="2:12" x14ac:dyDescent="0.3">
      <c r="B732" s="72" t="s">
        <v>1906</v>
      </c>
      <c r="C732" s="20" t="s">
        <v>1183</v>
      </c>
      <c r="D732" s="20">
        <v>8</v>
      </c>
      <c r="E732" s="69" t="s">
        <v>1166</v>
      </c>
      <c r="F732" s="70">
        <v>45181</v>
      </c>
      <c r="G732" s="20">
        <v>31</v>
      </c>
      <c r="H732" s="73">
        <v>3.9</v>
      </c>
      <c r="I732" s="48">
        <f>IF(MONTH(Calls[[#This Row],[Date of Call]])&lt;=6, YEAR(Calls[[#This Row],[Date of Call]]),YEAR(Calls[[#This Row],[Date of Call]])+1)</f>
        <v>2024</v>
      </c>
      <c r="J732" s="48" t="str">
        <f>TEXT(Calls[[#This Row],[Date of Call]],"DDDD")</f>
        <v>Tuesday</v>
      </c>
      <c r="K732" s="48" t="str" cm="1">
        <f t="array" ref="K732">_xlfn.IFS(Calls[[#This Row],[Duration]]&lt;=10,"Under 10 mins",Calls[[#This Row],[Duration]]&lt;=30,"10 to 30 mins", Calls[[#This Row],[Duration]]&lt;60,"30 to 60 mins", Calls[[#This Row],[Duration]]&lt;=120,"1 to 2 hours",TRUE, "More than 2 hours")</f>
        <v>Under 10 mins</v>
      </c>
      <c r="L732" s="5">
        <f>ROUND(Calls[[#This Row],[Satisfaction Rating]],0)</f>
        <v>4</v>
      </c>
    </row>
    <row r="733" spans="2:12" x14ac:dyDescent="0.3">
      <c r="B733" s="72" t="s">
        <v>1907</v>
      </c>
      <c r="C733" s="20" t="s">
        <v>1165</v>
      </c>
      <c r="D733" s="20">
        <v>76</v>
      </c>
      <c r="E733" s="69" t="s">
        <v>1184</v>
      </c>
      <c r="F733" s="70">
        <v>45182</v>
      </c>
      <c r="G733" s="20">
        <v>108</v>
      </c>
      <c r="H733" s="73">
        <v>4.9000000000000004</v>
      </c>
      <c r="I733" s="48">
        <f>IF(MONTH(Calls[[#This Row],[Date of Call]])&lt;=6, YEAR(Calls[[#This Row],[Date of Call]]),YEAR(Calls[[#This Row],[Date of Call]])+1)</f>
        <v>2024</v>
      </c>
      <c r="J733" s="48" t="str">
        <f>TEXT(Calls[[#This Row],[Date of Call]],"DDDD")</f>
        <v>Wednesday</v>
      </c>
      <c r="K733" s="48" t="str" cm="1">
        <f t="array" ref="K733">_xlfn.IFS(Calls[[#This Row],[Duration]]&lt;=10,"Under 10 mins",Calls[[#This Row],[Duration]]&lt;=30,"10 to 30 mins", Calls[[#This Row],[Duration]]&lt;60,"30 to 60 mins", Calls[[#This Row],[Duration]]&lt;=120,"1 to 2 hours",TRUE, "More than 2 hours")</f>
        <v>1 to 2 hours</v>
      </c>
      <c r="L733" s="5">
        <f>ROUND(Calls[[#This Row],[Satisfaction Rating]],0)</f>
        <v>5</v>
      </c>
    </row>
    <row r="734" spans="2:12" x14ac:dyDescent="0.3">
      <c r="B734" s="72" t="s">
        <v>1908</v>
      </c>
      <c r="C734" s="20" t="s">
        <v>1156</v>
      </c>
      <c r="D734" s="20">
        <v>110</v>
      </c>
      <c r="E734" s="69" t="s">
        <v>1184</v>
      </c>
      <c r="F734" s="70">
        <v>45182</v>
      </c>
      <c r="G734" s="20">
        <v>180</v>
      </c>
      <c r="H734" s="73">
        <v>4.2</v>
      </c>
      <c r="I734" s="48">
        <f>IF(MONTH(Calls[[#This Row],[Date of Call]])&lt;=6, YEAR(Calls[[#This Row],[Date of Call]]),YEAR(Calls[[#This Row],[Date of Call]])+1)</f>
        <v>2024</v>
      </c>
      <c r="J734" s="48" t="str">
        <f>TEXT(Calls[[#This Row],[Date of Call]],"DDDD")</f>
        <v>Wednesday</v>
      </c>
      <c r="K734" s="48" t="str" cm="1">
        <f t="array" ref="K734">_xlfn.IFS(Calls[[#This Row],[Duration]]&lt;=10,"Under 10 mins",Calls[[#This Row],[Duration]]&lt;=30,"10 to 30 mins", Calls[[#This Row],[Duration]]&lt;60,"30 to 60 mins", Calls[[#This Row],[Duration]]&lt;=120,"1 to 2 hours",TRUE, "More than 2 hours")</f>
        <v>1 to 2 hours</v>
      </c>
      <c r="L734" s="5">
        <f>ROUND(Calls[[#This Row],[Satisfaction Rating]],0)</f>
        <v>4</v>
      </c>
    </row>
    <row r="735" spans="2:12" x14ac:dyDescent="0.3">
      <c r="B735" s="72" t="s">
        <v>1909</v>
      </c>
      <c r="C735" s="20" t="s">
        <v>1187</v>
      </c>
      <c r="D735" s="20">
        <v>50</v>
      </c>
      <c r="E735" s="69" t="s">
        <v>1172</v>
      </c>
      <c r="F735" s="70">
        <v>45183</v>
      </c>
      <c r="G735" s="20">
        <v>124</v>
      </c>
      <c r="H735" s="73">
        <v>4</v>
      </c>
      <c r="I735" s="48">
        <f>IF(MONTH(Calls[[#This Row],[Date of Call]])&lt;=6, YEAR(Calls[[#This Row],[Date of Call]]),YEAR(Calls[[#This Row],[Date of Call]])+1)</f>
        <v>2024</v>
      </c>
      <c r="J735" s="48" t="str">
        <f>TEXT(Calls[[#This Row],[Date of Call]],"DDDD")</f>
        <v>Thursday</v>
      </c>
      <c r="K735" s="48" t="str" cm="1">
        <f t="array" ref="K735">_xlfn.IFS(Calls[[#This Row],[Duration]]&lt;=10,"Under 10 mins",Calls[[#This Row],[Duration]]&lt;=30,"10 to 30 mins", Calls[[#This Row],[Duration]]&lt;60,"30 to 60 mins", Calls[[#This Row],[Duration]]&lt;=120,"1 to 2 hours",TRUE, "More than 2 hours")</f>
        <v>30 to 60 mins</v>
      </c>
      <c r="L735" s="5">
        <f>ROUND(Calls[[#This Row],[Satisfaction Rating]],0)</f>
        <v>4</v>
      </c>
    </row>
    <row r="736" spans="2:12" x14ac:dyDescent="0.3">
      <c r="B736" s="72" t="s">
        <v>1910</v>
      </c>
      <c r="C736" s="20" t="s">
        <v>1176</v>
      </c>
      <c r="D736" s="20">
        <v>78</v>
      </c>
      <c r="E736" s="69" t="s">
        <v>1172</v>
      </c>
      <c r="F736" s="70">
        <v>45183</v>
      </c>
      <c r="G736" s="20">
        <v>23</v>
      </c>
      <c r="H736" s="73">
        <v>4.2</v>
      </c>
      <c r="I736" s="48">
        <f>IF(MONTH(Calls[[#This Row],[Date of Call]])&lt;=6, YEAR(Calls[[#This Row],[Date of Call]]),YEAR(Calls[[#This Row],[Date of Call]])+1)</f>
        <v>2024</v>
      </c>
      <c r="J736" s="48" t="str">
        <f>TEXT(Calls[[#This Row],[Date of Call]],"DDDD")</f>
        <v>Thursday</v>
      </c>
      <c r="K736" s="48" t="str" cm="1">
        <f t="array" ref="K736">_xlfn.IFS(Calls[[#This Row],[Duration]]&lt;=10,"Under 10 mins",Calls[[#This Row],[Duration]]&lt;=30,"10 to 30 mins", Calls[[#This Row],[Duration]]&lt;60,"30 to 60 mins", Calls[[#This Row],[Duration]]&lt;=120,"1 to 2 hours",TRUE, "More than 2 hours")</f>
        <v>1 to 2 hours</v>
      </c>
      <c r="L736" s="5">
        <f>ROUND(Calls[[#This Row],[Satisfaction Rating]],0)</f>
        <v>4</v>
      </c>
    </row>
    <row r="737" spans="2:12" x14ac:dyDescent="0.3">
      <c r="B737" s="72" t="s">
        <v>1911</v>
      </c>
      <c r="C737" s="20" t="s">
        <v>1188</v>
      </c>
      <c r="D737" s="20">
        <v>59</v>
      </c>
      <c r="E737" s="69" t="s">
        <v>1157</v>
      </c>
      <c r="F737" s="70">
        <v>45184</v>
      </c>
      <c r="G737" s="20">
        <v>24</v>
      </c>
      <c r="H737" s="73">
        <v>4.8</v>
      </c>
      <c r="I737" s="48">
        <f>IF(MONTH(Calls[[#This Row],[Date of Call]])&lt;=6, YEAR(Calls[[#This Row],[Date of Call]]),YEAR(Calls[[#This Row],[Date of Call]])+1)</f>
        <v>2024</v>
      </c>
      <c r="J737" s="48" t="str">
        <f>TEXT(Calls[[#This Row],[Date of Call]],"DDDD")</f>
        <v>Friday</v>
      </c>
      <c r="K737" s="48" t="str" cm="1">
        <f t="array" ref="K737">_xlfn.IFS(Calls[[#This Row],[Duration]]&lt;=10,"Under 10 mins",Calls[[#This Row],[Duration]]&lt;=30,"10 to 30 mins", Calls[[#This Row],[Duration]]&lt;60,"30 to 60 mins", Calls[[#This Row],[Duration]]&lt;=120,"1 to 2 hours",TRUE, "More than 2 hours")</f>
        <v>30 to 60 mins</v>
      </c>
      <c r="L737" s="5">
        <f>ROUND(Calls[[#This Row],[Satisfaction Rating]],0)</f>
        <v>5</v>
      </c>
    </row>
    <row r="738" spans="2:12" x14ac:dyDescent="0.3">
      <c r="B738" s="72" t="s">
        <v>1912</v>
      </c>
      <c r="C738" s="20" t="s">
        <v>1176</v>
      </c>
      <c r="D738" s="20">
        <v>126</v>
      </c>
      <c r="E738" s="69" t="s">
        <v>1166</v>
      </c>
      <c r="F738" s="70">
        <v>45185</v>
      </c>
      <c r="G738" s="20">
        <v>52</v>
      </c>
      <c r="H738" s="73">
        <v>1.1000000000000001</v>
      </c>
      <c r="I738" s="48">
        <f>IF(MONTH(Calls[[#This Row],[Date of Call]])&lt;=6, YEAR(Calls[[#This Row],[Date of Call]]),YEAR(Calls[[#This Row],[Date of Call]])+1)</f>
        <v>2024</v>
      </c>
      <c r="J738" s="48" t="str">
        <f>TEXT(Calls[[#This Row],[Date of Call]],"DDDD")</f>
        <v>Saturday</v>
      </c>
      <c r="K738" s="48" t="str" cm="1">
        <f t="array" ref="K738">_xlfn.IFS(Calls[[#This Row],[Duration]]&lt;=10,"Under 10 mins",Calls[[#This Row],[Duration]]&lt;=30,"10 to 30 mins", Calls[[#This Row],[Duration]]&lt;60,"30 to 60 mins", Calls[[#This Row],[Duration]]&lt;=120,"1 to 2 hours",TRUE, "More than 2 hours")</f>
        <v>More than 2 hours</v>
      </c>
      <c r="L738" s="5">
        <f>ROUND(Calls[[#This Row],[Satisfaction Rating]],0)</f>
        <v>1</v>
      </c>
    </row>
    <row r="739" spans="2:12" x14ac:dyDescent="0.3">
      <c r="B739" s="72" t="s">
        <v>1913</v>
      </c>
      <c r="C739" s="20" t="s">
        <v>1165</v>
      </c>
      <c r="D739" s="20">
        <v>43</v>
      </c>
      <c r="E739" s="69" t="s">
        <v>1157</v>
      </c>
      <c r="F739" s="70">
        <v>45186</v>
      </c>
      <c r="G739" s="20">
        <v>168</v>
      </c>
      <c r="H739" s="73">
        <v>4</v>
      </c>
      <c r="I739" s="48">
        <f>IF(MONTH(Calls[[#This Row],[Date of Call]])&lt;=6, YEAR(Calls[[#This Row],[Date of Call]]),YEAR(Calls[[#This Row],[Date of Call]])+1)</f>
        <v>2024</v>
      </c>
      <c r="J739" s="48" t="str">
        <f>TEXT(Calls[[#This Row],[Date of Call]],"DDDD")</f>
        <v>Sunday</v>
      </c>
      <c r="K739" s="48" t="str" cm="1">
        <f t="array" ref="K739">_xlfn.IFS(Calls[[#This Row],[Duration]]&lt;=10,"Under 10 mins",Calls[[#This Row],[Duration]]&lt;=30,"10 to 30 mins", Calls[[#This Row],[Duration]]&lt;60,"30 to 60 mins", Calls[[#This Row],[Duration]]&lt;=120,"1 to 2 hours",TRUE, "More than 2 hours")</f>
        <v>30 to 60 mins</v>
      </c>
      <c r="L739" s="5">
        <f>ROUND(Calls[[#This Row],[Satisfaction Rating]],0)</f>
        <v>4</v>
      </c>
    </row>
    <row r="740" spans="2:12" x14ac:dyDescent="0.3">
      <c r="B740" s="72" t="s">
        <v>1914</v>
      </c>
      <c r="C740" s="20" t="s">
        <v>1158</v>
      </c>
      <c r="D740" s="20">
        <v>79</v>
      </c>
      <c r="E740" s="69" t="s">
        <v>1184</v>
      </c>
      <c r="F740" s="70">
        <v>45188</v>
      </c>
      <c r="G740" s="20">
        <v>125</v>
      </c>
      <c r="H740" s="73">
        <v>4.8</v>
      </c>
      <c r="I740" s="48">
        <f>IF(MONTH(Calls[[#This Row],[Date of Call]])&lt;=6, YEAR(Calls[[#This Row],[Date of Call]]),YEAR(Calls[[#This Row],[Date of Call]])+1)</f>
        <v>2024</v>
      </c>
      <c r="J740" s="48" t="str">
        <f>TEXT(Calls[[#This Row],[Date of Call]],"DDDD")</f>
        <v>Tuesday</v>
      </c>
      <c r="K740" s="48" t="str" cm="1">
        <f t="array" ref="K740">_xlfn.IFS(Calls[[#This Row],[Duration]]&lt;=10,"Under 10 mins",Calls[[#This Row],[Duration]]&lt;=30,"10 to 30 mins", Calls[[#This Row],[Duration]]&lt;60,"30 to 60 mins", Calls[[#This Row],[Duration]]&lt;=120,"1 to 2 hours",TRUE, "More than 2 hours")</f>
        <v>1 to 2 hours</v>
      </c>
      <c r="L740" s="5">
        <f>ROUND(Calls[[#This Row],[Satisfaction Rating]],0)</f>
        <v>5</v>
      </c>
    </row>
    <row r="741" spans="2:12" x14ac:dyDescent="0.3">
      <c r="B741" s="72" t="s">
        <v>1915</v>
      </c>
      <c r="C741" s="20" t="s">
        <v>1156</v>
      </c>
      <c r="D741" s="20">
        <v>71</v>
      </c>
      <c r="E741" s="69" t="s">
        <v>1157</v>
      </c>
      <c r="F741" s="70">
        <v>45189</v>
      </c>
      <c r="G741" s="20">
        <v>50</v>
      </c>
      <c r="H741" s="73">
        <v>4.2</v>
      </c>
      <c r="I741" s="48">
        <f>IF(MONTH(Calls[[#This Row],[Date of Call]])&lt;=6, YEAR(Calls[[#This Row],[Date of Call]]),YEAR(Calls[[#This Row],[Date of Call]])+1)</f>
        <v>2024</v>
      </c>
      <c r="J741" s="48" t="str">
        <f>TEXT(Calls[[#This Row],[Date of Call]],"DDDD")</f>
        <v>Wednesday</v>
      </c>
      <c r="K741" s="48" t="str" cm="1">
        <f t="array" ref="K741">_xlfn.IFS(Calls[[#This Row],[Duration]]&lt;=10,"Under 10 mins",Calls[[#This Row],[Duration]]&lt;=30,"10 to 30 mins", Calls[[#This Row],[Duration]]&lt;60,"30 to 60 mins", Calls[[#This Row],[Duration]]&lt;=120,"1 to 2 hours",TRUE, "More than 2 hours")</f>
        <v>1 to 2 hours</v>
      </c>
      <c r="L741" s="5">
        <f>ROUND(Calls[[#This Row],[Satisfaction Rating]],0)</f>
        <v>4</v>
      </c>
    </row>
    <row r="742" spans="2:12" x14ac:dyDescent="0.3">
      <c r="B742" s="72" t="s">
        <v>1916</v>
      </c>
      <c r="C742" s="20" t="s">
        <v>1181</v>
      </c>
      <c r="D742" s="20">
        <v>94</v>
      </c>
      <c r="E742" s="69" t="s">
        <v>1166</v>
      </c>
      <c r="F742" s="70">
        <v>45190</v>
      </c>
      <c r="G742" s="20">
        <v>220</v>
      </c>
      <c r="H742" s="73">
        <v>4.5999999999999996</v>
      </c>
      <c r="I742" s="48">
        <f>IF(MONTH(Calls[[#This Row],[Date of Call]])&lt;=6, YEAR(Calls[[#This Row],[Date of Call]]),YEAR(Calls[[#This Row],[Date of Call]])+1)</f>
        <v>2024</v>
      </c>
      <c r="J742" s="48" t="str">
        <f>TEXT(Calls[[#This Row],[Date of Call]],"DDDD")</f>
        <v>Thursday</v>
      </c>
      <c r="K742" s="48" t="str" cm="1">
        <f t="array" ref="K742">_xlfn.IFS(Calls[[#This Row],[Duration]]&lt;=10,"Under 10 mins",Calls[[#This Row],[Duration]]&lt;=30,"10 to 30 mins", Calls[[#This Row],[Duration]]&lt;60,"30 to 60 mins", Calls[[#This Row],[Duration]]&lt;=120,"1 to 2 hours",TRUE, "More than 2 hours")</f>
        <v>1 to 2 hours</v>
      </c>
      <c r="L742" s="5">
        <f>ROUND(Calls[[#This Row],[Satisfaction Rating]],0)</f>
        <v>5</v>
      </c>
    </row>
    <row r="743" spans="2:12" x14ac:dyDescent="0.3">
      <c r="B743" s="72" t="s">
        <v>1917</v>
      </c>
      <c r="C743" s="20" t="s">
        <v>1183</v>
      </c>
      <c r="D743" s="20">
        <v>108</v>
      </c>
      <c r="E743" s="69" t="s">
        <v>1157</v>
      </c>
      <c r="F743" s="70">
        <v>45190</v>
      </c>
      <c r="G743" s="20">
        <v>180</v>
      </c>
      <c r="H743" s="73">
        <v>4</v>
      </c>
      <c r="I743" s="48">
        <f>IF(MONTH(Calls[[#This Row],[Date of Call]])&lt;=6, YEAR(Calls[[#This Row],[Date of Call]]),YEAR(Calls[[#This Row],[Date of Call]])+1)</f>
        <v>2024</v>
      </c>
      <c r="J743" s="48" t="str">
        <f>TEXT(Calls[[#This Row],[Date of Call]],"DDDD")</f>
        <v>Thursday</v>
      </c>
      <c r="K743" s="48" t="str" cm="1">
        <f t="array" ref="K743">_xlfn.IFS(Calls[[#This Row],[Duration]]&lt;=10,"Under 10 mins",Calls[[#This Row],[Duration]]&lt;=30,"10 to 30 mins", Calls[[#This Row],[Duration]]&lt;60,"30 to 60 mins", Calls[[#This Row],[Duration]]&lt;=120,"1 to 2 hours",TRUE, "More than 2 hours")</f>
        <v>1 to 2 hours</v>
      </c>
      <c r="L743" s="5">
        <f>ROUND(Calls[[#This Row],[Satisfaction Rating]],0)</f>
        <v>4</v>
      </c>
    </row>
    <row r="744" spans="2:12" x14ac:dyDescent="0.3">
      <c r="B744" s="72" t="s">
        <v>1918</v>
      </c>
      <c r="C744" s="20" t="s">
        <v>1165</v>
      </c>
      <c r="D744" s="20">
        <v>76</v>
      </c>
      <c r="E744" s="69" t="s">
        <v>1166</v>
      </c>
      <c r="F744" s="70">
        <v>45190</v>
      </c>
      <c r="G744" s="20">
        <v>110</v>
      </c>
      <c r="H744" s="73">
        <v>3.9</v>
      </c>
      <c r="I744" s="48">
        <f>IF(MONTH(Calls[[#This Row],[Date of Call]])&lt;=6, YEAR(Calls[[#This Row],[Date of Call]]),YEAR(Calls[[#This Row],[Date of Call]])+1)</f>
        <v>2024</v>
      </c>
      <c r="J744" s="48" t="str">
        <f>TEXT(Calls[[#This Row],[Date of Call]],"DDDD")</f>
        <v>Thursday</v>
      </c>
      <c r="K744" s="48" t="str" cm="1">
        <f t="array" ref="K744">_xlfn.IFS(Calls[[#This Row],[Duration]]&lt;=10,"Under 10 mins",Calls[[#This Row],[Duration]]&lt;=30,"10 to 30 mins", Calls[[#This Row],[Duration]]&lt;60,"30 to 60 mins", Calls[[#This Row],[Duration]]&lt;=120,"1 to 2 hours",TRUE, "More than 2 hours")</f>
        <v>1 to 2 hours</v>
      </c>
      <c r="L744" s="5">
        <f>ROUND(Calls[[#This Row],[Satisfaction Rating]],0)</f>
        <v>4</v>
      </c>
    </row>
    <row r="745" spans="2:12" x14ac:dyDescent="0.3">
      <c r="B745" s="72" t="s">
        <v>1919</v>
      </c>
      <c r="C745" s="20" t="s">
        <v>1188</v>
      </c>
      <c r="D745" s="20">
        <v>136</v>
      </c>
      <c r="E745" s="69" t="s">
        <v>1157</v>
      </c>
      <c r="F745" s="70">
        <v>45190</v>
      </c>
      <c r="G745" s="20">
        <v>36</v>
      </c>
      <c r="H745" s="73">
        <v>2.8</v>
      </c>
      <c r="I745" s="48">
        <f>IF(MONTH(Calls[[#This Row],[Date of Call]])&lt;=6, YEAR(Calls[[#This Row],[Date of Call]]),YEAR(Calls[[#This Row],[Date of Call]])+1)</f>
        <v>2024</v>
      </c>
      <c r="J745" s="48" t="str">
        <f>TEXT(Calls[[#This Row],[Date of Call]],"DDDD")</f>
        <v>Thursday</v>
      </c>
      <c r="K745" s="48" t="str" cm="1">
        <f t="array" ref="K745">_xlfn.IFS(Calls[[#This Row],[Duration]]&lt;=10,"Under 10 mins",Calls[[#This Row],[Duration]]&lt;=30,"10 to 30 mins", Calls[[#This Row],[Duration]]&lt;60,"30 to 60 mins", Calls[[#This Row],[Duration]]&lt;=120,"1 to 2 hours",TRUE, "More than 2 hours")</f>
        <v>More than 2 hours</v>
      </c>
      <c r="L745" s="5">
        <f>ROUND(Calls[[#This Row],[Satisfaction Rating]],0)</f>
        <v>3</v>
      </c>
    </row>
    <row r="746" spans="2:12" x14ac:dyDescent="0.3">
      <c r="B746" s="72" t="s">
        <v>1920</v>
      </c>
      <c r="C746" s="20" t="s">
        <v>1161</v>
      </c>
      <c r="D746" s="20">
        <v>129</v>
      </c>
      <c r="E746" s="69" t="s">
        <v>1172</v>
      </c>
      <c r="F746" s="70">
        <v>45191</v>
      </c>
      <c r="G746" s="20">
        <v>93</v>
      </c>
      <c r="H746" s="73">
        <v>4.7</v>
      </c>
      <c r="I746" s="48">
        <f>IF(MONTH(Calls[[#This Row],[Date of Call]])&lt;=6, YEAR(Calls[[#This Row],[Date of Call]]),YEAR(Calls[[#This Row],[Date of Call]])+1)</f>
        <v>2024</v>
      </c>
      <c r="J746" s="48" t="str">
        <f>TEXT(Calls[[#This Row],[Date of Call]],"DDDD")</f>
        <v>Friday</v>
      </c>
      <c r="K746" s="48" t="str" cm="1">
        <f t="array" ref="K746">_xlfn.IFS(Calls[[#This Row],[Duration]]&lt;=10,"Under 10 mins",Calls[[#This Row],[Duration]]&lt;=30,"10 to 30 mins", Calls[[#This Row],[Duration]]&lt;60,"30 to 60 mins", Calls[[#This Row],[Duration]]&lt;=120,"1 to 2 hours",TRUE, "More than 2 hours")</f>
        <v>More than 2 hours</v>
      </c>
      <c r="L746" s="5">
        <f>ROUND(Calls[[#This Row],[Satisfaction Rating]],0)</f>
        <v>5</v>
      </c>
    </row>
    <row r="747" spans="2:12" x14ac:dyDescent="0.3">
      <c r="B747" s="72" t="s">
        <v>1921</v>
      </c>
      <c r="C747" s="20" t="s">
        <v>1183</v>
      </c>
      <c r="D747" s="20">
        <v>120</v>
      </c>
      <c r="E747" s="69" t="s">
        <v>1157</v>
      </c>
      <c r="F747" s="70">
        <v>45191</v>
      </c>
      <c r="G747" s="20">
        <v>38</v>
      </c>
      <c r="H747" s="73">
        <v>4.2</v>
      </c>
      <c r="I747" s="48">
        <f>IF(MONTH(Calls[[#This Row],[Date of Call]])&lt;=6, YEAR(Calls[[#This Row],[Date of Call]]),YEAR(Calls[[#This Row],[Date of Call]])+1)</f>
        <v>2024</v>
      </c>
      <c r="J747" s="48" t="str">
        <f>TEXT(Calls[[#This Row],[Date of Call]],"DDDD")</f>
        <v>Friday</v>
      </c>
      <c r="K747" s="48" t="str" cm="1">
        <f t="array" ref="K747">_xlfn.IFS(Calls[[#This Row],[Duration]]&lt;=10,"Under 10 mins",Calls[[#This Row],[Duration]]&lt;=30,"10 to 30 mins", Calls[[#This Row],[Duration]]&lt;60,"30 to 60 mins", Calls[[#This Row],[Duration]]&lt;=120,"1 to 2 hours",TRUE, "More than 2 hours")</f>
        <v>1 to 2 hours</v>
      </c>
      <c r="L747" s="5">
        <f>ROUND(Calls[[#This Row],[Satisfaction Rating]],0)</f>
        <v>4</v>
      </c>
    </row>
    <row r="748" spans="2:12" x14ac:dyDescent="0.3">
      <c r="B748" s="72" t="s">
        <v>1922</v>
      </c>
      <c r="C748" s="20" t="s">
        <v>1165</v>
      </c>
      <c r="D748" s="20">
        <v>108</v>
      </c>
      <c r="E748" s="69" t="s">
        <v>1172</v>
      </c>
      <c r="F748" s="70">
        <v>45192</v>
      </c>
      <c r="G748" s="20">
        <v>66</v>
      </c>
      <c r="H748" s="73">
        <v>3.9</v>
      </c>
      <c r="I748" s="48">
        <f>IF(MONTH(Calls[[#This Row],[Date of Call]])&lt;=6, YEAR(Calls[[#This Row],[Date of Call]]),YEAR(Calls[[#This Row],[Date of Call]])+1)</f>
        <v>2024</v>
      </c>
      <c r="J748" s="48" t="str">
        <f>TEXT(Calls[[#This Row],[Date of Call]],"DDDD")</f>
        <v>Saturday</v>
      </c>
      <c r="K748" s="48" t="str" cm="1">
        <f t="array" ref="K748">_xlfn.IFS(Calls[[#This Row],[Duration]]&lt;=10,"Under 10 mins",Calls[[#This Row],[Duration]]&lt;=30,"10 to 30 mins", Calls[[#This Row],[Duration]]&lt;60,"30 to 60 mins", Calls[[#This Row],[Duration]]&lt;=120,"1 to 2 hours",TRUE, "More than 2 hours")</f>
        <v>1 to 2 hours</v>
      </c>
      <c r="L748" s="5">
        <f>ROUND(Calls[[#This Row],[Satisfaction Rating]],0)</f>
        <v>4</v>
      </c>
    </row>
    <row r="749" spans="2:12" x14ac:dyDescent="0.3">
      <c r="B749" s="72" t="s">
        <v>1923</v>
      </c>
      <c r="C749" s="20" t="s">
        <v>1176</v>
      </c>
      <c r="D749" s="20">
        <v>79</v>
      </c>
      <c r="E749" s="69" t="s">
        <v>1157</v>
      </c>
      <c r="F749" s="70">
        <v>45192</v>
      </c>
      <c r="G749" s="20">
        <v>215</v>
      </c>
      <c r="H749" s="73">
        <v>4.5999999999999996</v>
      </c>
      <c r="I749" s="48">
        <f>IF(MONTH(Calls[[#This Row],[Date of Call]])&lt;=6, YEAR(Calls[[#This Row],[Date of Call]]),YEAR(Calls[[#This Row],[Date of Call]])+1)</f>
        <v>2024</v>
      </c>
      <c r="J749" s="48" t="str">
        <f>TEXT(Calls[[#This Row],[Date of Call]],"DDDD")</f>
        <v>Saturday</v>
      </c>
      <c r="K749" s="48" t="str" cm="1">
        <f t="array" ref="K749">_xlfn.IFS(Calls[[#This Row],[Duration]]&lt;=10,"Under 10 mins",Calls[[#This Row],[Duration]]&lt;=30,"10 to 30 mins", Calls[[#This Row],[Duration]]&lt;60,"30 to 60 mins", Calls[[#This Row],[Duration]]&lt;=120,"1 to 2 hours",TRUE, "More than 2 hours")</f>
        <v>1 to 2 hours</v>
      </c>
      <c r="L749" s="5">
        <f>ROUND(Calls[[#This Row],[Satisfaction Rating]],0)</f>
        <v>5</v>
      </c>
    </row>
    <row r="750" spans="2:12" x14ac:dyDescent="0.3">
      <c r="B750" s="72" t="s">
        <v>1924</v>
      </c>
      <c r="C750" s="20" t="s">
        <v>1176</v>
      </c>
      <c r="D750" s="20">
        <v>45</v>
      </c>
      <c r="E750" s="69" t="s">
        <v>1172</v>
      </c>
      <c r="F750" s="70">
        <v>45192</v>
      </c>
      <c r="G750" s="20">
        <v>92</v>
      </c>
      <c r="H750" s="73">
        <v>4.3</v>
      </c>
      <c r="I750" s="48">
        <f>IF(MONTH(Calls[[#This Row],[Date of Call]])&lt;=6, YEAR(Calls[[#This Row],[Date of Call]]),YEAR(Calls[[#This Row],[Date of Call]])+1)</f>
        <v>2024</v>
      </c>
      <c r="J750" s="48" t="str">
        <f>TEXT(Calls[[#This Row],[Date of Call]],"DDDD")</f>
        <v>Saturday</v>
      </c>
      <c r="K750" s="48" t="str" cm="1">
        <f t="array" ref="K750">_xlfn.IFS(Calls[[#This Row],[Duration]]&lt;=10,"Under 10 mins",Calls[[#This Row],[Duration]]&lt;=30,"10 to 30 mins", Calls[[#This Row],[Duration]]&lt;60,"30 to 60 mins", Calls[[#This Row],[Duration]]&lt;=120,"1 to 2 hours",TRUE, "More than 2 hours")</f>
        <v>30 to 60 mins</v>
      </c>
      <c r="L750" s="5">
        <f>ROUND(Calls[[#This Row],[Satisfaction Rating]],0)</f>
        <v>4</v>
      </c>
    </row>
    <row r="751" spans="2:12" x14ac:dyDescent="0.3">
      <c r="B751" s="72" t="s">
        <v>1925</v>
      </c>
      <c r="C751" s="20" t="s">
        <v>1171</v>
      </c>
      <c r="D751" s="20">
        <v>96</v>
      </c>
      <c r="E751" s="69" t="s">
        <v>1157</v>
      </c>
      <c r="F751" s="70">
        <v>45192</v>
      </c>
      <c r="G751" s="20">
        <v>80</v>
      </c>
      <c r="H751" s="73">
        <v>3.6</v>
      </c>
      <c r="I751" s="48">
        <f>IF(MONTH(Calls[[#This Row],[Date of Call]])&lt;=6, YEAR(Calls[[#This Row],[Date of Call]]),YEAR(Calls[[#This Row],[Date of Call]])+1)</f>
        <v>2024</v>
      </c>
      <c r="J751" s="48" t="str">
        <f>TEXT(Calls[[#This Row],[Date of Call]],"DDDD")</f>
        <v>Saturday</v>
      </c>
      <c r="K751" s="48" t="str" cm="1">
        <f t="array" ref="K751">_xlfn.IFS(Calls[[#This Row],[Duration]]&lt;=10,"Under 10 mins",Calls[[#This Row],[Duration]]&lt;=30,"10 to 30 mins", Calls[[#This Row],[Duration]]&lt;60,"30 to 60 mins", Calls[[#This Row],[Duration]]&lt;=120,"1 to 2 hours",TRUE, "More than 2 hours")</f>
        <v>1 to 2 hours</v>
      </c>
      <c r="L751" s="5">
        <f>ROUND(Calls[[#This Row],[Satisfaction Rating]],0)</f>
        <v>4</v>
      </c>
    </row>
    <row r="752" spans="2:12" x14ac:dyDescent="0.3">
      <c r="B752" s="72" t="s">
        <v>1926</v>
      </c>
      <c r="C752" s="20" t="s">
        <v>1171</v>
      </c>
      <c r="D752" s="20">
        <v>81</v>
      </c>
      <c r="E752" s="69" t="s">
        <v>1157</v>
      </c>
      <c r="F752" s="70">
        <v>45193</v>
      </c>
      <c r="G752" s="20">
        <v>123</v>
      </c>
      <c r="H752" s="73">
        <v>4.9000000000000004</v>
      </c>
      <c r="I752" s="48">
        <f>IF(MONTH(Calls[[#This Row],[Date of Call]])&lt;=6, YEAR(Calls[[#This Row],[Date of Call]]),YEAR(Calls[[#This Row],[Date of Call]])+1)</f>
        <v>2024</v>
      </c>
      <c r="J752" s="48" t="str">
        <f>TEXT(Calls[[#This Row],[Date of Call]],"DDDD")</f>
        <v>Sunday</v>
      </c>
      <c r="K752" s="48" t="str" cm="1">
        <f t="array" ref="K752">_xlfn.IFS(Calls[[#This Row],[Duration]]&lt;=10,"Under 10 mins",Calls[[#This Row],[Duration]]&lt;=30,"10 to 30 mins", Calls[[#This Row],[Duration]]&lt;60,"30 to 60 mins", Calls[[#This Row],[Duration]]&lt;=120,"1 to 2 hours",TRUE, "More than 2 hours")</f>
        <v>1 to 2 hours</v>
      </c>
      <c r="L752" s="5">
        <f>ROUND(Calls[[#This Row],[Satisfaction Rating]],0)</f>
        <v>5</v>
      </c>
    </row>
    <row r="753" spans="2:12" x14ac:dyDescent="0.3">
      <c r="B753" s="72" t="s">
        <v>1927</v>
      </c>
      <c r="C753" s="20" t="s">
        <v>1188</v>
      </c>
      <c r="D753" s="20">
        <v>95</v>
      </c>
      <c r="E753" s="69" t="s">
        <v>1178</v>
      </c>
      <c r="F753" s="70">
        <v>45193</v>
      </c>
      <c r="G753" s="20">
        <v>23</v>
      </c>
      <c r="H753" s="73">
        <v>2.4</v>
      </c>
      <c r="I753" s="48">
        <f>IF(MONTH(Calls[[#This Row],[Date of Call]])&lt;=6, YEAR(Calls[[#This Row],[Date of Call]]),YEAR(Calls[[#This Row],[Date of Call]])+1)</f>
        <v>2024</v>
      </c>
      <c r="J753" s="48" t="str">
        <f>TEXT(Calls[[#This Row],[Date of Call]],"DDDD")</f>
        <v>Sunday</v>
      </c>
      <c r="K753" s="48" t="str" cm="1">
        <f t="array" ref="K753">_xlfn.IFS(Calls[[#This Row],[Duration]]&lt;=10,"Under 10 mins",Calls[[#This Row],[Duration]]&lt;=30,"10 to 30 mins", Calls[[#This Row],[Duration]]&lt;60,"30 to 60 mins", Calls[[#This Row],[Duration]]&lt;=120,"1 to 2 hours",TRUE, "More than 2 hours")</f>
        <v>1 to 2 hours</v>
      </c>
      <c r="L753" s="5">
        <f>ROUND(Calls[[#This Row],[Satisfaction Rating]],0)</f>
        <v>2</v>
      </c>
    </row>
    <row r="754" spans="2:12" x14ac:dyDescent="0.3">
      <c r="B754" s="72" t="s">
        <v>1928</v>
      </c>
      <c r="C754" s="20" t="s">
        <v>1192</v>
      </c>
      <c r="D754" s="20">
        <v>159</v>
      </c>
      <c r="E754" s="69" t="s">
        <v>1166</v>
      </c>
      <c r="F754" s="70">
        <v>45193</v>
      </c>
      <c r="G754" s="20">
        <v>63</v>
      </c>
      <c r="H754" s="73">
        <v>4.2</v>
      </c>
      <c r="I754" s="48">
        <f>IF(MONTH(Calls[[#This Row],[Date of Call]])&lt;=6, YEAR(Calls[[#This Row],[Date of Call]]),YEAR(Calls[[#This Row],[Date of Call]])+1)</f>
        <v>2024</v>
      </c>
      <c r="J754" s="48" t="str">
        <f>TEXT(Calls[[#This Row],[Date of Call]],"DDDD")</f>
        <v>Sunday</v>
      </c>
      <c r="K754" s="48" t="str" cm="1">
        <f t="array" ref="K754">_xlfn.IFS(Calls[[#This Row],[Duration]]&lt;=10,"Under 10 mins",Calls[[#This Row],[Duration]]&lt;=30,"10 to 30 mins", Calls[[#This Row],[Duration]]&lt;60,"30 to 60 mins", Calls[[#This Row],[Duration]]&lt;=120,"1 to 2 hours",TRUE, "More than 2 hours")</f>
        <v>More than 2 hours</v>
      </c>
      <c r="L754" s="5">
        <f>ROUND(Calls[[#This Row],[Satisfaction Rating]],0)</f>
        <v>4</v>
      </c>
    </row>
    <row r="755" spans="2:12" x14ac:dyDescent="0.3">
      <c r="B755" s="72" t="s">
        <v>1929</v>
      </c>
      <c r="C755" s="20" t="s">
        <v>1179</v>
      </c>
      <c r="D755" s="20">
        <v>109</v>
      </c>
      <c r="E755" s="69" t="s">
        <v>1184</v>
      </c>
      <c r="F755" s="70">
        <v>45193</v>
      </c>
      <c r="G755" s="20">
        <v>52</v>
      </c>
      <c r="H755" s="73">
        <v>3.9</v>
      </c>
      <c r="I755" s="48">
        <f>IF(MONTH(Calls[[#This Row],[Date of Call]])&lt;=6, YEAR(Calls[[#This Row],[Date of Call]]),YEAR(Calls[[#This Row],[Date of Call]])+1)</f>
        <v>2024</v>
      </c>
      <c r="J755" s="48" t="str">
        <f>TEXT(Calls[[#This Row],[Date of Call]],"DDDD")</f>
        <v>Sunday</v>
      </c>
      <c r="K755" s="48" t="str" cm="1">
        <f t="array" ref="K755">_xlfn.IFS(Calls[[#This Row],[Duration]]&lt;=10,"Under 10 mins",Calls[[#This Row],[Duration]]&lt;=30,"10 to 30 mins", Calls[[#This Row],[Duration]]&lt;60,"30 to 60 mins", Calls[[#This Row],[Duration]]&lt;=120,"1 to 2 hours",TRUE, "More than 2 hours")</f>
        <v>1 to 2 hours</v>
      </c>
      <c r="L755" s="5">
        <f>ROUND(Calls[[#This Row],[Satisfaction Rating]],0)</f>
        <v>4</v>
      </c>
    </row>
    <row r="756" spans="2:12" x14ac:dyDescent="0.3">
      <c r="B756" s="72" t="s">
        <v>1930</v>
      </c>
      <c r="C756" s="20" t="s">
        <v>1176</v>
      </c>
      <c r="D756" s="20">
        <v>107</v>
      </c>
      <c r="E756" s="69" t="s">
        <v>1184</v>
      </c>
      <c r="F756" s="70">
        <v>45193</v>
      </c>
      <c r="G756" s="20">
        <v>60</v>
      </c>
      <c r="H756" s="73">
        <v>4.2</v>
      </c>
      <c r="I756" s="48">
        <f>IF(MONTH(Calls[[#This Row],[Date of Call]])&lt;=6, YEAR(Calls[[#This Row],[Date of Call]]),YEAR(Calls[[#This Row],[Date of Call]])+1)</f>
        <v>2024</v>
      </c>
      <c r="J756" s="48" t="str">
        <f>TEXT(Calls[[#This Row],[Date of Call]],"DDDD")</f>
        <v>Sunday</v>
      </c>
      <c r="K756" s="48" t="str" cm="1">
        <f t="array" ref="K756">_xlfn.IFS(Calls[[#This Row],[Duration]]&lt;=10,"Under 10 mins",Calls[[#This Row],[Duration]]&lt;=30,"10 to 30 mins", Calls[[#This Row],[Duration]]&lt;60,"30 to 60 mins", Calls[[#This Row],[Duration]]&lt;=120,"1 to 2 hours",TRUE, "More than 2 hours")</f>
        <v>1 to 2 hours</v>
      </c>
      <c r="L756" s="5">
        <f>ROUND(Calls[[#This Row],[Satisfaction Rating]],0)</f>
        <v>4</v>
      </c>
    </row>
    <row r="757" spans="2:12" x14ac:dyDescent="0.3">
      <c r="B757" s="72" t="s">
        <v>1931</v>
      </c>
      <c r="C757" s="20" t="s">
        <v>1171</v>
      </c>
      <c r="D757" s="20">
        <v>67</v>
      </c>
      <c r="E757" s="69" t="s">
        <v>1172</v>
      </c>
      <c r="F757" s="70">
        <v>45194</v>
      </c>
      <c r="G757" s="20">
        <v>87</v>
      </c>
      <c r="H757" s="73">
        <v>3.9</v>
      </c>
      <c r="I757" s="48">
        <f>IF(MONTH(Calls[[#This Row],[Date of Call]])&lt;=6, YEAR(Calls[[#This Row],[Date of Call]]),YEAR(Calls[[#This Row],[Date of Call]])+1)</f>
        <v>2024</v>
      </c>
      <c r="J757" s="48" t="str">
        <f>TEXT(Calls[[#This Row],[Date of Call]],"DDDD")</f>
        <v>Monday</v>
      </c>
      <c r="K757" s="48" t="str" cm="1">
        <f t="array" ref="K757">_xlfn.IFS(Calls[[#This Row],[Duration]]&lt;=10,"Under 10 mins",Calls[[#This Row],[Duration]]&lt;=30,"10 to 30 mins", Calls[[#This Row],[Duration]]&lt;60,"30 to 60 mins", Calls[[#This Row],[Duration]]&lt;=120,"1 to 2 hours",TRUE, "More than 2 hours")</f>
        <v>1 to 2 hours</v>
      </c>
      <c r="L757" s="5">
        <f>ROUND(Calls[[#This Row],[Satisfaction Rating]],0)</f>
        <v>4</v>
      </c>
    </row>
    <row r="758" spans="2:12" x14ac:dyDescent="0.3">
      <c r="B758" s="72" t="s">
        <v>1932</v>
      </c>
      <c r="C758" s="20" t="s">
        <v>1162</v>
      </c>
      <c r="D758" s="20">
        <v>96</v>
      </c>
      <c r="E758" s="69" t="s">
        <v>1157</v>
      </c>
      <c r="F758" s="70">
        <v>45195</v>
      </c>
      <c r="G758" s="20">
        <v>42</v>
      </c>
      <c r="H758" s="73">
        <v>4.5</v>
      </c>
      <c r="I758" s="48">
        <f>IF(MONTH(Calls[[#This Row],[Date of Call]])&lt;=6, YEAR(Calls[[#This Row],[Date of Call]]),YEAR(Calls[[#This Row],[Date of Call]])+1)</f>
        <v>2024</v>
      </c>
      <c r="J758" s="48" t="str">
        <f>TEXT(Calls[[#This Row],[Date of Call]],"DDDD")</f>
        <v>Tuesday</v>
      </c>
      <c r="K758" s="48" t="str" cm="1">
        <f t="array" ref="K758">_xlfn.IFS(Calls[[#This Row],[Duration]]&lt;=10,"Under 10 mins",Calls[[#This Row],[Duration]]&lt;=30,"10 to 30 mins", Calls[[#This Row],[Duration]]&lt;60,"30 to 60 mins", Calls[[#This Row],[Duration]]&lt;=120,"1 to 2 hours",TRUE, "More than 2 hours")</f>
        <v>1 to 2 hours</v>
      </c>
      <c r="L758" s="5">
        <f>ROUND(Calls[[#This Row],[Satisfaction Rating]],0)</f>
        <v>5</v>
      </c>
    </row>
    <row r="759" spans="2:12" x14ac:dyDescent="0.3">
      <c r="B759" s="72" t="s">
        <v>1933</v>
      </c>
      <c r="C759" s="20" t="s">
        <v>1174</v>
      </c>
      <c r="D759" s="20">
        <v>142</v>
      </c>
      <c r="E759" s="69" t="s">
        <v>1166</v>
      </c>
      <c r="F759" s="70">
        <v>45196</v>
      </c>
      <c r="G759" s="20">
        <v>37</v>
      </c>
      <c r="H759" s="73">
        <v>3.8</v>
      </c>
      <c r="I759" s="48">
        <f>IF(MONTH(Calls[[#This Row],[Date of Call]])&lt;=6, YEAR(Calls[[#This Row],[Date of Call]]),YEAR(Calls[[#This Row],[Date of Call]])+1)</f>
        <v>2024</v>
      </c>
      <c r="J759" s="48" t="str">
        <f>TEXT(Calls[[#This Row],[Date of Call]],"DDDD")</f>
        <v>Wednesday</v>
      </c>
      <c r="K759" s="48" t="str" cm="1">
        <f t="array" ref="K759">_xlfn.IFS(Calls[[#This Row],[Duration]]&lt;=10,"Under 10 mins",Calls[[#This Row],[Duration]]&lt;=30,"10 to 30 mins", Calls[[#This Row],[Duration]]&lt;60,"30 to 60 mins", Calls[[#This Row],[Duration]]&lt;=120,"1 to 2 hours",TRUE, "More than 2 hours")</f>
        <v>More than 2 hours</v>
      </c>
      <c r="L759" s="5">
        <f>ROUND(Calls[[#This Row],[Satisfaction Rating]],0)</f>
        <v>4</v>
      </c>
    </row>
    <row r="760" spans="2:12" x14ac:dyDescent="0.3">
      <c r="B760" s="72" t="s">
        <v>1934</v>
      </c>
      <c r="C760" s="20" t="s">
        <v>1174</v>
      </c>
      <c r="D760" s="20">
        <v>71</v>
      </c>
      <c r="E760" s="69" t="s">
        <v>1178</v>
      </c>
      <c r="F760" s="70">
        <v>45196</v>
      </c>
      <c r="G760" s="20">
        <v>135</v>
      </c>
      <c r="H760" s="73">
        <v>3.9</v>
      </c>
      <c r="I760" s="48">
        <f>IF(MONTH(Calls[[#This Row],[Date of Call]])&lt;=6, YEAR(Calls[[#This Row],[Date of Call]]),YEAR(Calls[[#This Row],[Date of Call]])+1)</f>
        <v>2024</v>
      </c>
      <c r="J760" s="48" t="str">
        <f>TEXT(Calls[[#This Row],[Date of Call]],"DDDD")</f>
        <v>Wednesday</v>
      </c>
      <c r="K760" s="48" t="str" cm="1">
        <f t="array" ref="K760">_xlfn.IFS(Calls[[#This Row],[Duration]]&lt;=10,"Under 10 mins",Calls[[#This Row],[Duration]]&lt;=30,"10 to 30 mins", Calls[[#This Row],[Duration]]&lt;60,"30 to 60 mins", Calls[[#This Row],[Duration]]&lt;=120,"1 to 2 hours",TRUE, "More than 2 hours")</f>
        <v>1 to 2 hours</v>
      </c>
      <c r="L760" s="5">
        <f>ROUND(Calls[[#This Row],[Satisfaction Rating]],0)</f>
        <v>4</v>
      </c>
    </row>
    <row r="761" spans="2:12" x14ac:dyDescent="0.3">
      <c r="B761" s="72" t="s">
        <v>1935</v>
      </c>
      <c r="C761" s="20" t="s">
        <v>1162</v>
      </c>
      <c r="D761" s="20">
        <v>152</v>
      </c>
      <c r="E761" s="69" t="s">
        <v>1178</v>
      </c>
      <c r="F761" s="70">
        <v>45196</v>
      </c>
      <c r="G761" s="20">
        <v>88</v>
      </c>
      <c r="H761" s="73">
        <v>4.7</v>
      </c>
      <c r="I761" s="48">
        <f>IF(MONTH(Calls[[#This Row],[Date of Call]])&lt;=6, YEAR(Calls[[#This Row],[Date of Call]]),YEAR(Calls[[#This Row],[Date of Call]])+1)</f>
        <v>2024</v>
      </c>
      <c r="J761" s="48" t="str">
        <f>TEXT(Calls[[#This Row],[Date of Call]],"DDDD")</f>
        <v>Wednesday</v>
      </c>
      <c r="K761" s="48" t="str" cm="1">
        <f t="array" ref="K761">_xlfn.IFS(Calls[[#This Row],[Duration]]&lt;=10,"Under 10 mins",Calls[[#This Row],[Duration]]&lt;=30,"10 to 30 mins", Calls[[#This Row],[Duration]]&lt;60,"30 to 60 mins", Calls[[#This Row],[Duration]]&lt;=120,"1 to 2 hours",TRUE, "More than 2 hours")</f>
        <v>More than 2 hours</v>
      </c>
      <c r="L761" s="5">
        <f>ROUND(Calls[[#This Row],[Satisfaction Rating]],0)</f>
        <v>5</v>
      </c>
    </row>
    <row r="762" spans="2:12" x14ac:dyDescent="0.3">
      <c r="B762" s="72" t="s">
        <v>1936</v>
      </c>
      <c r="C762" s="20" t="s">
        <v>1158</v>
      </c>
      <c r="D762" s="20">
        <v>108</v>
      </c>
      <c r="E762" s="69" t="s">
        <v>1166</v>
      </c>
      <c r="F762" s="70">
        <v>45196</v>
      </c>
      <c r="G762" s="20">
        <v>190</v>
      </c>
      <c r="H762" s="73">
        <v>3.2</v>
      </c>
      <c r="I762" s="48">
        <f>IF(MONTH(Calls[[#This Row],[Date of Call]])&lt;=6, YEAR(Calls[[#This Row],[Date of Call]]),YEAR(Calls[[#This Row],[Date of Call]])+1)</f>
        <v>2024</v>
      </c>
      <c r="J762" s="48" t="str">
        <f>TEXT(Calls[[#This Row],[Date of Call]],"DDDD")</f>
        <v>Wednesday</v>
      </c>
      <c r="K762" s="48" t="str" cm="1">
        <f t="array" ref="K762">_xlfn.IFS(Calls[[#This Row],[Duration]]&lt;=10,"Under 10 mins",Calls[[#This Row],[Duration]]&lt;=30,"10 to 30 mins", Calls[[#This Row],[Duration]]&lt;60,"30 to 60 mins", Calls[[#This Row],[Duration]]&lt;=120,"1 to 2 hours",TRUE, "More than 2 hours")</f>
        <v>1 to 2 hours</v>
      </c>
      <c r="L762" s="5">
        <f>ROUND(Calls[[#This Row],[Satisfaction Rating]],0)</f>
        <v>3</v>
      </c>
    </row>
    <row r="763" spans="2:12" x14ac:dyDescent="0.3">
      <c r="B763" s="72" t="s">
        <v>1937</v>
      </c>
      <c r="C763" s="20" t="s">
        <v>1158</v>
      </c>
      <c r="D763" s="20">
        <v>156</v>
      </c>
      <c r="E763" s="69" t="s">
        <v>1178</v>
      </c>
      <c r="F763" s="70">
        <v>45196</v>
      </c>
      <c r="G763" s="20">
        <v>81</v>
      </c>
      <c r="H763" s="73">
        <v>5</v>
      </c>
      <c r="I763" s="48">
        <f>IF(MONTH(Calls[[#This Row],[Date of Call]])&lt;=6, YEAR(Calls[[#This Row],[Date of Call]]),YEAR(Calls[[#This Row],[Date of Call]])+1)</f>
        <v>2024</v>
      </c>
      <c r="J763" s="48" t="str">
        <f>TEXT(Calls[[#This Row],[Date of Call]],"DDDD")</f>
        <v>Wednesday</v>
      </c>
      <c r="K763" s="48" t="str" cm="1">
        <f t="array" ref="K763">_xlfn.IFS(Calls[[#This Row],[Duration]]&lt;=10,"Under 10 mins",Calls[[#This Row],[Duration]]&lt;=30,"10 to 30 mins", Calls[[#This Row],[Duration]]&lt;60,"30 to 60 mins", Calls[[#This Row],[Duration]]&lt;=120,"1 to 2 hours",TRUE, "More than 2 hours")</f>
        <v>More than 2 hours</v>
      </c>
      <c r="L763" s="5">
        <f>ROUND(Calls[[#This Row],[Satisfaction Rating]],0)</f>
        <v>5</v>
      </c>
    </row>
    <row r="764" spans="2:12" x14ac:dyDescent="0.3">
      <c r="B764" s="72" t="s">
        <v>1938</v>
      </c>
      <c r="C764" s="20" t="s">
        <v>1174</v>
      </c>
      <c r="D764" s="20">
        <v>126</v>
      </c>
      <c r="E764" s="69" t="s">
        <v>1166</v>
      </c>
      <c r="F764" s="70">
        <v>45196</v>
      </c>
      <c r="G764" s="20">
        <v>44</v>
      </c>
      <c r="H764" s="73">
        <v>3.7</v>
      </c>
      <c r="I764" s="48">
        <f>IF(MONTH(Calls[[#This Row],[Date of Call]])&lt;=6, YEAR(Calls[[#This Row],[Date of Call]]),YEAR(Calls[[#This Row],[Date of Call]])+1)</f>
        <v>2024</v>
      </c>
      <c r="J764" s="48" t="str">
        <f>TEXT(Calls[[#This Row],[Date of Call]],"DDDD")</f>
        <v>Wednesday</v>
      </c>
      <c r="K764" s="48" t="str" cm="1">
        <f t="array" ref="K764">_xlfn.IFS(Calls[[#This Row],[Duration]]&lt;=10,"Under 10 mins",Calls[[#This Row],[Duration]]&lt;=30,"10 to 30 mins", Calls[[#This Row],[Duration]]&lt;60,"30 to 60 mins", Calls[[#This Row],[Duration]]&lt;=120,"1 to 2 hours",TRUE, "More than 2 hours")</f>
        <v>More than 2 hours</v>
      </c>
      <c r="L764" s="5">
        <f>ROUND(Calls[[#This Row],[Satisfaction Rating]],0)</f>
        <v>4</v>
      </c>
    </row>
    <row r="765" spans="2:12" x14ac:dyDescent="0.3">
      <c r="B765" s="72" t="s">
        <v>1939</v>
      </c>
      <c r="C765" s="20" t="s">
        <v>1165</v>
      </c>
      <c r="D765" s="20">
        <v>135</v>
      </c>
      <c r="E765" s="69" t="s">
        <v>1178</v>
      </c>
      <c r="F765" s="70">
        <v>45197</v>
      </c>
      <c r="G765" s="20">
        <v>92</v>
      </c>
      <c r="H765" s="73">
        <v>3.9</v>
      </c>
      <c r="I765" s="48">
        <f>IF(MONTH(Calls[[#This Row],[Date of Call]])&lt;=6, YEAR(Calls[[#This Row],[Date of Call]]),YEAR(Calls[[#This Row],[Date of Call]])+1)</f>
        <v>2024</v>
      </c>
      <c r="J765" s="48" t="str">
        <f>TEXT(Calls[[#This Row],[Date of Call]],"DDDD")</f>
        <v>Thursday</v>
      </c>
      <c r="K765" s="48" t="str" cm="1">
        <f t="array" ref="K765">_xlfn.IFS(Calls[[#This Row],[Duration]]&lt;=10,"Under 10 mins",Calls[[#This Row],[Duration]]&lt;=30,"10 to 30 mins", Calls[[#This Row],[Duration]]&lt;60,"30 to 60 mins", Calls[[#This Row],[Duration]]&lt;=120,"1 to 2 hours",TRUE, "More than 2 hours")</f>
        <v>More than 2 hours</v>
      </c>
      <c r="L765" s="5">
        <f>ROUND(Calls[[#This Row],[Satisfaction Rating]],0)</f>
        <v>4</v>
      </c>
    </row>
    <row r="766" spans="2:12" x14ac:dyDescent="0.3">
      <c r="B766" s="72" t="s">
        <v>1940</v>
      </c>
      <c r="C766" s="20" t="s">
        <v>1174</v>
      </c>
      <c r="D766" s="20">
        <v>110</v>
      </c>
      <c r="E766" s="69" t="s">
        <v>1157</v>
      </c>
      <c r="F766" s="70">
        <v>45198</v>
      </c>
      <c r="G766" s="20">
        <v>90</v>
      </c>
      <c r="H766" s="73">
        <v>3.1</v>
      </c>
      <c r="I766" s="48">
        <f>IF(MONTH(Calls[[#This Row],[Date of Call]])&lt;=6, YEAR(Calls[[#This Row],[Date of Call]]),YEAR(Calls[[#This Row],[Date of Call]])+1)</f>
        <v>2024</v>
      </c>
      <c r="J766" s="48" t="str">
        <f>TEXT(Calls[[#This Row],[Date of Call]],"DDDD")</f>
        <v>Friday</v>
      </c>
      <c r="K766" s="48" t="str" cm="1">
        <f t="array" ref="K766">_xlfn.IFS(Calls[[#This Row],[Duration]]&lt;=10,"Under 10 mins",Calls[[#This Row],[Duration]]&lt;=30,"10 to 30 mins", Calls[[#This Row],[Duration]]&lt;60,"30 to 60 mins", Calls[[#This Row],[Duration]]&lt;=120,"1 to 2 hours",TRUE, "More than 2 hours")</f>
        <v>1 to 2 hours</v>
      </c>
      <c r="L766" s="5">
        <f>ROUND(Calls[[#This Row],[Satisfaction Rating]],0)</f>
        <v>3</v>
      </c>
    </row>
    <row r="767" spans="2:12" x14ac:dyDescent="0.3">
      <c r="B767" s="72" t="s">
        <v>1941</v>
      </c>
      <c r="C767" s="20" t="s">
        <v>1192</v>
      </c>
      <c r="D767" s="20">
        <v>64</v>
      </c>
      <c r="E767" s="69" t="s">
        <v>1178</v>
      </c>
      <c r="F767" s="70">
        <v>45198</v>
      </c>
      <c r="G767" s="20">
        <v>112</v>
      </c>
      <c r="H767" s="73">
        <v>2</v>
      </c>
      <c r="I767" s="48">
        <f>IF(MONTH(Calls[[#This Row],[Date of Call]])&lt;=6, YEAR(Calls[[#This Row],[Date of Call]]),YEAR(Calls[[#This Row],[Date of Call]])+1)</f>
        <v>2024</v>
      </c>
      <c r="J767" s="48" t="str">
        <f>TEXT(Calls[[#This Row],[Date of Call]],"DDDD")</f>
        <v>Friday</v>
      </c>
      <c r="K767" s="48" t="str" cm="1">
        <f t="array" ref="K767">_xlfn.IFS(Calls[[#This Row],[Duration]]&lt;=10,"Under 10 mins",Calls[[#This Row],[Duration]]&lt;=30,"10 to 30 mins", Calls[[#This Row],[Duration]]&lt;60,"30 to 60 mins", Calls[[#This Row],[Duration]]&lt;=120,"1 to 2 hours",TRUE, "More than 2 hours")</f>
        <v>1 to 2 hours</v>
      </c>
      <c r="L767" s="5">
        <f>ROUND(Calls[[#This Row],[Satisfaction Rating]],0)</f>
        <v>2</v>
      </c>
    </row>
    <row r="768" spans="2:12" x14ac:dyDescent="0.3">
      <c r="B768" s="72" t="s">
        <v>1942</v>
      </c>
      <c r="C768" s="20" t="s">
        <v>1181</v>
      </c>
      <c r="D768" s="20">
        <v>127</v>
      </c>
      <c r="E768" s="69" t="s">
        <v>1166</v>
      </c>
      <c r="F768" s="70">
        <v>45198</v>
      </c>
      <c r="G768" s="20">
        <v>112</v>
      </c>
      <c r="H768" s="73">
        <v>4.5999999999999996</v>
      </c>
      <c r="I768" s="48">
        <f>IF(MONTH(Calls[[#This Row],[Date of Call]])&lt;=6, YEAR(Calls[[#This Row],[Date of Call]]),YEAR(Calls[[#This Row],[Date of Call]])+1)</f>
        <v>2024</v>
      </c>
      <c r="J768" s="48" t="str">
        <f>TEXT(Calls[[#This Row],[Date of Call]],"DDDD")</f>
        <v>Friday</v>
      </c>
      <c r="K768" s="48" t="str" cm="1">
        <f t="array" ref="K768">_xlfn.IFS(Calls[[#This Row],[Duration]]&lt;=10,"Under 10 mins",Calls[[#This Row],[Duration]]&lt;=30,"10 to 30 mins", Calls[[#This Row],[Duration]]&lt;60,"30 to 60 mins", Calls[[#This Row],[Duration]]&lt;=120,"1 to 2 hours",TRUE, "More than 2 hours")</f>
        <v>More than 2 hours</v>
      </c>
      <c r="L768" s="5">
        <f>ROUND(Calls[[#This Row],[Satisfaction Rating]],0)</f>
        <v>5</v>
      </c>
    </row>
    <row r="769" spans="2:12" x14ac:dyDescent="0.3">
      <c r="B769" s="72" t="s">
        <v>1943</v>
      </c>
      <c r="C769" s="20" t="s">
        <v>1179</v>
      </c>
      <c r="D769" s="20">
        <v>124</v>
      </c>
      <c r="E769" s="69" t="s">
        <v>1172</v>
      </c>
      <c r="F769" s="70">
        <v>45198</v>
      </c>
      <c r="G769" s="20">
        <v>48</v>
      </c>
      <c r="H769" s="73">
        <v>3.7</v>
      </c>
      <c r="I769" s="48">
        <f>IF(MONTH(Calls[[#This Row],[Date of Call]])&lt;=6, YEAR(Calls[[#This Row],[Date of Call]]),YEAR(Calls[[#This Row],[Date of Call]])+1)</f>
        <v>2024</v>
      </c>
      <c r="J769" s="48" t="str">
        <f>TEXT(Calls[[#This Row],[Date of Call]],"DDDD")</f>
        <v>Friday</v>
      </c>
      <c r="K769" s="48" t="str" cm="1">
        <f t="array" ref="K769">_xlfn.IFS(Calls[[#This Row],[Duration]]&lt;=10,"Under 10 mins",Calls[[#This Row],[Duration]]&lt;=30,"10 to 30 mins", Calls[[#This Row],[Duration]]&lt;60,"30 to 60 mins", Calls[[#This Row],[Duration]]&lt;=120,"1 to 2 hours",TRUE, "More than 2 hours")</f>
        <v>More than 2 hours</v>
      </c>
      <c r="L769" s="5">
        <f>ROUND(Calls[[#This Row],[Satisfaction Rating]],0)</f>
        <v>4</v>
      </c>
    </row>
    <row r="770" spans="2:12" x14ac:dyDescent="0.3">
      <c r="B770" s="72" t="s">
        <v>1944</v>
      </c>
      <c r="C770" s="20" t="s">
        <v>1192</v>
      </c>
      <c r="D770" s="20">
        <v>125</v>
      </c>
      <c r="E770" s="69" t="s">
        <v>1166</v>
      </c>
      <c r="F770" s="70">
        <v>45198</v>
      </c>
      <c r="G770" s="20">
        <v>116</v>
      </c>
      <c r="H770" s="73">
        <v>4.4000000000000004</v>
      </c>
      <c r="I770" s="48">
        <f>IF(MONTH(Calls[[#This Row],[Date of Call]])&lt;=6, YEAR(Calls[[#This Row],[Date of Call]]),YEAR(Calls[[#This Row],[Date of Call]])+1)</f>
        <v>2024</v>
      </c>
      <c r="J770" s="48" t="str">
        <f>TEXT(Calls[[#This Row],[Date of Call]],"DDDD")</f>
        <v>Friday</v>
      </c>
      <c r="K770" s="48" t="str" cm="1">
        <f t="array" ref="K770">_xlfn.IFS(Calls[[#This Row],[Duration]]&lt;=10,"Under 10 mins",Calls[[#This Row],[Duration]]&lt;=30,"10 to 30 mins", Calls[[#This Row],[Duration]]&lt;60,"30 to 60 mins", Calls[[#This Row],[Duration]]&lt;=120,"1 to 2 hours",TRUE, "More than 2 hours")</f>
        <v>More than 2 hours</v>
      </c>
      <c r="L770" s="5">
        <f>ROUND(Calls[[#This Row],[Satisfaction Rating]],0)</f>
        <v>4</v>
      </c>
    </row>
    <row r="771" spans="2:12" x14ac:dyDescent="0.3">
      <c r="B771" s="72" t="s">
        <v>1945</v>
      </c>
      <c r="C771" s="20" t="s">
        <v>1161</v>
      </c>
      <c r="D771" s="20">
        <v>70</v>
      </c>
      <c r="E771" s="69" t="s">
        <v>1166</v>
      </c>
      <c r="F771" s="70">
        <v>45198</v>
      </c>
      <c r="G771" s="20">
        <v>29</v>
      </c>
      <c r="H771" s="73">
        <v>2.1</v>
      </c>
      <c r="I771" s="48">
        <f>IF(MONTH(Calls[[#This Row],[Date of Call]])&lt;=6, YEAR(Calls[[#This Row],[Date of Call]]),YEAR(Calls[[#This Row],[Date of Call]])+1)</f>
        <v>2024</v>
      </c>
      <c r="J771" s="48" t="str">
        <f>TEXT(Calls[[#This Row],[Date of Call]],"DDDD")</f>
        <v>Friday</v>
      </c>
      <c r="K771" s="48" t="str" cm="1">
        <f t="array" ref="K771">_xlfn.IFS(Calls[[#This Row],[Duration]]&lt;=10,"Under 10 mins",Calls[[#This Row],[Duration]]&lt;=30,"10 to 30 mins", Calls[[#This Row],[Duration]]&lt;60,"30 to 60 mins", Calls[[#This Row],[Duration]]&lt;=120,"1 to 2 hours",TRUE, "More than 2 hours")</f>
        <v>1 to 2 hours</v>
      </c>
      <c r="L771" s="5">
        <f>ROUND(Calls[[#This Row],[Satisfaction Rating]],0)</f>
        <v>2</v>
      </c>
    </row>
    <row r="772" spans="2:12" x14ac:dyDescent="0.3">
      <c r="B772" s="72" t="s">
        <v>1946</v>
      </c>
      <c r="C772" s="20" t="s">
        <v>1181</v>
      </c>
      <c r="D772" s="20">
        <v>93</v>
      </c>
      <c r="E772" s="69" t="s">
        <v>1178</v>
      </c>
      <c r="F772" s="70">
        <v>45199</v>
      </c>
      <c r="G772" s="20">
        <v>170</v>
      </c>
      <c r="H772" s="73">
        <v>2.2000000000000002</v>
      </c>
      <c r="I772" s="48">
        <f>IF(MONTH(Calls[[#This Row],[Date of Call]])&lt;=6, YEAR(Calls[[#This Row],[Date of Call]]),YEAR(Calls[[#This Row],[Date of Call]])+1)</f>
        <v>2024</v>
      </c>
      <c r="J772" s="48" t="str">
        <f>TEXT(Calls[[#This Row],[Date of Call]],"DDDD")</f>
        <v>Saturday</v>
      </c>
      <c r="K772" s="48" t="str" cm="1">
        <f t="array" ref="K772">_xlfn.IFS(Calls[[#This Row],[Duration]]&lt;=10,"Under 10 mins",Calls[[#This Row],[Duration]]&lt;=30,"10 to 30 mins", Calls[[#This Row],[Duration]]&lt;60,"30 to 60 mins", Calls[[#This Row],[Duration]]&lt;=120,"1 to 2 hours",TRUE, "More than 2 hours")</f>
        <v>1 to 2 hours</v>
      </c>
      <c r="L772" s="5">
        <f>ROUND(Calls[[#This Row],[Satisfaction Rating]],0)</f>
        <v>2</v>
      </c>
    </row>
    <row r="773" spans="2:12" x14ac:dyDescent="0.3">
      <c r="B773" s="72" t="s">
        <v>1947</v>
      </c>
      <c r="C773" s="20" t="s">
        <v>1161</v>
      </c>
      <c r="D773" s="20">
        <v>120</v>
      </c>
      <c r="E773" s="69" t="s">
        <v>1184</v>
      </c>
      <c r="F773" s="70">
        <v>45199</v>
      </c>
      <c r="G773" s="20">
        <v>68</v>
      </c>
      <c r="H773" s="73">
        <v>3.4</v>
      </c>
      <c r="I773" s="48">
        <f>IF(MONTH(Calls[[#This Row],[Date of Call]])&lt;=6, YEAR(Calls[[#This Row],[Date of Call]]),YEAR(Calls[[#This Row],[Date of Call]])+1)</f>
        <v>2024</v>
      </c>
      <c r="J773" s="48" t="str">
        <f>TEXT(Calls[[#This Row],[Date of Call]],"DDDD")</f>
        <v>Saturday</v>
      </c>
      <c r="K773" s="48" t="str" cm="1">
        <f t="array" ref="K773">_xlfn.IFS(Calls[[#This Row],[Duration]]&lt;=10,"Under 10 mins",Calls[[#This Row],[Duration]]&lt;=30,"10 to 30 mins", Calls[[#This Row],[Duration]]&lt;60,"30 to 60 mins", Calls[[#This Row],[Duration]]&lt;=120,"1 to 2 hours",TRUE, "More than 2 hours")</f>
        <v>1 to 2 hours</v>
      </c>
      <c r="L773" s="5">
        <f>ROUND(Calls[[#This Row],[Satisfaction Rating]],0)</f>
        <v>3</v>
      </c>
    </row>
    <row r="774" spans="2:12" x14ac:dyDescent="0.3">
      <c r="B774" s="72" t="s">
        <v>1948</v>
      </c>
      <c r="C774" s="20" t="s">
        <v>1171</v>
      </c>
      <c r="D774" s="20">
        <v>96</v>
      </c>
      <c r="E774" s="69" t="s">
        <v>1157</v>
      </c>
      <c r="F774" s="70">
        <v>45199</v>
      </c>
      <c r="G774" s="20">
        <v>195</v>
      </c>
      <c r="H774" s="73">
        <v>2.7</v>
      </c>
      <c r="I774" s="48">
        <f>IF(MONTH(Calls[[#This Row],[Date of Call]])&lt;=6, YEAR(Calls[[#This Row],[Date of Call]]),YEAR(Calls[[#This Row],[Date of Call]])+1)</f>
        <v>2024</v>
      </c>
      <c r="J774" s="48" t="str">
        <f>TEXT(Calls[[#This Row],[Date of Call]],"DDDD")</f>
        <v>Saturday</v>
      </c>
      <c r="K774" s="48" t="str" cm="1">
        <f t="array" ref="K774">_xlfn.IFS(Calls[[#This Row],[Duration]]&lt;=10,"Under 10 mins",Calls[[#This Row],[Duration]]&lt;=30,"10 to 30 mins", Calls[[#This Row],[Duration]]&lt;60,"30 to 60 mins", Calls[[#This Row],[Duration]]&lt;=120,"1 to 2 hours",TRUE, "More than 2 hours")</f>
        <v>1 to 2 hours</v>
      </c>
      <c r="L774" s="5">
        <f>ROUND(Calls[[#This Row],[Satisfaction Rating]],0)</f>
        <v>3</v>
      </c>
    </row>
    <row r="775" spans="2:12" x14ac:dyDescent="0.3">
      <c r="B775" s="72" t="s">
        <v>1949</v>
      </c>
      <c r="C775" s="20" t="s">
        <v>1169</v>
      </c>
      <c r="D775" s="20">
        <v>67</v>
      </c>
      <c r="E775" s="69" t="s">
        <v>1157</v>
      </c>
      <c r="F775" s="70">
        <v>45199</v>
      </c>
      <c r="G775" s="20">
        <v>96</v>
      </c>
      <c r="H775" s="73">
        <v>3.7</v>
      </c>
      <c r="I775" s="48">
        <f>IF(MONTH(Calls[[#This Row],[Date of Call]])&lt;=6, YEAR(Calls[[#This Row],[Date of Call]]),YEAR(Calls[[#This Row],[Date of Call]])+1)</f>
        <v>2024</v>
      </c>
      <c r="J775" s="48" t="str">
        <f>TEXT(Calls[[#This Row],[Date of Call]],"DDDD")</f>
        <v>Saturday</v>
      </c>
      <c r="K775" s="48" t="str" cm="1">
        <f t="array" ref="K775">_xlfn.IFS(Calls[[#This Row],[Duration]]&lt;=10,"Under 10 mins",Calls[[#This Row],[Duration]]&lt;=30,"10 to 30 mins", Calls[[#This Row],[Duration]]&lt;60,"30 to 60 mins", Calls[[#This Row],[Duration]]&lt;=120,"1 to 2 hours",TRUE, "More than 2 hours")</f>
        <v>1 to 2 hours</v>
      </c>
      <c r="L775" s="5">
        <f>ROUND(Calls[[#This Row],[Satisfaction Rating]],0)</f>
        <v>4</v>
      </c>
    </row>
    <row r="776" spans="2:12" x14ac:dyDescent="0.3">
      <c r="B776" s="72" t="s">
        <v>1950</v>
      </c>
      <c r="C776" s="20" t="s">
        <v>1192</v>
      </c>
      <c r="D776" s="20">
        <v>119</v>
      </c>
      <c r="E776" s="69" t="s">
        <v>1157</v>
      </c>
      <c r="F776" s="70">
        <v>45199</v>
      </c>
      <c r="G776" s="20">
        <v>96</v>
      </c>
      <c r="H776" s="73">
        <v>3.1</v>
      </c>
      <c r="I776" s="48">
        <f>IF(MONTH(Calls[[#This Row],[Date of Call]])&lt;=6, YEAR(Calls[[#This Row],[Date of Call]]),YEAR(Calls[[#This Row],[Date of Call]])+1)</f>
        <v>2024</v>
      </c>
      <c r="J776" s="48" t="str">
        <f>TEXT(Calls[[#This Row],[Date of Call]],"DDDD")</f>
        <v>Saturday</v>
      </c>
      <c r="K776" s="48" t="str" cm="1">
        <f t="array" ref="K776">_xlfn.IFS(Calls[[#This Row],[Duration]]&lt;=10,"Under 10 mins",Calls[[#This Row],[Duration]]&lt;=30,"10 to 30 mins", Calls[[#This Row],[Duration]]&lt;60,"30 to 60 mins", Calls[[#This Row],[Duration]]&lt;=120,"1 to 2 hours",TRUE, "More than 2 hours")</f>
        <v>1 to 2 hours</v>
      </c>
      <c r="L776" s="5">
        <f>ROUND(Calls[[#This Row],[Satisfaction Rating]],0)</f>
        <v>3</v>
      </c>
    </row>
    <row r="777" spans="2:12" x14ac:dyDescent="0.3">
      <c r="B777" s="72" t="s">
        <v>1951</v>
      </c>
      <c r="C777" s="20" t="s">
        <v>1179</v>
      </c>
      <c r="D777" s="20">
        <v>61</v>
      </c>
      <c r="E777" s="69" t="s">
        <v>1172</v>
      </c>
      <c r="F777" s="70">
        <v>45199</v>
      </c>
      <c r="G777" s="20">
        <v>117</v>
      </c>
      <c r="H777" s="73">
        <v>4.0999999999999996</v>
      </c>
      <c r="I777" s="48">
        <f>IF(MONTH(Calls[[#This Row],[Date of Call]])&lt;=6, YEAR(Calls[[#This Row],[Date of Call]]),YEAR(Calls[[#This Row],[Date of Call]])+1)</f>
        <v>2024</v>
      </c>
      <c r="J777" s="48" t="str">
        <f>TEXT(Calls[[#This Row],[Date of Call]],"DDDD")</f>
        <v>Saturday</v>
      </c>
      <c r="K777" s="48" t="str" cm="1">
        <f t="array" ref="K777">_xlfn.IFS(Calls[[#This Row],[Duration]]&lt;=10,"Under 10 mins",Calls[[#This Row],[Duration]]&lt;=30,"10 to 30 mins", Calls[[#This Row],[Duration]]&lt;60,"30 to 60 mins", Calls[[#This Row],[Duration]]&lt;=120,"1 to 2 hours",TRUE, "More than 2 hours")</f>
        <v>1 to 2 hours</v>
      </c>
      <c r="L777" s="5">
        <f>ROUND(Calls[[#This Row],[Satisfaction Rating]],0)</f>
        <v>4</v>
      </c>
    </row>
    <row r="778" spans="2:12" x14ac:dyDescent="0.3">
      <c r="B778" s="72" t="s">
        <v>1952</v>
      </c>
      <c r="C778" s="20" t="s">
        <v>1171</v>
      </c>
      <c r="D778" s="20">
        <v>29</v>
      </c>
      <c r="E778" s="69" t="s">
        <v>1178</v>
      </c>
      <c r="F778" s="70">
        <v>45199</v>
      </c>
      <c r="G778" s="20">
        <v>80</v>
      </c>
      <c r="H778" s="73">
        <v>4.8</v>
      </c>
      <c r="I778" s="48">
        <f>IF(MONTH(Calls[[#This Row],[Date of Call]])&lt;=6, YEAR(Calls[[#This Row],[Date of Call]]),YEAR(Calls[[#This Row],[Date of Call]])+1)</f>
        <v>2024</v>
      </c>
      <c r="J778" s="48" t="str">
        <f>TEXT(Calls[[#This Row],[Date of Call]],"DDDD")</f>
        <v>Saturday</v>
      </c>
      <c r="K778" s="48" t="str" cm="1">
        <f t="array" ref="K778">_xlfn.IFS(Calls[[#This Row],[Duration]]&lt;=10,"Under 10 mins",Calls[[#This Row],[Duration]]&lt;=30,"10 to 30 mins", Calls[[#This Row],[Duration]]&lt;60,"30 to 60 mins", Calls[[#This Row],[Duration]]&lt;=120,"1 to 2 hours",TRUE, "More than 2 hours")</f>
        <v>10 to 30 mins</v>
      </c>
      <c r="L778" s="5">
        <f>ROUND(Calls[[#This Row],[Satisfaction Rating]],0)</f>
        <v>5</v>
      </c>
    </row>
    <row r="779" spans="2:12" x14ac:dyDescent="0.3">
      <c r="B779" s="72" t="s">
        <v>1953</v>
      </c>
      <c r="C779" s="20" t="s">
        <v>1162</v>
      </c>
      <c r="D779" s="20">
        <v>134</v>
      </c>
      <c r="E779" s="69" t="s">
        <v>1184</v>
      </c>
      <c r="F779" s="70">
        <v>45199</v>
      </c>
      <c r="G779" s="20">
        <v>117</v>
      </c>
      <c r="H779" s="73">
        <v>4</v>
      </c>
      <c r="I779" s="48">
        <f>IF(MONTH(Calls[[#This Row],[Date of Call]])&lt;=6, YEAR(Calls[[#This Row],[Date of Call]]),YEAR(Calls[[#This Row],[Date of Call]])+1)</f>
        <v>2024</v>
      </c>
      <c r="J779" s="48" t="str">
        <f>TEXT(Calls[[#This Row],[Date of Call]],"DDDD")</f>
        <v>Saturday</v>
      </c>
      <c r="K779" s="48" t="str" cm="1">
        <f t="array" ref="K779">_xlfn.IFS(Calls[[#This Row],[Duration]]&lt;=10,"Under 10 mins",Calls[[#This Row],[Duration]]&lt;=30,"10 to 30 mins", Calls[[#This Row],[Duration]]&lt;60,"30 to 60 mins", Calls[[#This Row],[Duration]]&lt;=120,"1 to 2 hours",TRUE, "More than 2 hours")</f>
        <v>More than 2 hours</v>
      </c>
      <c r="L779" s="5">
        <f>ROUND(Calls[[#This Row],[Satisfaction Rating]],0)</f>
        <v>4</v>
      </c>
    </row>
    <row r="780" spans="2:12" x14ac:dyDescent="0.3">
      <c r="B780" s="72" t="s">
        <v>1954</v>
      </c>
      <c r="C780" s="20" t="s">
        <v>1174</v>
      </c>
      <c r="D780" s="20">
        <v>113</v>
      </c>
      <c r="E780" s="69" t="s">
        <v>1157</v>
      </c>
      <c r="F780" s="70">
        <v>45200</v>
      </c>
      <c r="G780" s="20">
        <v>40</v>
      </c>
      <c r="H780" s="73">
        <v>3</v>
      </c>
      <c r="I780" s="48">
        <f>IF(MONTH(Calls[[#This Row],[Date of Call]])&lt;=6, YEAR(Calls[[#This Row],[Date of Call]]),YEAR(Calls[[#This Row],[Date of Call]])+1)</f>
        <v>2024</v>
      </c>
      <c r="J780" s="48" t="str">
        <f>TEXT(Calls[[#This Row],[Date of Call]],"DDDD")</f>
        <v>Sunday</v>
      </c>
      <c r="K780" s="48" t="str" cm="1">
        <f t="array" ref="K780">_xlfn.IFS(Calls[[#This Row],[Duration]]&lt;=10,"Under 10 mins",Calls[[#This Row],[Duration]]&lt;=30,"10 to 30 mins", Calls[[#This Row],[Duration]]&lt;60,"30 to 60 mins", Calls[[#This Row],[Duration]]&lt;=120,"1 to 2 hours",TRUE, "More than 2 hours")</f>
        <v>1 to 2 hours</v>
      </c>
      <c r="L780" s="5">
        <f>ROUND(Calls[[#This Row],[Satisfaction Rating]],0)</f>
        <v>3</v>
      </c>
    </row>
    <row r="781" spans="2:12" x14ac:dyDescent="0.3">
      <c r="B781" s="72" t="s">
        <v>1955</v>
      </c>
      <c r="C781" s="20" t="s">
        <v>1158</v>
      </c>
      <c r="D781" s="20">
        <v>12</v>
      </c>
      <c r="E781" s="69" t="s">
        <v>1184</v>
      </c>
      <c r="F781" s="70">
        <v>45200</v>
      </c>
      <c r="G781" s="20">
        <v>117</v>
      </c>
      <c r="H781" s="73">
        <v>4.8</v>
      </c>
      <c r="I781" s="48">
        <f>IF(MONTH(Calls[[#This Row],[Date of Call]])&lt;=6, YEAR(Calls[[#This Row],[Date of Call]]),YEAR(Calls[[#This Row],[Date of Call]])+1)</f>
        <v>2024</v>
      </c>
      <c r="J781" s="48" t="str">
        <f>TEXT(Calls[[#This Row],[Date of Call]],"DDDD")</f>
        <v>Sunday</v>
      </c>
      <c r="K781" s="48" t="str" cm="1">
        <f t="array" ref="K781">_xlfn.IFS(Calls[[#This Row],[Duration]]&lt;=10,"Under 10 mins",Calls[[#This Row],[Duration]]&lt;=30,"10 to 30 mins", Calls[[#This Row],[Duration]]&lt;60,"30 to 60 mins", Calls[[#This Row],[Duration]]&lt;=120,"1 to 2 hours",TRUE, "More than 2 hours")</f>
        <v>10 to 30 mins</v>
      </c>
      <c r="L781" s="5">
        <f>ROUND(Calls[[#This Row],[Satisfaction Rating]],0)</f>
        <v>5</v>
      </c>
    </row>
    <row r="782" spans="2:12" x14ac:dyDescent="0.3">
      <c r="B782" s="72" t="s">
        <v>1956</v>
      </c>
      <c r="C782" s="20" t="s">
        <v>1187</v>
      </c>
      <c r="D782" s="20">
        <v>78</v>
      </c>
      <c r="E782" s="69" t="s">
        <v>1178</v>
      </c>
      <c r="F782" s="70">
        <v>45200</v>
      </c>
      <c r="G782" s="20">
        <v>135</v>
      </c>
      <c r="H782" s="73">
        <v>4.0999999999999996</v>
      </c>
      <c r="I782" s="48">
        <f>IF(MONTH(Calls[[#This Row],[Date of Call]])&lt;=6, YEAR(Calls[[#This Row],[Date of Call]]),YEAR(Calls[[#This Row],[Date of Call]])+1)</f>
        <v>2024</v>
      </c>
      <c r="J782" s="48" t="str">
        <f>TEXT(Calls[[#This Row],[Date of Call]],"DDDD")</f>
        <v>Sunday</v>
      </c>
      <c r="K782" s="48" t="str" cm="1">
        <f t="array" ref="K782">_xlfn.IFS(Calls[[#This Row],[Duration]]&lt;=10,"Under 10 mins",Calls[[#This Row],[Duration]]&lt;=30,"10 to 30 mins", Calls[[#This Row],[Duration]]&lt;60,"30 to 60 mins", Calls[[#This Row],[Duration]]&lt;=120,"1 to 2 hours",TRUE, "More than 2 hours")</f>
        <v>1 to 2 hours</v>
      </c>
      <c r="L782" s="5">
        <f>ROUND(Calls[[#This Row],[Satisfaction Rating]],0)</f>
        <v>4</v>
      </c>
    </row>
    <row r="783" spans="2:12" x14ac:dyDescent="0.3">
      <c r="B783" s="72" t="s">
        <v>1957</v>
      </c>
      <c r="C783" s="20" t="s">
        <v>1192</v>
      </c>
      <c r="D783" s="20">
        <v>82</v>
      </c>
      <c r="E783" s="69" t="s">
        <v>1166</v>
      </c>
      <c r="F783" s="70">
        <v>45200</v>
      </c>
      <c r="G783" s="20">
        <v>99</v>
      </c>
      <c r="H783" s="73">
        <v>4.2</v>
      </c>
      <c r="I783" s="48">
        <f>IF(MONTH(Calls[[#This Row],[Date of Call]])&lt;=6, YEAR(Calls[[#This Row],[Date of Call]]),YEAR(Calls[[#This Row],[Date of Call]])+1)</f>
        <v>2024</v>
      </c>
      <c r="J783" s="48" t="str">
        <f>TEXT(Calls[[#This Row],[Date of Call]],"DDDD")</f>
        <v>Sunday</v>
      </c>
      <c r="K783" s="48" t="str" cm="1">
        <f t="array" ref="K783">_xlfn.IFS(Calls[[#This Row],[Duration]]&lt;=10,"Under 10 mins",Calls[[#This Row],[Duration]]&lt;=30,"10 to 30 mins", Calls[[#This Row],[Duration]]&lt;60,"30 to 60 mins", Calls[[#This Row],[Duration]]&lt;=120,"1 to 2 hours",TRUE, "More than 2 hours")</f>
        <v>1 to 2 hours</v>
      </c>
      <c r="L783" s="5">
        <f>ROUND(Calls[[#This Row],[Satisfaction Rating]],0)</f>
        <v>4</v>
      </c>
    </row>
    <row r="784" spans="2:12" x14ac:dyDescent="0.3">
      <c r="B784" s="72" t="s">
        <v>1958</v>
      </c>
      <c r="C784" s="20" t="s">
        <v>1183</v>
      </c>
      <c r="D784" s="20">
        <v>149</v>
      </c>
      <c r="E784" s="69" t="s">
        <v>1172</v>
      </c>
      <c r="F784" s="70">
        <v>45200</v>
      </c>
      <c r="G784" s="20">
        <v>130</v>
      </c>
      <c r="H784" s="73">
        <v>3.3</v>
      </c>
      <c r="I784" s="48">
        <f>IF(MONTH(Calls[[#This Row],[Date of Call]])&lt;=6, YEAR(Calls[[#This Row],[Date of Call]]),YEAR(Calls[[#This Row],[Date of Call]])+1)</f>
        <v>2024</v>
      </c>
      <c r="J784" s="48" t="str">
        <f>TEXT(Calls[[#This Row],[Date of Call]],"DDDD")</f>
        <v>Sunday</v>
      </c>
      <c r="K784" s="48" t="str" cm="1">
        <f t="array" ref="K784">_xlfn.IFS(Calls[[#This Row],[Duration]]&lt;=10,"Under 10 mins",Calls[[#This Row],[Duration]]&lt;=30,"10 to 30 mins", Calls[[#This Row],[Duration]]&lt;60,"30 to 60 mins", Calls[[#This Row],[Duration]]&lt;=120,"1 to 2 hours",TRUE, "More than 2 hours")</f>
        <v>More than 2 hours</v>
      </c>
      <c r="L784" s="5">
        <f>ROUND(Calls[[#This Row],[Satisfaction Rating]],0)</f>
        <v>3</v>
      </c>
    </row>
    <row r="785" spans="2:12" x14ac:dyDescent="0.3">
      <c r="B785" s="72" t="s">
        <v>1959</v>
      </c>
      <c r="C785" s="20" t="s">
        <v>1176</v>
      </c>
      <c r="D785" s="20">
        <v>56</v>
      </c>
      <c r="E785" s="69" t="s">
        <v>1184</v>
      </c>
      <c r="F785" s="70">
        <v>45200</v>
      </c>
      <c r="G785" s="20">
        <v>96</v>
      </c>
      <c r="H785" s="73">
        <v>4.7</v>
      </c>
      <c r="I785" s="48">
        <f>IF(MONTH(Calls[[#This Row],[Date of Call]])&lt;=6, YEAR(Calls[[#This Row],[Date of Call]]),YEAR(Calls[[#This Row],[Date of Call]])+1)</f>
        <v>2024</v>
      </c>
      <c r="J785" s="48" t="str">
        <f>TEXT(Calls[[#This Row],[Date of Call]],"DDDD")</f>
        <v>Sunday</v>
      </c>
      <c r="K785" s="48" t="str" cm="1">
        <f t="array" ref="K785">_xlfn.IFS(Calls[[#This Row],[Duration]]&lt;=10,"Under 10 mins",Calls[[#This Row],[Duration]]&lt;=30,"10 to 30 mins", Calls[[#This Row],[Duration]]&lt;60,"30 to 60 mins", Calls[[#This Row],[Duration]]&lt;=120,"1 to 2 hours",TRUE, "More than 2 hours")</f>
        <v>30 to 60 mins</v>
      </c>
      <c r="L785" s="5">
        <f>ROUND(Calls[[#This Row],[Satisfaction Rating]],0)</f>
        <v>5</v>
      </c>
    </row>
    <row r="786" spans="2:12" x14ac:dyDescent="0.3">
      <c r="B786" s="72" t="s">
        <v>1960</v>
      </c>
      <c r="C786" s="20" t="s">
        <v>1171</v>
      </c>
      <c r="D786" s="20">
        <v>80</v>
      </c>
      <c r="E786" s="69" t="s">
        <v>1172</v>
      </c>
      <c r="F786" s="70">
        <v>45200</v>
      </c>
      <c r="G786" s="20">
        <v>128</v>
      </c>
      <c r="H786" s="73">
        <v>3.7</v>
      </c>
      <c r="I786" s="48">
        <f>IF(MONTH(Calls[[#This Row],[Date of Call]])&lt;=6, YEAR(Calls[[#This Row],[Date of Call]]),YEAR(Calls[[#This Row],[Date of Call]])+1)</f>
        <v>2024</v>
      </c>
      <c r="J786" s="48" t="str">
        <f>TEXT(Calls[[#This Row],[Date of Call]],"DDDD")</f>
        <v>Sunday</v>
      </c>
      <c r="K786" s="48" t="str" cm="1">
        <f t="array" ref="K786">_xlfn.IFS(Calls[[#This Row],[Duration]]&lt;=10,"Under 10 mins",Calls[[#This Row],[Duration]]&lt;=30,"10 to 30 mins", Calls[[#This Row],[Duration]]&lt;60,"30 to 60 mins", Calls[[#This Row],[Duration]]&lt;=120,"1 to 2 hours",TRUE, "More than 2 hours")</f>
        <v>1 to 2 hours</v>
      </c>
      <c r="L786" s="5">
        <f>ROUND(Calls[[#This Row],[Satisfaction Rating]],0)</f>
        <v>4</v>
      </c>
    </row>
    <row r="787" spans="2:12" x14ac:dyDescent="0.3">
      <c r="B787" s="72" t="s">
        <v>1961</v>
      </c>
      <c r="C787" s="20" t="s">
        <v>1179</v>
      </c>
      <c r="D787" s="20">
        <v>131</v>
      </c>
      <c r="E787" s="69" t="s">
        <v>1157</v>
      </c>
      <c r="F787" s="70">
        <v>45200</v>
      </c>
      <c r="G787" s="20">
        <v>69</v>
      </c>
      <c r="H787" s="73">
        <v>4.7</v>
      </c>
      <c r="I787" s="48">
        <f>IF(MONTH(Calls[[#This Row],[Date of Call]])&lt;=6, YEAR(Calls[[#This Row],[Date of Call]]),YEAR(Calls[[#This Row],[Date of Call]])+1)</f>
        <v>2024</v>
      </c>
      <c r="J787" s="48" t="str">
        <f>TEXT(Calls[[#This Row],[Date of Call]],"DDDD")</f>
        <v>Sunday</v>
      </c>
      <c r="K787" s="48" t="str" cm="1">
        <f t="array" ref="K787">_xlfn.IFS(Calls[[#This Row],[Duration]]&lt;=10,"Under 10 mins",Calls[[#This Row],[Duration]]&lt;=30,"10 to 30 mins", Calls[[#This Row],[Duration]]&lt;60,"30 to 60 mins", Calls[[#This Row],[Duration]]&lt;=120,"1 to 2 hours",TRUE, "More than 2 hours")</f>
        <v>More than 2 hours</v>
      </c>
      <c r="L787" s="5">
        <f>ROUND(Calls[[#This Row],[Satisfaction Rating]],0)</f>
        <v>5</v>
      </c>
    </row>
    <row r="788" spans="2:12" x14ac:dyDescent="0.3">
      <c r="B788" s="72" t="s">
        <v>1962</v>
      </c>
      <c r="C788" s="20" t="s">
        <v>1179</v>
      </c>
      <c r="D788" s="20">
        <v>109</v>
      </c>
      <c r="E788" s="69" t="s">
        <v>1157</v>
      </c>
      <c r="F788" s="70">
        <v>45200</v>
      </c>
      <c r="G788" s="20">
        <v>44</v>
      </c>
      <c r="H788" s="73">
        <v>4.5999999999999996</v>
      </c>
      <c r="I788" s="48">
        <f>IF(MONTH(Calls[[#This Row],[Date of Call]])&lt;=6, YEAR(Calls[[#This Row],[Date of Call]]),YEAR(Calls[[#This Row],[Date of Call]])+1)</f>
        <v>2024</v>
      </c>
      <c r="J788" s="48" t="str">
        <f>TEXT(Calls[[#This Row],[Date of Call]],"DDDD")</f>
        <v>Sunday</v>
      </c>
      <c r="K788" s="48" t="str" cm="1">
        <f t="array" ref="K788">_xlfn.IFS(Calls[[#This Row],[Duration]]&lt;=10,"Under 10 mins",Calls[[#This Row],[Duration]]&lt;=30,"10 to 30 mins", Calls[[#This Row],[Duration]]&lt;60,"30 to 60 mins", Calls[[#This Row],[Duration]]&lt;=120,"1 to 2 hours",TRUE, "More than 2 hours")</f>
        <v>1 to 2 hours</v>
      </c>
      <c r="L788" s="5">
        <f>ROUND(Calls[[#This Row],[Satisfaction Rating]],0)</f>
        <v>5</v>
      </c>
    </row>
    <row r="789" spans="2:12" x14ac:dyDescent="0.3">
      <c r="B789" s="72" t="s">
        <v>1963</v>
      </c>
      <c r="C789" s="20" t="s">
        <v>1176</v>
      </c>
      <c r="D789" s="20">
        <v>142</v>
      </c>
      <c r="E789" s="69" t="s">
        <v>1157</v>
      </c>
      <c r="F789" s="70">
        <v>45200</v>
      </c>
      <c r="G789" s="20">
        <v>44</v>
      </c>
      <c r="H789" s="73">
        <v>4.8</v>
      </c>
      <c r="I789" s="48">
        <f>IF(MONTH(Calls[[#This Row],[Date of Call]])&lt;=6, YEAR(Calls[[#This Row],[Date of Call]]),YEAR(Calls[[#This Row],[Date of Call]])+1)</f>
        <v>2024</v>
      </c>
      <c r="J789" s="48" t="str">
        <f>TEXT(Calls[[#This Row],[Date of Call]],"DDDD")</f>
        <v>Sunday</v>
      </c>
      <c r="K789" s="48" t="str" cm="1">
        <f t="array" ref="K789">_xlfn.IFS(Calls[[#This Row],[Duration]]&lt;=10,"Under 10 mins",Calls[[#This Row],[Duration]]&lt;=30,"10 to 30 mins", Calls[[#This Row],[Duration]]&lt;60,"30 to 60 mins", Calls[[#This Row],[Duration]]&lt;=120,"1 to 2 hours",TRUE, "More than 2 hours")</f>
        <v>More than 2 hours</v>
      </c>
      <c r="L789" s="5">
        <f>ROUND(Calls[[#This Row],[Satisfaction Rating]],0)</f>
        <v>5</v>
      </c>
    </row>
    <row r="790" spans="2:12" x14ac:dyDescent="0.3">
      <c r="B790" s="72" t="s">
        <v>1964</v>
      </c>
      <c r="C790" s="20" t="s">
        <v>1181</v>
      </c>
      <c r="D790" s="20">
        <v>114</v>
      </c>
      <c r="E790" s="69" t="s">
        <v>1184</v>
      </c>
      <c r="F790" s="70">
        <v>45201</v>
      </c>
      <c r="G790" s="20">
        <v>135</v>
      </c>
      <c r="H790" s="73">
        <v>2</v>
      </c>
      <c r="I790" s="48">
        <f>IF(MONTH(Calls[[#This Row],[Date of Call]])&lt;=6, YEAR(Calls[[#This Row],[Date of Call]]),YEAR(Calls[[#This Row],[Date of Call]])+1)</f>
        <v>2024</v>
      </c>
      <c r="J790" s="48" t="str">
        <f>TEXT(Calls[[#This Row],[Date of Call]],"DDDD")</f>
        <v>Monday</v>
      </c>
      <c r="K790" s="48" t="str" cm="1">
        <f t="array" ref="K790">_xlfn.IFS(Calls[[#This Row],[Duration]]&lt;=10,"Under 10 mins",Calls[[#This Row],[Duration]]&lt;=30,"10 to 30 mins", Calls[[#This Row],[Duration]]&lt;60,"30 to 60 mins", Calls[[#This Row],[Duration]]&lt;=120,"1 to 2 hours",TRUE, "More than 2 hours")</f>
        <v>1 to 2 hours</v>
      </c>
      <c r="L790" s="5">
        <f>ROUND(Calls[[#This Row],[Satisfaction Rating]],0)</f>
        <v>2</v>
      </c>
    </row>
    <row r="791" spans="2:12" x14ac:dyDescent="0.3">
      <c r="B791" s="72" t="s">
        <v>1965</v>
      </c>
      <c r="C791" s="20" t="s">
        <v>1169</v>
      </c>
      <c r="D791" s="20">
        <v>93</v>
      </c>
      <c r="E791" s="69" t="s">
        <v>1172</v>
      </c>
      <c r="F791" s="70">
        <v>45201</v>
      </c>
      <c r="G791" s="20">
        <v>45</v>
      </c>
      <c r="H791" s="73">
        <v>3.9</v>
      </c>
      <c r="I791" s="48">
        <f>IF(MONTH(Calls[[#This Row],[Date of Call]])&lt;=6, YEAR(Calls[[#This Row],[Date of Call]]),YEAR(Calls[[#This Row],[Date of Call]])+1)</f>
        <v>2024</v>
      </c>
      <c r="J791" s="48" t="str">
        <f>TEXT(Calls[[#This Row],[Date of Call]],"DDDD")</f>
        <v>Monday</v>
      </c>
      <c r="K791" s="48" t="str" cm="1">
        <f t="array" ref="K791">_xlfn.IFS(Calls[[#This Row],[Duration]]&lt;=10,"Under 10 mins",Calls[[#This Row],[Duration]]&lt;=30,"10 to 30 mins", Calls[[#This Row],[Duration]]&lt;60,"30 to 60 mins", Calls[[#This Row],[Duration]]&lt;=120,"1 to 2 hours",TRUE, "More than 2 hours")</f>
        <v>1 to 2 hours</v>
      </c>
      <c r="L791" s="5">
        <f>ROUND(Calls[[#This Row],[Satisfaction Rating]],0)</f>
        <v>4</v>
      </c>
    </row>
    <row r="792" spans="2:12" x14ac:dyDescent="0.3">
      <c r="B792" s="72" t="s">
        <v>1966</v>
      </c>
      <c r="C792" s="20" t="s">
        <v>1158</v>
      </c>
      <c r="D792" s="20">
        <v>43</v>
      </c>
      <c r="E792" s="69" t="s">
        <v>1172</v>
      </c>
      <c r="F792" s="70">
        <v>45201</v>
      </c>
      <c r="G792" s="20">
        <v>87</v>
      </c>
      <c r="H792" s="73">
        <v>3</v>
      </c>
      <c r="I792" s="48">
        <f>IF(MONTH(Calls[[#This Row],[Date of Call]])&lt;=6, YEAR(Calls[[#This Row],[Date of Call]]),YEAR(Calls[[#This Row],[Date of Call]])+1)</f>
        <v>2024</v>
      </c>
      <c r="J792" s="48" t="str">
        <f>TEXT(Calls[[#This Row],[Date of Call]],"DDDD")</f>
        <v>Monday</v>
      </c>
      <c r="K792" s="48" t="str" cm="1">
        <f t="array" ref="K792">_xlfn.IFS(Calls[[#This Row],[Duration]]&lt;=10,"Under 10 mins",Calls[[#This Row],[Duration]]&lt;=30,"10 to 30 mins", Calls[[#This Row],[Duration]]&lt;60,"30 to 60 mins", Calls[[#This Row],[Duration]]&lt;=120,"1 to 2 hours",TRUE, "More than 2 hours")</f>
        <v>30 to 60 mins</v>
      </c>
      <c r="L792" s="5">
        <f>ROUND(Calls[[#This Row],[Satisfaction Rating]],0)</f>
        <v>3</v>
      </c>
    </row>
    <row r="793" spans="2:12" x14ac:dyDescent="0.3">
      <c r="B793" s="72" t="s">
        <v>1967</v>
      </c>
      <c r="C793" s="20" t="s">
        <v>1162</v>
      </c>
      <c r="D793" s="20">
        <v>78</v>
      </c>
      <c r="E793" s="69" t="s">
        <v>1178</v>
      </c>
      <c r="F793" s="70">
        <v>45202</v>
      </c>
      <c r="G793" s="20">
        <v>84</v>
      </c>
      <c r="H793" s="73">
        <v>4.5999999999999996</v>
      </c>
      <c r="I793" s="48">
        <f>IF(MONTH(Calls[[#This Row],[Date of Call]])&lt;=6, YEAR(Calls[[#This Row],[Date of Call]]),YEAR(Calls[[#This Row],[Date of Call]])+1)</f>
        <v>2024</v>
      </c>
      <c r="J793" s="48" t="str">
        <f>TEXT(Calls[[#This Row],[Date of Call]],"DDDD")</f>
        <v>Tuesday</v>
      </c>
      <c r="K793" s="48" t="str" cm="1">
        <f t="array" ref="K793">_xlfn.IFS(Calls[[#This Row],[Duration]]&lt;=10,"Under 10 mins",Calls[[#This Row],[Duration]]&lt;=30,"10 to 30 mins", Calls[[#This Row],[Duration]]&lt;60,"30 to 60 mins", Calls[[#This Row],[Duration]]&lt;=120,"1 to 2 hours",TRUE, "More than 2 hours")</f>
        <v>1 to 2 hours</v>
      </c>
      <c r="L793" s="5">
        <f>ROUND(Calls[[#This Row],[Satisfaction Rating]],0)</f>
        <v>5</v>
      </c>
    </row>
    <row r="794" spans="2:12" x14ac:dyDescent="0.3">
      <c r="B794" s="72" t="s">
        <v>1968</v>
      </c>
      <c r="C794" s="20" t="s">
        <v>1181</v>
      </c>
      <c r="D794" s="20">
        <v>89</v>
      </c>
      <c r="E794" s="69" t="s">
        <v>1157</v>
      </c>
      <c r="F794" s="70">
        <v>45202</v>
      </c>
      <c r="G794" s="20">
        <v>81</v>
      </c>
      <c r="H794" s="73">
        <v>3.8</v>
      </c>
      <c r="I794" s="48">
        <f>IF(MONTH(Calls[[#This Row],[Date of Call]])&lt;=6, YEAR(Calls[[#This Row],[Date of Call]]),YEAR(Calls[[#This Row],[Date of Call]])+1)</f>
        <v>2024</v>
      </c>
      <c r="J794" s="48" t="str">
        <f>TEXT(Calls[[#This Row],[Date of Call]],"DDDD")</f>
        <v>Tuesday</v>
      </c>
      <c r="K794" s="48" t="str" cm="1">
        <f t="array" ref="K794">_xlfn.IFS(Calls[[#This Row],[Duration]]&lt;=10,"Under 10 mins",Calls[[#This Row],[Duration]]&lt;=30,"10 to 30 mins", Calls[[#This Row],[Duration]]&lt;60,"30 to 60 mins", Calls[[#This Row],[Duration]]&lt;=120,"1 to 2 hours",TRUE, "More than 2 hours")</f>
        <v>1 to 2 hours</v>
      </c>
      <c r="L794" s="5">
        <f>ROUND(Calls[[#This Row],[Satisfaction Rating]],0)</f>
        <v>4</v>
      </c>
    </row>
    <row r="795" spans="2:12" x14ac:dyDescent="0.3">
      <c r="B795" s="72" t="s">
        <v>1969</v>
      </c>
      <c r="C795" s="20" t="s">
        <v>1176</v>
      </c>
      <c r="D795" s="20">
        <v>82</v>
      </c>
      <c r="E795" s="69" t="s">
        <v>1166</v>
      </c>
      <c r="F795" s="70">
        <v>45202</v>
      </c>
      <c r="G795" s="20">
        <v>130</v>
      </c>
      <c r="H795" s="73">
        <v>4.4000000000000004</v>
      </c>
      <c r="I795" s="48">
        <f>IF(MONTH(Calls[[#This Row],[Date of Call]])&lt;=6, YEAR(Calls[[#This Row],[Date of Call]]),YEAR(Calls[[#This Row],[Date of Call]])+1)</f>
        <v>2024</v>
      </c>
      <c r="J795" s="48" t="str">
        <f>TEXT(Calls[[#This Row],[Date of Call]],"DDDD")</f>
        <v>Tuesday</v>
      </c>
      <c r="K795" s="48" t="str" cm="1">
        <f t="array" ref="K795">_xlfn.IFS(Calls[[#This Row],[Duration]]&lt;=10,"Under 10 mins",Calls[[#This Row],[Duration]]&lt;=30,"10 to 30 mins", Calls[[#This Row],[Duration]]&lt;60,"30 to 60 mins", Calls[[#This Row],[Duration]]&lt;=120,"1 to 2 hours",TRUE, "More than 2 hours")</f>
        <v>1 to 2 hours</v>
      </c>
      <c r="L795" s="5">
        <f>ROUND(Calls[[#This Row],[Satisfaction Rating]],0)</f>
        <v>4</v>
      </c>
    </row>
    <row r="796" spans="2:12" x14ac:dyDescent="0.3">
      <c r="B796" s="72" t="s">
        <v>1970</v>
      </c>
      <c r="C796" s="20" t="s">
        <v>1171</v>
      </c>
      <c r="D796" s="20">
        <v>86</v>
      </c>
      <c r="E796" s="69" t="s">
        <v>1157</v>
      </c>
      <c r="F796" s="70">
        <v>45203</v>
      </c>
      <c r="G796" s="20">
        <v>92</v>
      </c>
      <c r="H796" s="73">
        <v>2.4</v>
      </c>
      <c r="I796" s="48">
        <f>IF(MONTH(Calls[[#This Row],[Date of Call]])&lt;=6, YEAR(Calls[[#This Row],[Date of Call]]),YEAR(Calls[[#This Row],[Date of Call]])+1)</f>
        <v>2024</v>
      </c>
      <c r="J796" s="48" t="str">
        <f>TEXT(Calls[[#This Row],[Date of Call]],"DDDD")</f>
        <v>Wednesday</v>
      </c>
      <c r="K796" s="48" t="str" cm="1">
        <f t="array" ref="K796">_xlfn.IFS(Calls[[#This Row],[Duration]]&lt;=10,"Under 10 mins",Calls[[#This Row],[Duration]]&lt;=30,"10 to 30 mins", Calls[[#This Row],[Duration]]&lt;60,"30 to 60 mins", Calls[[#This Row],[Duration]]&lt;=120,"1 to 2 hours",TRUE, "More than 2 hours")</f>
        <v>1 to 2 hours</v>
      </c>
      <c r="L796" s="5">
        <f>ROUND(Calls[[#This Row],[Satisfaction Rating]],0)</f>
        <v>2</v>
      </c>
    </row>
    <row r="797" spans="2:12" x14ac:dyDescent="0.3">
      <c r="B797" s="72" t="s">
        <v>1971</v>
      </c>
      <c r="C797" s="20" t="s">
        <v>1188</v>
      </c>
      <c r="D797" s="20">
        <v>57</v>
      </c>
      <c r="E797" s="69" t="s">
        <v>1178</v>
      </c>
      <c r="F797" s="70">
        <v>45203</v>
      </c>
      <c r="G797" s="20">
        <v>48</v>
      </c>
      <c r="H797" s="73">
        <v>4.5</v>
      </c>
      <c r="I797" s="48">
        <f>IF(MONTH(Calls[[#This Row],[Date of Call]])&lt;=6, YEAR(Calls[[#This Row],[Date of Call]]),YEAR(Calls[[#This Row],[Date of Call]])+1)</f>
        <v>2024</v>
      </c>
      <c r="J797" s="48" t="str">
        <f>TEXT(Calls[[#This Row],[Date of Call]],"DDDD")</f>
        <v>Wednesday</v>
      </c>
      <c r="K797" s="48" t="str" cm="1">
        <f t="array" ref="K797">_xlfn.IFS(Calls[[#This Row],[Duration]]&lt;=10,"Under 10 mins",Calls[[#This Row],[Duration]]&lt;=30,"10 to 30 mins", Calls[[#This Row],[Duration]]&lt;60,"30 to 60 mins", Calls[[#This Row],[Duration]]&lt;=120,"1 to 2 hours",TRUE, "More than 2 hours")</f>
        <v>30 to 60 mins</v>
      </c>
      <c r="L797" s="5">
        <f>ROUND(Calls[[#This Row],[Satisfaction Rating]],0)</f>
        <v>5</v>
      </c>
    </row>
    <row r="798" spans="2:12" x14ac:dyDescent="0.3">
      <c r="B798" s="72" t="s">
        <v>1972</v>
      </c>
      <c r="C798" s="20" t="s">
        <v>1169</v>
      </c>
      <c r="D798" s="20">
        <v>103</v>
      </c>
      <c r="E798" s="69" t="s">
        <v>1184</v>
      </c>
      <c r="F798" s="70">
        <v>45203</v>
      </c>
      <c r="G798" s="20">
        <v>160</v>
      </c>
      <c r="H798" s="73">
        <v>4.5</v>
      </c>
      <c r="I798" s="48">
        <f>IF(MONTH(Calls[[#This Row],[Date of Call]])&lt;=6, YEAR(Calls[[#This Row],[Date of Call]]),YEAR(Calls[[#This Row],[Date of Call]])+1)</f>
        <v>2024</v>
      </c>
      <c r="J798" s="48" t="str">
        <f>TEXT(Calls[[#This Row],[Date of Call]],"DDDD")</f>
        <v>Wednesday</v>
      </c>
      <c r="K798" s="48" t="str" cm="1">
        <f t="array" ref="K798">_xlfn.IFS(Calls[[#This Row],[Duration]]&lt;=10,"Under 10 mins",Calls[[#This Row],[Duration]]&lt;=30,"10 to 30 mins", Calls[[#This Row],[Duration]]&lt;60,"30 to 60 mins", Calls[[#This Row],[Duration]]&lt;=120,"1 to 2 hours",TRUE, "More than 2 hours")</f>
        <v>1 to 2 hours</v>
      </c>
      <c r="L798" s="5">
        <f>ROUND(Calls[[#This Row],[Satisfaction Rating]],0)</f>
        <v>5</v>
      </c>
    </row>
    <row r="799" spans="2:12" x14ac:dyDescent="0.3">
      <c r="B799" s="72" t="s">
        <v>1973</v>
      </c>
      <c r="C799" s="20" t="s">
        <v>1187</v>
      </c>
      <c r="D799" s="20">
        <v>138</v>
      </c>
      <c r="E799" s="69" t="s">
        <v>1178</v>
      </c>
      <c r="F799" s="70">
        <v>45204</v>
      </c>
      <c r="G799" s="20">
        <v>155</v>
      </c>
      <c r="H799" s="73">
        <v>2.7</v>
      </c>
      <c r="I799" s="48">
        <f>IF(MONTH(Calls[[#This Row],[Date of Call]])&lt;=6, YEAR(Calls[[#This Row],[Date of Call]]),YEAR(Calls[[#This Row],[Date of Call]])+1)</f>
        <v>2024</v>
      </c>
      <c r="J799" s="48" t="str">
        <f>TEXT(Calls[[#This Row],[Date of Call]],"DDDD")</f>
        <v>Thursday</v>
      </c>
      <c r="K799" s="48" t="str" cm="1">
        <f t="array" ref="K799">_xlfn.IFS(Calls[[#This Row],[Duration]]&lt;=10,"Under 10 mins",Calls[[#This Row],[Duration]]&lt;=30,"10 to 30 mins", Calls[[#This Row],[Duration]]&lt;60,"30 to 60 mins", Calls[[#This Row],[Duration]]&lt;=120,"1 to 2 hours",TRUE, "More than 2 hours")</f>
        <v>More than 2 hours</v>
      </c>
      <c r="L799" s="5">
        <f>ROUND(Calls[[#This Row],[Satisfaction Rating]],0)</f>
        <v>3</v>
      </c>
    </row>
    <row r="800" spans="2:12" x14ac:dyDescent="0.3">
      <c r="B800" s="72" t="s">
        <v>1974</v>
      </c>
      <c r="C800" s="20" t="s">
        <v>1183</v>
      </c>
      <c r="D800" s="20">
        <v>88</v>
      </c>
      <c r="E800" s="69" t="s">
        <v>1166</v>
      </c>
      <c r="F800" s="70">
        <v>45204</v>
      </c>
      <c r="G800" s="20">
        <v>100</v>
      </c>
      <c r="H800" s="73">
        <v>4.9000000000000004</v>
      </c>
      <c r="I800" s="48">
        <f>IF(MONTH(Calls[[#This Row],[Date of Call]])&lt;=6, YEAR(Calls[[#This Row],[Date of Call]]),YEAR(Calls[[#This Row],[Date of Call]])+1)</f>
        <v>2024</v>
      </c>
      <c r="J800" s="48" t="str">
        <f>TEXT(Calls[[#This Row],[Date of Call]],"DDDD")</f>
        <v>Thursday</v>
      </c>
      <c r="K800" s="48" t="str" cm="1">
        <f t="array" ref="K800">_xlfn.IFS(Calls[[#This Row],[Duration]]&lt;=10,"Under 10 mins",Calls[[#This Row],[Duration]]&lt;=30,"10 to 30 mins", Calls[[#This Row],[Duration]]&lt;60,"30 to 60 mins", Calls[[#This Row],[Duration]]&lt;=120,"1 to 2 hours",TRUE, "More than 2 hours")</f>
        <v>1 to 2 hours</v>
      </c>
      <c r="L800" s="5">
        <f>ROUND(Calls[[#This Row],[Satisfaction Rating]],0)</f>
        <v>5</v>
      </c>
    </row>
    <row r="801" spans="2:12" x14ac:dyDescent="0.3">
      <c r="B801" s="72" t="s">
        <v>1975</v>
      </c>
      <c r="C801" s="20" t="s">
        <v>1181</v>
      </c>
      <c r="D801" s="20">
        <v>118</v>
      </c>
      <c r="E801" s="69" t="s">
        <v>1172</v>
      </c>
      <c r="F801" s="70">
        <v>45204</v>
      </c>
      <c r="G801" s="20">
        <v>56</v>
      </c>
      <c r="H801" s="73">
        <v>3.7</v>
      </c>
      <c r="I801" s="48">
        <f>IF(MONTH(Calls[[#This Row],[Date of Call]])&lt;=6, YEAR(Calls[[#This Row],[Date of Call]]),YEAR(Calls[[#This Row],[Date of Call]])+1)</f>
        <v>2024</v>
      </c>
      <c r="J801" s="48" t="str">
        <f>TEXT(Calls[[#This Row],[Date of Call]],"DDDD")</f>
        <v>Thursday</v>
      </c>
      <c r="K801" s="48" t="str" cm="1">
        <f t="array" ref="K801">_xlfn.IFS(Calls[[#This Row],[Duration]]&lt;=10,"Under 10 mins",Calls[[#This Row],[Duration]]&lt;=30,"10 to 30 mins", Calls[[#This Row],[Duration]]&lt;60,"30 to 60 mins", Calls[[#This Row],[Duration]]&lt;=120,"1 to 2 hours",TRUE, "More than 2 hours")</f>
        <v>1 to 2 hours</v>
      </c>
      <c r="L801" s="5">
        <f>ROUND(Calls[[#This Row],[Satisfaction Rating]],0)</f>
        <v>4</v>
      </c>
    </row>
    <row r="802" spans="2:12" x14ac:dyDescent="0.3">
      <c r="B802" s="72" t="s">
        <v>1976</v>
      </c>
      <c r="C802" s="20" t="s">
        <v>1171</v>
      </c>
      <c r="D802" s="20">
        <v>4</v>
      </c>
      <c r="E802" s="69" t="s">
        <v>1157</v>
      </c>
      <c r="F802" s="70">
        <v>45204</v>
      </c>
      <c r="G802" s="20">
        <v>170</v>
      </c>
      <c r="H802" s="73">
        <v>3.9</v>
      </c>
      <c r="I802" s="48">
        <f>IF(MONTH(Calls[[#This Row],[Date of Call]])&lt;=6, YEAR(Calls[[#This Row],[Date of Call]]),YEAR(Calls[[#This Row],[Date of Call]])+1)</f>
        <v>2024</v>
      </c>
      <c r="J802" s="48" t="str">
        <f>TEXT(Calls[[#This Row],[Date of Call]],"DDDD")</f>
        <v>Thursday</v>
      </c>
      <c r="K802" s="48" t="str" cm="1">
        <f t="array" ref="K802">_xlfn.IFS(Calls[[#This Row],[Duration]]&lt;=10,"Under 10 mins",Calls[[#This Row],[Duration]]&lt;=30,"10 to 30 mins", Calls[[#This Row],[Duration]]&lt;60,"30 to 60 mins", Calls[[#This Row],[Duration]]&lt;=120,"1 to 2 hours",TRUE, "More than 2 hours")</f>
        <v>Under 10 mins</v>
      </c>
      <c r="L802" s="5">
        <f>ROUND(Calls[[#This Row],[Satisfaction Rating]],0)</f>
        <v>4</v>
      </c>
    </row>
    <row r="803" spans="2:12" x14ac:dyDescent="0.3">
      <c r="B803" s="72" t="s">
        <v>1977</v>
      </c>
      <c r="C803" s="20" t="s">
        <v>1158</v>
      </c>
      <c r="D803" s="20">
        <v>78</v>
      </c>
      <c r="E803" s="69" t="s">
        <v>1184</v>
      </c>
      <c r="F803" s="70">
        <v>45205</v>
      </c>
      <c r="G803" s="20">
        <v>74</v>
      </c>
      <c r="H803" s="73">
        <v>3.5</v>
      </c>
      <c r="I803" s="48">
        <f>IF(MONTH(Calls[[#This Row],[Date of Call]])&lt;=6, YEAR(Calls[[#This Row],[Date of Call]]),YEAR(Calls[[#This Row],[Date of Call]])+1)</f>
        <v>2024</v>
      </c>
      <c r="J803" s="48" t="str">
        <f>TEXT(Calls[[#This Row],[Date of Call]],"DDDD")</f>
        <v>Friday</v>
      </c>
      <c r="K803" s="48" t="str" cm="1">
        <f t="array" ref="K803">_xlfn.IFS(Calls[[#This Row],[Duration]]&lt;=10,"Under 10 mins",Calls[[#This Row],[Duration]]&lt;=30,"10 to 30 mins", Calls[[#This Row],[Duration]]&lt;60,"30 to 60 mins", Calls[[#This Row],[Duration]]&lt;=120,"1 to 2 hours",TRUE, "More than 2 hours")</f>
        <v>1 to 2 hours</v>
      </c>
      <c r="L803" s="5">
        <f>ROUND(Calls[[#This Row],[Satisfaction Rating]],0)</f>
        <v>4</v>
      </c>
    </row>
    <row r="804" spans="2:12" x14ac:dyDescent="0.3">
      <c r="B804" s="72" t="s">
        <v>1978</v>
      </c>
      <c r="C804" s="20" t="s">
        <v>1174</v>
      </c>
      <c r="D804" s="20">
        <v>69</v>
      </c>
      <c r="E804" s="69" t="s">
        <v>1157</v>
      </c>
      <c r="F804" s="70">
        <v>45205</v>
      </c>
      <c r="G804" s="20">
        <v>99</v>
      </c>
      <c r="H804" s="73">
        <v>2.7</v>
      </c>
      <c r="I804" s="48">
        <f>IF(MONTH(Calls[[#This Row],[Date of Call]])&lt;=6, YEAR(Calls[[#This Row],[Date of Call]]),YEAR(Calls[[#This Row],[Date of Call]])+1)</f>
        <v>2024</v>
      </c>
      <c r="J804" s="48" t="str">
        <f>TEXT(Calls[[#This Row],[Date of Call]],"DDDD")</f>
        <v>Friday</v>
      </c>
      <c r="K804" s="48" t="str" cm="1">
        <f t="array" ref="K804">_xlfn.IFS(Calls[[#This Row],[Duration]]&lt;=10,"Under 10 mins",Calls[[#This Row],[Duration]]&lt;=30,"10 to 30 mins", Calls[[#This Row],[Duration]]&lt;60,"30 to 60 mins", Calls[[#This Row],[Duration]]&lt;=120,"1 to 2 hours",TRUE, "More than 2 hours")</f>
        <v>1 to 2 hours</v>
      </c>
      <c r="L804" s="5">
        <f>ROUND(Calls[[#This Row],[Satisfaction Rating]],0)</f>
        <v>3</v>
      </c>
    </row>
    <row r="805" spans="2:12" x14ac:dyDescent="0.3">
      <c r="B805" s="72" t="s">
        <v>1979</v>
      </c>
      <c r="C805" s="20" t="s">
        <v>1176</v>
      </c>
      <c r="D805" s="20">
        <v>90</v>
      </c>
      <c r="E805" s="69" t="s">
        <v>1178</v>
      </c>
      <c r="F805" s="70">
        <v>45205</v>
      </c>
      <c r="G805" s="20">
        <v>84</v>
      </c>
      <c r="H805" s="73">
        <v>3.9</v>
      </c>
      <c r="I805" s="48">
        <f>IF(MONTH(Calls[[#This Row],[Date of Call]])&lt;=6, YEAR(Calls[[#This Row],[Date of Call]]),YEAR(Calls[[#This Row],[Date of Call]])+1)</f>
        <v>2024</v>
      </c>
      <c r="J805" s="48" t="str">
        <f>TEXT(Calls[[#This Row],[Date of Call]],"DDDD")</f>
        <v>Friday</v>
      </c>
      <c r="K805" s="48" t="str" cm="1">
        <f t="array" ref="K805">_xlfn.IFS(Calls[[#This Row],[Duration]]&lt;=10,"Under 10 mins",Calls[[#This Row],[Duration]]&lt;=30,"10 to 30 mins", Calls[[#This Row],[Duration]]&lt;60,"30 to 60 mins", Calls[[#This Row],[Duration]]&lt;=120,"1 to 2 hours",TRUE, "More than 2 hours")</f>
        <v>1 to 2 hours</v>
      </c>
      <c r="L805" s="5">
        <f>ROUND(Calls[[#This Row],[Satisfaction Rating]],0)</f>
        <v>4</v>
      </c>
    </row>
    <row r="806" spans="2:12" x14ac:dyDescent="0.3">
      <c r="B806" s="72" t="s">
        <v>1980</v>
      </c>
      <c r="C806" s="20" t="s">
        <v>1174</v>
      </c>
      <c r="D806" s="20">
        <v>134</v>
      </c>
      <c r="E806" s="69" t="s">
        <v>1157</v>
      </c>
      <c r="F806" s="70">
        <v>45205</v>
      </c>
      <c r="G806" s="20">
        <v>35</v>
      </c>
      <c r="H806" s="73">
        <v>3.4</v>
      </c>
      <c r="I806" s="48">
        <f>IF(MONTH(Calls[[#This Row],[Date of Call]])&lt;=6, YEAR(Calls[[#This Row],[Date of Call]]),YEAR(Calls[[#This Row],[Date of Call]])+1)</f>
        <v>2024</v>
      </c>
      <c r="J806" s="48" t="str">
        <f>TEXT(Calls[[#This Row],[Date of Call]],"DDDD")</f>
        <v>Friday</v>
      </c>
      <c r="K806" s="48" t="str" cm="1">
        <f t="array" ref="K806">_xlfn.IFS(Calls[[#This Row],[Duration]]&lt;=10,"Under 10 mins",Calls[[#This Row],[Duration]]&lt;=30,"10 to 30 mins", Calls[[#This Row],[Duration]]&lt;60,"30 to 60 mins", Calls[[#This Row],[Duration]]&lt;=120,"1 to 2 hours",TRUE, "More than 2 hours")</f>
        <v>More than 2 hours</v>
      </c>
      <c r="L806" s="5">
        <f>ROUND(Calls[[#This Row],[Satisfaction Rating]],0)</f>
        <v>3</v>
      </c>
    </row>
    <row r="807" spans="2:12" x14ac:dyDescent="0.3">
      <c r="B807" s="72" t="s">
        <v>1981</v>
      </c>
      <c r="C807" s="20" t="s">
        <v>1161</v>
      </c>
      <c r="D807" s="20">
        <v>65</v>
      </c>
      <c r="E807" s="69" t="s">
        <v>1172</v>
      </c>
      <c r="F807" s="70">
        <v>45205</v>
      </c>
      <c r="G807" s="20">
        <v>150</v>
      </c>
      <c r="H807" s="73">
        <v>5</v>
      </c>
      <c r="I807" s="48">
        <f>IF(MONTH(Calls[[#This Row],[Date of Call]])&lt;=6, YEAR(Calls[[#This Row],[Date of Call]]),YEAR(Calls[[#This Row],[Date of Call]])+1)</f>
        <v>2024</v>
      </c>
      <c r="J807" s="48" t="str">
        <f>TEXT(Calls[[#This Row],[Date of Call]],"DDDD")</f>
        <v>Friday</v>
      </c>
      <c r="K807" s="48" t="str" cm="1">
        <f t="array" ref="K807">_xlfn.IFS(Calls[[#This Row],[Duration]]&lt;=10,"Under 10 mins",Calls[[#This Row],[Duration]]&lt;=30,"10 to 30 mins", Calls[[#This Row],[Duration]]&lt;60,"30 to 60 mins", Calls[[#This Row],[Duration]]&lt;=120,"1 to 2 hours",TRUE, "More than 2 hours")</f>
        <v>1 to 2 hours</v>
      </c>
      <c r="L807" s="5">
        <f>ROUND(Calls[[#This Row],[Satisfaction Rating]],0)</f>
        <v>5</v>
      </c>
    </row>
    <row r="808" spans="2:12" x14ac:dyDescent="0.3">
      <c r="B808" s="72" t="s">
        <v>1982</v>
      </c>
      <c r="C808" s="20" t="s">
        <v>1165</v>
      </c>
      <c r="D808" s="20">
        <v>54</v>
      </c>
      <c r="E808" s="69" t="s">
        <v>1184</v>
      </c>
      <c r="F808" s="70">
        <v>45206</v>
      </c>
      <c r="G808" s="20">
        <v>176</v>
      </c>
      <c r="H808" s="73">
        <v>4.4000000000000004</v>
      </c>
      <c r="I808" s="48">
        <f>IF(MONTH(Calls[[#This Row],[Date of Call]])&lt;=6, YEAR(Calls[[#This Row],[Date of Call]]),YEAR(Calls[[#This Row],[Date of Call]])+1)</f>
        <v>2024</v>
      </c>
      <c r="J808" s="48" t="str">
        <f>TEXT(Calls[[#This Row],[Date of Call]],"DDDD")</f>
        <v>Saturday</v>
      </c>
      <c r="K808" s="48" t="str" cm="1">
        <f t="array" ref="K808">_xlfn.IFS(Calls[[#This Row],[Duration]]&lt;=10,"Under 10 mins",Calls[[#This Row],[Duration]]&lt;=30,"10 to 30 mins", Calls[[#This Row],[Duration]]&lt;60,"30 to 60 mins", Calls[[#This Row],[Duration]]&lt;=120,"1 to 2 hours",TRUE, "More than 2 hours")</f>
        <v>30 to 60 mins</v>
      </c>
      <c r="L808" s="5">
        <f>ROUND(Calls[[#This Row],[Satisfaction Rating]],0)</f>
        <v>4</v>
      </c>
    </row>
    <row r="809" spans="2:12" x14ac:dyDescent="0.3">
      <c r="B809" s="72" t="s">
        <v>1983</v>
      </c>
      <c r="C809" s="20" t="s">
        <v>1165</v>
      </c>
      <c r="D809" s="20">
        <v>90</v>
      </c>
      <c r="E809" s="69" t="s">
        <v>1184</v>
      </c>
      <c r="F809" s="70">
        <v>45206</v>
      </c>
      <c r="G809" s="20">
        <v>84</v>
      </c>
      <c r="H809" s="73">
        <v>4.3</v>
      </c>
      <c r="I809" s="48">
        <f>IF(MONTH(Calls[[#This Row],[Date of Call]])&lt;=6, YEAR(Calls[[#This Row],[Date of Call]]),YEAR(Calls[[#This Row],[Date of Call]])+1)</f>
        <v>2024</v>
      </c>
      <c r="J809" s="48" t="str">
        <f>TEXT(Calls[[#This Row],[Date of Call]],"DDDD")</f>
        <v>Saturday</v>
      </c>
      <c r="K809" s="48" t="str" cm="1">
        <f t="array" ref="K809">_xlfn.IFS(Calls[[#This Row],[Duration]]&lt;=10,"Under 10 mins",Calls[[#This Row],[Duration]]&lt;=30,"10 to 30 mins", Calls[[#This Row],[Duration]]&lt;60,"30 to 60 mins", Calls[[#This Row],[Duration]]&lt;=120,"1 to 2 hours",TRUE, "More than 2 hours")</f>
        <v>1 to 2 hours</v>
      </c>
      <c r="L809" s="5">
        <f>ROUND(Calls[[#This Row],[Satisfaction Rating]],0)</f>
        <v>4</v>
      </c>
    </row>
    <row r="810" spans="2:12" x14ac:dyDescent="0.3">
      <c r="B810" s="72" t="s">
        <v>1984</v>
      </c>
      <c r="C810" s="20" t="s">
        <v>1176</v>
      </c>
      <c r="D810" s="20">
        <v>66</v>
      </c>
      <c r="E810" s="69" t="s">
        <v>1184</v>
      </c>
      <c r="F810" s="70">
        <v>45206</v>
      </c>
      <c r="G810" s="20">
        <v>136</v>
      </c>
      <c r="H810" s="73">
        <v>4.7</v>
      </c>
      <c r="I810" s="48">
        <f>IF(MONTH(Calls[[#This Row],[Date of Call]])&lt;=6, YEAR(Calls[[#This Row],[Date of Call]]),YEAR(Calls[[#This Row],[Date of Call]])+1)</f>
        <v>2024</v>
      </c>
      <c r="J810" s="48" t="str">
        <f>TEXT(Calls[[#This Row],[Date of Call]],"DDDD")</f>
        <v>Saturday</v>
      </c>
      <c r="K810" s="48" t="str" cm="1">
        <f t="array" ref="K810">_xlfn.IFS(Calls[[#This Row],[Duration]]&lt;=10,"Under 10 mins",Calls[[#This Row],[Duration]]&lt;=30,"10 to 30 mins", Calls[[#This Row],[Duration]]&lt;60,"30 to 60 mins", Calls[[#This Row],[Duration]]&lt;=120,"1 to 2 hours",TRUE, "More than 2 hours")</f>
        <v>1 to 2 hours</v>
      </c>
      <c r="L810" s="5">
        <f>ROUND(Calls[[#This Row],[Satisfaction Rating]],0)</f>
        <v>5</v>
      </c>
    </row>
    <row r="811" spans="2:12" x14ac:dyDescent="0.3">
      <c r="B811" s="72" t="s">
        <v>1985</v>
      </c>
      <c r="C811" s="20" t="s">
        <v>1171</v>
      </c>
      <c r="D811" s="20">
        <v>150</v>
      </c>
      <c r="E811" s="69" t="s">
        <v>1184</v>
      </c>
      <c r="F811" s="70">
        <v>45207</v>
      </c>
      <c r="G811" s="20">
        <v>70</v>
      </c>
      <c r="H811" s="73">
        <v>4.0999999999999996</v>
      </c>
      <c r="I811" s="48">
        <f>IF(MONTH(Calls[[#This Row],[Date of Call]])&lt;=6, YEAR(Calls[[#This Row],[Date of Call]]),YEAR(Calls[[#This Row],[Date of Call]])+1)</f>
        <v>2024</v>
      </c>
      <c r="J811" s="48" t="str">
        <f>TEXT(Calls[[#This Row],[Date of Call]],"DDDD")</f>
        <v>Sunday</v>
      </c>
      <c r="K811" s="48" t="str" cm="1">
        <f t="array" ref="K811">_xlfn.IFS(Calls[[#This Row],[Duration]]&lt;=10,"Under 10 mins",Calls[[#This Row],[Duration]]&lt;=30,"10 to 30 mins", Calls[[#This Row],[Duration]]&lt;60,"30 to 60 mins", Calls[[#This Row],[Duration]]&lt;=120,"1 to 2 hours",TRUE, "More than 2 hours")</f>
        <v>More than 2 hours</v>
      </c>
      <c r="L811" s="5">
        <f>ROUND(Calls[[#This Row],[Satisfaction Rating]],0)</f>
        <v>4</v>
      </c>
    </row>
    <row r="812" spans="2:12" x14ac:dyDescent="0.3">
      <c r="B812" s="72" t="s">
        <v>1986</v>
      </c>
      <c r="C812" s="20" t="s">
        <v>1162</v>
      </c>
      <c r="D812" s="20">
        <v>18</v>
      </c>
      <c r="E812" s="69" t="s">
        <v>1172</v>
      </c>
      <c r="F812" s="70">
        <v>45207</v>
      </c>
      <c r="G812" s="20">
        <v>96</v>
      </c>
      <c r="H812" s="73">
        <v>4.8</v>
      </c>
      <c r="I812" s="48">
        <f>IF(MONTH(Calls[[#This Row],[Date of Call]])&lt;=6, YEAR(Calls[[#This Row],[Date of Call]]),YEAR(Calls[[#This Row],[Date of Call]])+1)</f>
        <v>2024</v>
      </c>
      <c r="J812" s="48" t="str">
        <f>TEXT(Calls[[#This Row],[Date of Call]],"DDDD")</f>
        <v>Sunday</v>
      </c>
      <c r="K812" s="48" t="str" cm="1">
        <f t="array" ref="K812">_xlfn.IFS(Calls[[#This Row],[Duration]]&lt;=10,"Under 10 mins",Calls[[#This Row],[Duration]]&lt;=30,"10 to 30 mins", Calls[[#This Row],[Duration]]&lt;60,"30 to 60 mins", Calls[[#This Row],[Duration]]&lt;=120,"1 to 2 hours",TRUE, "More than 2 hours")</f>
        <v>10 to 30 mins</v>
      </c>
      <c r="L812" s="5">
        <f>ROUND(Calls[[#This Row],[Satisfaction Rating]],0)</f>
        <v>5</v>
      </c>
    </row>
    <row r="813" spans="2:12" x14ac:dyDescent="0.3">
      <c r="B813" s="72" t="s">
        <v>1987</v>
      </c>
      <c r="C813" s="20" t="s">
        <v>1165</v>
      </c>
      <c r="D813" s="20">
        <v>87</v>
      </c>
      <c r="E813" s="69" t="s">
        <v>1172</v>
      </c>
      <c r="F813" s="70">
        <v>45207</v>
      </c>
      <c r="G813" s="20">
        <v>23</v>
      </c>
      <c r="H813" s="73">
        <v>4.2</v>
      </c>
      <c r="I813" s="48">
        <f>IF(MONTH(Calls[[#This Row],[Date of Call]])&lt;=6, YEAR(Calls[[#This Row],[Date of Call]]),YEAR(Calls[[#This Row],[Date of Call]])+1)</f>
        <v>2024</v>
      </c>
      <c r="J813" s="48" t="str">
        <f>TEXT(Calls[[#This Row],[Date of Call]],"DDDD")</f>
        <v>Sunday</v>
      </c>
      <c r="K813" s="48" t="str" cm="1">
        <f t="array" ref="K813">_xlfn.IFS(Calls[[#This Row],[Duration]]&lt;=10,"Under 10 mins",Calls[[#This Row],[Duration]]&lt;=30,"10 to 30 mins", Calls[[#This Row],[Duration]]&lt;60,"30 to 60 mins", Calls[[#This Row],[Duration]]&lt;=120,"1 to 2 hours",TRUE, "More than 2 hours")</f>
        <v>1 to 2 hours</v>
      </c>
      <c r="L813" s="5">
        <f>ROUND(Calls[[#This Row],[Satisfaction Rating]],0)</f>
        <v>4</v>
      </c>
    </row>
    <row r="814" spans="2:12" x14ac:dyDescent="0.3">
      <c r="B814" s="72" t="s">
        <v>1988</v>
      </c>
      <c r="C814" s="20" t="s">
        <v>1187</v>
      </c>
      <c r="D814" s="20">
        <v>94</v>
      </c>
      <c r="E814" s="69" t="s">
        <v>1184</v>
      </c>
      <c r="F814" s="70">
        <v>45208</v>
      </c>
      <c r="G814" s="20">
        <v>120</v>
      </c>
      <c r="H814" s="73">
        <v>3.4</v>
      </c>
      <c r="I814" s="48">
        <f>IF(MONTH(Calls[[#This Row],[Date of Call]])&lt;=6, YEAR(Calls[[#This Row],[Date of Call]]),YEAR(Calls[[#This Row],[Date of Call]])+1)</f>
        <v>2024</v>
      </c>
      <c r="J814" s="48" t="str">
        <f>TEXT(Calls[[#This Row],[Date of Call]],"DDDD")</f>
        <v>Monday</v>
      </c>
      <c r="K814" s="48" t="str" cm="1">
        <f t="array" ref="K814">_xlfn.IFS(Calls[[#This Row],[Duration]]&lt;=10,"Under 10 mins",Calls[[#This Row],[Duration]]&lt;=30,"10 to 30 mins", Calls[[#This Row],[Duration]]&lt;60,"30 to 60 mins", Calls[[#This Row],[Duration]]&lt;=120,"1 to 2 hours",TRUE, "More than 2 hours")</f>
        <v>1 to 2 hours</v>
      </c>
      <c r="L814" s="5">
        <f>ROUND(Calls[[#This Row],[Satisfaction Rating]],0)</f>
        <v>3</v>
      </c>
    </row>
    <row r="815" spans="2:12" x14ac:dyDescent="0.3">
      <c r="B815" s="72" t="s">
        <v>1989</v>
      </c>
      <c r="C815" s="20" t="s">
        <v>1188</v>
      </c>
      <c r="D815" s="20">
        <v>56</v>
      </c>
      <c r="E815" s="69" t="s">
        <v>1184</v>
      </c>
      <c r="F815" s="70">
        <v>45208</v>
      </c>
      <c r="G815" s="20">
        <v>205</v>
      </c>
      <c r="H815" s="73">
        <v>3.3</v>
      </c>
      <c r="I815" s="48">
        <f>IF(MONTH(Calls[[#This Row],[Date of Call]])&lt;=6, YEAR(Calls[[#This Row],[Date of Call]]),YEAR(Calls[[#This Row],[Date of Call]])+1)</f>
        <v>2024</v>
      </c>
      <c r="J815" s="48" t="str">
        <f>TEXT(Calls[[#This Row],[Date of Call]],"DDDD")</f>
        <v>Monday</v>
      </c>
      <c r="K815" s="48" t="str" cm="1">
        <f t="array" ref="K815">_xlfn.IFS(Calls[[#This Row],[Duration]]&lt;=10,"Under 10 mins",Calls[[#This Row],[Duration]]&lt;=30,"10 to 30 mins", Calls[[#This Row],[Duration]]&lt;60,"30 to 60 mins", Calls[[#This Row],[Duration]]&lt;=120,"1 to 2 hours",TRUE, "More than 2 hours")</f>
        <v>30 to 60 mins</v>
      </c>
      <c r="L815" s="5">
        <f>ROUND(Calls[[#This Row],[Satisfaction Rating]],0)</f>
        <v>3</v>
      </c>
    </row>
    <row r="816" spans="2:12" x14ac:dyDescent="0.3">
      <c r="B816" s="72" t="s">
        <v>1990</v>
      </c>
      <c r="C816" s="20" t="s">
        <v>1181</v>
      </c>
      <c r="D816" s="20">
        <v>41</v>
      </c>
      <c r="E816" s="69" t="s">
        <v>1166</v>
      </c>
      <c r="F816" s="70">
        <v>45209</v>
      </c>
      <c r="G816" s="20">
        <v>42</v>
      </c>
      <c r="H816" s="73">
        <v>3.8</v>
      </c>
      <c r="I816" s="48">
        <f>IF(MONTH(Calls[[#This Row],[Date of Call]])&lt;=6, YEAR(Calls[[#This Row],[Date of Call]]),YEAR(Calls[[#This Row],[Date of Call]])+1)</f>
        <v>2024</v>
      </c>
      <c r="J816" s="48" t="str">
        <f>TEXT(Calls[[#This Row],[Date of Call]],"DDDD")</f>
        <v>Tuesday</v>
      </c>
      <c r="K816" s="48" t="str" cm="1">
        <f t="array" ref="K816">_xlfn.IFS(Calls[[#This Row],[Duration]]&lt;=10,"Under 10 mins",Calls[[#This Row],[Duration]]&lt;=30,"10 to 30 mins", Calls[[#This Row],[Duration]]&lt;60,"30 to 60 mins", Calls[[#This Row],[Duration]]&lt;=120,"1 to 2 hours",TRUE, "More than 2 hours")</f>
        <v>30 to 60 mins</v>
      </c>
      <c r="L816" s="5">
        <f>ROUND(Calls[[#This Row],[Satisfaction Rating]],0)</f>
        <v>4</v>
      </c>
    </row>
    <row r="817" spans="2:12" x14ac:dyDescent="0.3">
      <c r="B817" s="72" t="s">
        <v>1991</v>
      </c>
      <c r="C817" s="20" t="s">
        <v>1171</v>
      </c>
      <c r="D817" s="20">
        <v>119</v>
      </c>
      <c r="E817" s="69" t="s">
        <v>1178</v>
      </c>
      <c r="F817" s="70">
        <v>45209</v>
      </c>
      <c r="G817" s="20">
        <v>111</v>
      </c>
      <c r="H817" s="73">
        <v>3.9</v>
      </c>
      <c r="I817" s="48">
        <f>IF(MONTH(Calls[[#This Row],[Date of Call]])&lt;=6, YEAR(Calls[[#This Row],[Date of Call]]),YEAR(Calls[[#This Row],[Date of Call]])+1)</f>
        <v>2024</v>
      </c>
      <c r="J817" s="48" t="str">
        <f>TEXT(Calls[[#This Row],[Date of Call]],"DDDD")</f>
        <v>Tuesday</v>
      </c>
      <c r="K817" s="48" t="str" cm="1">
        <f t="array" ref="K817">_xlfn.IFS(Calls[[#This Row],[Duration]]&lt;=10,"Under 10 mins",Calls[[#This Row],[Duration]]&lt;=30,"10 to 30 mins", Calls[[#This Row],[Duration]]&lt;60,"30 to 60 mins", Calls[[#This Row],[Duration]]&lt;=120,"1 to 2 hours",TRUE, "More than 2 hours")</f>
        <v>1 to 2 hours</v>
      </c>
      <c r="L817" s="5">
        <f>ROUND(Calls[[#This Row],[Satisfaction Rating]],0)</f>
        <v>4</v>
      </c>
    </row>
    <row r="818" spans="2:12" x14ac:dyDescent="0.3">
      <c r="B818" s="72" t="s">
        <v>1992</v>
      </c>
      <c r="C818" s="20" t="s">
        <v>1169</v>
      </c>
      <c r="D818" s="20">
        <v>108</v>
      </c>
      <c r="E818" s="69" t="s">
        <v>1184</v>
      </c>
      <c r="F818" s="70">
        <v>45209</v>
      </c>
      <c r="G818" s="20">
        <v>68</v>
      </c>
      <c r="H818" s="73">
        <v>2.5</v>
      </c>
      <c r="I818" s="48">
        <f>IF(MONTH(Calls[[#This Row],[Date of Call]])&lt;=6, YEAR(Calls[[#This Row],[Date of Call]]),YEAR(Calls[[#This Row],[Date of Call]])+1)</f>
        <v>2024</v>
      </c>
      <c r="J818" s="48" t="str">
        <f>TEXT(Calls[[#This Row],[Date of Call]],"DDDD")</f>
        <v>Tuesday</v>
      </c>
      <c r="K818" s="48" t="str" cm="1">
        <f t="array" ref="K818">_xlfn.IFS(Calls[[#This Row],[Duration]]&lt;=10,"Under 10 mins",Calls[[#This Row],[Duration]]&lt;=30,"10 to 30 mins", Calls[[#This Row],[Duration]]&lt;60,"30 to 60 mins", Calls[[#This Row],[Duration]]&lt;=120,"1 to 2 hours",TRUE, "More than 2 hours")</f>
        <v>1 to 2 hours</v>
      </c>
      <c r="L818" s="5">
        <f>ROUND(Calls[[#This Row],[Satisfaction Rating]],0)</f>
        <v>3</v>
      </c>
    </row>
    <row r="819" spans="2:12" x14ac:dyDescent="0.3">
      <c r="B819" s="72" t="s">
        <v>1993</v>
      </c>
      <c r="C819" s="20" t="s">
        <v>1158</v>
      </c>
      <c r="D819" s="20">
        <v>63</v>
      </c>
      <c r="E819" s="69" t="s">
        <v>1157</v>
      </c>
      <c r="F819" s="70">
        <v>45209</v>
      </c>
      <c r="G819" s="20">
        <v>172</v>
      </c>
      <c r="H819" s="73">
        <v>4.9000000000000004</v>
      </c>
      <c r="I819" s="48">
        <f>IF(MONTH(Calls[[#This Row],[Date of Call]])&lt;=6, YEAR(Calls[[#This Row],[Date of Call]]),YEAR(Calls[[#This Row],[Date of Call]])+1)</f>
        <v>2024</v>
      </c>
      <c r="J819" s="48" t="str">
        <f>TEXT(Calls[[#This Row],[Date of Call]],"DDDD")</f>
        <v>Tuesday</v>
      </c>
      <c r="K819" s="48" t="str" cm="1">
        <f t="array" ref="K819">_xlfn.IFS(Calls[[#This Row],[Duration]]&lt;=10,"Under 10 mins",Calls[[#This Row],[Duration]]&lt;=30,"10 to 30 mins", Calls[[#This Row],[Duration]]&lt;60,"30 to 60 mins", Calls[[#This Row],[Duration]]&lt;=120,"1 to 2 hours",TRUE, "More than 2 hours")</f>
        <v>1 to 2 hours</v>
      </c>
      <c r="L819" s="5">
        <f>ROUND(Calls[[#This Row],[Satisfaction Rating]],0)</f>
        <v>5</v>
      </c>
    </row>
    <row r="820" spans="2:12" x14ac:dyDescent="0.3">
      <c r="B820" s="72" t="s">
        <v>1994</v>
      </c>
      <c r="C820" s="20" t="s">
        <v>1192</v>
      </c>
      <c r="D820" s="20">
        <v>59</v>
      </c>
      <c r="E820" s="69" t="s">
        <v>1184</v>
      </c>
      <c r="F820" s="70">
        <v>45209</v>
      </c>
      <c r="G820" s="20">
        <v>152</v>
      </c>
      <c r="H820" s="73">
        <v>4.8</v>
      </c>
      <c r="I820" s="48">
        <f>IF(MONTH(Calls[[#This Row],[Date of Call]])&lt;=6, YEAR(Calls[[#This Row],[Date of Call]]),YEAR(Calls[[#This Row],[Date of Call]])+1)</f>
        <v>2024</v>
      </c>
      <c r="J820" s="48" t="str">
        <f>TEXT(Calls[[#This Row],[Date of Call]],"DDDD")</f>
        <v>Tuesday</v>
      </c>
      <c r="K820" s="48" t="str" cm="1">
        <f t="array" ref="K820">_xlfn.IFS(Calls[[#This Row],[Duration]]&lt;=10,"Under 10 mins",Calls[[#This Row],[Duration]]&lt;=30,"10 to 30 mins", Calls[[#This Row],[Duration]]&lt;60,"30 to 60 mins", Calls[[#This Row],[Duration]]&lt;=120,"1 to 2 hours",TRUE, "More than 2 hours")</f>
        <v>30 to 60 mins</v>
      </c>
      <c r="L820" s="5">
        <f>ROUND(Calls[[#This Row],[Satisfaction Rating]],0)</f>
        <v>5</v>
      </c>
    </row>
    <row r="821" spans="2:12" x14ac:dyDescent="0.3">
      <c r="B821" s="72" t="s">
        <v>1995</v>
      </c>
      <c r="C821" s="20" t="s">
        <v>1192</v>
      </c>
      <c r="D821" s="20">
        <v>90</v>
      </c>
      <c r="E821" s="69" t="s">
        <v>1166</v>
      </c>
      <c r="F821" s="70">
        <v>45209</v>
      </c>
      <c r="G821" s="20">
        <v>48</v>
      </c>
      <c r="H821" s="73">
        <v>4.7</v>
      </c>
      <c r="I821" s="48">
        <f>IF(MONTH(Calls[[#This Row],[Date of Call]])&lt;=6, YEAR(Calls[[#This Row],[Date of Call]]),YEAR(Calls[[#This Row],[Date of Call]])+1)</f>
        <v>2024</v>
      </c>
      <c r="J821" s="48" t="str">
        <f>TEXT(Calls[[#This Row],[Date of Call]],"DDDD")</f>
        <v>Tuesday</v>
      </c>
      <c r="K821" s="48" t="str" cm="1">
        <f t="array" ref="K821">_xlfn.IFS(Calls[[#This Row],[Duration]]&lt;=10,"Under 10 mins",Calls[[#This Row],[Duration]]&lt;=30,"10 to 30 mins", Calls[[#This Row],[Duration]]&lt;60,"30 to 60 mins", Calls[[#This Row],[Duration]]&lt;=120,"1 to 2 hours",TRUE, "More than 2 hours")</f>
        <v>1 to 2 hours</v>
      </c>
      <c r="L821" s="5">
        <f>ROUND(Calls[[#This Row],[Satisfaction Rating]],0)</f>
        <v>5</v>
      </c>
    </row>
    <row r="822" spans="2:12" x14ac:dyDescent="0.3">
      <c r="B822" s="72" t="s">
        <v>1996</v>
      </c>
      <c r="C822" s="20" t="s">
        <v>1183</v>
      </c>
      <c r="D822" s="20">
        <v>55</v>
      </c>
      <c r="E822" s="69" t="s">
        <v>1166</v>
      </c>
      <c r="F822" s="70">
        <v>45209</v>
      </c>
      <c r="G822" s="20">
        <v>25</v>
      </c>
      <c r="H822" s="73">
        <v>4.7</v>
      </c>
      <c r="I822" s="48">
        <f>IF(MONTH(Calls[[#This Row],[Date of Call]])&lt;=6, YEAR(Calls[[#This Row],[Date of Call]]),YEAR(Calls[[#This Row],[Date of Call]])+1)</f>
        <v>2024</v>
      </c>
      <c r="J822" s="48" t="str">
        <f>TEXT(Calls[[#This Row],[Date of Call]],"DDDD")</f>
        <v>Tuesday</v>
      </c>
      <c r="K822" s="48" t="str" cm="1">
        <f t="array" ref="K822">_xlfn.IFS(Calls[[#This Row],[Duration]]&lt;=10,"Under 10 mins",Calls[[#This Row],[Duration]]&lt;=30,"10 to 30 mins", Calls[[#This Row],[Duration]]&lt;60,"30 to 60 mins", Calls[[#This Row],[Duration]]&lt;=120,"1 to 2 hours",TRUE, "More than 2 hours")</f>
        <v>30 to 60 mins</v>
      </c>
      <c r="L822" s="5">
        <f>ROUND(Calls[[#This Row],[Satisfaction Rating]],0)</f>
        <v>5</v>
      </c>
    </row>
    <row r="823" spans="2:12" x14ac:dyDescent="0.3">
      <c r="B823" s="72" t="s">
        <v>1997</v>
      </c>
      <c r="C823" s="20" t="s">
        <v>1169</v>
      </c>
      <c r="D823" s="20">
        <v>84</v>
      </c>
      <c r="E823" s="69" t="s">
        <v>1178</v>
      </c>
      <c r="F823" s="70">
        <v>45210</v>
      </c>
      <c r="G823" s="20">
        <v>54</v>
      </c>
      <c r="H823" s="73">
        <v>3.3</v>
      </c>
      <c r="I823" s="48">
        <f>IF(MONTH(Calls[[#This Row],[Date of Call]])&lt;=6, YEAR(Calls[[#This Row],[Date of Call]]),YEAR(Calls[[#This Row],[Date of Call]])+1)</f>
        <v>2024</v>
      </c>
      <c r="J823" s="48" t="str">
        <f>TEXT(Calls[[#This Row],[Date of Call]],"DDDD")</f>
        <v>Wednesday</v>
      </c>
      <c r="K823" s="48" t="str" cm="1">
        <f t="array" ref="K823">_xlfn.IFS(Calls[[#This Row],[Duration]]&lt;=10,"Under 10 mins",Calls[[#This Row],[Duration]]&lt;=30,"10 to 30 mins", Calls[[#This Row],[Duration]]&lt;60,"30 to 60 mins", Calls[[#This Row],[Duration]]&lt;=120,"1 to 2 hours",TRUE, "More than 2 hours")</f>
        <v>1 to 2 hours</v>
      </c>
      <c r="L823" s="5">
        <f>ROUND(Calls[[#This Row],[Satisfaction Rating]],0)</f>
        <v>3</v>
      </c>
    </row>
    <row r="824" spans="2:12" x14ac:dyDescent="0.3">
      <c r="B824" s="72" t="s">
        <v>1998</v>
      </c>
      <c r="C824" s="20" t="s">
        <v>1169</v>
      </c>
      <c r="D824" s="20">
        <v>150</v>
      </c>
      <c r="E824" s="69" t="s">
        <v>1172</v>
      </c>
      <c r="F824" s="70">
        <v>45210</v>
      </c>
      <c r="G824" s="20">
        <v>108</v>
      </c>
      <c r="H824" s="73">
        <v>4.7</v>
      </c>
      <c r="I824" s="48">
        <f>IF(MONTH(Calls[[#This Row],[Date of Call]])&lt;=6, YEAR(Calls[[#This Row],[Date of Call]]),YEAR(Calls[[#This Row],[Date of Call]])+1)</f>
        <v>2024</v>
      </c>
      <c r="J824" s="48" t="str">
        <f>TEXT(Calls[[#This Row],[Date of Call]],"DDDD")</f>
        <v>Wednesday</v>
      </c>
      <c r="K824" s="48" t="str" cm="1">
        <f t="array" ref="K824">_xlfn.IFS(Calls[[#This Row],[Duration]]&lt;=10,"Under 10 mins",Calls[[#This Row],[Duration]]&lt;=30,"10 to 30 mins", Calls[[#This Row],[Duration]]&lt;60,"30 to 60 mins", Calls[[#This Row],[Duration]]&lt;=120,"1 to 2 hours",TRUE, "More than 2 hours")</f>
        <v>More than 2 hours</v>
      </c>
      <c r="L824" s="5">
        <f>ROUND(Calls[[#This Row],[Satisfaction Rating]],0)</f>
        <v>5</v>
      </c>
    </row>
    <row r="825" spans="2:12" x14ac:dyDescent="0.3">
      <c r="B825" s="72" t="s">
        <v>1999</v>
      </c>
      <c r="C825" s="20" t="s">
        <v>1179</v>
      </c>
      <c r="D825" s="20">
        <v>69</v>
      </c>
      <c r="E825" s="69" t="s">
        <v>1184</v>
      </c>
      <c r="F825" s="70">
        <v>45210</v>
      </c>
      <c r="G825" s="20">
        <v>36</v>
      </c>
      <c r="H825" s="73">
        <v>4.5</v>
      </c>
      <c r="I825" s="48">
        <f>IF(MONTH(Calls[[#This Row],[Date of Call]])&lt;=6, YEAR(Calls[[#This Row],[Date of Call]]),YEAR(Calls[[#This Row],[Date of Call]])+1)</f>
        <v>2024</v>
      </c>
      <c r="J825" s="48" t="str">
        <f>TEXT(Calls[[#This Row],[Date of Call]],"DDDD")</f>
        <v>Wednesday</v>
      </c>
      <c r="K825" s="48" t="str" cm="1">
        <f t="array" ref="K825">_xlfn.IFS(Calls[[#This Row],[Duration]]&lt;=10,"Under 10 mins",Calls[[#This Row],[Duration]]&lt;=30,"10 to 30 mins", Calls[[#This Row],[Duration]]&lt;60,"30 to 60 mins", Calls[[#This Row],[Duration]]&lt;=120,"1 to 2 hours",TRUE, "More than 2 hours")</f>
        <v>1 to 2 hours</v>
      </c>
      <c r="L825" s="5">
        <f>ROUND(Calls[[#This Row],[Satisfaction Rating]],0)</f>
        <v>5</v>
      </c>
    </row>
    <row r="826" spans="2:12" x14ac:dyDescent="0.3">
      <c r="B826" s="72" t="s">
        <v>2000</v>
      </c>
      <c r="C826" s="20" t="s">
        <v>1156</v>
      </c>
      <c r="D826" s="20">
        <v>120</v>
      </c>
      <c r="E826" s="69" t="s">
        <v>1166</v>
      </c>
      <c r="F826" s="70">
        <v>45211</v>
      </c>
      <c r="G826" s="20">
        <v>140</v>
      </c>
      <c r="H826" s="73">
        <v>4.5999999999999996</v>
      </c>
      <c r="I826" s="48">
        <f>IF(MONTH(Calls[[#This Row],[Date of Call]])&lt;=6, YEAR(Calls[[#This Row],[Date of Call]]),YEAR(Calls[[#This Row],[Date of Call]])+1)</f>
        <v>2024</v>
      </c>
      <c r="J826" s="48" t="str">
        <f>TEXT(Calls[[#This Row],[Date of Call]],"DDDD")</f>
        <v>Thursday</v>
      </c>
      <c r="K826" s="48" t="str" cm="1">
        <f t="array" ref="K826">_xlfn.IFS(Calls[[#This Row],[Duration]]&lt;=10,"Under 10 mins",Calls[[#This Row],[Duration]]&lt;=30,"10 to 30 mins", Calls[[#This Row],[Duration]]&lt;60,"30 to 60 mins", Calls[[#This Row],[Duration]]&lt;=120,"1 to 2 hours",TRUE, "More than 2 hours")</f>
        <v>1 to 2 hours</v>
      </c>
      <c r="L826" s="5">
        <f>ROUND(Calls[[#This Row],[Satisfaction Rating]],0)</f>
        <v>5</v>
      </c>
    </row>
    <row r="827" spans="2:12" x14ac:dyDescent="0.3">
      <c r="B827" s="72" t="s">
        <v>2001</v>
      </c>
      <c r="C827" s="20" t="s">
        <v>1165</v>
      </c>
      <c r="D827" s="20">
        <v>126</v>
      </c>
      <c r="E827" s="69" t="s">
        <v>1178</v>
      </c>
      <c r="F827" s="70">
        <v>45211</v>
      </c>
      <c r="G827" s="20">
        <v>50</v>
      </c>
      <c r="H827" s="73">
        <v>4.8</v>
      </c>
      <c r="I827" s="48">
        <f>IF(MONTH(Calls[[#This Row],[Date of Call]])&lt;=6, YEAR(Calls[[#This Row],[Date of Call]]),YEAR(Calls[[#This Row],[Date of Call]])+1)</f>
        <v>2024</v>
      </c>
      <c r="J827" s="48" t="str">
        <f>TEXT(Calls[[#This Row],[Date of Call]],"DDDD")</f>
        <v>Thursday</v>
      </c>
      <c r="K827" s="48" t="str" cm="1">
        <f t="array" ref="K827">_xlfn.IFS(Calls[[#This Row],[Duration]]&lt;=10,"Under 10 mins",Calls[[#This Row],[Duration]]&lt;=30,"10 to 30 mins", Calls[[#This Row],[Duration]]&lt;60,"30 to 60 mins", Calls[[#This Row],[Duration]]&lt;=120,"1 to 2 hours",TRUE, "More than 2 hours")</f>
        <v>More than 2 hours</v>
      </c>
      <c r="L827" s="5">
        <f>ROUND(Calls[[#This Row],[Satisfaction Rating]],0)</f>
        <v>5</v>
      </c>
    </row>
    <row r="828" spans="2:12" x14ac:dyDescent="0.3">
      <c r="B828" s="72" t="s">
        <v>2002</v>
      </c>
      <c r="C828" s="20" t="s">
        <v>1179</v>
      </c>
      <c r="D828" s="20">
        <v>120</v>
      </c>
      <c r="E828" s="69" t="s">
        <v>1157</v>
      </c>
      <c r="F828" s="70">
        <v>45211</v>
      </c>
      <c r="G828" s="20">
        <v>195</v>
      </c>
      <c r="H828" s="73">
        <v>4.3</v>
      </c>
      <c r="I828" s="48">
        <f>IF(MONTH(Calls[[#This Row],[Date of Call]])&lt;=6, YEAR(Calls[[#This Row],[Date of Call]]),YEAR(Calls[[#This Row],[Date of Call]])+1)</f>
        <v>2024</v>
      </c>
      <c r="J828" s="48" t="str">
        <f>TEXT(Calls[[#This Row],[Date of Call]],"DDDD")</f>
        <v>Thursday</v>
      </c>
      <c r="K828" s="48" t="str" cm="1">
        <f t="array" ref="K828">_xlfn.IFS(Calls[[#This Row],[Duration]]&lt;=10,"Under 10 mins",Calls[[#This Row],[Duration]]&lt;=30,"10 to 30 mins", Calls[[#This Row],[Duration]]&lt;60,"30 to 60 mins", Calls[[#This Row],[Duration]]&lt;=120,"1 to 2 hours",TRUE, "More than 2 hours")</f>
        <v>1 to 2 hours</v>
      </c>
      <c r="L828" s="5">
        <f>ROUND(Calls[[#This Row],[Satisfaction Rating]],0)</f>
        <v>4</v>
      </c>
    </row>
    <row r="829" spans="2:12" x14ac:dyDescent="0.3">
      <c r="B829" s="72" t="s">
        <v>2003</v>
      </c>
      <c r="C829" s="20" t="s">
        <v>1165</v>
      </c>
      <c r="D829" s="20">
        <v>139</v>
      </c>
      <c r="E829" s="69" t="s">
        <v>1166</v>
      </c>
      <c r="F829" s="70">
        <v>45212</v>
      </c>
      <c r="G829" s="20">
        <v>48</v>
      </c>
      <c r="H829" s="73">
        <v>4.7</v>
      </c>
      <c r="I829" s="48">
        <f>IF(MONTH(Calls[[#This Row],[Date of Call]])&lt;=6, YEAR(Calls[[#This Row],[Date of Call]]),YEAR(Calls[[#This Row],[Date of Call]])+1)</f>
        <v>2024</v>
      </c>
      <c r="J829" s="48" t="str">
        <f>TEXT(Calls[[#This Row],[Date of Call]],"DDDD")</f>
        <v>Friday</v>
      </c>
      <c r="K829" s="48" t="str" cm="1">
        <f t="array" ref="K829">_xlfn.IFS(Calls[[#This Row],[Duration]]&lt;=10,"Under 10 mins",Calls[[#This Row],[Duration]]&lt;=30,"10 to 30 mins", Calls[[#This Row],[Duration]]&lt;60,"30 to 60 mins", Calls[[#This Row],[Duration]]&lt;=120,"1 to 2 hours",TRUE, "More than 2 hours")</f>
        <v>More than 2 hours</v>
      </c>
      <c r="L829" s="5">
        <f>ROUND(Calls[[#This Row],[Satisfaction Rating]],0)</f>
        <v>5</v>
      </c>
    </row>
    <row r="830" spans="2:12" x14ac:dyDescent="0.3">
      <c r="B830" s="72" t="s">
        <v>2004</v>
      </c>
      <c r="C830" s="20" t="s">
        <v>1183</v>
      </c>
      <c r="D830" s="20">
        <v>124</v>
      </c>
      <c r="E830" s="69" t="s">
        <v>1184</v>
      </c>
      <c r="F830" s="70">
        <v>45213</v>
      </c>
      <c r="G830" s="20">
        <v>29</v>
      </c>
      <c r="H830" s="73">
        <v>4.8</v>
      </c>
      <c r="I830" s="48">
        <f>IF(MONTH(Calls[[#This Row],[Date of Call]])&lt;=6, YEAR(Calls[[#This Row],[Date of Call]]),YEAR(Calls[[#This Row],[Date of Call]])+1)</f>
        <v>2024</v>
      </c>
      <c r="J830" s="48" t="str">
        <f>TEXT(Calls[[#This Row],[Date of Call]],"DDDD")</f>
        <v>Saturday</v>
      </c>
      <c r="K830" s="48" t="str" cm="1">
        <f t="array" ref="K830">_xlfn.IFS(Calls[[#This Row],[Duration]]&lt;=10,"Under 10 mins",Calls[[#This Row],[Duration]]&lt;=30,"10 to 30 mins", Calls[[#This Row],[Duration]]&lt;60,"30 to 60 mins", Calls[[#This Row],[Duration]]&lt;=120,"1 to 2 hours",TRUE, "More than 2 hours")</f>
        <v>More than 2 hours</v>
      </c>
      <c r="L830" s="5">
        <f>ROUND(Calls[[#This Row],[Satisfaction Rating]],0)</f>
        <v>5</v>
      </c>
    </row>
    <row r="831" spans="2:12" x14ac:dyDescent="0.3">
      <c r="B831" s="72" t="s">
        <v>2005</v>
      </c>
      <c r="C831" s="20" t="s">
        <v>1156</v>
      </c>
      <c r="D831" s="20">
        <v>108</v>
      </c>
      <c r="E831" s="69" t="s">
        <v>1157</v>
      </c>
      <c r="F831" s="70">
        <v>45213</v>
      </c>
      <c r="G831" s="20">
        <v>44</v>
      </c>
      <c r="H831" s="73">
        <v>4.7</v>
      </c>
      <c r="I831" s="48">
        <f>IF(MONTH(Calls[[#This Row],[Date of Call]])&lt;=6, YEAR(Calls[[#This Row],[Date of Call]]),YEAR(Calls[[#This Row],[Date of Call]])+1)</f>
        <v>2024</v>
      </c>
      <c r="J831" s="48" t="str">
        <f>TEXT(Calls[[#This Row],[Date of Call]],"DDDD")</f>
        <v>Saturday</v>
      </c>
      <c r="K831" s="48" t="str" cm="1">
        <f t="array" ref="K831">_xlfn.IFS(Calls[[#This Row],[Duration]]&lt;=10,"Under 10 mins",Calls[[#This Row],[Duration]]&lt;=30,"10 to 30 mins", Calls[[#This Row],[Duration]]&lt;60,"30 to 60 mins", Calls[[#This Row],[Duration]]&lt;=120,"1 to 2 hours",TRUE, "More than 2 hours")</f>
        <v>1 to 2 hours</v>
      </c>
      <c r="L831" s="5">
        <f>ROUND(Calls[[#This Row],[Satisfaction Rating]],0)</f>
        <v>5</v>
      </c>
    </row>
    <row r="832" spans="2:12" x14ac:dyDescent="0.3">
      <c r="B832" s="72" t="s">
        <v>2006</v>
      </c>
      <c r="C832" s="20" t="s">
        <v>1161</v>
      </c>
      <c r="D832" s="20">
        <v>132</v>
      </c>
      <c r="E832" s="69" t="s">
        <v>1172</v>
      </c>
      <c r="F832" s="70">
        <v>45213</v>
      </c>
      <c r="G832" s="20">
        <v>140</v>
      </c>
      <c r="H832" s="73">
        <v>4.3</v>
      </c>
      <c r="I832" s="48">
        <f>IF(MONTH(Calls[[#This Row],[Date of Call]])&lt;=6, YEAR(Calls[[#This Row],[Date of Call]]),YEAR(Calls[[#This Row],[Date of Call]])+1)</f>
        <v>2024</v>
      </c>
      <c r="J832" s="48" t="str">
        <f>TEXT(Calls[[#This Row],[Date of Call]],"DDDD")</f>
        <v>Saturday</v>
      </c>
      <c r="K832" s="48" t="str" cm="1">
        <f t="array" ref="K832">_xlfn.IFS(Calls[[#This Row],[Duration]]&lt;=10,"Under 10 mins",Calls[[#This Row],[Duration]]&lt;=30,"10 to 30 mins", Calls[[#This Row],[Duration]]&lt;60,"30 to 60 mins", Calls[[#This Row],[Duration]]&lt;=120,"1 to 2 hours",TRUE, "More than 2 hours")</f>
        <v>More than 2 hours</v>
      </c>
      <c r="L832" s="5">
        <f>ROUND(Calls[[#This Row],[Satisfaction Rating]],0)</f>
        <v>4</v>
      </c>
    </row>
    <row r="833" spans="2:12" x14ac:dyDescent="0.3">
      <c r="B833" s="72" t="s">
        <v>2007</v>
      </c>
      <c r="C833" s="20" t="s">
        <v>1158</v>
      </c>
      <c r="D833" s="20">
        <v>67</v>
      </c>
      <c r="E833" s="69" t="s">
        <v>1172</v>
      </c>
      <c r="F833" s="70">
        <v>45213</v>
      </c>
      <c r="G833" s="20">
        <v>105</v>
      </c>
      <c r="H833" s="73">
        <v>3.8</v>
      </c>
      <c r="I833" s="48">
        <f>IF(MONTH(Calls[[#This Row],[Date of Call]])&lt;=6, YEAR(Calls[[#This Row],[Date of Call]]),YEAR(Calls[[#This Row],[Date of Call]])+1)</f>
        <v>2024</v>
      </c>
      <c r="J833" s="48" t="str">
        <f>TEXT(Calls[[#This Row],[Date of Call]],"DDDD")</f>
        <v>Saturday</v>
      </c>
      <c r="K833" s="48" t="str" cm="1">
        <f t="array" ref="K833">_xlfn.IFS(Calls[[#This Row],[Duration]]&lt;=10,"Under 10 mins",Calls[[#This Row],[Duration]]&lt;=30,"10 to 30 mins", Calls[[#This Row],[Duration]]&lt;60,"30 to 60 mins", Calls[[#This Row],[Duration]]&lt;=120,"1 to 2 hours",TRUE, "More than 2 hours")</f>
        <v>1 to 2 hours</v>
      </c>
      <c r="L833" s="5">
        <f>ROUND(Calls[[#This Row],[Satisfaction Rating]],0)</f>
        <v>4</v>
      </c>
    </row>
    <row r="834" spans="2:12" x14ac:dyDescent="0.3">
      <c r="B834" s="72" t="s">
        <v>2008</v>
      </c>
      <c r="C834" s="20" t="s">
        <v>1176</v>
      </c>
      <c r="D834" s="20">
        <v>125</v>
      </c>
      <c r="E834" s="69" t="s">
        <v>1172</v>
      </c>
      <c r="F834" s="70">
        <v>45213</v>
      </c>
      <c r="G834" s="20">
        <v>82</v>
      </c>
      <c r="H834" s="73">
        <v>4.5999999999999996</v>
      </c>
      <c r="I834" s="48">
        <f>IF(MONTH(Calls[[#This Row],[Date of Call]])&lt;=6, YEAR(Calls[[#This Row],[Date of Call]]),YEAR(Calls[[#This Row],[Date of Call]])+1)</f>
        <v>2024</v>
      </c>
      <c r="J834" s="48" t="str">
        <f>TEXT(Calls[[#This Row],[Date of Call]],"DDDD")</f>
        <v>Saturday</v>
      </c>
      <c r="K834" s="48" t="str" cm="1">
        <f t="array" ref="K834">_xlfn.IFS(Calls[[#This Row],[Duration]]&lt;=10,"Under 10 mins",Calls[[#This Row],[Duration]]&lt;=30,"10 to 30 mins", Calls[[#This Row],[Duration]]&lt;60,"30 to 60 mins", Calls[[#This Row],[Duration]]&lt;=120,"1 to 2 hours",TRUE, "More than 2 hours")</f>
        <v>More than 2 hours</v>
      </c>
      <c r="L834" s="5">
        <f>ROUND(Calls[[#This Row],[Satisfaction Rating]],0)</f>
        <v>5</v>
      </c>
    </row>
    <row r="835" spans="2:12" x14ac:dyDescent="0.3">
      <c r="B835" s="72" t="s">
        <v>2009</v>
      </c>
      <c r="C835" s="20" t="s">
        <v>1156</v>
      </c>
      <c r="D835" s="20">
        <v>23</v>
      </c>
      <c r="E835" s="69" t="s">
        <v>1157</v>
      </c>
      <c r="F835" s="70">
        <v>45213</v>
      </c>
      <c r="G835" s="20">
        <v>24</v>
      </c>
      <c r="H835" s="73">
        <v>2.9</v>
      </c>
      <c r="I835" s="48">
        <f>IF(MONTH(Calls[[#This Row],[Date of Call]])&lt;=6, YEAR(Calls[[#This Row],[Date of Call]]),YEAR(Calls[[#This Row],[Date of Call]])+1)</f>
        <v>2024</v>
      </c>
      <c r="J835" s="48" t="str">
        <f>TEXT(Calls[[#This Row],[Date of Call]],"DDDD")</f>
        <v>Saturday</v>
      </c>
      <c r="K835" s="48" t="str" cm="1">
        <f t="array" ref="K835">_xlfn.IFS(Calls[[#This Row],[Duration]]&lt;=10,"Under 10 mins",Calls[[#This Row],[Duration]]&lt;=30,"10 to 30 mins", Calls[[#This Row],[Duration]]&lt;60,"30 to 60 mins", Calls[[#This Row],[Duration]]&lt;=120,"1 to 2 hours",TRUE, "More than 2 hours")</f>
        <v>10 to 30 mins</v>
      </c>
      <c r="L835" s="5">
        <f>ROUND(Calls[[#This Row],[Satisfaction Rating]],0)</f>
        <v>3</v>
      </c>
    </row>
    <row r="836" spans="2:12" x14ac:dyDescent="0.3">
      <c r="B836" s="72" t="s">
        <v>2010</v>
      </c>
      <c r="C836" s="20" t="s">
        <v>1171</v>
      </c>
      <c r="D836" s="20">
        <v>131</v>
      </c>
      <c r="E836" s="69" t="s">
        <v>1184</v>
      </c>
      <c r="F836" s="70">
        <v>45214</v>
      </c>
      <c r="G836" s="20">
        <v>205</v>
      </c>
      <c r="H836" s="73">
        <v>4.8</v>
      </c>
      <c r="I836" s="48">
        <f>IF(MONTH(Calls[[#This Row],[Date of Call]])&lt;=6, YEAR(Calls[[#This Row],[Date of Call]]),YEAR(Calls[[#This Row],[Date of Call]])+1)</f>
        <v>2024</v>
      </c>
      <c r="J836" s="48" t="str">
        <f>TEXT(Calls[[#This Row],[Date of Call]],"DDDD")</f>
        <v>Sunday</v>
      </c>
      <c r="K836" s="48" t="str" cm="1">
        <f t="array" ref="K836">_xlfn.IFS(Calls[[#This Row],[Duration]]&lt;=10,"Under 10 mins",Calls[[#This Row],[Duration]]&lt;=30,"10 to 30 mins", Calls[[#This Row],[Duration]]&lt;60,"30 to 60 mins", Calls[[#This Row],[Duration]]&lt;=120,"1 to 2 hours",TRUE, "More than 2 hours")</f>
        <v>More than 2 hours</v>
      </c>
      <c r="L836" s="5">
        <f>ROUND(Calls[[#This Row],[Satisfaction Rating]],0)</f>
        <v>5</v>
      </c>
    </row>
    <row r="837" spans="2:12" x14ac:dyDescent="0.3">
      <c r="B837" s="72" t="s">
        <v>2011</v>
      </c>
      <c r="C837" s="20" t="s">
        <v>1161</v>
      </c>
      <c r="D837" s="20">
        <v>56</v>
      </c>
      <c r="E837" s="69" t="s">
        <v>1166</v>
      </c>
      <c r="F837" s="70">
        <v>45214</v>
      </c>
      <c r="G837" s="20">
        <v>225</v>
      </c>
      <c r="H837" s="73">
        <v>4.9000000000000004</v>
      </c>
      <c r="I837" s="48">
        <f>IF(MONTH(Calls[[#This Row],[Date of Call]])&lt;=6, YEAR(Calls[[#This Row],[Date of Call]]),YEAR(Calls[[#This Row],[Date of Call]])+1)</f>
        <v>2024</v>
      </c>
      <c r="J837" s="48" t="str">
        <f>TEXT(Calls[[#This Row],[Date of Call]],"DDDD")</f>
        <v>Sunday</v>
      </c>
      <c r="K837" s="48" t="str" cm="1">
        <f t="array" ref="K837">_xlfn.IFS(Calls[[#This Row],[Duration]]&lt;=10,"Under 10 mins",Calls[[#This Row],[Duration]]&lt;=30,"10 to 30 mins", Calls[[#This Row],[Duration]]&lt;60,"30 to 60 mins", Calls[[#This Row],[Duration]]&lt;=120,"1 to 2 hours",TRUE, "More than 2 hours")</f>
        <v>30 to 60 mins</v>
      </c>
      <c r="L837" s="5">
        <f>ROUND(Calls[[#This Row],[Satisfaction Rating]],0)</f>
        <v>5</v>
      </c>
    </row>
    <row r="838" spans="2:12" x14ac:dyDescent="0.3">
      <c r="B838" s="72" t="s">
        <v>2012</v>
      </c>
      <c r="C838" s="20" t="s">
        <v>1171</v>
      </c>
      <c r="D838" s="20">
        <v>70</v>
      </c>
      <c r="E838" s="69" t="s">
        <v>1184</v>
      </c>
      <c r="F838" s="70">
        <v>45214</v>
      </c>
      <c r="G838" s="20">
        <v>50</v>
      </c>
      <c r="H838" s="73">
        <v>3.4</v>
      </c>
      <c r="I838" s="48">
        <f>IF(MONTH(Calls[[#This Row],[Date of Call]])&lt;=6, YEAR(Calls[[#This Row],[Date of Call]]),YEAR(Calls[[#This Row],[Date of Call]])+1)</f>
        <v>2024</v>
      </c>
      <c r="J838" s="48" t="str">
        <f>TEXT(Calls[[#This Row],[Date of Call]],"DDDD")</f>
        <v>Sunday</v>
      </c>
      <c r="K838" s="48" t="str" cm="1">
        <f t="array" ref="K838">_xlfn.IFS(Calls[[#This Row],[Duration]]&lt;=10,"Under 10 mins",Calls[[#This Row],[Duration]]&lt;=30,"10 to 30 mins", Calls[[#This Row],[Duration]]&lt;60,"30 to 60 mins", Calls[[#This Row],[Duration]]&lt;=120,"1 to 2 hours",TRUE, "More than 2 hours")</f>
        <v>1 to 2 hours</v>
      </c>
      <c r="L838" s="5">
        <f>ROUND(Calls[[#This Row],[Satisfaction Rating]],0)</f>
        <v>3</v>
      </c>
    </row>
    <row r="839" spans="2:12" x14ac:dyDescent="0.3">
      <c r="B839" s="72" t="s">
        <v>2013</v>
      </c>
      <c r="C839" s="20" t="s">
        <v>1171</v>
      </c>
      <c r="D839" s="20">
        <v>55</v>
      </c>
      <c r="E839" s="69" t="s">
        <v>1172</v>
      </c>
      <c r="F839" s="70">
        <v>45214</v>
      </c>
      <c r="G839" s="20">
        <v>80</v>
      </c>
      <c r="H839" s="73">
        <v>4.3</v>
      </c>
      <c r="I839" s="48">
        <f>IF(MONTH(Calls[[#This Row],[Date of Call]])&lt;=6, YEAR(Calls[[#This Row],[Date of Call]]),YEAR(Calls[[#This Row],[Date of Call]])+1)</f>
        <v>2024</v>
      </c>
      <c r="J839" s="48" t="str">
        <f>TEXT(Calls[[#This Row],[Date of Call]],"DDDD")</f>
        <v>Sunday</v>
      </c>
      <c r="K839" s="48" t="str" cm="1">
        <f t="array" ref="K839">_xlfn.IFS(Calls[[#This Row],[Duration]]&lt;=10,"Under 10 mins",Calls[[#This Row],[Duration]]&lt;=30,"10 to 30 mins", Calls[[#This Row],[Duration]]&lt;60,"30 to 60 mins", Calls[[#This Row],[Duration]]&lt;=120,"1 to 2 hours",TRUE, "More than 2 hours")</f>
        <v>30 to 60 mins</v>
      </c>
      <c r="L839" s="5">
        <f>ROUND(Calls[[#This Row],[Satisfaction Rating]],0)</f>
        <v>4</v>
      </c>
    </row>
    <row r="840" spans="2:12" x14ac:dyDescent="0.3">
      <c r="B840" s="72" t="s">
        <v>2014</v>
      </c>
      <c r="C840" s="20" t="s">
        <v>1176</v>
      </c>
      <c r="D840" s="20">
        <v>77</v>
      </c>
      <c r="E840" s="69" t="s">
        <v>1166</v>
      </c>
      <c r="F840" s="70">
        <v>45214</v>
      </c>
      <c r="G840" s="20">
        <v>78</v>
      </c>
      <c r="H840" s="73">
        <v>3.9</v>
      </c>
      <c r="I840" s="48">
        <f>IF(MONTH(Calls[[#This Row],[Date of Call]])&lt;=6, YEAR(Calls[[#This Row],[Date of Call]]),YEAR(Calls[[#This Row],[Date of Call]])+1)</f>
        <v>2024</v>
      </c>
      <c r="J840" s="48" t="str">
        <f>TEXT(Calls[[#This Row],[Date of Call]],"DDDD")</f>
        <v>Sunday</v>
      </c>
      <c r="K840" s="48" t="str" cm="1">
        <f t="array" ref="K840">_xlfn.IFS(Calls[[#This Row],[Duration]]&lt;=10,"Under 10 mins",Calls[[#This Row],[Duration]]&lt;=30,"10 to 30 mins", Calls[[#This Row],[Duration]]&lt;60,"30 to 60 mins", Calls[[#This Row],[Duration]]&lt;=120,"1 to 2 hours",TRUE, "More than 2 hours")</f>
        <v>1 to 2 hours</v>
      </c>
      <c r="L840" s="5">
        <f>ROUND(Calls[[#This Row],[Satisfaction Rating]],0)</f>
        <v>4</v>
      </c>
    </row>
    <row r="841" spans="2:12" x14ac:dyDescent="0.3">
      <c r="B841" s="72" t="s">
        <v>2015</v>
      </c>
      <c r="C841" s="20" t="s">
        <v>1169</v>
      </c>
      <c r="D841" s="20">
        <v>133</v>
      </c>
      <c r="E841" s="69" t="s">
        <v>1184</v>
      </c>
      <c r="F841" s="70">
        <v>45215</v>
      </c>
      <c r="G841" s="20">
        <v>40</v>
      </c>
      <c r="H841" s="73">
        <v>3.9</v>
      </c>
      <c r="I841" s="48">
        <f>IF(MONTH(Calls[[#This Row],[Date of Call]])&lt;=6, YEAR(Calls[[#This Row],[Date of Call]]),YEAR(Calls[[#This Row],[Date of Call]])+1)</f>
        <v>2024</v>
      </c>
      <c r="J841" s="48" t="str">
        <f>TEXT(Calls[[#This Row],[Date of Call]],"DDDD")</f>
        <v>Monday</v>
      </c>
      <c r="K841" s="48" t="str" cm="1">
        <f t="array" ref="K841">_xlfn.IFS(Calls[[#This Row],[Duration]]&lt;=10,"Under 10 mins",Calls[[#This Row],[Duration]]&lt;=30,"10 to 30 mins", Calls[[#This Row],[Duration]]&lt;60,"30 to 60 mins", Calls[[#This Row],[Duration]]&lt;=120,"1 to 2 hours",TRUE, "More than 2 hours")</f>
        <v>More than 2 hours</v>
      </c>
      <c r="L841" s="5">
        <f>ROUND(Calls[[#This Row],[Satisfaction Rating]],0)</f>
        <v>4</v>
      </c>
    </row>
    <row r="842" spans="2:12" x14ac:dyDescent="0.3">
      <c r="B842" s="72" t="s">
        <v>2016</v>
      </c>
      <c r="C842" s="20" t="s">
        <v>1176</v>
      </c>
      <c r="D842" s="20">
        <v>77</v>
      </c>
      <c r="E842" s="69" t="s">
        <v>1166</v>
      </c>
      <c r="F842" s="70">
        <v>45215</v>
      </c>
      <c r="G842" s="20">
        <v>176</v>
      </c>
      <c r="H842" s="73">
        <v>1.5</v>
      </c>
      <c r="I842" s="48">
        <f>IF(MONTH(Calls[[#This Row],[Date of Call]])&lt;=6, YEAR(Calls[[#This Row],[Date of Call]]),YEAR(Calls[[#This Row],[Date of Call]])+1)</f>
        <v>2024</v>
      </c>
      <c r="J842" s="48" t="str">
        <f>TEXT(Calls[[#This Row],[Date of Call]],"DDDD")</f>
        <v>Monday</v>
      </c>
      <c r="K842" s="48" t="str" cm="1">
        <f t="array" ref="K842">_xlfn.IFS(Calls[[#This Row],[Duration]]&lt;=10,"Under 10 mins",Calls[[#This Row],[Duration]]&lt;=30,"10 to 30 mins", Calls[[#This Row],[Duration]]&lt;60,"30 to 60 mins", Calls[[#This Row],[Duration]]&lt;=120,"1 to 2 hours",TRUE, "More than 2 hours")</f>
        <v>1 to 2 hours</v>
      </c>
      <c r="L842" s="5">
        <f>ROUND(Calls[[#This Row],[Satisfaction Rating]],0)</f>
        <v>2</v>
      </c>
    </row>
    <row r="843" spans="2:12" x14ac:dyDescent="0.3">
      <c r="B843" s="72" t="s">
        <v>2017</v>
      </c>
      <c r="C843" s="20" t="s">
        <v>1192</v>
      </c>
      <c r="D843" s="20">
        <v>103</v>
      </c>
      <c r="E843" s="69" t="s">
        <v>1184</v>
      </c>
      <c r="F843" s="70">
        <v>45215</v>
      </c>
      <c r="G843" s="20">
        <v>78</v>
      </c>
      <c r="H843" s="73">
        <v>3</v>
      </c>
      <c r="I843" s="48">
        <f>IF(MONTH(Calls[[#This Row],[Date of Call]])&lt;=6, YEAR(Calls[[#This Row],[Date of Call]]),YEAR(Calls[[#This Row],[Date of Call]])+1)</f>
        <v>2024</v>
      </c>
      <c r="J843" s="48" t="str">
        <f>TEXT(Calls[[#This Row],[Date of Call]],"DDDD")</f>
        <v>Monday</v>
      </c>
      <c r="K843" s="48" t="str" cm="1">
        <f t="array" ref="K843">_xlfn.IFS(Calls[[#This Row],[Duration]]&lt;=10,"Under 10 mins",Calls[[#This Row],[Duration]]&lt;=30,"10 to 30 mins", Calls[[#This Row],[Duration]]&lt;60,"30 to 60 mins", Calls[[#This Row],[Duration]]&lt;=120,"1 to 2 hours",TRUE, "More than 2 hours")</f>
        <v>1 to 2 hours</v>
      </c>
      <c r="L843" s="5">
        <f>ROUND(Calls[[#This Row],[Satisfaction Rating]],0)</f>
        <v>3</v>
      </c>
    </row>
    <row r="844" spans="2:12" x14ac:dyDescent="0.3">
      <c r="B844" s="72" t="s">
        <v>2018</v>
      </c>
      <c r="C844" s="20" t="s">
        <v>1179</v>
      </c>
      <c r="D844" s="20">
        <v>32</v>
      </c>
      <c r="E844" s="69" t="s">
        <v>1166</v>
      </c>
      <c r="F844" s="70">
        <v>45215</v>
      </c>
      <c r="G844" s="20">
        <v>42</v>
      </c>
      <c r="H844" s="73">
        <v>4.2</v>
      </c>
      <c r="I844" s="48">
        <f>IF(MONTH(Calls[[#This Row],[Date of Call]])&lt;=6, YEAR(Calls[[#This Row],[Date of Call]]),YEAR(Calls[[#This Row],[Date of Call]])+1)</f>
        <v>2024</v>
      </c>
      <c r="J844" s="48" t="str">
        <f>TEXT(Calls[[#This Row],[Date of Call]],"DDDD")</f>
        <v>Monday</v>
      </c>
      <c r="K844" s="48" t="str" cm="1">
        <f t="array" ref="K844">_xlfn.IFS(Calls[[#This Row],[Duration]]&lt;=10,"Under 10 mins",Calls[[#This Row],[Duration]]&lt;=30,"10 to 30 mins", Calls[[#This Row],[Duration]]&lt;60,"30 to 60 mins", Calls[[#This Row],[Duration]]&lt;=120,"1 to 2 hours",TRUE, "More than 2 hours")</f>
        <v>30 to 60 mins</v>
      </c>
      <c r="L844" s="5">
        <f>ROUND(Calls[[#This Row],[Satisfaction Rating]],0)</f>
        <v>4</v>
      </c>
    </row>
    <row r="845" spans="2:12" x14ac:dyDescent="0.3">
      <c r="B845" s="72" t="s">
        <v>2019</v>
      </c>
      <c r="C845" s="20" t="s">
        <v>1169</v>
      </c>
      <c r="D845" s="20">
        <v>30</v>
      </c>
      <c r="E845" s="69" t="s">
        <v>1184</v>
      </c>
      <c r="F845" s="70">
        <v>45215</v>
      </c>
      <c r="G845" s="20">
        <v>38</v>
      </c>
      <c r="H845" s="73">
        <v>3.7</v>
      </c>
      <c r="I845" s="48">
        <f>IF(MONTH(Calls[[#This Row],[Date of Call]])&lt;=6, YEAR(Calls[[#This Row],[Date of Call]]),YEAR(Calls[[#This Row],[Date of Call]])+1)</f>
        <v>2024</v>
      </c>
      <c r="J845" s="48" t="str">
        <f>TEXT(Calls[[#This Row],[Date of Call]],"DDDD")</f>
        <v>Monday</v>
      </c>
      <c r="K845" s="48" t="str" cm="1">
        <f t="array" ref="K845">_xlfn.IFS(Calls[[#This Row],[Duration]]&lt;=10,"Under 10 mins",Calls[[#This Row],[Duration]]&lt;=30,"10 to 30 mins", Calls[[#This Row],[Duration]]&lt;60,"30 to 60 mins", Calls[[#This Row],[Duration]]&lt;=120,"1 to 2 hours",TRUE, "More than 2 hours")</f>
        <v>10 to 30 mins</v>
      </c>
      <c r="L845" s="5">
        <f>ROUND(Calls[[#This Row],[Satisfaction Rating]],0)</f>
        <v>4</v>
      </c>
    </row>
    <row r="846" spans="2:12" x14ac:dyDescent="0.3">
      <c r="B846" s="72" t="s">
        <v>2020</v>
      </c>
      <c r="C846" s="20" t="s">
        <v>1165</v>
      </c>
      <c r="D846" s="20">
        <v>87</v>
      </c>
      <c r="E846" s="69" t="s">
        <v>1178</v>
      </c>
      <c r="F846" s="70">
        <v>45215</v>
      </c>
      <c r="G846" s="20">
        <v>27</v>
      </c>
      <c r="H846" s="73">
        <v>4.2</v>
      </c>
      <c r="I846" s="48">
        <f>IF(MONTH(Calls[[#This Row],[Date of Call]])&lt;=6, YEAR(Calls[[#This Row],[Date of Call]]),YEAR(Calls[[#This Row],[Date of Call]])+1)</f>
        <v>2024</v>
      </c>
      <c r="J846" s="48" t="str">
        <f>TEXT(Calls[[#This Row],[Date of Call]],"DDDD")</f>
        <v>Monday</v>
      </c>
      <c r="K846" s="48" t="str" cm="1">
        <f t="array" ref="K846">_xlfn.IFS(Calls[[#This Row],[Duration]]&lt;=10,"Under 10 mins",Calls[[#This Row],[Duration]]&lt;=30,"10 to 30 mins", Calls[[#This Row],[Duration]]&lt;60,"30 to 60 mins", Calls[[#This Row],[Duration]]&lt;=120,"1 to 2 hours",TRUE, "More than 2 hours")</f>
        <v>1 to 2 hours</v>
      </c>
      <c r="L846" s="5">
        <f>ROUND(Calls[[#This Row],[Satisfaction Rating]],0)</f>
        <v>4</v>
      </c>
    </row>
    <row r="847" spans="2:12" x14ac:dyDescent="0.3">
      <c r="B847" s="72" t="s">
        <v>2021</v>
      </c>
      <c r="C847" s="20" t="s">
        <v>1176</v>
      </c>
      <c r="D847" s="20">
        <v>137</v>
      </c>
      <c r="E847" s="69" t="s">
        <v>1157</v>
      </c>
      <c r="F847" s="70">
        <v>45216</v>
      </c>
      <c r="G847" s="20">
        <v>45</v>
      </c>
      <c r="H847" s="73">
        <v>4.4000000000000004</v>
      </c>
      <c r="I847" s="48">
        <f>IF(MONTH(Calls[[#This Row],[Date of Call]])&lt;=6, YEAR(Calls[[#This Row],[Date of Call]]),YEAR(Calls[[#This Row],[Date of Call]])+1)</f>
        <v>2024</v>
      </c>
      <c r="J847" s="48" t="str">
        <f>TEXT(Calls[[#This Row],[Date of Call]],"DDDD")</f>
        <v>Tuesday</v>
      </c>
      <c r="K847" s="48" t="str" cm="1">
        <f t="array" ref="K847">_xlfn.IFS(Calls[[#This Row],[Duration]]&lt;=10,"Under 10 mins",Calls[[#This Row],[Duration]]&lt;=30,"10 to 30 mins", Calls[[#This Row],[Duration]]&lt;60,"30 to 60 mins", Calls[[#This Row],[Duration]]&lt;=120,"1 to 2 hours",TRUE, "More than 2 hours")</f>
        <v>More than 2 hours</v>
      </c>
      <c r="L847" s="5">
        <f>ROUND(Calls[[#This Row],[Satisfaction Rating]],0)</f>
        <v>4</v>
      </c>
    </row>
    <row r="848" spans="2:12" x14ac:dyDescent="0.3">
      <c r="B848" s="72" t="s">
        <v>2022</v>
      </c>
      <c r="C848" s="20" t="s">
        <v>1187</v>
      </c>
      <c r="D848" s="20">
        <v>96</v>
      </c>
      <c r="E848" s="69" t="s">
        <v>1184</v>
      </c>
      <c r="F848" s="70">
        <v>45216</v>
      </c>
      <c r="G848" s="20">
        <v>215</v>
      </c>
      <c r="H848" s="73">
        <v>4</v>
      </c>
      <c r="I848" s="48">
        <f>IF(MONTH(Calls[[#This Row],[Date of Call]])&lt;=6, YEAR(Calls[[#This Row],[Date of Call]]),YEAR(Calls[[#This Row],[Date of Call]])+1)</f>
        <v>2024</v>
      </c>
      <c r="J848" s="48" t="str">
        <f>TEXT(Calls[[#This Row],[Date of Call]],"DDDD")</f>
        <v>Tuesday</v>
      </c>
      <c r="K848" s="48" t="str" cm="1">
        <f t="array" ref="K848">_xlfn.IFS(Calls[[#This Row],[Duration]]&lt;=10,"Under 10 mins",Calls[[#This Row],[Duration]]&lt;=30,"10 to 30 mins", Calls[[#This Row],[Duration]]&lt;60,"30 to 60 mins", Calls[[#This Row],[Duration]]&lt;=120,"1 to 2 hours",TRUE, "More than 2 hours")</f>
        <v>1 to 2 hours</v>
      </c>
      <c r="L848" s="5">
        <f>ROUND(Calls[[#This Row],[Satisfaction Rating]],0)</f>
        <v>4</v>
      </c>
    </row>
    <row r="849" spans="2:12" x14ac:dyDescent="0.3">
      <c r="B849" s="72" t="s">
        <v>2023</v>
      </c>
      <c r="C849" s="20" t="s">
        <v>1183</v>
      </c>
      <c r="D849" s="20">
        <v>155</v>
      </c>
      <c r="E849" s="69" t="s">
        <v>1184</v>
      </c>
      <c r="F849" s="70">
        <v>45217</v>
      </c>
      <c r="G849" s="20">
        <v>72</v>
      </c>
      <c r="H849" s="73">
        <v>4.7</v>
      </c>
      <c r="I849" s="48">
        <f>IF(MONTH(Calls[[#This Row],[Date of Call]])&lt;=6, YEAR(Calls[[#This Row],[Date of Call]]),YEAR(Calls[[#This Row],[Date of Call]])+1)</f>
        <v>2024</v>
      </c>
      <c r="J849" s="48" t="str">
        <f>TEXT(Calls[[#This Row],[Date of Call]],"DDDD")</f>
        <v>Wednesday</v>
      </c>
      <c r="K849" s="48" t="str" cm="1">
        <f t="array" ref="K849">_xlfn.IFS(Calls[[#This Row],[Duration]]&lt;=10,"Under 10 mins",Calls[[#This Row],[Duration]]&lt;=30,"10 to 30 mins", Calls[[#This Row],[Duration]]&lt;60,"30 to 60 mins", Calls[[#This Row],[Duration]]&lt;=120,"1 to 2 hours",TRUE, "More than 2 hours")</f>
        <v>More than 2 hours</v>
      </c>
      <c r="L849" s="5">
        <f>ROUND(Calls[[#This Row],[Satisfaction Rating]],0)</f>
        <v>5</v>
      </c>
    </row>
    <row r="850" spans="2:12" x14ac:dyDescent="0.3">
      <c r="B850" s="72" t="s">
        <v>2024</v>
      </c>
      <c r="C850" s="20" t="s">
        <v>1169</v>
      </c>
      <c r="D850" s="20">
        <v>173</v>
      </c>
      <c r="E850" s="69" t="s">
        <v>1172</v>
      </c>
      <c r="F850" s="70">
        <v>45217</v>
      </c>
      <c r="G850" s="20">
        <v>160</v>
      </c>
      <c r="H850" s="73">
        <v>2.8</v>
      </c>
      <c r="I850" s="48">
        <f>IF(MONTH(Calls[[#This Row],[Date of Call]])&lt;=6, YEAR(Calls[[#This Row],[Date of Call]]),YEAR(Calls[[#This Row],[Date of Call]])+1)</f>
        <v>2024</v>
      </c>
      <c r="J850" s="48" t="str">
        <f>TEXT(Calls[[#This Row],[Date of Call]],"DDDD")</f>
        <v>Wednesday</v>
      </c>
      <c r="K850" s="48" t="str" cm="1">
        <f t="array" ref="K850">_xlfn.IFS(Calls[[#This Row],[Duration]]&lt;=10,"Under 10 mins",Calls[[#This Row],[Duration]]&lt;=30,"10 to 30 mins", Calls[[#This Row],[Duration]]&lt;60,"30 to 60 mins", Calls[[#This Row],[Duration]]&lt;=120,"1 to 2 hours",TRUE, "More than 2 hours")</f>
        <v>More than 2 hours</v>
      </c>
      <c r="L850" s="5">
        <f>ROUND(Calls[[#This Row],[Satisfaction Rating]],0)</f>
        <v>3</v>
      </c>
    </row>
    <row r="851" spans="2:12" x14ac:dyDescent="0.3">
      <c r="B851" s="72" t="s">
        <v>2025</v>
      </c>
      <c r="C851" s="20" t="s">
        <v>1183</v>
      </c>
      <c r="D851" s="20">
        <v>127</v>
      </c>
      <c r="E851" s="69" t="s">
        <v>1184</v>
      </c>
      <c r="F851" s="70">
        <v>45217</v>
      </c>
      <c r="G851" s="20">
        <v>165</v>
      </c>
      <c r="H851" s="73">
        <v>2.5</v>
      </c>
      <c r="I851" s="48">
        <f>IF(MONTH(Calls[[#This Row],[Date of Call]])&lt;=6, YEAR(Calls[[#This Row],[Date of Call]]),YEAR(Calls[[#This Row],[Date of Call]])+1)</f>
        <v>2024</v>
      </c>
      <c r="J851" s="48" t="str">
        <f>TEXT(Calls[[#This Row],[Date of Call]],"DDDD")</f>
        <v>Wednesday</v>
      </c>
      <c r="K851" s="48" t="str" cm="1">
        <f t="array" ref="K851">_xlfn.IFS(Calls[[#This Row],[Duration]]&lt;=10,"Under 10 mins",Calls[[#This Row],[Duration]]&lt;=30,"10 to 30 mins", Calls[[#This Row],[Duration]]&lt;60,"30 to 60 mins", Calls[[#This Row],[Duration]]&lt;=120,"1 to 2 hours",TRUE, "More than 2 hours")</f>
        <v>More than 2 hours</v>
      </c>
      <c r="L851" s="5">
        <f>ROUND(Calls[[#This Row],[Satisfaction Rating]],0)</f>
        <v>3</v>
      </c>
    </row>
    <row r="852" spans="2:12" x14ac:dyDescent="0.3">
      <c r="B852" s="72" t="s">
        <v>2026</v>
      </c>
      <c r="C852" s="20" t="s">
        <v>1161</v>
      </c>
      <c r="D852" s="20">
        <v>117</v>
      </c>
      <c r="E852" s="69" t="s">
        <v>1172</v>
      </c>
      <c r="F852" s="70">
        <v>45217</v>
      </c>
      <c r="G852" s="20">
        <v>120</v>
      </c>
      <c r="H852" s="73">
        <v>3.4</v>
      </c>
      <c r="I852" s="48">
        <f>IF(MONTH(Calls[[#This Row],[Date of Call]])&lt;=6, YEAR(Calls[[#This Row],[Date of Call]]),YEAR(Calls[[#This Row],[Date of Call]])+1)</f>
        <v>2024</v>
      </c>
      <c r="J852" s="48" t="str">
        <f>TEXT(Calls[[#This Row],[Date of Call]],"DDDD")</f>
        <v>Wednesday</v>
      </c>
      <c r="K852" s="48" t="str" cm="1">
        <f t="array" ref="K852">_xlfn.IFS(Calls[[#This Row],[Duration]]&lt;=10,"Under 10 mins",Calls[[#This Row],[Duration]]&lt;=30,"10 to 30 mins", Calls[[#This Row],[Duration]]&lt;60,"30 to 60 mins", Calls[[#This Row],[Duration]]&lt;=120,"1 to 2 hours",TRUE, "More than 2 hours")</f>
        <v>1 to 2 hours</v>
      </c>
      <c r="L852" s="5">
        <f>ROUND(Calls[[#This Row],[Satisfaction Rating]],0)</f>
        <v>3</v>
      </c>
    </row>
    <row r="853" spans="2:12" x14ac:dyDescent="0.3">
      <c r="B853" s="72" t="s">
        <v>2027</v>
      </c>
      <c r="C853" s="20" t="s">
        <v>1156</v>
      </c>
      <c r="D853" s="20">
        <v>133</v>
      </c>
      <c r="E853" s="69" t="s">
        <v>1166</v>
      </c>
      <c r="F853" s="70">
        <v>45217</v>
      </c>
      <c r="G853" s="20">
        <v>117</v>
      </c>
      <c r="H853" s="73">
        <v>4.8</v>
      </c>
      <c r="I853" s="48">
        <f>IF(MONTH(Calls[[#This Row],[Date of Call]])&lt;=6, YEAR(Calls[[#This Row],[Date of Call]]),YEAR(Calls[[#This Row],[Date of Call]])+1)</f>
        <v>2024</v>
      </c>
      <c r="J853" s="48" t="str">
        <f>TEXT(Calls[[#This Row],[Date of Call]],"DDDD")</f>
        <v>Wednesday</v>
      </c>
      <c r="K853" s="48" t="str" cm="1">
        <f t="array" ref="K853">_xlfn.IFS(Calls[[#This Row],[Duration]]&lt;=10,"Under 10 mins",Calls[[#This Row],[Duration]]&lt;=30,"10 to 30 mins", Calls[[#This Row],[Duration]]&lt;60,"30 to 60 mins", Calls[[#This Row],[Duration]]&lt;=120,"1 to 2 hours",TRUE, "More than 2 hours")</f>
        <v>More than 2 hours</v>
      </c>
      <c r="L853" s="5">
        <f>ROUND(Calls[[#This Row],[Satisfaction Rating]],0)</f>
        <v>5</v>
      </c>
    </row>
    <row r="854" spans="2:12" x14ac:dyDescent="0.3">
      <c r="B854" s="72" t="s">
        <v>2028</v>
      </c>
      <c r="C854" s="20" t="s">
        <v>1162</v>
      </c>
      <c r="D854" s="20">
        <v>166</v>
      </c>
      <c r="E854" s="69" t="s">
        <v>1178</v>
      </c>
      <c r="F854" s="70">
        <v>45218</v>
      </c>
      <c r="G854" s="20">
        <v>29</v>
      </c>
      <c r="H854" s="73">
        <v>4.3</v>
      </c>
      <c r="I854" s="48">
        <f>IF(MONTH(Calls[[#This Row],[Date of Call]])&lt;=6, YEAR(Calls[[#This Row],[Date of Call]]),YEAR(Calls[[#This Row],[Date of Call]])+1)</f>
        <v>2024</v>
      </c>
      <c r="J854" s="48" t="str">
        <f>TEXT(Calls[[#This Row],[Date of Call]],"DDDD")</f>
        <v>Thursday</v>
      </c>
      <c r="K854" s="48" t="str" cm="1">
        <f t="array" ref="K854">_xlfn.IFS(Calls[[#This Row],[Duration]]&lt;=10,"Under 10 mins",Calls[[#This Row],[Duration]]&lt;=30,"10 to 30 mins", Calls[[#This Row],[Duration]]&lt;60,"30 to 60 mins", Calls[[#This Row],[Duration]]&lt;=120,"1 to 2 hours",TRUE, "More than 2 hours")</f>
        <v>More than 2 hours</v>
      </c>
      <c r="L854" s="5">
        <f>ROUND(Calls[[#This Row],[Satisfaction Rating]],0)</f>
        <v>4</v>
      </c>
    </row>
    <row r="855" spans="2:12" x14ac:dyDescent="0.3">
      <c r="B855" s="72" t="s">
        <v>2029</v>
      </c>
      <c r="C855" s="20" t="s">
        <v>1156</v>
      </c>
      <c r="D855" s="20">
        <v>50</v>
      </c>
      <c r="E855" s="69" t="s">
        <v>1172</v>
      </c>
      <c r="F855" s="70">
        <v>45218</v>
      </c>
      <c r="G855" s="20">
        <v>64</v>
      </c>
      <c r="H855" s="73">
        <v>4.5</v>
      </c>
      <c r="I855" s="48">
        <f>IF(MONTH(Calls[[#This Row],[Date of Call]])&lt;=6, YEAR(Calls[[#This Row],[Date of Call]]),YEAR(Calls[[#This Row],[Date of Call]])+1)</f>
        <v>2024</v>
      </c>
      <c r="J855" s="48" t="str">
        <f>TEXT(Calls[[#This Row],[Date of Call]],"DDDD")</f>
        <v>Thursday</v>
      </c>
      <c r="K855" s="48" t="str" cm="1">
        <f t="array" ref="K855">_xlfn.IFS(Calls[[#This Row],[Duration]]&lt;=10,"Under 10 mins",Calls[[#This Row],[Duration]]&lt;=30,"10 to 30 mins", Calls[[#This Row],[Duration]]&lt;60,"30 to 60 mins", Calls[[#This Row],[Duration]]&lt;=120,"1 to 2 hours",TRUE, "More than 2 hours")</f>
        <v>30 to 60 mins</v>
      </c>
      <c r="L855" s="5">
        <f>ROUND(Calls[[#This Row],[Satisfaction Rating]],0)</f>
        <v>5</v>
      </c>
    </row>
    <row r="856" spans="2:12" x14ac:dyDescent="0.3">
      <c r="B856" s="72" t="s">
        <v>2030</v>
      </c>
      <c r="C856" s="20" t="s">
        <v>1192</v>
      </c>
      <c r="D856" s="20">
        <v>43</v>
      </c>
      <c r="E856" s="69" t="s">
        <v>1166</v>
      </c>
      <c r="F856" s="70">
        <v>45218</v>
      </c>
      <c r="G856" s="20">
        <v>84</v>
      </c>
      <c r="H856" s="73">
        <v>3.6</v>
      </c>
      <c r="I856" s="48">
        <f>IF(MONTH(Calls[[#This Row],[Date of Call]])&lt;=6, YEAR(Calls[[#This Row],[Date of Call]]),YEAR(Calls[[#This Row],[Date of Call]])+1)</f>
        <v>2024</v>
      </c>
      <c r="J856" s="48" t="str">
        <f>TEXT(Calls[[#This Row],[Date of Call]],"DDDD")</f>
        <v>Thursday</v>
      </c>
      <c r="K856" s="48" t="str" cm="1">
        <f t="array" ref="K856">_xlfn.IFS(Calls[[#This Row],[Duration]]&lt;=10,"Under 10 mins",Calls[[#This Row],[Duration]]&lt;=30,"10 to 30 mins", Calls[[#This Row],[Duration]]&lt;60,"30 to 60 mins", Calls[[#This Row],[Duration]]&lt;=120,"1 to 2 hours",TRUE, "More than 2 hours")</f>
        <v>30 to 60 mins</v>
      </c>
      <c r="L856" s="5">
        <f>ROUND(Calls[[#This Row],[Satisfaction Rating]],0)</f>
        <v>4</v>
      </c>
    </row>
    <row r="857" spans="2:12" x14ac:dyDescent="0.3">
      <c r="B857" s="72" t="s">
        <v>2031</v>
      </c>
      <c r="C857" s="20" t="s">
        <v>1187</v>
      </c>
      <c r="D857" s="20">
        <v>124</v>
      </c>
      <c r="E857" s="69" t="s">
        <v>1184</v>
      </c>
      <c r="F857" s="70">
        <v>45218</v>
      </c>
      <c r="G857" s="20">
        <v>42</v>
      </c>
      <c r="H857" s="73">
        <v>3.7</v>
      </c>
      <c r="I857" s="48">
        <f>IF(MONTH(Calls[[#This Row],[Date of Call]])&lt;=6, YEAR(Calls[[#This Row],[Date of Call]]),YEAR(Calls[[#This Row],[Date of Call]])+1)</f>
        <v>2024</v>
      </c>
      <c r="J857" s="48" t="str">
        <f>TEXT(Calls[[#This Row],[Date of Call]],"DDDD")</f>
        <v>Thursday</v>
      </c>
      <c r="K857" s="48" t="str" cm="1">
        <f t="array" ref="K857">_xlfn.IFS(Calls[[#This Row],[Duration]]&lt;=10,"Under 10 mins",Calls[[#This Row],[Duration]]&lt;=30,"10 to 30 mins", Calls[[#This Row],[Duration]]&lt;60,"30 to 60 mins", Calls[[#This Row],[Duration]]&lt;=120,"1 to 2 hours",TRUE, "More than 2 hours")</f>
        <v>More than 2 hours</v>
      </c>
      <c r="L857" s="5">
        <f>ROUND(Calls[[#This Row],[Satisfaction Rating]],0)</f>
        <v>4</v>
      </c>
    </row>
    <row r="858" spans="2:12" x14ac:dyDescent="0.3">
      <c r="B858" s="72" t="s">
        <v>2032</v>
      </c>
      <c r="C858" s="20" t="s">
        <v>1169</v>
      </c>
      <c r="D858" s="20">
        <v>94</v>
      </c>
      <c r="E858" s="69" t="s">
        <v>1184</v>
      </c>
      <c r="F858" s="70">
        <v>45218</v>
      </c>
      <c r="G858" s="20">
        <v>120</v>
      </c>
      <c r="H858" s="73">
        <v>3.5</v>
      </c>
      <c r="I858" s="48">
        <f>IF(MONTH(Calls[[#This Row],[Date of Call]])&lt;=6, YEAR(Calls[[#This Row],[Date of Call]]),YEAR(Calls[[#This Row],[Date of Call]])+1)</f>
        <v>2024</v>
      </c>
      <c r="J858" s="48" t="str">
        <f>TEXT(Calls[[#This Row],[Date of Call]],"DDDD")</f>
        <v>Thursday</v>
      </c>
      <c r="K858" s="48" t="str" cm="1">
        <f t="array" ref="K858">_xlfn.IFS(Calls[[#This Row],[Duration]]&lt;=10,"Under 10 mins",Calls[[#This Row],[Duration]]&lt;=30,"10 to 30 mins", Calls[[#This Row],[Duration]]&lt;60,"30 to 60 mins", Calls[[#This Row],[Duration]]&lt;=120,"1 to 2 hours",TRUE, "More than 2 hours")</f>
        <v>1 to 2 hours</v>
      </c>
      <c r="L858" s="5">
        <f>ROUND(Calls[[#This Row],[Satisfaction Rating]],0)</f>
        <v>4</v>
      </c>
    </row>
    <row r="859" spans="2:12" x14ac:dyDescent="0.3">
      <c r="B859" s="72" t="s">
        <v>2033</v>
      </c>
      <c r="C859" s="20" t="s">
        <v>1192</v>
      </c>
      <c r="D859" s="20">
        <v>126</v>
      </c>
      <c r="E859" s="69" t="s">
        <v>1178</v>
      </c>
      <c r="F859" s="70">
        <v>45219</v>
      </c>
      <c r="G859" s="20">
        <v>80</v>
      </c>
      <c r="H859" s="73">
        <v>4.7</v>
      </c>
      <c r="I859" s="48">
        <f>IF(MONTH(Calls[[#This Row],[Date of Call]])&lt;=6, YEAR(Calls[[#This Row],[Date of Call]]),YEAR(Calls[[#This Row],[Date of Call]])+1)</f>
        <v>2024</v>
      </c>
      <c r="J859" s="48" t="str">
        <f>TEXT(Calls[[#This Row],[Date of Call]],"DDDD")</f>
        <v>Friday</v>
      </c>
      <c r="K859" s="48" t="str" cm="1">
        <f t="array" ref="K859">_xlfn.IFS(Calls[[#This Row],[Duration]]&lt;=10,"Under 10 mins",Calls[[#This Row],[Duration]]&lt;=30,"10 to 30 mins", Calls[[#This Row],[Duration]]&lt;60,"30 to 60 mins", Calls[[#This Row],[Duration]]&lt;=120,"1 to 2 hours",TRUE, "More than 2 hours")</f>
        <v>More than 2 hours</v>
      </c>
      <c r="L859" s="5">
        <f>ROUND(Calls[[#This Row],[Satisfaction Rating]],0)</f>
        <v>5</v>
      </c>
    </row>
    <row r="860" spans="2:12" x14ac:dyDescent="0.3">
      <c r="B860" s="72" t="s">
        <v>2034</v>
      </c>
      <c r="C860" s="20" t="s">
        <v>1162</v>
      </c>
      <c r="D860" s="20">
        <v>105</v>
      </c>
      <c r="E860" s="69" t="s">
        <v>1172</v>
      </c>
      <c r="F860" s="70">
        <v>45219</v>
      </c>
      <c r="G860" s="20">
        <v>185</v>
      </c>
      <c r="H860" s="73">
        <v>3.5</v>
      </c>
      <c r="I860" s="48">
        <f>IF(MONTH(Calls[[#This Row],[Date of Call]])&lt;=6, YEAR(Calls[[#This Row],[Date of Call]]),YEAR(Calls[[#This Row],[Date of Call]])+1)</f>
        <v>2024</v>
      </c>
      <c r="J860" s="48" t="str">
        <f>TEXT(Calls[[#This Row],[Date of Call]],"DDDD")</f>
        <v>Friday</v>
      </c>
      <c r="K860" s="48" t="str" cm="1">
        <f t="array" ref="K860">_xlfn.IFS(Calls[[#This Row],[Duration]]&lt;=10,"Under 10 mins",Calls[[#This Row],[Duration]]&lt;=30,"10 to 30 mins", Calls[[#This Row],[Duration]]&lt;60,"30 to 60 mins", Calls[[#This Row],[Duration]]&lt;=120,"1 to 2 hours",TRUE, "More than 2 hours")</f>
        <v>1 to 2 hours</v>
      </c>
      <c r="L860" s="5">
        <f>ROUND(Calls[[#This Row],[Satisfaction Rating]],0)</f>
        <v>4</v>
      </c>
    </row>
    <row r="861" spans="2:12" x14ac:dyDescent="0.3">
      <c r="B861" s="72" t="s">
        <v>2035</v>
      </c>
      <c r="C861" s="20" t="s">
        <v>1171</v>
      </c>
      <c r="D861" s="20">
        <v>60</v>
      </c>
      <c r="E861" s="69" t="s">
        <v>1157</v>
      </c>
      <c r="F861" s="70">
        <v>45220</v>
      </c>
      <c r="G861" s="20">
        <v>135</v>
      </c>
      <c r="H861" s="73">
        <v>3.9</v>
      </c>
      <c r="I861" s="48">
        <f>IF(MONTH(Calls[[#This Row],[Date of Call]])&lt;=6, YEAR(Calls[[#This Row],[Date of Call]]),YEAR(Calls[[#This Row],[Date of Call]])+1)</f>
        <v>2024</v>
      </c>
      <c r="J861" s="48" t="str">
        <f>TEXT(Calls[[#This Row],[Date of Call]],"DDDD")</f>
        <v>Saturday</v>
      </c>
      <c r="K861" s="48" t="str" cm="1">
        <f t="array" ref="K861">_xlfn.IFS(Calls[[#This Row],[Duration]]&lt;=10,"Under 10 mins",Calls[[#This Row],[Duration]]&lt;=30,"10 to 30 mins", Calls[[#This Row],[Duration]]&lt;60,"30 to 60 mins", Calls[[#This Row],[Duration]]&lt;=120,"1 to 2 hours",TRUE, "More than 2 hours")</f>
        <v>1 to 2 hours</v>
      </c>
      <c r="L861" s="5">
        <f>ROUND(Calls[[#This Row],[Satisfaction Rating]],0)</f>
        <v>4</v>
      </c>
    </row>
    <row r="862" spans="2:12" x14ac:dyDescent="0.3">
      <c r="B862" s="72" t="s">
        <v>2036</v>
      </c>
      <c r="C862" s="20" t="s">
        <v>1171</v>
      </c>
      <c r="D862" s="20">
        <v>72</v>
      </c>
      <c r="E862" s="69" t="s">
        <v>1172</v>
      </c>
      <c r="F862" s="70">
        <v>45220</v>
      </c>
      <c r="G862" s="20">
        <v>20</v>
      </c>
      <c r="H862" s="73">
        <v>4.8</v>
      </c>
      <c r="I862" s="48">
        <f>IF(MONTH(Calls[[#This Row],[Date of Call]])&lt;=6, YEAR(Calls[[#This Row],[Date of Call]]),YEAR(Calls[[#This Row],[Date of Call]])+1)</f>
        <v>2024</v>
      </c>
      <c r="J862" s="48" t="str">
        <f>TEXT(Calls[[#This Row],[Date of Call]],"DDDD")</f>
        <v>Saturday</v>
      </c>
      <c r="K862" s="48" t="str" cm="1">
        <f t="array" ref="K862">_xlfn.IFS(Calls[[#This Row],[Duration]]&lt;=10,"Under 10 mins",Calls[[#This Row],[Duration]]&lt;=30,"10 to 30 mins", Calls[[#This Row],[Duration]]&lt;60,"30 to 60 mins", Calls[[#This Row],[Duration]]&lt;=120,"1 to 2 hours",TRUE, "More than 2 hours")</f>
        <v>1 to 2 hours</v>
      </c>
      <c r="L862" s="5">
        <f>ROUND(Calls[[#This Row],[Satisfaction Rating]],0)</f>
        <v>5</v>
      </c>
    </row>
    <row r="863" spans="2:12" x14ac:dyDescent="0.3">
      <c r="B863" s="72" t="s">
        <v>2037</v>
      </c>
      <c r="C863" s="20" t="s">
        <v>1188</v>
      </c>
      <c r="D863" s="20">
        <v>40</v>
      </c>
      <c r="E863" s="69" t="s">
        <v>1172</v>
      </c>
      <c r="F863" s="70">
        <v>45220</v>
      </c>
      <c r="G863" s="20">
        <v>31</v>
      </c>
      <c r="H863" s="73">
        <v>4</v>
      </c>
      <c r="I863" s="48">
        <f>IF(MONTH(Calls[[#This Row],[Date of Call]])&lt;=6, YEAR(Calls[[#This Row],[Date of Call]]),YEAR(Calls[[#This Row],[Date of Call]])+1)</f>
        <v>2024</v>
      </c>
      <c r="J863" s="48" t="str">
        <f>TEXT(Calls[[#This Row],[Date of Call]],"DDDD")</f>
        <v>Saturday</v>
      </c>
      <c r="K863" s="48" t="str" cm="1">
        <f t="array" ref="K863">_xlfn.IFS(Calls[[#This Row],[Duration]]&lt;=10,"Under 10 mins",Calls[[#This Row],[Duration]]&lt;=30,"10 to 30 mins", Calls[[#This Row],[Duration]]&lt;60,"30 to 60 mins", Calls[[#This Row],[Duration]]&lt;=120,"1 to 2 hours",TRUE, "More than 2 hours")</f>
        <v>30 to 60 mins</v>
      </c>
      <c r="L863" s="5">
        <f>ROUND(Calls[[#This Row],[Satisfaction Rating]],0)</f>
        <v>4</v>
      </c>
    </row>
    <row r="864" spans="2:12" x14ac:dyDescent="0.3">
      <c r="B864" s="72" t="s">
        <v>2038</v>
      </c>
      <c r="C864" s="20" t="s">
        <v>1179</v>
      </c>
      <c r="D864" s="20">
        <v>54</v>
      </c>
      <c r="E864" s="69" t="s">
        <v>1178</v>
      </c>
      <c r="F864" s="70">
        <v>45221</v>
      </c>
      <c r="G864" s="20">
        <v>120</v>
      </c>
      <c r="H864" s="73">
        <v>4.7</v>
      </c>
      <c r="I864" s="48">
        <f>IF(MONTH(Calls[[#This Row],[Date of Call]])&lt;=6, YEAR(Calls[[#This Row],[Date of Call]]),YEAR(Calls[[#This Row],[Date of Call]])+1)</f>
        <v>2024</v>
      </c>
      <c r="J864" s="48" t="str">
        <f>TEXT(Calls[[#This Row],[Date of Call]],"DDDD")</f>
        <v>Sunday</v>
      </c>
      <c r="K864" s="48" t="str" cm="1">
        <f t="array" ref="K864">_xlfn.IFS(Calls[[#This Row],[Duration]]&lt;=10,"Under 10 mins",Calls[[#This Row],[Duration]]&lt;=30,"10 to 30 mins", Calls[[#This Row],[Duration]]&lt;60,"30 to 60 mins", Calls[[#This Row],[Duration]]&lt;=120,"1 to 2 hours",TRUE, "More than 2 hours")</f>
        <v>30 to 60 mins</v>
      </c>
      <c r="L864" s="5">
        <f>ROUND(Calls[[#This Row],[Satisfaction Rating]],0)</f>
        <v>5</v>
      </c>
    </row>
    <row r="865" spans="2:12" x14ac:dyDescent="0.3">
      <c r="B865" s="72" t="s">
        <v>2039</v>
      </c>
      <c r="C865" s="20" t="s">
        <v>1161</v>
      </c>
      <c r="D865" s="20">
        <v>81</v>
      </c>
      <c r="E865" s="69" t="s">
        <v>1166</v>
      </c>
      <c r="F865" s="70">
        <v>45221</v>
      </c>
      <c r="G865" s="20">
        <v>117</v>
      </c>
      <c r="H865" s="73">
        <v>3.6</v>
      </c>
      <c r="I865" s="48">
        <f>IF(MONTH(Calls[[#This Row],[Date of Call]])&lt;=6, YEAR(Calls[[#This Row],[Date of Call]]),YEAR(Calls[[#This Row],[Date of Call]])+1)</f>
        <v>2024</v>
      </c>
      <c r="J865" s="48" t="str">
        <f>TEXT(Calls[[#This Row],[Date of Call]],"DDDD")</f>
        <v>Sunday</v>
      </c>
      <c r="K865" s="48" t="str" cm="1">
        <f t="array" ref="K865">_xlfn.IFS(Calls[[#This Row],[Duration]]&lt;=10,"Under 10 mins",Calls[[#This Row],[Duration]]&lt;=30,"10 to 30 mins", Calls[[#This Row],[Duration]]&lt;60,"30 to 60 mins", Calls[[#This Row],[Duration]]&lt;=120,"1 to 2 hours",TRUE, "More than 2 hours")</f>
        <v>1 to 2 hours</v>
      </c>
      <c r="L865" s="5">
        <f>ROUND(Calls[[#This Row],[Satisfaction Rating]],0)</f>
        <v>4</v>
      </c>
    </row>
    <row r="866" spans="2:12" x14ac:dyDescent="0.3">
      <c r="B866" s="72" t="s">
        <v>2040</v>
      </c>
      <c r="C866" s="20" t="s">
        <v>1179</v>
      </c>
      <c r="D866" s="20">
        <v>76</v>
      </c>
      <c r="E866" s="69" t="s">
        <v>1184</v>
      </c>
      <c r="F866" s="70">
        <v>45221</v>
      </c>
      <c r="G866" s="20">
        <v>80</v>
      </c>
      <c r="H866" s="73">
        <v>4.5</v>
      </c>
      <c r="I866" s="48">
        <f>IF(MONTH(Calls[[#This Row],[Date of Call]])&lt;=6, YEAR(Calls[[#This Row],[Date of Call]]),YEAR(Calls[[#This Row],[Date of Call]])+1)</f>
        <v>2024</v>
      </c>
      <c r="J866" s="48" t="str">
        <f>TEXT(Calls[[#This Row],[Date of Call]],"DDDD")</f>
        <v>Sunday</v>
      </c>
      <c r="K866" s="48" t="str" cm="1">
        <f t="array" ref="K866">_xlfn.IFS(Calls[[#This Row],[Duration]]&lt;=10,"Under 10 mins",Calls[[#This Row],[Duration]]&lt;=30,"10 to 30 mins", Calls[[#This Row],[Duration]]&lt;60,"30 to 60 mins", Calls[[#This Row],[Duration]]&lt;=120,"1 to 2 hours",TRUE, "More than 2 hours")</f>
        <v>1 to 2 hours</v>
      </c>
      <c r="L866" s="5">
        <f>ROUND(Calls[[#This Row],[Satisfaction Rating]],0)</f>
        <v>5</v>
      </c>
    </row>
    <row r="867" spans="2:12" x14ac:dyDescent="0.3">
      <c r="B867" s="72" t="s">
        <v>2041</v>
      </c>
      <c r="C867" s="20" t="s">
        <v>1179</v>
      </c>
      <c r="D867" s="20">
        <v>37</v>
      </c>
      <c r="E867" s="69" t="s">
        <v>1157</v>
      </c>
      <c r="F867" s="70">
        <v>45222</v>
      </c>
      <c r="G867" s="20">
        <v>117</v>
      </c>
      <c r="H867" s="73">
        <v>4</v>
      </c>
      <c r="I867" s="48">
        <f>IF(MONTH(Calls[[#This Row],[Date of Call]])&lt;=6, YEAR(Calls[[#This Row],[Date of Call]]),YEAR(Calls[[#This Row],[Date of Call]])+1)</f>
        <v>2024</v>
      </c>
      <c r="J867" s="48" t="str">
        <f>TEXT(Calls[[#This Row],[Date of Call]],"DDDD")</f>
        <v>Monday</v>
      </c>
      <c r="K867" s="48" t="str" cm="1">
        <f t="array" ref="K867">_xlfn.IFS(Calls[[#This Row],[Duration]]&lt;=10,"Under 10 mins",Calls[[#This Row],[Duration]]&lt;=30,"10 to 30 mins", Calls[[#This Row],[Duration]]&lt;60,"30 to 60 mins", Calls[[#This Row],[Duration]]&lt;=120,"1 to 2 hours",TRUE, "More than 2 hours")</f>
        <v>30 to 60 mins</v>
      </c>
      <c r="L867" s="5">
        <f>ROUND(Calls[[#This Row],[Satisfaction Rating]],0)</f>
        <v>4</v>
      </c>
    </row>
    <row r="868" spans="2:12" x14ac:dyDescent="0.3">
      <c r="B868" s="72" t="s">
        <v>2042</v>
      </c>
      <c r="C868" s="20" t="s">
        <v>1162</v>
      </c>
      <c r="D868" s="20">
        <v>96</v>
      </c>
      <c r="E868" s="69" t="s">
        <v>1178</v>
      </c>
      <c r="F868" s="70">
        <v>45222</v>
      </c>
      <c r="G868" s="20">
        <v>60</v>
      </c>
      <c r="H868" s="73">
        <v>4.5</v>
      </c>
      <c r="I868" s="48">
        <f>IF(MONTH(Calls[[#This Row],[Date of Call]])&lt;=6, YEAR(Calls[[#This Row],[Date of Call]]),YEAR(Calls[[#This Row],[Date of Call]])+1)</f>
        <v>2024</v>
      </c>
      <c r="J868" s="48" t="str">
        <f>TEXT(Calls[[#This Row],[Date of Call]],"DDDD")</f>
        <v>Monday</v>
      </c>
      <c r="K868" s="48" t="str" cm="1">
        <f t="array" ref="K868">_xlfn.IFS(Calls[[#This Row],[Duration]]&lt;=10,"Under 10 mins",Calls[[#This Row],[Duration]]&lt;=30,"10 to 30 mins", Calls[[#This Row],[Duration]]&lt;60,"30 to 60 mins", Calls[[#This Row],[Duration]]&lt;=120,"1 to 2 hours",TRUE, "More than 2 hours")</f>
        <v>1 to 2 hours</v>
      </c>
      <c r="L868" s="5">
        <f>ROUND(Calls[[#This Row],[Satisfaction Rating]],0)</f>
        <v>5</v>
      </c>
    </row>
    <row r="869" spans="2:12" x14ac:dyDescent="0.3">
      <c r="B869" s="72" t="s">
        <v>2043</v>
      </c>
      <c r="C869" s="20" t="s">
        <v>1171</v>
      </c>
      <c r="D869" s="20">
        <v>19</v>
      </c>
      <c r="E869" s="69" t="s">
        <v>1184</v>
      </c>
      <c r="F869" s="70">
        <v>45223</v>
      </c>
      <c r="G869" s="20">
        <v>58</v>
      </c>
      <c r="H869" s="73">
        <v>3.9</v>
      </c>
      <c r="I869" s="48">
        <f>IF(MONTH(Calls[[#This Row],[Date of Call]])&lt;=6, YEAR(Calls[[#This Row],[Date of Call]]),YEAR(Calls[[#This Row],[Date of Call]])+1)</f>
        <v>2024</v>
      </c>
      <c r="J869" s="48" t="str">
        <f>TEXT(Calls[[#This Row],[Date of Call]],"DDDD")</f>
        <v>Tuesday</v>
      </c>
      <c r="K869" s="48" t="str" cm="1">
        <f t="array" ref="K869">_xlfn.IFS(Calls[[#This Row],[Duration]]&lt;=10,"Under 10 mins",Calls[[#This Row],[Duration]]&lt;=30,"10 to 30 mins", Calls[[#This Row],[Duration]]&lt;60,"30 to 60 mins", Calls[[#This Row],[Duration]]&lt;=120,"1 to 2 hours",TRUE, "More than 2 hours")</f>
        <v>10 to 30 mins</v>
      </c>
      <c r="L869" s="5">
        <f>ROUND(Calls[[#This Row],[Satisfaction Rating]],0)</f>
        <v>4</v>
      </c>
    </row>
    <row r="870" spans="2:12" x14ac:dyDescent="0.3">
      <c r="B870" s="72" t="s">
        <v>2044</v>
      </c>
      <c r="C870" s="20" t="s">
        <v>1188</v>
      </c>
      <c r="D870" s="20">
        <v>72</v>
      </c>
      <c r="E870" s="69" t="s">
        <v>1157</v>
      </c>
      <c r="F870" s="70">
        <v>45223</v>
      </c>
      <c r="G870" s="20">
        <v>41</v>
      </c>
      <c r="H870" s="73">
        <v>4.3</v>
      </c>
      <c r="I870" s="48">
        <f>IF(MONTH(Calls[[#This Row],[Date of Call]])&lt;=6, YEAR(Calls[[#This Row],[Date of Call]]),YEAR(Calls[[#This Row],[Date of Call]])+1)</f>
        <v>2024</v>
      </c>
      <c r="J870" s="48" t="str">
        <f>TEXT(Calls[[#This Row],[Date of Call]],"DDDD")</f>
        <v>Tuesday</v>
      </c>
      <c r="K870" s="48" t="str" cm="1">
        <f t="array" ref="K870">_xlfn.IFS(Calls[[#This Row],[Duration]]&lt;=10,"Under 10 mins",Calls[[#This Row],[Duration]]&lt;=30,"10 to 30 mins", Calls[[#This Row],[Duration]]&lt;60,"30 to 60 mins", Calls[[#This Row],[Duration]]&lt;=120,"1 to 2 hours",TRUE, "More than 2 hours")</f>
        <v>1 to 2 hours</v>
      </c>
      <c r="L870" s="5">
        <f>ROUND(Calls[[#This Row],[Satisfaction Rating]],0)</f>
        <v>4</v>
      </c>
    </row>
    <row r="871" spans="2:12" x14ac:dyDescent="0.3">
      <c r="B871" s="72" t="s">
        <v>2045</v>
      </c>
      <c r="C871" s="20" t="s">
        <v>1169</v>
      </c>
      <c r="D871" s="20">
        <v>73</v>
      </c>
      <c r="E871" s="69" t="s">
        <v>1166</v>
      </c>
      <c r="F871" s="70">
        <v>45223</v>
      </c>
      <c r="G871" s="20">
        <v>180</v>
      </c>
      <c r="H871" s="73">
        <v>3.6</v>
      </c>
      <c r="I871" s="48">
        <f>IF(MONTH(Calls[[#This Row],[Date of Call]])&lt;=6, YEAR(Calls[[#This Row],[Date of Call]]),YEAR(Calls[[#This Row],[Date of Call]])+1)</f>
        <v>2024</v>
      </c>
      <c r="J871" s="48" t="str">
        <f>TEXT(Calls[[#This Row],[Date of Call]],"DDDD")</f>
        <v>Tuesday</v>
      </c>
      <c r="K871" s="48" t="str" cm="1">
        <f t="array" ref="K871">_xlfn.IFS(Calls[[#This Row],[Duration]]&lt;=10,"Under 10 mins",Calls[[#This Row],[Duration]]&lt;=30,"10 to 30 mins", Calls[[#This Row],[Duration]]&lt;60,"30 to 60 mins", Calls[[#This Row],[Duration]]&lt;=120,"1 to 2 hours",TRUE, "More than 2 hours")</f>
        <v>1 to 2 hours</v>
      </c>
      <c r="L871" s="5">
        <f>ROUND(Calls[[#This Row],[Satisfaction Rating]],0)</f>
        <v>4</v>
      </c>
    </row>
    <row r="872" spans="2:12" x14ac:dyDescent="0.3">
      <c r="B872" s="72" t="s">
        <v>2046</v>
      </c>
      <c r="C872" s="20" t="s">
        <v>1158</v>
      </c>
      <c r="D872" s="20">
        <v>87</v>
      </c>
      <c r="E872" s="69" t="s">
        <v>1166</v>
      </c>
      <c r="F872" s="70">
        <v>45223</v>
      </c>
      <c r="G872" s="20">
        <v>42</v>
      </c>
      <c r="H872" s="73">
        <v>3.6</v>
      </c>
      <c r="I872" s="48">
        <f>IF(MONTH(Calls[[#This Row],[Date of Call]])&lt;=6, YEAR(Calls[[#This Row],[Date of Call]]),YEAR(Calls[[#This Row],[Date of Call]])+1)</f>
        <v>2024</v>
      </c>
      <c r="J872" s="48" t="str">
        <f>TEXT(Calls[[#This Row],[Date of Call]],"DDDD")</f>
        <v>Tuesday</v>
      </c>
      <c r="K872" s="48" t="str" cm="1">
        <f t="array" ref="K872">_xlfn.IFS(Calls[[#This Row],[Duration]]&lt;=10,"Under 10 mins",Calls[[#This Row],[Duration]]&lt;=30,"10 to 30 mins", Calls[[#This Row],[Duration]]&lt;60,"30 to 60 mins", Calls[[#This Row],[Duration]]&lt;=120,"1 to 2 hours",TRUE, "More than 2 hours")</f>
        <v>1 to 2 hours</v>
      </c>
      <c r="L872" s="5">
        <f>ROUND(Calls[[#This Row],[Satisfaction Rating]],0)</f>
        <v>4</v>
      </c>
    </row>
    <row r="873" spans="2:12" x14ac:dyDescent="0.3">
      <c r="B873" s="72" t="s">
        <v>2047</v>
      </c>
      <c r="C873" s="20" t="s">
        <v>1158</v>
      </c>
      <c r="D873" s="20">
        <v>68</v>
      </c>
      <c r="E873" s="69" t="s">
        <v>1166</v>
      </c>
      <c r="F873" s="70">
        <v>45224</v>
      </c>
      <c r="G873" s="20">
        <v>24</v>
      </c>
      <c r="H873" s="73">
        <v>4</v>
      </c>
      <c r="I873" s="48">
        <f>IF(MONTH(Calls[[#This Row],[Date of Call]])&lt;=6, YEAR(Calls[[#This Row],[Date of Call]]),YEAR(Calls[[#This Row],[Date of Call]])+1)</f>
        <v>2024</v>
      </c>
      <c r="J873" s="48" t="str">
        <f>TEXT(Calls[[#This Row],[Date of Call]],"DDDD")</f>
        <v>Wednesday</v>
      </c>
      <c r="K873" s="48" t="str" cm="1">
        <f t="array" ref="K873">_xlfn.IFS(Calls[[#This Row],[Duration]]&lt;=10,"Under 10 mins",Calls[[#This Row],[Duration]]&lt;=30,"10 to 30 mins", Calls[[#This Row],[Duration]]&lt;60,"30 to 60 mins", Calls[[#This Row],[Duration]]&lt;=120,"1 to 2 hours",TRUE, "More than 2 hours")</f>
        <v>1 to 2 hours</v>
      </c>
      <c r="L873" s="5">
        <f>ROUND(Calls[[#This Row],[Satisfaction Rating]],0)</f>
        <v>4</v>
      </c>
    </row>
    <row r="874" spans="2:12" x14ac:dyDescent="0.3">
      <c r="B874" s="72" t="s">
        <v>2048</v>
      </c>
      <c r="C874" s="20" t="s">
        <v>1188</v>
      </c>
      <c r="D874" s="20">
        <v>101</v>
      </c>
      <c r="E874" s="69" t="s">
        <v>1166</v>
      </c>
      <c r="F874" s="70">
        <v>45224</v>
      </c>
      <c r="G874" s="20">
        <v>125</v>
      </c>
      <c r="H874" s="73">
        <v>4.2</v>
      </c>
      <c r="I874" s="48">
        <f>IF(MONTH(Calls[[#This Row],[Date of Call]])&lt;=6, YEAR(Calls[[#This Row],[Date of Call]]),YEAR(Calls[[#This Row],[Date of Call]])+1)</f>
        <v>2024</v>
      </c>
      <c r="J874" s="48" t="str">
        <f>TEXT(Calls[[#This Row],[Date of Call]],"DDDD")</f>
        <v>Wednesday</v>
      </c>
      <c r="K874" s="48" t="str" cm="1">
        <f t="array" ref="K874">_xlfn.IFS(Calls[[#This Row],[Duration]]&lt;=10,"Under 10 mins",Calls[[#This Row],[Duration]]&lt;=30,"10 to 30 mins", Calls[[#This Row],[Duration]]&lt;60,"30 to 60 mins", Calls[[#This Row],[Duration]]&lt;=120,"1 to 2 hours",TRUE, "More than 2 hours")</f>
        <v>1 to 2 hours</v>
      </c>
      <c r="L874" s="5">
        <f>ROUND(Calls[[#This Row],[Satisfaction Rating]],0)</f>
        <v>4</v>
      </c>
    </row>
    <row r="875" spans="2:12" x14ac:dyDescent="0.3">
      <c r="B875" s="72" t="s">
        <v>2049</v>
      </c>
      <c r="C875" s="20" t="s">
        <v>1188</v>
      </c>
      <c r="D875" s="20">
        <v>107</v>
      </c>
      <c r="E875" s="69" t="s">
        <v>1157</v>
      </c>
      <c r="F875" s="70">
        <v>45225</v>
      </c>
      <c r="G875" s="20">
        <v>78</v>
      </c>
      <c r="H875" s="73">
        <v>4.3</v>
      </c>
      <c r="I875" s="48">
        <f>IF(MONTH(Calls[[#This Row],[Date of Call]])&lt;=6, YEAR(Calls[[#This Row],[Date of Call]]),YEAR(Calls[[#This Row],[Date of Call]])+1)</f>
        <v>2024</v>
      </c>
      <c r="J875" s="48" t="str">
        <f>TEXT(Calls[[#This Row],[Date of Call]],"DDDD")</f>
        <v>Thursday</v>
      </c>
      <c r="K875" s="48" t="str" cm="1">
        <f t="array" ref="K875">_xlfn.IFS(Calls[[#This Row],[Duration]]&lt;=10,"Under 10 mins",Calls[[#This Row],[Duration]]&lt;=30,"10 to 30 mins", Calls[[#This Row],[Duration]]&lt;60,"30 to 60 mins", Calls[[#This Row],[Duration]]&lt;=120,"1 to 2 hours",TRUE, "More than 2 hours")</f>
        <v>1 to 2 hours</v>
      </c>
      <c r="L875" s="5">
        <f>ROUND(Calls[[#This Row],[Satisfaction Rating]],0)</f>
        <v>4</v>
      </c>
    </row>
    <row r="876" spans="2:12" x14ac:dyDescent="0.3">
      <c r="B876" s="72" t="s">
        <v>2050</v>
      </c>
      <c r="C876" s="20" t="s">
        <v>1181</v>
      </c>
      <c r="D876" s="20">
        <v>109</v>
      </c>
      <c r="E876" s="69" t="s">
        <v>1172</v>
      </c>
      <c r="F876" s="70">
        <v>45225</v>
      </c>
      <c r="G876" s="20">
        <v>180</v>
      </c>
      <c r="H876" s="73">
        <v>3.8</v>
      </c>
      <c r="I876" s="48">
        <f>IF(MONTH(Calls[[#This Row],[Date of Call]])&lt;=6, YEAR(Calls[[#This Row],[Date of Call]]),YEAR(Calls[[#This Row],[Date of Call]])+1)</f>
        <v>2024</v>
      </c>
      <c r="J876" s="48" t="str">
        <f>TEXT(Calls[[#This Row],[Date of Call]],"DDDD")</f>
        <v>Thursday</v>
      </c>
      <c r="K876" s="48" t="str" cm="1">
        <f t="array" ref="K876">_xlfn.IFS(Calls[[#This Row],[Duration]]&lt;=10,"Under 10 mins",Calls[[#This Row],[Duration]]&lt;=30,"10 to 30 mins", Calls[[#This Row],[Duration]]&lt;60,"30 to 60 mins", Calls[[#This Row],[Duration]]&lt;=120,"1 to 2 hours",TRUE, "More than 2 hours")</f>
        <v>1 to 2 hours</v>
      </c>
      <c r="L876" s="5">
        <f>ROUND(Calls[[#This Row],[Satisfaction Rating]],0)</f>
        <v>4</v>
      </c>
    </row>
    <row r="877" spans="2:12" x14ac:dyDescent="0.3">
      <c r="B877" s="72" t="s">
        <v>2051</v>
      </c>
      <c r="C877" s="20" t="s">
        <v>1187</v>
      </c>
      <c r="D877" s="20">
        <v>171</v>
      </c>
      <c r="E877" s="69" t="s">
        <v>1157</v>
      </c>
      <c r="F877" s="70">
        <v>45225</v>
      </c>
      <c r="G877" s="20">
        <v>84</v>
      </c>
      <c r="H877" s="73">
        <v>4.4000000000000004</v>
      </c>
      <c r="I877" s="48">
        <f>IF(MONTH(Calls[[#This Row],[Date of Call]])&lt;=6, YEAR(Calls[[#This Row],[Date of Call]]),YEAR(Calls[[#This Row],[Date of Call]])+1)</f>
        <v>2024</v>
      </c>
      <c r="J877" s="48" t="str">
        <f>TEXT(Calls[[#This Row],[Date of Call]],"DDDD")</f>
        <v>Thursday</v>
      </c>
      <c r="K877" s="48" t="str" cm="1">
        <f t="array" ref="K877">_xlfn.IFS(Calls[[#This Row],[Duration]]&lt;=10,"Under 10 mins",Calls[[#This Row],[Duration]]&lt;=30,"10 to 30 mins", Calls[[#This Row],[Duration]]&lt;60,"30 to 60 mins", Calls[[#This Row],[Duration]]&lt;=120,"1 to 2 hours",TRUE, "More than 2 hours")</f>
        <v>More than 2 hours</v>
      </c>
      <c r="L877" s="5">
        <f>ROUND(Calls[[#This Row],[Satisfaction Rating]],0)</f>
        <v>4</v>
      </c>
    </row>
    <row r="878" spans="2:12" x14ac:dyDescent="0.3">
      <c r="B878" s="72" t="s">
        <v>2052</v>
      </c>
      <c r="C878" s="20" t="s">
        <v>1171</v>
      </c>
      <c r="D878" s="20">
        <v>21</v>
      </c>
      <c r="E878" s="69" t="s">
        <v>1157</v>
      </c>
      <c r="F878" s="70">
        <v>45225</v>
      </c>
      <c r="G878" s="20">
        <v>26</v>
      </c>
      <c r="H878" s="73">
        <v>4.7</v>
      </c>
      <c r="I878" s="48">
        <f>IF(MONTH(Calls[[#This Row],[Date of Call]])&lt;=6, YEAR(Calls[[#This Row],[Date of Call]]),YEAR(Calls[[#This Row],[Date of Call]])+1)</f>
        <v>2024</v>
      </c>
      <c r="J878" s="48" t="str">
        <f>TEXT(Calls[[#This Row],[Date of Call]],"DDDD")</f>
        <v>Thursday</v>
      </c>
      <c r="K878" s="48" t="str" cm="1">
        <f t="array" ref="K878">_xlfn.IFS(Calls[[#This Row],[Duration]]&lt;=10,"Under 10 mins",Calls[[#This Row],[Duration]]&lt;=30,"10 to 30 mins", Calls[[#This Row],[Duration]]&lt;60,"30 to 60 mins", Calls[[#This Row],[Duration]]&lt;=120,"1 to 2 hours",TRUE, "More than 2 hours")</f>
        <v>10 to 30 mins</v>
      </c>
      <c r="L878" s="5">
        <f>ROUND(Calls[[#This Row],[Satisfaction Rating]],0)</f>
        <v>5</v>
      </c>
    </row>
    <row r="879" spans="2:12" x14ac:dyDescent="0.3">
      <c r="B879" s="72" t="s">
        <v>2053</v>
      </c>
      <c r="C879" s="20" t="s">
        <v>1161</v>
      </c>
      <c r="D879" s="20">
        <v>94</v>
      </c>
      <c r="E879" s="69" t="s">
        <v>1157</v>
      </c>
      <c r="F879" s="70">
        <v>45226</v>
      </c>
      <c r="G879" s="20">
        <v>140</v>
      </c>
      <c r="H879" s="73">
        <v>3.6</v>
      </c>
      <c r="I879" s="48">
        <f>IF(MONTH(Calls[[#This Row],[Date of Call]])&lt;=6, YEAR(Calls[[#This Row],[Date of Call]]),YEAR(Calls[[#This Row],[Date of Call]])+1)</f>
        <v>2024</v>
      </c>
      <c r="J879" s="48" t="str">
        <f>TEXT(Calls[[#This Row],[Date of Call]],"DDDD")</f>
        <v>Friday</v>
      </c>
      <c r="K879" s="48" t="str" cm="1">
        <f t="array" ref="K879">_xlfn.IFS(Calls[[#This Row],[Duration]]&lt;=10,"Under 10 mins",Calls[[#This Row],[Duration]]&lt;=30,"10 to 30 mins", Calls[[#This Row],[Duration]]&lt;60,"30 to 60 mins", Calls[[#This Row],[Duration]]&lt;=120,"1 to 2 hours",TRUE, "More than 2 hours")</f>
        <v>1 to 2 hours</v>
      </c>
      <c r="L879" s="5">
        <f>ROUND(Calls[[#This Row],[Satisfaction Rating]],0)</f>
        <v>4</v>
      </c>
    </row>
    <row r="880" spans="2:12" x14ac:dyDescent="0.3">
      <c r="B880" s="72" t="s">
        <v>2054</v>
      </c>
      <c r="C880" s="20" t="s">
        <v>1169</v>
      </c>
      <c r="D880" s="20">
        <v>97</v>
      </c>
      <c r="E880" s="69" t="s">
        <v>1172</v>
      </c>
      <c r="F880" s="70">
        <v>45226</v>
      </c>
      <c r="G880" s="20">
        <v>31</v>
      </c>
      <c r="H880" s="73">
        <v>2.2000000000000002</v>
      </c>
      <c r="I880" s="48">
        <f>IF(MONTH(Calls[[#This Row],[Date of Call]])&lt;=6, YEAR(Calls[[#This Row],[Date of Call]]),YEAR(Calls[[#This Row],[Date of Call]])+1)</f>
        <v>2024</v>
      </c>
      <c r="J880" s="48" t="str">
        <f>TEXT(Calls[[#This Row],[Date of Call]],"DDDD")</f>
        <v>Friday</v>
      </c>
      <c r="K880" s="48" t="str" cm="1">
        <f t="array" ref="K880">_xlfn.IFS(Calls[[#This Row],[Duration]]&lt;=10,"Under 10 mins",Calls[[#This Row],[Duration]]&lt;=30,"10 to 30 mins", Calls[[#This Row],[Duration]]&lt;60,"30 to 60 mins", Calls[[#This Row],[Duration]]&lt;=120,"1 to 2 hours",TRUE, "More than 2 hours")</f>
        <v>1 to 2 hours</v>
      </c>
      <c r="L880" s="5">
        <f>ROUND(Calls[[#This Row],[Satisfaction Rating]],0)</f>
        <v>2</v>
      </c>
    </row>
    <row r="881" spans="2:12" x14ac:dyDescent="0.3">
      <c r="B881" s="72" t="s">
        <v>2055</v>
      </c>
      <c r="C881" s="20" t="s">
        <v>1162</v>
      </c>
      <c r="D881" s="20">
        <v>72</v>
      </c>
      <c r="E881" s="69" t="s">
        <v>1172</v>
      </c>
      <c r="F881" s="70">
        <v>45226</v>
      </c>
      <c r="G881" s="20">
        <v>108</v>
      </c>
      <c r="H881" s="73">
        <v>4.8</v>
      </c>
      <c r="I881" s="48">
        <f>IF(MONTH(Calls[[#This Row],[Date of Call]])&lt;=6, YEAR(Calls[[#This Row],[Date of Call]]),YEAR(Calls[[#This Row],[Date of Call]])+1)</f>
        <v>2024</v>
      </c>
      <c r="J881" s="48" t="str">
        <f>TEXT(Calls[[#This Row],[Date of Call]],"DDDD")</f>
        <v>Friday</v>
      </c>
      <c r="K881" s="48" t="str" cm="1">
        <f t="array" ref="K881">_xlfn.IFS(Calls[[#This Row],[Duration]]&lt;=10,"Under 10 mins",Calls[[#This Row],[Duration]]&lt;=30,"10 to 30 mins", Calls[[#This Row],[Duration]]&lt;60,"30 to 60 mins", Calls[[#This Row],[Duration]]&lt;=120,"1 to 2 hours",TRUE, "More than 2 hours")</f>
        <v>1 to 2 hours</v>
      </c>
      <c r="L881" s="5">
        <f>ROUND(Calls[[#This Row],[Satisfaction Rating]],0)</f>
        <v>5</v>
      </c>
    </row>
    <row r="882" spans="2:12" x14ac:dyDescent="0.3">
      <c r="B882" s="72" t="s">
        <v>2056</v>
      </c>
      <c r="C882" s="20" t="s">
        <v>1187</v>
      </c>
      <c r="D882" s="20">
        <v>143</v>
      </c>
      <c r="E882" s="69" t="s">
        <v>1178</v>
      </c>
      <c r="F882" s="70">
        <v>45227</v>
      </c>
      <c r="G882" s="20">
        <v>58</v>
      </c>
      <c r="H882" s="73">
        <v>4.3</v>
      </c>
      <c r="I882" s="48">
        <f>IF(MONTH(Calls[[#This Row],[Date of Call]])&lt;=6, YEAR(Calls[[#This Row],[Date of Call]]),YEAR(Calls[[#This Row],[Date of Call]])+1)</f>
        <v>2024</v>
      </c>
      <c r="J882" s="48" t="str">
        <f>TEXT(Calls[[#This Row],[Date of Call]],"DDDD")</f>
        <v>Saturday</v>
      </c>
      <c r="K882" s="48" t="str" cm="1">
        <f t="array" ref="K882">_xlfn.IFS(Calls[[#This Row],[Duration]]&lt;=10,"Under 10 mins",Calls[[#This Row],[Duration]]&lt;=30,"10 to 30 mins", Calls[[#This Row],[Duration]]&lt;60,"30 to 60 mins", Calls[[#This Row],[Duration]]&lt;=120,"1 to 2 hours",TRUE, "More than 2 hours")</f>
        <v>More than 2 hours</v>
      </c>
      <c r="L882" s="5">
        <f>ROUND(Calls[[#This Row],[Satisfaction Rating]],0)</f>
        <v>4</v>
      </c>
    </row>
    <row r="883" spans="2:12" x14ac:dyDescent="0.3">
      <c r="B883" s="72" t="s">
        <v>2057</v>
      </c>
      <c r="C883" s="20" t="s">
        <v>1187</v>
      </c>
      <c r="D883" s="20">
        <v>64</v>
      </c>
      <c r="E883" s="69" t="s">
        <v>1172</v>
      </c>
      <c r="F883" s="70">
        <v>45227</v>
      </c>
      <c r="G883" s="20">
        <v>185</v>
      </c>
      <c r="H883" s="73">
        <v>2.2000000000000002</v>
      </c>
      <c r="I883" s="48">
        <f>IF(MONTH(Calls[[#This Row],[Date of Call]])&lt;=6, YEAR(Calls[[#This Row],[Date of Call]]),YEAR(Calls[[#This Row],[Date of Call]])+1)</f>
        <v>2024</v>
      </c>
      <c r="J883" s="48" t="str">
        <f>TEXT(Calls[[#This Row],[Date of Call]],"DDDD")</f>
        <v>Saturday</v>
      </c>
      <c r="K883" s="48" t="str" cm="1">
        <f t="array" ref="K883">_xlfn.IFS(Calls[[#This Row],[Duration]]&lt;=10,"Under 10 mins",Calls[[#This Row],[Duration]]&lt;=30,"10 to 30 mins", Calls[[#This Row],[Duration]]&lt;60,"30 to 60 mins", Calls[[#This Row],[Duration]]&lt;=120,"1 to 2 hours",TRUE, "More than 2 hours")</f>
        <v>1 to 2 hours</v>
      </c>
      <c r="L883" s="5">
        <f>ROUND(Calls[[#This Row],[Satisfaction Rating]],0)</f>
        <v>2</v>
      </c>
    </row>
    <row r="884" spans="2:12" x14ac:dyDescent="0.3">
      <c r="B884" s="72" t="s">
        <v>2058</v>
      </c>
      <c r="C884" s="20" t="s">
        <v>1187</v>
      </c>
      <c r="D884" s="20">
        <v>69</v>
      </c>
      <c r="E884" s="69" t="s">
        <v>1172</v>
      </c>
      <c r="F884" s="70">
        <v>45227</v>
      </c>
      <c r="G884" s="20">
        <v>40</v>
      </c>
      <c r="H884" s="73">
        <v>4.8</v>
      </c>
      <c r="I884" s="48">
        <f>IF(MONTH(Calls[[#This Row],[Date of Call]])&lt;=6, YEAR(Calls[[#This Row],[Date of Call]]),YEAR(Calls[[#This Row],[Date of Call]])+1)</f>
        <v>2024</v>
      </c>
      <c r="J884" s="48" t="str">
        <f>TEXT(Calls[[#This Row],[Date of Call]],"DDDD")</f>
        <v>Saturday</v>
      </c>
      <c r="K884" s="48" t="str" cm="1">
        <f t="array" ref="K884">_xlfn.IFS(Calls[[#This Row],[Duration]]&lt;=10,"Under 10 mins",Calls[[#This Row],[Duration]]&lt;=30,"10 to 30 mins", Calls[[#This Row],[Duration]]&lt;60,"30 to 60 mins", Calls[[#This Row],[Duration]]&lt;=120,"1 to 2 hours",TRUE, "More than 2 hours")</f>
        <v>1 to 2 hours</v>
      </c>
      <c r="L884" s="5">
        <f>ROUND(Calls[[#This Row],[Satisfaction Rating]],0)</f>
        <v>5</v>
      </c>
    </row>
    <row r="885" spans="2:12" x14ac:dyDescent="0.3">
      <c r="B885" s="72" t="s">
        <v>2059</v>
      </c>
      <c r="C885" s="20" t="s">
        <v>1187</v>
      </c>
      <c r="D885" s="20">
        <v>18</v>
      </c>
      <c r="E885" s="69" t="s">
        <v>1184</v>
      </c>
      <c r="F885" s="70">
        <v>45227</v>
      </c>
      <c r="G885" s="20">
        <v>225</v>
      </c>
      <c r="H885" s="73">
        <v>2.6</v>
      </c>
      <c r="I885" s="48">
        <f>IF(MONTH(Calls[[#This Row],[Date of Call]])&lt;=6, YEAR(Calls[[#This Row],[Date of Call]]),YEAR(Calls[[#This Row],[Date of Call]])+1)</f>
        <v>2024</v>
      </c>
      <c r="J885" s="48" t="str">
        <f>TEXT(Calls[[#This Row],[Date of Call]],"DDDD")</f>
        <v>Saturday</v>
      </c>
      <c r="K885" s="48" t="str" cm="1">
        <f t="array" ref="K885">_xlfn.IFS(Calls[[#This Row],[Duration]]&lt;=10,"Under 10 mins",Calls[[#This Row],[Duration]]&lt;=30,"10 to 30 mins", Calls[[#This Row],[Duration]]&lt;60,"30 to 60 mins", Calls[[#This Row],[Duration]]&lt;=120,"1 to 2 hours",TRUE, "More than 2 hours")</f>
        <v>10 to 30 mins</v>
      </c>
      <c r="L885" s="5">
        <f>ROUND(Calls[[#This Row],[Satisfaction Rating]],0)</f>
        <v>3</v>
      </c>
    </row>
    <row r="886" spans="2:12" x14ac:dyDescent="0.3">
      <c r="B886" s="72" t="s">
        <v>2060</v>
      </c>
      <c r="C886" s="20" t="s">
        <v>1169</v>
      </c>
      <c r="D886" s="20">
        <v>100</v>
      </c>
      <c r="E886" s="69" t="s">
        <v>1178</v>
      </c>
      <c r="F886" s="70">
        <v>45227</v>
      </c>
      <c r="G886" s="20">
        <v>150</v>
      </c>
      <c r="H886" s="73">
        <v>2.6</v>
      </c>
      <c r="I886" s="48">
        <f>IF(MONTH(Calls[[#This Row],[Date of Call]])&lt;=6, YEAR(Calls[[#This Row],[Date of Call]]),YEAR(Calls[[#This Row],[Date of Call]])+1)</f>
        <v>2024</v>
      </c>
      <c r="J886" s="48" t="str">
        <f>TEXT(Calls[[#This Row],[Date of Call]],"DDDD")</f>
        <v>Saturday</v>
      </c>
      <c r="K886" s="48" t="str" cm="1">
        <f t="array" ref="K886">_xlfn.IFS(Calls[[#This Row],[Duration]]&lt;=10,"Under 10 mins",Calls[[#This Row],[Duration]]&lt;=30,"10 to 30 mins", Calls[[#This Row],[Duration]]&lt;60,"30 to 60 mins", Calls[[#This Row],[Duration]]&lt;=120,"1 to 2 hours",TRUE, "More than 2 hours")</f>
        <v>1 to 2 hours</v>
      </c>
      <c r="L886" s="5">
        <f>ROUND(Calls[[#This Row],[Satisfaction Rating]],0)</f>
        <v>3</v>
      </c>
    </row>
    <row r="887" spans="2:12" x14ac:dyDescent="0.3">
      <c r="B887" s="72" t="s">
        <v>2061</v>
      </c>
      <c r="C887" s="20" t="s">
        <v>1183</v>
      </c>
      <c r="D887" s="20">
        <v>110</v>
      </c>
      <c r="E887" s="69" t="s">
        <v>1166</v>
      </c>
      <c r="F887" s="70">
        <v>45228</v>
      </c>
      <c r="G887" s="20">
        <v>88</v>
      </c>
      <c r="H887" s="73">
        <v>3.4</v>
      </c>
      <c r="I887" s="48">
        <f>IF(MONTH(Calls[[#This Row],[Date of Call]])&lt;=6, YEAR(Calls[[#This Row],[Date of Call]]),YEAR(Calls[[#This Row],[Date of Call]])+1)</f>
        <v>2024</v>
      </c>
      <c r="J887" s="48" t="str">
        <f>TEXT(Calls[[#This Row],[Date of Call]],"DDDD")</f>
        <v>Sunday</v>
      </c>
      <c r="K887" s="48" t="str" cm="1">
        <f t="array" ref="K887">_xlfn.IFS(Calls[[#This Row],[Duration]]&lt;=10,"Under 10 mins",Calls[[#This Row],[Duration]]&lt;=30,"10 to 30 mins", Calls[[#This Row],[Duration]]&lt;60,"30 to 60 mins", Calls[[#This Row],[Duration]]&lt;=120,"1 to 2 hours",TRUE, "More than 2 hours")</f>
        <v>1 to 2 hours</v>
      </c>
      <c r="L887" s="5">
        <f>ROUND(Calls[[#This Row],[Satisfaction Rating]],0)</f>
        <v>3</v>
      </c>
    </row>
    <row r="888" spans="2:12" x14ac:dyDescent="0.3">
      <c r="B888" s="72" t="s">
        <v>2062</v>
      </c>
      <c r="C888" s="20" t="s">
        <v>1174</v>
      </c>
      <c r="D888" s="20">
        <v>41</v>
      </c>
      <c r="E888" s="69" t="s">
        <v>1157</v>
      </c>
      <c r="F888" s="70">
        <v>45228</v>
      </c>
      <c r="G888" s="20">
        <v>140</v>
      </c>
      <c r="H888" s="73">
        <v>3.7</v>
      </c>
      <c r="I888" s="48">
        <f>IF(MONTH(Calls[[#This Row],[Date of Call]])&lt;=6, YEAR(Calls[[#This Row],[Date of Call]]),YEAR(Calls[[#This Row],[Date of Call]])+1)</f>
        <v>2024</v>
      </c>
      <c r="J888" s="48" t="str">
        <f>TEXT(Calls[[#This Row],[Date of Call]],"DDDD")</f>
        <v>Sunday</v>
      </c>
      <c r="K888" s="48" t="str" cm="1">
        <f t="array" ref="K888">_xlfn.IFS(Calls[[#This Row],[Duration]]&lt;=10,"Under 10 mins",Calls[[#This Row],[Duration]]&lt;=30,"10 to 30 mins", Calls[[#This Row],[Duration]]&lt;60,"30 to 60 mins", Calls[[#This Row],[Duration]]&lt;=120,"1 to 2 hours",TRUE, "More than 2 hours")</f>
        <v>30 to 60 mins</v>
      </c>
      <c r="L888" s="5">
        <f>ROUND(Calls[[#This Row],[Satisfaction Rating]],0)</f>
        <v>4</v>
      </c>
    </row>
    <row r="889" spans="2:12" x14ac:dyDescent="0.3">
      <c r="B889" s="72" t="s">
        <v>2063</v>
      </c>
      <c r="C889" s="20" t="s">
        <v>1183</v>
      </c>
      <c r="D889" s="20">
        <v>147</v>
      </c>
      <c r="E889" s="69" t="s">
        <v>1166</v>
      </c>
      <c r="F889" s="70">
        <v>45228</v>
      </c>
      <c r="G889" s="20">
        <v>68</v>
      </c>
      <c r="H889" s="73">
        <v>2.1</v>
      </c>
      <c r="I889" s="48">
        <f>IF(MONTH(Calls[[#This Row],[Date of Call]])&lt;=6, YEAR(Calls[[#This Row],[Date of Call]]),YEAR(Calls[[#This Row],[Date of Call]])+1)</f>
        <v>2024</v>
      </c>
      <c r="J889" s="48" t="str">
        <f>TEXT(Calls[[#This Row],[Date of Call]],"DDDD")</f>
        <v>Sunday</v>
      </c>
      <c r="K889" s="48" t="str" cm="1">
        <f t="array" ref="K889">_xlfn.IFS(Calls[[#This Row],[Duration]]&lt;=10,"Under 10 mins",Calls[[#This Row],[Duration]]&lt;=30,"10 to 30 mins", Calls[[#This Row],[Duration]]&lt;60,"30 to 60 mins", Calls[[#This Row],[Duration]]&lt;=120,"1 to 2 hours",TRUE, "More than 2 hours")</f>
        <v>More than 2 hours</v>
      </c>
      <c r="L889" s="5">
        <f>ROUND(Calls[[#This Row],[Satisfaction Rating]],0)</f>
        <v>2</v>
      </c>
    </row>
    <row r="890" spans="2:12" x14ac:dyDescent="0.3">
      <c r="B890" s="72" t="s">
        <v>2064</v>
      </c>
      <c r="C890" s="20" t="s">
        <v>1161</v>
      </c>
      <c r="D890" s="20">
        <v>31</v>
      </c>
      <c r="E890" s="69" t="s">
        <v>1184</v>
      </c>
      <c r="F890" s="70">
        <v>45229</v>
      </c>
      <c r="G890" s="20">
        <v>105</v>
      </c>
      <c r="H890" s="73">
        <v>3.6</v>
      </c>
      <c r="I890" s="48">
        <f>IF(MONTH(Calls[[#This Row],[Date of Call]])&lt;=6, YEAR(Calls[[#This Row],[Date of Call]]),YEAR(Calls[[#This Row],[Date of Call]])+1)</f>
        <v>2024</v>
      </c>
      <c r="J890" s="48" t="str">
        <f>TEXT(Calls[[#This Row],[Date of Call]],"DDDD")</f>
        <v>Monday</v>
      </c>
      <c r="K890" s="48" t="str" cm="1">
        <f t="array" ref="K890">_xlfn.IFS(Calls[[#This Row],[Duration]]&lt;=10,"Under 10 mins",Calls[[#This Row],[Duration]]&lt;=30,"10 to 30 mins", Calls[[#This Row],[Duration]]&lt;60,"30 to 60 mins", Calls[[#This Row],[Duration]]&lt;=120,"1 to 2 hours",TRUE, "More than 2 hours")</f>
        <v>30 to 60 mins</v>
      </c>
      <c r="L890" s="5">
        <f>ROUND(Calls[[#This Row],[Satisfaction Rating]],0)</f>
        <v>4</v>
      </c>
    </row>
    <row r="891" spans="2:12" x14ac:dyDescent="0.3">
      <c r="B891" s="72" t="s">
        <v>2065</v>
      </c>
      <c r="C891" s="20" t="s">
        <v>1158</v>
      </c>
      <c r="D891" s="20">
        <v>142</v>
      </c>
      <c r="E891" s="69" t="s">
        <v>1157</v>
      </c>
      <c r="F891" s="70">
        <v>45229</v>
      </c>
      <c r="G891" s="20">
        <v>40</v>
      </c>
      <c r="H891" s="73">
        <v>3.8</v>
      </c>
      <c r="I891" s="48">
        <f>IF(MONTH(Calls[[#This Row],[Date of Call]])&lt;=6, YEAR(Calls[[#This Row],[Date of Call]]),YEAR(Calls[[#This Row],[Date of Call]])+1)</f>
        <v>2024</v>
      </c>
      <c r="J891" s="48" t="str">
        <f>TEXT(Calls[[#This Row],[Date of Call]],"DDDD")</f>
        <v>Monday</v>
      </c>
      <c r="K891" s="48" t="str" cm="1">
        <f t="array" ref="K891">_xlfn.IFS(Calls[[#This Row],[Duration]]&lt;=10,"Under 10 mins",Calls[[#This Row],[Duration]]&lt;=30,"10 to 30 mins", Calls[[#This Row],[Duration]]&lt;60,"30 to 60 mins", Calls[[#This Row],[Duration]]&lt;=120,"1 to 2 hours",TRUE, "More than 2 hours")</f>
        <v>More than 2 hours</v>
      </c>
      <c r="L891" s="5">
        <f>ROUND(Calls[[#This Row],[Satisfaction Rating]],0)</f>
        <v>4</v>
      </c>
    </row>
    <row r="892" spans="2:12" x14ac:dyDescent="0.3">
      <c r="B892" s="72" t="s">
        <v>2066</v>
      </c>
      <c r="C892" s="20" t="s">
        <v>1181</v>
      </c>
      <c r="D892" s="20">
        <v>61</v>
      </c>
      <c r="E892" s="69" t="s">
        <v>1157</v>
      </c>
      <c r="F892" s="70">
        <v>45229</v>
      </c>
      <c r="G892" s="20">
        <v>82</v>
      </c>
      <c r="H892" s="73">
        <v>3.1</v>
      </c>
      <c r="I892" s="48">
        <f>IF(MONTH(Calls[[#This Row],[Date of Call]])&lt;=6, YEAR(Calls[[#This Row],[Date of Call]]),YEAR(Calls[[#This Row],[Date of Call]])+1)</f>
        <v>2024</v>
      </c>
      <c r="J892" s="48" t="str">
        <f>TEXT(Calls[[#This Row],[Date of Call]],"DDDD")</f>
        <v>Monday</v>
      </c>
      <c r="K892" s="48" t="str" cm="1">
        <f t="array" ref="K892">_xlfn.IFS(Calls[[#This Row],[Duration]]&lt;=10,"Under 10 mins",Calls[[#This Row],[Duration]]&lt;=30,"10 to 30 mins", Calls[[#This Row],[Duration]]&lt;60,"30 to 60 mins", Calls[[#This Row],[Duration]]&lt;=120,"1 to 2 hours",TRUE, "More than 2 hours")</f>
        <v>1 to 2 hours</v>
      </c>
      <c r="L892" s="5">
        <f>ROUND(Calls[[#This Row],[Satisfaction Rating]],0)</f>
        <v>3</v>
      </c>
    </row>
    <row r="893" spans="2:12" x14ac:dyDescent="0.3">
      <c r="B893" s="72" t="s">
        <v>2067</v>
      </c>
      <c r="C893" s="20" t="s">
        <v>1156</v>
      </c>
      <c r="D893" s="20">
        <v>86</v>
      </c>
      <c r="E893" s="69" t="s">
        <v>1184</v>
      </c>
      <c r="F893" s="70">
        <v>45230</v>
      </c>
      <c r="G893" s="20">
        <v>90</v>
      </c>
      <c r="H893" s="73">
        <v>4.4000000000000004</v>
      </c>
      <c r="I893" s="48">
        <f>IF(MONTH(Calls[[#This Row],[Date of Call]])&lt;=6, YEAR(Calls[[#This Row],[Date of Call]]),YEAR(Calls[[#This Row],[Date of Call]])+1)</f>
        <v>2024</v>
      </c>
      <c r="J893" s="48" t="str">
        <f>TEXT(Calls[[#This Row],[Date of Call]],"DDDD")</f>
        <v>Tuesday</v>
      </c>
      <c r="K893" s="48" t="str" cm="1">
        <f t="array" ref="K893">_xlfn.IFS(Calls[[#This Row],[Duration]]&lt;=10,"Under 10 mins",Calls[[#This Row],[Duration]]&lt;=30,"10 to 30 mins", Calls[[#This Row],[Duration]]&lt;60,"30 to 60 mins", Calls[[#This Row],[Duration]]&lt;=120,"1 to 2 hours",TRUE, "More than 2 hours")</f>
        <v>1 to 2 hours</v>
      </c>
      <c r="L893" s="5">
        <f>ROUND(Calls[[#This Row],[Satisfaction Rating]],0)</f>
        <v>4</v>
      </c>
    </row>
    <row r="894" spans="2:12" x14ac:dyDescent="0.3">
      <c r="B894" s="72" t="s">
        <v>2068</v>
      </c>
      <c r="C894" s="20" t="s">
        <v>1165</v>
      </c>
      <c r="D894" s="20">
        <v>165</v>
      </c>
      <c r="E894" s="69" t="s">
        <v>1178</v>
      </c>
      <c r="F894" s="70">
        <v>45231</v>
      </c>
      <c r="G894" s="20">
        <v>66</v>
      </c>
      <c r="H894" s="73">
        <v>4.8</v>
      </c>
      <c r="I894" s="48">
        <f>IF(MONTH(Calls[[#This Row],[Date of Call]])&lt;=6, YEAR(Calls[[#This Row],[Date of Call]]),YEAR(Calls[[#This Row],[Date of Call]])+1)</f>
        <v>2024</v>
      </c>
      <c r="J894" s="48" t="str">
        <f>TEXT(Calls[[#This Row],[Date of Call]],"DDDD")</f>
        <v>Wednesday</v>
      </c>
      <c r="K894" s="48" t="str" cm="1">
        <f t="array" ref="K894">_xlfn.IFS(Calls[[#This Row],[Duration]]&lt;=10,"Under 10 mins",Calls[[#This Row],[Duration]]&lt;=30,"10 to 30 mins", Calls[[#This Row],[Duration]]&lt;60,"30 to 60 mins", Calls[[#This Row],[Duration]]&lt;=120,"1 to 2 hours",TRUE, "More than 2 hours")</f>
        <v>More than 2 hours</v>
      </c>
      <c r="L894" s="5">
        <f>ROUND(Calls[[#This Row],[Satisfaction Rating]],0)</f>
        <v>5</v>
      </c>
    </row>
    <row r="895" spans="2:12" x14ac:dyDescent="0.3">
      <c r="B895" s="72" t="s">
        <v>2069</v>
      </c>
      <c r="C895" s="20" t="s">
        <v>1179</v>
      </c>
      <c r="D895" s="20">
        <v>62</v>
      </c>
      <c r="E895" s="69" t="s">
        <v>1166</v>
      </c>
      <c r="F895" s="70">
        <v>45231</v>
      </c>
      <c r="G895" s="20">
        <v>78</v>
      </c>
      <c r="H895" s="73">
        <v>3.5</v>
      </c>
      <c r="I895" s="48">
        <f>IF(MONTH(Calls[[#This Row],[Date of Call]])&lt;=6, YEAR(Calls[[#This Row],[Date of Call]]),YEAR(Calls[[#This Row],[Date of Call]])+1)</f>
        <v>2024</v>
      </c>
      <c r="J895" s="48" t="str">
        <f>TEXT(Calls[[#This Row],[Date of Call]],"DDDD")</f>
        <v>Wednesday</v>
      </c>
      <c r="K895" s="48" t="str" cm="1">
        <f t="array" ref="K895">_xlfn.IFS(Calls[[#This Row],[Duration]]&lt;=10,"Under 10 mins",Calls[[#This Row],[Duration]]&lt;=30,"10 to 30 mins", Calls[[#This Row],[Duration]]&lt;60,"30 to 60 mins", Calls[[#This Row],[Duration]]&lt;=120,"1 to 2 hours",TRUE, "More than 2 hours")</f>
        <v>1 to 2 hours</v>
      </c>
      <c r="L895" s="5">
        <f>ROUND(Calls[[#This Row],[Satisfaction Rating]],0)</f>
        <v>4</v>
      </c>
    </row>
    <row r="896" spans="2:12" x14ac:dyDescent="0.3">
      <c r="B896" s="72" t="s">
        <v>2070</v>
      </c>
      <c r="C896" s="20" t="s">
        <v>1169</v>
      </c>
      <c r="D896" s="20">
        <v>103</v>
      </c>
      <c r="E896" s="69" t="s">
        <v>1178</v>
      </c>
      <c r="F896" s="70">
        <v>45232</v>
      </c>
      <c r="G896" s="20">
        <v>66</v>
      </c>
      <c r="H896" s="73">
        <v>4.4000000000000004</v>
      </c>
      <c r="I896" s="48">
        <f>IF(MONTH(Calls[[#This Row],[Date of Call]])&lt;=6, YEAR(Calls[[#This Row],[Date of Call]]),YEAR(Calls[[#This Row],[Date of Call]])+1)</f>
        <v>2024</v>
      </c>
      <c r="J896" s="48" t="str">
        <f>TEXT(Calls[[#This Row],[Date of Call]],"DDDD")</f>
        <v>Thursday</v>
      </c>
      <c r="K896" s="48" t="str" cm="1">
        <f t="array" ref="K896">_xlfn.IFS(Calls[[#This Row],[Duration]]&lt;=10,"Under 10 mins",Calls[[#This Row],[Duration]]&lt;=30,"10 to 30 mins", Calls[[#This Row],[Duration]]&lt;60,"30 to 60 mins", Calls[[#This Row],[Duration]]&lt;=120,"1 to 2 hours",TRUE, "More than 2 hours")</f>
        <v>1 to 2 hours</v>
      </c>
      <c r="L896" s="5">
        <f>ROUND(Calls[[#This Row],[Satisfaction Rating]],0)</f>
        <v>4</v>
      </c>
    </row>
    <row r="897" spans="2:12" x14ac:dyDescent="0.3">
      <c r="B897" s="72" t="s">
        <v>2071</v>
      </c>
      <c r="C897" s="20" t="s">
        <v>1158</v>
      </c>
      <c r="D897" s="20">
        <v>56</v>
      </c>
      <c r="E897" s="69" t="s">
        <v>1184</v>
      </c>
      <c r="F897" s="70">
        <v>45233</v>
      </c>
      <c r="G897" s="20">
        <v>160</v>
      </c>
      <c r="H897" s="73">
        <v>3.8</v>
      </c>
      <c r="I897" s="48">
        <f>IF(MONTH(Calls[[#This Row],[Date of Call]])&lt;=6, YEAR(Calls[[#This Row],[Date of Call]]),YEAR(Calls[[#This Row],[Date of Call]])+1)</f>
        <v>2024</v>
      </c>
      <c r="J897" s="48" t="str">
        <f>TEXT(Calls[[#This Row],[Date of Call]],"DDDD")</f>
        <v>Friday</v>
      </c>
      <c r="K897" s="48" t="str" cm="1">
        <f t="array" ref="K897">_xlfn.IFS(Calls[[#This Row],[Duration]]&lt;=10,"Under 10 mins",Calls[[#This Row],[Duration]]&lt;=30,"10 to 30 mins", Calls[[#This Row],[Duration]]&lt;60,"30 to 60 mins", Calls[[#This Row],[Duration]]&lt;=120,"1 to 2 hours",TRUE, "More than 2 hours")</f>
        <v>30 to 60 mins</v>
      </c>
      <c r="L897" s="5">
        <f>ROUND(Calls[[#This Row],[Satisfaction Rating]],0)</f>
        <v>4</v>
      </c>
    </row>
    <row r="898" spans="2:12" x14ac:dyDescent="0.3">
      <c r="B898" s="72" t="s">
        <v>2072</v>
      </c>
      <c r="C898" s="20" t="s">
        <v>1188</v>
      </c>
      <c r="D898" s="20">
        <v>114</v>
      </c>
      <c r="E898" s="69" t="s">
        <v>1157</v>
      </c>
      <c r="F898" s="70">
        <v>45234</v>
      </c>
      <c r="G898" s="20">
        <v>144</v>
      </c>
      <c r="H898" s="73">
        <v>3.8</v>
      </c>
      <c r="I898" s="48">
        <f>IF(MONTH(Calls[[#This Row],[Date of Call]])&lt;=6, YEAR(Calls[[#This Row],[Date of Call]]),YEAR(Calls[[#This Row],[Date of Call]])+1)</f>
        <v>2024</v>
      </c>
      <c r="J898" s="48" t="str">
        <f>TEXT(Calls[[#This Row],[Date of Call]],"DDDD")</f>
        <v>Saturday</v>
      </c>
      <c r="K898" s="48" t="str" cm="1">
        <f t="array" ref="K898">_xlfn.IFS(Calls[[#This Row],[Duration]]&lt;=10,"Under 10 mins",Calls[[#This Row],[Duration]]&lt;=30,"10 to 30 mins", Calls[[#This Row],[Duration]]&lt;60,"30 to 60 mins", Calls[[#This Row],[Duration]]&lt;=120,"1 to 2 hours",TRUE, "More than 2 hours")</f>
        <v>1 to 2 hours</v>
      </c>
      <c r="L898" s="5">
        <f>ROUND(Calls[[#This Row],[Satisfaction Rating]],0)</f>
        <v>4</v>
      </c>
    </row>
    <row r="899" spans="2:12" x14ac:dyDescent="0.3">
      <c r="B899" s="72" t="s">
        <v>2073</v>
      </c>
      <c r="C899" s="20" t="s">
        <v>1158</v>
      </c>
      <c r="D899" s="20">
        <v>112</v>
      </c>
      <c r="E899" s="69" t="s">
        <v>1172</v>
      </c>
      <c r="F899" s="70">
        <v>45234</v>
      </c>
      <c r="G899" s="20">
        <v>200</v>
      </c>
      <c r="H899" s="73">
        <v>4.5999999999999996</v>
      </c>
      <c r="I899" s="48">
        <f>IF(MONTH(Calls[[#This Row],[Date of Call]])&lt;=6, YEAR(Calls[[#This Row],[Date of Call]]),YEAR(Calls[[#This Row],[Date of Call]])+1)</f>
        <v>2024</v>
      </c>
      <c r="J899" s="48" t="str">
        <f>TEXT(Calls[[#This Row],[Date of Call]],"DDDD")</f>
        <v>Saturday</v>
      </c>
      <c r="K899" s="48" t="str" cm="1">
        <f t="array" ref="K899">_xlfn.IFS(Calls[[#This Row],[Duration]]&lt;=10,"Under 10 mins",Calls[[#This Row],[Duration]]&lt;=30,"10 to 30 mins", Calls[[#This Row],[Duration]]&lt;60,"30 to 60 mins", Calls[[#This Row],[Duration]]&lt;=120,"1 to 2 hours",TRUE, "More than 2 hours")</f>
        <v>1 to 2 hours</v>
      </c>
      <c r="L899" s="5">
        <f>ROUND(Calls[[#This Row],[Satisfaction Rating]],0)</f>
        <v>5</v>
      </c>
    </row>
    <row r="900" spans="2:12" x14ac:dyDescent="0.3">
      <c r="B900" s="72" t="s">
        <v>2074</v>
      </c>
      <c r="C900" s="20" t="s">
        <v>1176</v>
      </c>
      <c r="D900" s="20">
        <v>52</v>
      </c>
      <c r="E900" s="69" t="s">
        <v>1166</v>
      </c>
      <c r="F900" s="70">
        <v>45236</v>
      </c>
      <c r="G900" s="20">
        <v>220</v>
      </c>
      <c r="H900" s="73">
        <v>5</v>
      </c>
      <c r="I900" s="48">
        <f>IF(MONTH(Calls[[#This Row],[Date of Call]])&lt;=6, YEAR(Calls[[#This Row],[Date of Call]]),YEAR(Calls[[#This Row],[Date of Call]])+1)</f>
        <v>2024</v>
      </c>
      <c r="J900" s="48" t="str">
        <f>TEXT(Calls[[#This Row],[Date of Call]],"DDDD")</f>
        <v>Monday</v>
      </c>
      <c r="K900" s="48" t="str" cm="1">
        <f t="array" ref="K900">_xlfn.IFS(Calls[[#This Row],[Duration]]&lt;=10,"Under 10 mins",Calls[[#This Row],[Duration]]&lt;=30,"10 to 30 mins", Calls[[#This Row],[Duration]]&lt;60,"30 to 60 mins", Calls[[#This Row],[Duration]]&lt;=120,"1 to 2 hours",TRUE, "More than 2 hours")</f>
        <v>30 to 60 mins</v>
      </c>
      <c r="L900" s="5">
        <f>ROUND(Calls[[#This Row],[Satisfaction Rating]],0)</f>
        <v>5</v>
      </c>
    </row>
    <row r="901" spans="2:12" x14ac:dyDescent="0.3">
      <c r="B901" s="72" t="s">
        <v>2075</v>
      </c>
      <c r="C901" s="20" t="s">
        <v>1169</v>
      </c>
      <c r="D901" s="20">
        <v>105</v>
      </c>
      <c r="E901" s="69" t="s">
        <v>1178</v>
      </c>
      <c r="F901" s="70">
        <v>45237</v>
      </c>
      <c r="G901" s="20">
        <v>112</v>
      </c>
      <c r="H901" s="73">
        <v>3.2</v>
      </c>
      <c r="I901" s="48">
        <f>IF(MONTH(Calls[[#This Row],[Date of Call]])&lt;=6, YEAR(Calls[[#This Row],[Date of Call]]),YEAR(Calls[[#This Row],[Date of Call]])+1)</f>
        <v>2024</v>
      </c>
      <c r="J901" s="48" t="str">
        <f>TEXT(Calls[[#This Row],[Date of Call]],"DDDD")</f>
        <v>Tuesday</v>
      </c>
      <c r="K901" s="48" t="str" cm="1">
        <f t="array" ref="K901">_xlfn.IFS(Calls[[#This Row],[Duration]]&lt;=10,"Under 10 mins",Calls[[#This Row],[Duration]]&lt;=30,"10 to 30 mins", Calls[[#This Row],[Duration]]&lt;60,"30 to 60 mins", Calls[[#This Row],[Duration]]&lt;=120,"1 to 2 hours",TRUE, "More than 2 hours")</f>
        <v>1 to 2 hours</v>
      </c>
      <c r="L901" s="5">
        <f>ROUND(Calls[[#This Row],[Satisfaction Rating]],0)</f>
        <v>3</v>
      </c>
    </row>
    <row r="902" spans="2:12" x14ac:dyDescent="0.3">
      <c r="B902" s="72" t="s">
        <v>2076</v>
      </c>
      <c r="C902" s="20" t="s">
        <v>1165</v>
      </c>
      <c r="D902" s="20">
        <v>91</v>
      </c>
      <c r="E902" s="69" t="s">
        <v>1184</v>
      </c>
      <c r="F902" s="70">
        <v>45237</v>
      </c>
      <c r="G902" s="20">
        <v>110</v>
      </c>
      <c r="H902" s="73">
        <v>3.7</v>
      </c>
      <c r="I902" s="48">
        <f>IF(MONTH(Calls[[#This Row],[Date of Call]])&lt;=6, YEAR(Calls[[#This Row],[Date of Call]]),YEAR(Calls[[#This Row],[Date of Call]])+1)</f>
        <v>2024</v>
      </c>
      <c r="J902" s="48" t="str">
        <f>TEXT(Calls[[#This Row],[Date of Call]],"DDDD")</f>
        <v>Tuesday</v>
      </c>
      <c r="K902" s="48" t="str" cm="1">
        <f t="array" ref="K902">_xlfn.IFS(Calls[[#This Row],[Duration]]&lt;=10,"Under 10 mins",Calls[[#This Row],[Duration]]&lt;=30,"10 to 30 mins", Calls[[#This Row],[Duration]]&lt;60,"30 to 60 mins", Calls[[#This Row],[Duration]]&lt;=120,"1 to 2 hours",TRUE, "More than 2 hours")</f>
        <v>1 to 2 hours</v>
      </c>
      <c r="L902" s="5">
        <f>ROUND(Calls[[#This Row],[Satisfaction Rating]],0)</f>
        <v>4</v>
      </c>
    </row>
    <row r="903" spans="2:12" x14ac:dyDescent="0.3">
      <c r="B903" s="72" t="s">
        <v>2077</v>
      </c>
      <c r="C903" s="20" t="s">
        <v>1192</v>
      </c>
      <c r="D903" s="20">
        <v>74</v>
      </c>
      <c r="E903" s="69" t="s">
        <v>1157</v>
      </c>
      <c r="F903" s="70">
        <v>45238</v>
      </c>
      <c r="G903" s="20">
        <v>160</v>
      </c>
      <c r="H903" s="73">
        <v>2.7</v>
      </c>
      <c r="I903" s="48">
        <f>IF(MONTH(Calls[[#This Row],[Date of Call]])&lt;=6, YEAR(Calls[[#This Row],[Date of Call]]),YEAR(Calls[[#This Row],[Date of Call]])+1)</f>
        <v>2024</v>
      </c>
      <c r="J903" s="48" t="str">
        <f>TEXT(Calls[[#This Row],[Date of Call]],"DDDD")</f>
        <v>Wednesday</v>
      </c>
      <c r="K903" s="48" t="str" cm="1">
        <f t="array" ref="K903">_xlfn.IFS(Calls[[#This Row],[Duration]]&lt;=10,"Under 10 mins",Calls[[#This Row],[Duration]]&lt;=30,"10 to 30 mins", Calls[[#This Row],[Duration]]&lt;60,"30 to 60 mins", Calls[[#This Row],[Duration]]&lt;=120,"1 to 2 hours",TRUE, "More than 2 hours")</f>
        <v>1 to 2 hours</v>
      </c>
      <c r="L903" s="5">
        <f>ROUND(Calls[[#This Row],[Satisfaction Rating]],0)</f>
        <v>3</v>
      </c>
    </row>
    <row r="904" spans="2:12" x14ac:dyDescent="0.3">
      <c r="B904" s="72" t="s">
        <v>2078</v>
      </c>
      <c r="C904" s="20" t="s">
        <v>1192</v>
      </c>
      <c r="D904" s="20">
        <v>30</v>
      </c>
      <c r="E904" s="69" t="s">
        <v>1184</v>
      </c>
      <c r="F904" s="70">
        <v>45238</v>
      </c>
      <c r="G904" s="20">
        <v>84</v>
      </c>
      <c r="H904" s="73">
        <v>4</v>
      </c>
      <c r="I904" s="48">
        <f>IF(MONTH(Calls[[#This Row],[Date of Call]])&lt;=6, YEAR(Calls[[#This Row],[Date of Call]]),YEAR(Calls[[#This Row],[Date of Call]])+1)</f>
        <v>2024</v>
      </c>
      <c r="J904" s="48" t="str">
        <f>TEXT(Calls[[#This Row],[Date of Call]],"DDDD")</f>
        <v>Wednesday</v>
      </c>
      <c r="K904" s="48" t="str" cm="1">
        <f t="array" ref="K904">_xlfn.IFS(Calls[[#This Row],[Duration]]&lt;=10,"Under 10 mins",Calls[[#This Row],[Duration]]&lt;=30,"10 to 30 mins", Calls[[#This Row],[Duration]]&lt;60,"30 to 60 mins", Calls[[#This Row],[Duration]]&lt;=120,"1 to 2 hours",TRUE, "More than 2 hours")</f>
        <v>10 to 30 mins</v>
      </c>
      <c r="L904" s="5">
        <f>ROUND(Calls[[#This Row],[Satisfaction Rating]],0)</f>
        <v>4</v>
      </c>
    </row>
    <row r="905" spans="2:12" x14ac:dyDescent="0.3">
      <c r="B905" s="72" t="s">
        <v>2079</v>
      </c>
      <c r="C905" s="20" t="s">
        <v>1165</v>
      </c>
      <c r="D905" s="20">
        <v>56</v>
      </c>
      <c r="E905" s="69" t="s">
        <v>1166</v>
      </c>
      <c r="F905" s="70">
        <v>45238</v>
      </c>
      <c r="G905" s="20">
        <v>124</v>
      </c>
      <c r="H905" s="73">
        <v>2.6</v>
      </c>
      <c r="I905" s="48">
        <f>IF(MONTH(Calls[[#This Row],[Date of Call]])&lt;=6, YEAR(Calls[[#This Row],[Date of Call]]),YEAR(Calls[[#This Row],[Date of Call]])+1)</f>
        <v>2024</v>
      </c>
      <c r="J905" s="48" t="str">
        <f>TEXT(Calls[[#This Row],[Date of Call]],"DDDD")</f>
        <v>Wednesday</v>
      </c>
      <c r="K905" s="48" t="str" cm="1">
        <f t="array" ref="K905">_xlfn.IFS(Calls[[#This Row],[Duration]]&lt;=10,"Under 10 mins",Calls[[#This Row],[Duration]]&lt;=30,"10 to 30 mins", Calls[[#This Row],[Duration]]&lt;60,"30 to 60 mins", Calls[[#This Row],[Duration]]&lt;=120,"1 to 2 hours",TRUE, "More than 2 hours")</f>
        <v>30 to 60 mins</v>
      </c>
      <c r="L905" s="5">
        <f>ROUND(Calls[[#This Row],[Satisfaction Rating]],0)</f>
        <v>3</v>
      </c>
    </row>
    <row r="906" spans="2:12" x14ac:dyDescent="0.3">
      <c r="B906" s="72" t="s">
        <v>2080</v>
      </c>
      <c r="C906" s="20" t="s">
        <v>1192</v>
      </c>
      <c r="D906" s="20">
        <v>151</v>
      </c>
      <c r="E906" s="69" t="s">
        <v>1172</v>
      </c>
      <c r="F906" s="70">
        <v>45238</v>
      </c>
      <c r="G906" s="20">
        <v>84</v>
      </c>
      <c r="H906" s="73">
        <v>4.5999999999999996</v>
      </c>
      <c r="I906" s="48">
        <f>IF(MONTH(Calls[[#This Row],[Date of Call]])&lt;=6, YEAR(Calls[[#This Row],[Date of Call]]),YEAR(Calls[[#This Row],[Date of Call]])+1)</f>
        <v>2024</v>
      </c>
      <c r="J906" s="48" t="str">
        <f>TEXT(Calls[[#This Row],[Date of Call]],"DDDD")</f>
        <v>Wednesday</v>
      </c>
      <c r="K906" s="48" t="str" cm="1">
        <f t="array" ref="K906">_xlfn.IFS(Calls[[#This Row],[Duration]]&lt;=10,"Under 10 mins",Calls[[#This Row],[Duration]]&lt;=30,"10 to 30 mins", Calls[[#This Row],[Duration]]&lt;60,"30 to 60 mins", Calls[[#This Row],[Duration]]&lt;=120,"1 to 2 hours",TRUE, "More than 2 hours")</f>
        <v>More than 2 hours</v>
      </c>
      <c r="L906" s="5">
        <f>ROUND(Calls[[#This Row],[Satisfaction Rating]],0)</f>
        <v>5</v>
      </c>
    </row>
    <row r="907" spans="2:12" x14ac:dyDescent="0.3">
      <c r="B907" s="72" t="s">
        <v>2081</v>
      </c>
      <c r="C907" s="20" t="s">
        <v>1161</v>
      </c>
      <c r="D907" s="20">
        <v>108</v>
      </c>
      <c r="E907" s="69" t="s">
        <v>1178</v>
      </c>
      <c r="F907" s="70">
        <v>45239</v>
      </c>
      <c r="G907" s="20">
        <v>130</v>
      </c>
      <c r="H907" s="73">
        <v>2.7</v>
      </c>
      <c r="I907" s="48">
        <f>IF(MONTH(Calls[[#This Row],[Date of Call]])&lt;=6, YEAR(Calls[[#This Row],[Date of Call]]),YEAR(Calls[[#This Row],[Date of Call]])+1)</f>
        <v>2024</v>
      </c>
      <c r="J907" s="48" t="str">
        <f>TEXT(Calls[[#This Row],[Date of Call]],"DDDD")</f>
        <v>Thursday</v>
      </c>
      <c r="K907" s="48" t="str" cm="1">
        <f t="array" ref="K907">_xlfn.IFS(Calls[[#This Row],[Duration]]&lt;=10,"Under 10 mins",Calls[[#This Row],[Duration]]&lt;=30,"10 to 30 mins", Calls[[#This Row],[Duration]]&lt;60,"30 to 60 mins", Calls[[#This Row],[Duration]]&lt;=120,"1 to 2 hours",TRUE, "More than 2 hours")</f>
        <v>1 to 2 hours</v>
      </c>
      <c r="L907" s="5">
        <f>ROUND(Calls[[#This Row],[Satisfaction Rating]],0)</f>
        <v>3</v>
      </c>
    </row>
    <row r="908" spans="2:12" x14ac:dyDescent="0.3">
      <c r="B908" s="72" t="s">
        <v>2082</v>
      </c>
      <c r="C908" s="20" t="s">
        <v>1188</v>
      </c>
      <c r="D908" s="20">
        <v>124</v>
      </c>
      <c r="E908" s="69" t="s">
        <v>1157</v>
      </c>
      <c r="F908" s="70">
        <v>45239</v>
      </c>
      <c r="G908" s="20">
        <v>215</v>
      </c>
      <c r="H908" s="73">
        <v>3.5</v>
      </c>
      <c r="I908" s="48">
        <f>IF(MONTH(Calls[[#This Row],[Date of Call]])&lt;=6, YEAR(Calls[[#This Row],[Date of Call]]),YEAR(Calls[[#This Row],[Date of Call]])+1)</f>
        <v>2024</v>
      </c>
      <c r="J908" s="48" t="str">
        <f>TEXT(Calls[[#This Row],[Date of Call]],"DDDD")</f>
        <v>Thursday</v>
      </c>
      <c r="K908" s="48" t="str" cm="1">
        <f t="array" ref="K908">_xlfn.IFS(Calls[[#This Row],[Duration]]&lt;=10,"Under 10 mins",Calls[[#This Row],[Duration]]&lt;=30,"10 to 30 mins", Calls[[#This Row],[Duration]]&lt;60,"30 to 60 mins", Calls[[#This Row],[Duration]]&lt;=120,"1 to 2 hours",TRUE, "More than 2 hours")</f>
        <v>More than 2 hours</v>
      </c>
      <c r="L908" s="5">
        <f>ROUND(Calls[[#This Row],[Satisfaction Rating]],0)</f>
        <v>4</v>
      </c>
    </row>
    <row r="909" spans="2:12" x14ac:dyDescent="0.3">
      <c r="B909" s="72" t="s">
        <v>2083</v>
      </c>
      <c r="C909" s="20" t="s">
        <v>1169</v>
      </c>
      <c r="D909" s="20">
        <v>110</v>
      </c>
      <c r="E909" s="69" t="s">
        <v>1166</v>
      </c>
      <c r="F909" s="70">
        <v>45240</v>
      </c>
      <c r="G909" s="20">
        <v>132</v>
      </c>
      <c r="H909" s="73">
        <v>3.6</v>
      </c>
      <c r="I909" s="48">
        <f>IF(MONTH(Calls[[#This Row],[Date of Call]])&lt;=6, YEAR(Calls[[#This Row],[Date of Call]]),YEAR(Calls[[#This Row],[Date of Call]])+1)</f>
        <v>2024</v>
      </c>
      <c r="J909" s="48" t="str">
        <f>TEXT(Calls[[#This Row],[Date of Call]],"DDDD")</f>
        <v>Friday</v>
      </c>
      <c r="K909" s="48" t="str" cm="1">
        <f t="array" ref="K909">_xlfn.IFS(Calls[[#This Row],[Duration]]&lt;=10,"Under 10 mins",Calls[[#This Row],[Duration]]&lt;=30,"10 to 30 mins", Calls[[#This Row],[Duration]]&lt;60,"30 to 60 mins", Calls[[#This Row],[Duration]]&lt;=120,"1 to 2 hours",TRUE, "More than 2 hours")</f>
        <v>1 to 2 hours</v>
      </c>
      <c r="L909" s="5">
        <f>ROUND(Calls[[#This Row],[Satisfaction Rating]],0)</f>
        <v>4</v>
      </c>
    </row>
    <row r="910" spans="2:12" x14ac:dyDescent="0.3">
      <c r="B910" s="72" t="s">
        <v>2084</v>
      </c>
      <c r="C910" s="20" t="s">
        <v>1183</v>
      </c>
      <c r="D910" s="20">
        <v>89</v>
      </c>
      <c r="E910" s="69" t="s">
        <v>1178</v>
      </c>
      <c r="F910" s="70">
        <v>45240</v>
      </c>
      <c r="G910" s="20">
        <v>88</v>
      </c>
      <c r="H910" s="73">
        <v>4.9000000000000004</v>
      </c>
      <c r="I910" s="48">
        <f>IF(MONTH(Calls[[#This Row],[Date of Call]])&lt;=6, YEAR(Calls[[#This Row],[Date of Call]]),YEAR(Calls[[#This Row],[Date of Call]])+1)</f>
        <v>2024</v>
      </c>
      <c r="J910" s="48" t="str">
        <f>TEXT(Calls[[#This Row],[Date of Call]],"DDDD")</f>
        <v>Friday</v>
      </c>
      <c r="K910" s="48" t="str" cm="1">
        <f t="array" ref="K910">_xlfn.IFS(Calls[[#This Row],[Duration]]&lt;=10,"Under 10 mins",Calls[[#This Row],[Duration]]&lt;=30,"10 to 30 mins", Calls[[#This Row],[Duration]]&lt;60,"30 to 60 mins", Calls[[#This Row],[Duration]]&lt;=120,"1 to 2 hours",TRUE, "More than 2 hours")</f>
        <v>1 to 2 hours</v>
      </c>
      <c r="L910" s="5">
        <f>ROUND(Calls[[#This Row],[Satisfaction Rating]],0)</f>
        <v>5</v>
      </c>
    </row>
    <row r="911" spans="2:12" x14ac:dyDescent="0.3">
      <c r="B911" s="72" t="s">
        <v>2085</v>
      </c>
      <c r="C911" s="20" t="s">
        <v>1156</v>
      </c>
      <c r="D911" s="20">
        <v>95</v>
      </c>
      <c r="E911" s="69" t="s">
        <v>1166</v>
      </c>
      <c r="F911" s="70">
        <v>45240</v>
      </c>
      <c r="G911" s="20">
        <v>140</v>
      </c>
      <c r="H911" s="73">
        <v>3.9</v>
      </c>
      <c r="I911" s="48">
        <f>IF(MONTH(Calls[[#This Row],[Date of Call]])&lt;=6, YEAR(Calls[[#This Row],[Date of Call]]),YEAR(Calls[[#This Row],[Date of Call]])+1)</f>
        <v>2024</v>
      </c>
      <c r="J911" s="48" t="str">
        <f>TEXT(Calls[[#This Row],[Date of Call]],"DDDD")</f>
        <v>Friday</v>
      </c>
      <c r="K911" s="48" t="str" cm="1">
        <f t="array" ref="K911">_xlfn.IFS(Calls[[#This Row],[Duration]]&lt;=10,"Under 10 mins",Calls[[#This Row],[Duration]]&lt;=30,"10 to 30 mins", Calls[[#This Row],[Duration]]&lt;60,"30 to 60 mins", Calls[[#This Row],[Duration]]&lt;=120,"1 to 2 hours",TRUE, "More than 2 hours")</f>
        <v>1 to 2 hours</v>
      </c>
      <c r="L911" s="5">
        <f>ROUND(Calls[[#This Row],[Satisfaction Rating]],0)</f>
        <v>4</v>
      </c>
    </row>
    <row r="912" spans="2:12" x14ac:dyDescent="0.3">
      <c r="B912" s="72" t="s">
        <v>2086</v>
      </c>
      <c r="C912" s="20" t="s">
        <v>1192</v>
      </c>
      <c r="D912" s="20">
        <v>84</v>
      </c>
      <c r="E912" s="69" t="s">
        <v>1178</v>
      </c>
      <c r="F912" s="70">
        <v>45241</v>
      </c>
      <c r="G912" s="20">
        <v>66</v>
      </c>
      <c r="H912" s="73">
        <v>4.7</v>
      </c>
      <c r="I912" s="48">
        <f>IF(MONTH(Calls[[#This Row],[Date of Call]])&lt;=6, YEAR(Calls[[#This Row],[Date of Call]]),YEAR(Calls[[#This Row],[Date of Call]])+1)</f>
        <v>2024</v>
      </c>
      <c r="J912" s="48" t="str">
        <f>TEXT(Calls[[#This Row],[Date of Call]],"DDDD")</f>
        <v>Saturday</v>
      </c>
      <c r="K912" s="48" t="str" cm="1">
        <f t="array" ref="K912">_xlfn.IFS(Calls[[#This Row],[Duration]]&lt;=10,"Under 10 mins",Calls[[#This Row],[Duration]]&lt;=30,"10 to 30 mins", Calls[[#This Row],[Duration]]&lt;60,"30 to 60 mins", Calls[[#This Row],[Duration]]&lt;=120,"1 to 2 hours",TRUE, "More than 2 hours")</f>
        <v>1 to 2 hours</v>
      </c>
      <c r="L912" s="5">
        <f>ROUND(Calls[[#This Row],[Satisfaction Rating]],0)</f>
        <v>5</v>
      </c>
    </row>
    <row r="913" spans="2:12" x14ac:dyDescent="0.3">
      <c r="B913" s="72" t="s">
        <v>2087</v>
      </c>
      <c r="C913" s="20" t="s">
        <v>1162</v>
      </c>
      <c r="D913" s="20">
        <v>89</v>
      </c>
      <c r="E913" s="69" t="s">
        <v>1157</v>
      </c>
      <c r="F913" s="70">
        <v>45241</v>
      </c>
      <c r="G913" s="20">
        <v>23</v>
      </c>
      <c r="H913" s="73">
        <v>4.5</v>
      </c>
      <c r="I913" s="48">
        <f>IF(MONTH(Calls[[#This Row],[Date of Call]])&lt;=6, YEAR(Calls[[#This Row],[Date of Call]]),YEAR(Calls[[#This Row],[Date of Call]])+1)</f>
        <v>2024</v>
      </c>
      <c r="J913" s="48" t="str">
        <f>TEXT(Calls[[#This Row],[Date of Call]],"DDDD")</f>
        <v>Saturday</v>
      </c>
      <c r="K913" s="48" t="str" cm="1">
        <f t="array" ref="K913">_xlfn.IFS(Calls[[#This Row],[Duration]]&lt;=10,"Under 10 mins",Calls[[#This Row],[Duration]]&lt;=30,"10 to 30 mins", Calls[[#This Row],[Duration]]&lt;60,"30 to 60 mins", Calls[[#This Row],[Duration]]&lt;=120,"1 to 2 hours",TRUE, "More than 2 hours")</f>
        <v>1 to 2 hours</v>
      </c>
      <c r="L913" s="5">
        <f>ROUND(Calls[[#This Row],[Satisfaction Rating]],0)</f>
        <v>5</v>
      </c>
    </row>
    <row r="914" spans="2:12" x14ac:dyDescent="0.3">
      <c r="B914" s="72" t="s">
        <v>2088</v>
      </c>
      <c r="C914" s="20" t="s">
        <v>1183</v>
      </c>
      <c r="D914" s="20">
        <v>146</v>
      </c>
      <c r="E914" s="69" t="s">
        <v>1157</v>
      </c>
      <c r="F914" s="70">
        <v>45242</v>
      </c>
      <c r="G914" s="20">
        <v>220</v>
      </c>
      <c r="H914" s="73">
        <v>4.5</v>
      </c>
      <c r="I914" s="48">
        <f>IF(MONTH(Calls[[#This Row],[Date of Call]])&lt;=6, YEAR(Calls[[#This Row],[Date of Call]]),YEAR(Calls[[#This Row],[Date of Call]])+1)</f>
        <v>2024</v>
      </c>
      <c r="J914" s="48" t="str">
        <f>TEXT(Calls[[#This Row],[Date of Call]],"DDDD")</f>
        <v>Sunday</v>
      </c>
      <c r="K914" s="48" t="str" cm="1">
        <f t="array" ref="K914">_xlfn.IFS(Calls[[#This Row],[Duration]]&lt;=10,"Under 10 mins",Calls[[#This Row],[Duration]]&lt;=30,"10 to 30 mins", Calls[[#This Row],[Duration]]&lt;60,"30 to 60 mins", Calls[[#This Row],[Duration]]&lt;=120,"1 to 2 hours",TRUE, "More than 2 hours")</f>
        <v>More than 2 hours</v>
      </c>
      <c r="L914" s="5">
        <f>ROUND(Calls[[#This Row],[Satisfaction Rating]],0)</f>
        <v>5</v>
      </c>
    </row>
    <row r="915" spans="2:12" x14ac:dyDescent="0.3">
      <c r="B915" s="72" t="s">
        <v>2089</v>
      </c>
      <c r="C915" s="20" t="s">
        <v>1187</v>
      </c>
      <c r="D915" s="20">
        <v>62</v>
      </c>
      <c r="E915" s="69" t="s">
        <v>1184</v>
      </c>
      <c r="F915" s="70">
        <v>45243</v>
      </c>
      <c r="G915" s="20">
        <v>175</v>
      </c>
      <c r="H915" s="73">
        <v>4.4000000000000004</v>
      </c>
      <c r="I915" s="48">
        <f>IF(MONTH(Calls[[#This Row],[Date of Call]])&lt;=6, YEAR(Calls[[#This Row],[Date of Call]]),YEAR(Calls[[#This Row],[Date of Call]])+1)</f>
        <v>2024</v>
      </c>
      <c r="J915" s="48" t="str">
        <f>TEXT(Calls[[#This Row],[Date of Call]],"DDDD")</f>
        <v>Monday</v>
      </c>
      <c r="K915" s="48" t="str" cm="1">
        <f t="array" ref="K915">_xlfn.IFS(Calls[[#This Row],[Duration]]&lt;=10,"Under 10 mins",Calls[[#This Row],[Duration]]&lt;=30,"10 to 30 mins", Calls[[#This Row],[Duration]]&lt;60,"30 to 60 mins", Calls[[#This Row],[Duration]]&lt;=120,"1 to 2 hours",TRUE, "More than 2 hours")</f>
        <v>1 to 2 hours</v>
      </c>
      <c r="L915" s="5">
        <f>ROUND(Calls[[#This Row],[Satisfaction Rating]],0)</f>
        <v>4</v>
      </c>
    </row>
    <row r="916" spans="2:12" x14ac:dyDescent="0.3">
      <c r="B916" s="72" t="s">
        <v>2090</v>
      </c>
      <c r="C916" s="20" t="s">
        <v>1158</v>
      </c>
      <c r="D916" s="20">
        <v>82</v>
      </c>
      <c r="E916" s="69" t="s">
        <v>1157</v>
      </c>
      <c r="F916" s="70">
        <v>45243</v>
      </c>
      <c r="G916" s="20">
        <v>172</v>
      </c>
      <c r="H916" s="73">
        <v>4.0999999999999996</v>
      </c>
      <c r="I916" s="48">
        <f>IF(MONTH(Calls[[#This Row],[Date of Call]])&lt;=6, YEAR(Calls[[#This Row],[Date of Call]]),YEAR(Calls[[#This Row],[Date of Call]])+1)</f>
        <v>2024</v>
      </c>
      <c r="J916" s="48" t="str">
        <f>TEXT(Calls[[#This Row],[Date of Call]],"DDDD")</f>
        <v>Monday</v>
      </c>
      <c r="K916" s="48" t="str" cm="1">
        <f t="array" ref="K916">_xlfn.IFS(Calls[[#This Row],[Duration]]&lt;=10,"Under 10 mins",Calls[[#This Row],[Duration]]&lt;=30,"10 to 30 mins", Calls[[#This Row],[Duration]]&lt;60,"30 to 60 mins", Calls[[#This Row],[Duration]]&lt;=120,"1 to 2 hours",TRUE, "More than 2 hours")</f>
        <v>1 to 2 hours</v>
      </c>
      <c r="L916" s="5">
        <f>ROUND(Calls[[#This Row],[Satisfaction Rating]],0)</f>
        <v>4</v>
      </c>
    </row>
    <row r="917" spans="2:12" x14ac:dyDescent="0.3">
      <c r="B917" s="72" t="s">
        <v>2091</v>
      </c>
      <c r="C917" s="20" t="s">
        <v>1181</v>
      </c>
      <c r="D917" s="20">
        <v>91</v>
      </c>
      <c r="E917" s="69" t="s">
        <v>1172</v>
      </c>
      <c r="F917" s="70">
        <v>45243</v>
      </c>
      <c r="G917" s="20">
        <v>108</v>
      </c>
      <c r="H917" s="73">
        <v>3.8</v>
      </c>
      <c r="I917" s="48">
        <f>IF(MONTH(Calls[[#This Row],[Date of Call]])&lt;=6, YEAR(Calls[[#This Row],[Date of Call]]),YEAR(Calls[[#This Row],[Date of Call]])+1)</f>
        <v>2024</v>
      </c>
      <c r="J917" s="48" t="str">
        <f>TEXT(Calls[[#This Row],[Date of Call]],"DDDD")</f>
        <v>Monday</v>
      </c>
      <c r="K917" s="48" t="str" cm="1">
        <f t="array" ref="K917">_xlfn.IFS(Calls[[#This Row],[Duration]]&lt;=10,"Under 10 mins",Calls[[#This Row],[Duration]]&lt;=30,"10 to 30 mins", Calls[[#This Row],[Duration]]&lt;60,"30 to 60 mins", Calls[[#This Row],[Duration]]&lt;=120,"1 to 2 hours",TRUE, "More than 2 hours")</f>
        <v>1 to 2 hours</v>
      </c>
      <c r="L917" s="5">
        <f>ROUND(Calls[[#This Row],[Satisfaction Rating]],0)</f>
        <v>4</v>
      </c>
    </row>
    <row r="918" spans="2:12" x14ac:dyDescent="0.3">
      <c r="B918" s="72" t="s">
        <v>2092</v>
      </c>
      <c r="C918" s="20" t="s">
        <v>1162</v>
      </c>
      <c r="D918" s="20">
        <v>39</v>
      </c>
      <c r="E918" s="69" t="s">
        <v>1157</v>
      </c>
      <c r="F918" s="70">
        <v>45244</v>
      </c>
      <c r="G918" s="20">
        <v>43</v>
      </c>
      <c r="H918" s="73">
        <v>4.2</v>
      </c>
      <c r="I918" s="48">
        <f>IF(MONTH(Calls[[#This Row],[Date of Call]])&lt;=6, YEAR(Calls[[#This Row],[Date of Call]]),YEAR(Calls[[#This Row],[Date of Call]])+1)</f>
        <v>2024</v>
      </c>
      <c r="J918" s="48" t="str">
        <f>TEXT(Calls[[#This Row],[Date of Call]],"DDDD")</f>
        <v>Tuesday</v>
      </c>
      <c r="K918" s="48" t="str" cm="1">
        <f t="array" ref="K918">_xlfn.IFS(Calls[[#This Row],[Duration]]&lt;=10,"Under 10 mins",Calls[[#This Row],[Duration]]&lt;=30,"10 to 30 mins", Calls[[#This Row],[Duration]]&lt;60,"30 to 60 mins", Calls[[#This Row],[Duration]]&lt;=120,"1 to 2 hours",TRUE, "More than 2 hours")</f>
        <v>30 to 60 mins</v>
      </c>
      <c r="L918" s="5">
        <f>ROUND(Calls[[#This Row],[Satisfaction Rating]],0)</f>
        <v>4</v>
      </c>
    </row>
    <row r="919" spans="2:12" x14ac:dyDescent="0.3">
      <c r="B919" s="72" t="s">
        <v>2093</v>
      </c>
      <c r="C919" s="20" t="s">
        <v>1183</v>
      </c>
      <c r="D919" s="20">
        <v>149</v>
      </c>
      <c r="E919" s="69" t="s">
        <v>1166</v>
      </c>
      <c r="F919" s="70">
        <v>45244</v>
      </c>
      <c r="G919" s="20">
        <v>44</v>
      </c>
      <c r="H919" s="73">
        <v>2.2000000000000002</v>
      </c>
      <c r="I919" s="48">
        <f>IF(MONTH(Calls[[#This Row],[Date of Call]])&lt;=6, YEAR(Calls[[#This Row],[Date of Call]]),YEAR(Calls[[#This Row],[Date of Call]])+1)</f>
        <v>2024</v>
      </c>
      <c r="J919" s="48" t="str">
        <f>TEXT(Calls[[#This Row],[Date of Call]],"DDDD")</f>
        <v>Tuesday</v>
      </c>
      <c r="K919" s="48" t="str" cm="1">
        <f t="array" ref="K919">_xlfn.IFS(Calls[[#This Row],[Duration]]&lt;=10,"Under 10 mins",Calls[[#This Row],[Duration]]&lt;=30,"10 to 30 mins", Calls[[#This Row],[Duration]]&lt;60,"30 to 60 mins", Calls[[#This Row],[Duration]]&lt;=120,"1 to 2 hours",TRUE, "More than 2 hours")</f>
        <v>More than 2 hours</v>
      </c>
      <c r="L919" s="5">
        <f>ROUND(Calls[[#This Row],[Satisfaction Rating]],0)</f>
        <v>2</v>
      </c>
    </row>
    <row r="920" spans="2:12" x14ac:dyDescent="0.3">
      <c r="B920" s="72" t="s">
        <v>2094</v>
      </c>
      <c r="C920" s="20" t="s">
        <v>1158</v>
      </c>
      <c r="D920" s="20">
        <v>138</v>
      </c>
      <c r="E920" s="69" t="s">
        <v>1184</v>
      </c>
      <c r="F920" s="70">
        <v>45244</v>
      </c>
      <c r="G920" s="20">
        <v>105</v>
      </c>
      <c r="H920" s="73">
        <v>3.9</v>
      </c>
      <c r="I920" s="48">
        <f>IF(MONTH(Calls[[#This Row],[Date of Call]])&lt;=6, YEAR(Calls[[#This Row],[Date of Call]]),YEAR(Calls[[#This Row],[Date of Call]])+1)</f>
        <v>2024</v>
      </c>
      <c r="J920" s="48" t="str">
        <f>TEXT(Calls[[#This Row],[Date of Call]],"DDDD")</f>
        <v>Tuesday</v>
      </c>
      <c r="K920" s="48" t="str" cm="1">
        <f t="array" ref="K920">_xlfn.IFS(Calls[[#This Row],[Duration]]&lt;=10,"Under 10 mins",Calls[[#This Row],[Duration]]&lt;=30,"10 to 30 mins", Calls[[#This Row],[Duration]]&lt;60,"30 to 60 mins", Calls[[#This Row],[Duration]]&lt;=120,"1 to 2 hours",TRUE, "More than 2 hours")</f>
        <v>More than 2 hours</v>
      </c>
      <c r="L920" s="5">
        <f>ROUND(Calls[[#This Row],[Satisfaction Rating]],0)</f>
        <v>4</v>
      </c>
    </row>
    <row r="921" spans="2:12" x14ac:dyDescent="0.3">
      <c r="B921" s="72" t="s">
        <v>2095</v>
      </c>
      <c r="C921" s="20" t="s">
        <v>1187</v>
      </c>
      <c r="D921" s="20">
        <v>113</v>
      </c>
      <c r="E921" s="69" t="s">
        <v>1166</v>
      </c>
      <c r="F921" s="70">
        <v>45245</v>
      </c>
      <c r="G921" s="20">
        <v>34</v>
      </c>
      <c r="H921" s="73">
        <v>3.9</v>
      </c>
      <c r="I921" s="48">
        <f>IF(MONTH(Calls[[#This Row],[Date of Call]])&lt;=6, YEAR(Calls[[#This Row],[Date of Call]]),YEAR(Calls[[#This Row],[Date of Call]])+1)</f>
        <v>2024</v>
      </c>
      <c r="J921" s="48" t="str">
        <f>TEXT(Calls[[#This Row],[Date of Call]],"DDDD")</f>
        <v>Wednesday</v>
      </c>
      <c r="K921" s="48" t="str" cm="1">
        <f t="array" ref="K921">_xlfn.IFS(Calls[[#This Row],[Duration]]&lt;=10,"Under 10 mins",Calls[[#This Row],[Duration]]&lt;=30,"10 to 30 mins", Calls[[#This Row],[Duration]]&lt;60,"30 to 60 mins", Calls[[#This Row],[Duration]]&lt;=120,"1 to 2 hours",TRUE, "More than 2 hours")</f>
        <v>1 to 2 hours</v>
      </c>
      <c r="L921" s="5">
        <f>ROUND(Calls[[#This Row],[Satisfaction Rating]],0)</f>
        <v>4</v>
      </c>
    </row>
    <row r="922" spans="2:12" x14ac:dyDescent="0.3">
      <c r="B922" s="72" t="s">
        <v>2096</v>
      </c>
      <c r="C922" s="20" t="s">
        <v>1171</v>
      </c>
      <c r="D922" s="20">
        <v>88</v>
      </c>
      <c r="E922" s="69" t="s">
        <v>1157</v>
      </c>
      <c r="F922" s="70">
        <v>45245</v>
      </c>
      <c r="G922" s="20">
        <v>220</v>
      </c>
      <c r="H922" s="73">
        <v>4.0999999999999996</v>
      </c>
      <c r="I922" s="48">
        <f>IF(MONTH(Calls[[#This Row],[Date of Call]])&lt;=6, YEAR(Calls[[#This Row],[Date of Call]]),YEAR(Calls[[#This Row],[Date of Call]])+1)</f>
        <v>2024</v>
      </c>
      <c r="J922" s="48" t="str">
        <f>TEXT(Calls[[#This Row],[Date of Call]],"DDDD")</f>
        <v>Wednesday</v>
      </c>
      <c r="K922" s="48" t="str" cm="1">
        <f t="array" ref="K922">_xlfn.IFS(Calls[[#This Row],[Duration]]&lt;=10,"Under 10 mins",Calls[[#This Row],[Duration]]&lt;=30,"10 to 30 mins", Calls[[#This Row],[Duration]]&lt;60,"30 to 60 mins", Calls[[#This Row],[Duration]]&lt;=120,"1 to 2 hours",TRUE, "More than 2 hours")</f>
        <v>1 to 2 hours</v>
      </c>
      <c r="L922" s="5">
        <f>ROUND(Calls[[#This Row],[Satisfaction Rating]],0)</f>
        <v>4</v>
      </c>
    </row>
    <row r="923" spans="2:12" x14ac:dyDescent="0.3">
      <c r="B923" s="72" t="s">
        <v>2097</v>
      </c>
      <c r="C923" s="20" t="s">
        <v>1156</v>
      </c>
      <c r="D923" s="20">
        <v>64</v>
      </c>
      <c r="E923" s="69" t="s">
        <v>1184</v>
      </c>
      <c r="F923" s="70">
        <v>45245</v>
      </c>
      <c r="G923" s="20">
        <v>225</v>
      </c>
      <c r="H923" s="73">
        <v>4.5999999999999996</v>
      </c>
      <c r="I923" s="48">
        <f>IF(MONTH(Calls[[#This Row],[Date of Call]])&lt;=6, YEAR(Calls[[#This Row],[Date of Call]]),YEAR(Calls[[#This Row],[Date of Call]])+1)</f>
        <v>2024</v>
      </c>
      <c r="J923" s="48" t="str">
        <f>TEXT(Calls[[#This Row],[Date of Call]],"DDDD")</f>
        <v>Wednesday</v>
      </c>
      <c r="K923" s="48" t="str" cm="1">
        <f t="array" ref="K923">_xlfn.IFS(Calls[[#This Row],[Duration]]&lt;=10,"Under 10 mins",Calls[[#This Row],[Duration]]&lt;=30,"10 to 30 mins", Calls[[#This Row],[Duration]]&lt;60,"30 to 60 mins", Calls[[#This Row],[Duration]]&lt;=120,"1 to 2 hours",TRUE, "More than 2 hours")</f>
        <v>1 to 2 hours</v>
      </c>
      <c r="L923" s="5">
        <f>ROUND(Calls[[#This Row],[Satisfaction Rating]],0)</f>
        <v>5</v>
      </c>
    </row>
    <row r="924" spans="2:12" x14ac:dyDescent="0.3">
      <c r="B924" s="72" t="s">
        <v>2098</v>
      </c>
      <c r="C924" s="20" t="s">
        <v>1165</v>
      </c>
      <c r="D924" s="20">
        <v>53</v>
      </c>
      <c r="E924" s="69" t="s">
        <v>1184</v>
      </c>
      <c r="F924" s="70">
        <v>45246</v>
      </c>
      <c r="G924" s="20">
        <v>37</v>
      </c>
      <c r="H924" s="73">
        <v>4.0999999999999996</v>
      </c>
      <c r="I924" s="48">
        <f>IF(MONTH(Calls[[#This Row],[Date of Call]])&lt;=6, YEAR(Calls[[#This Row],[Date of Call]]),YEAR(Calls[[#This Row],[Date of Call]])+1)</f>
        <v>2024</v>
      </c>
      <c r="J924" s="48" t="str">
        <f>TEXT(Calls[[#This Row],[Date of Call]],"DDDD")</f>
        <v>Thursday</v>
      </c>
      <c r="K924" s="48" t="str" cm="1">
        <f t="array" ref="K924">_xlfn.IFS(Calls[[#This Row],[Duration]]&lt;=10,"Under 10 mins",Calls[[#This Row],[Duration]]&lt;=30,"10 to 30 mins", Calls[[#This Row],[Duration]]&lt;60,"30 to 60 mins", Calls[[#This Row],[Duration]]&lt;=120,"1 to 2 hours",TRUE, "More than 2 hours")</f>
        <v>30 to 60 mins</v>
      </c>
      <c r="L924" s="5">
        <f>ROUND(Calls[[#This Row],[Satisfaction Rating]],0)</f>
        <v>4</v>
      </c>
    </row>
    <row r="925" spans="2:12" x14ac:dyDescent="0.3">
      <c r="B925" s="72" t="s">
        <v>2099</v>
      </c>
      <c r="C925" s="20" t="s">
        <v>1188</v>
      </c>
      <c r="D925" s="20">
        <v>63</v>
      </c>
      <c r="E925" s="69" t="s">
        <v>1166</v>
      </c>
      <c r="F925" s="70">
        <v>45246</v>
      </c>
      <c r="G925" s="20">
        <v>44</v>
      </c>
      <c r="H925" s="73">
        <v>5</v>
      </c>
      <c r="I925" s="48">
        <f>IF(MONTH(Calls[[#This Row],[Date of Call]])&lt;=6, YEAR(Calls[[#This Row],[Date of Call]]),YEAR(Calls[[#This Row],[Date of Call]])+1)</f>
        <v>2024</v>
      </c>
      <c r="J925" s="48" t="str">
        <f>TEXT(Calls[[#This Row],[Date of Call]],"DDDD")</f>
        <v>Thursday</v>
      </c>
      <c r="K925" s="48" t="str" cm="1">
        <f t="array" ref="K925">_xlfn.IFS(Calls[[#This Row],[Duration]]&lt;=10,"Under 10 mins",Calls[[#This Row],[Duration]]&lt;=30,"10 to 30 mins", Calls[[#This Row],[Duration]]&lt;60,"30 to 60 mins", Calls[[#This Row],[Duration]]&lt;=120,"1 to 2 hours",TRUE, "More than 2 hours")</f>
        <v>1 to 2 hours</v>
      </c>
      <c r="L925" s="5">
        <f>ROUND(Calls[[#This Row],[Satisfaction Rating]],0)</f>
        <v>5</v>
      </c>
    </row>
    <row r="926" spans="2:12" x14ac:dyDescent="0.3">
      <c r="B926" s="72" t="s">
        <v>2100</v>
      </c>
      <c r="C926" s="20" t="s">
        <v>1176</v>
      </c>
      <c r="D926" s="20">
        <v>54</v>
      </c>
      <c r="E926" s="69" t="s">
        <v>1166</v>
      </c>
      <c r="F926" s="70">
        <v>45247</v>
      </c>
      <c r="G926" s="20">
        <v>35</v>
      </c>
      <c r="H926" s="73">
        <v>2.8</v>
      </c>
      <c r="I926" s="48">
        <f>IF(MONTH(Calls[[#This Row],[Date of Call]])&lt;=6, YEAR(Calls[[#This Row],[Date of Call]]),YEAR(Calls[[#This Row],[Date of Call]])+1)</f>
        <v>2024</v>
      </c>
      <c r="J926" s="48" t="str">
        <f>TEXT(Calls[[#This Row],[Date of Call]],"DDDD")</f>
        <v>Friday</v>
      </c>
      <c r="K926" s="48" t="str" cm="1">
        <f t="array" ref="K926">_xlfn.IFS(Calls[[#This Row],[Duration]]&lt;=10,"Under 10 mins",Calls[[#This Row],[Duration]]&lt;=30,"10 to 30 mins", Calls[[#This Row],[Duration]]&lt;60,"30 to 60 mins", Calls[[#This Row],[Duration]]&lt;=120,"1 to 2 hours",TRUE, "More than 2 hours")</f>
        <v>30 to 60 mins</v>
      </c>
      <c r="L926" s="5">
        <f>ROUND(Calls[[#This Row],[Satisfaction Rating]],0)</f>
        <v>3</v>
      </c>
    </row>
    <row r="927" spans="2:12" x14ac:dyDescent="0.3">
      <c r="B927" s="72" t="s">
        <v>2101</v>
      </c>
      <c r="C927" s="20" t="s">
        <v>1188</v>
      </c>
      <c r="D927" s="20">
        <v>54</v>
      </c>
      <c r="E927" s="69" t="s">
        <v>1157</v>
      </c>
      <c r="F927" s="70">
        <v>45247</v>
      </c>
      <c r="G927" s="20">
        <v>145</v>
      </c>
      <c r="H927" s="73">
        <v>2.7</v>
      </c>
      <c r="I927" s="48">
        <f>IF(MONTH(Calls[[#This Row],[Date of Call]])&lt;=6, YEAR(Calls[[#This Row],[Date of Call]]),YEAR(Calls[[#This Row],[Date of Call]])+1)</f>
        <v>2024</v>
      </c>
      <c r="J927" s="48" t="str">
        <f>TEXT(Calls[[#This Row],[Date of Call]],"DDDD")</f>
        <v>Friday</v>
      </c>
      <c r="K927" s="48" t="str" cm="1">
        <f t="array" ref="K927">_xlfn.IFS(Calls[[#This Row],[Duration]]&lt;=10,"Under 10 mins",Calls[[#This Row],[Duration]]&lt;=30,"10 to 30 mins", Calls[[#This Row],[Duration]]&lt;60,"30 to 60 mins", Calls[[#This Row],[Duration]]&lt;=120,"1 to 2 hours",TRUE, "More than 2 hours")</f>
        <v>30 to 60 mins</v>
      </c>
      <c r="L927" s="5">
        <f>ROUND(Calls[[#This Row],[Satisfaction Rating]],0)</f>
        <v>3</v>
      </c>
    </row>
    <row r="928" spans="2:12" x14ac:dyDescent="0.3">
      <c r="B928" s="72" t="s">
        <v>2102</v>
      </c>
      <c r="C928" s="20" t="s">
        <v>1183</v>
      </c>
      <c r="D928" s="20">
        <v>71</v>
      </c>
      <c r="E928" s="69" t="s">
        <v>1184</v>
      </c>
      <c r="F928" s="70">
        <v>45247</v>
      </c>
      <c r="G928" s="20">
        <v>64</v>
      </c>
      <c r="H928" s="73">
        <v>3.9</v>
      </c>
      <c r="I928" s="48">
        <f>IF(MONTH(Calls[[#This Row],[Date of Call]])&lt;=6, YEAR(Calls[[#This Row],[Date of Call]]),YEAR(Calls[[#This Row],[Date of Call]])+1)</f>
        <v>2024</v>
      </c>
      <c r="J928" s="48" t="str">
        <f>TEXT(Calls[[#This Row],[Date of Call]],"DDDD")</f>
        <v>Friday</v>
      </c>
      <c r="K928" s="48" t="str" cm="1">
        <f t="array" ref="K928">_xlfn.IFS(Calls[[#This Row],[Duration]]&lt;=10,"Under 10 mins",Calls[[#This Row],[Duration]]&lt;=30,"10 to 30 mins", Calls[[#This Row],[Duration]]&lt;60,"30 to 60 mins", Calls[[#This Row],[Duration]]&lt;=120,"1 to 2 hours",TRUE, "More than 2 hours")</f>
        <v>1 to 2 hours</v>
      </c>
      <c r="L928" s="5">
        <f>ROUND(Calls[[#This Row],[Satisfaction Rating]],0)</f>
        <v>4</v>
      </c>
    </row>
    <row r="929" spans="2:12" x14ac:dyDescent="0.3">
      <c r="B929" s="72" t="s">
        <v>2103</v>
      </c>
      <c r="C929" s="20" t="s">
        <v>1188</v>
      </c>
      <c r="D929" s="20">
        <v>93</v>
      </c>
      <c r="E929" s="69" t="s">
        <v>1157</v>
      </c>
      <c r="F929" s="70">
        <v>45248</v>
      </c>
      <c r="G929" s="20">
        <v>185</v>
      </c>
      <c r="H929" s="73">
        <v>4.3</v>
      </c>
      <c r="I929" s="48">
        <f>IF(MONTH(Calls[[#This Row],[Date of Call]])&lt;=6, YEAR(Calls[[#This Row],[Date of Call]]),YEAR(Calls[[#This Row],[Date of Call]])+1)</f>
        <v>2024</v>
      </c>
      <c r="J929" s="48" t="str">
        <f>TEXT(Calls[[#This Row],[Date of Call]],"DDDD")</f>
        <v>Saturday</v>
      </c>
      <c r="K929" s="48" t="str" cm="1">
        <f t="array" ref="K929">_xlfn.IFS(Calls[[#This Row],[Duration]]&lt;=10,"Under 10 mins",Calls[[#This Row],[Duration]]&lt;=30,"10 to 30 mins", Calls[[#This Row],[Duration]]&lt;60,"30 to 60 mins", Calls[[#This Row],[Duration]]&lt;=120,"1 to 2 hours",TRUE, "More than 2 hours")</f>
        <v>1 to 2 hours</v>
      </c>
      <c r="L929" s="5">
        <f>ROUND(Calls[[#This Row],[Satisfaction Rating]],0)</f>
        <v>4</v>
      </c>
    </row>
    <row r="930" spans="2:12" x14ac:dyDescent="0.3">
      <c r="B930" s="72" t="s">
        <v>2104</v>
      </c>
      <c r="C930" s="20" t="s">
        <v>1169</v>
      </c>
      <c r="D930" s="20">
        <v>96</v>
      </c>
      <c r="E930" s="69" t="s">
        <v>1166</v>
      </c>
      <c r="F930" s="70">
        <v>45248</v>
      </c>
      <c r="G930" s="20">
        <v>215</v>
      </c>
      <c r="H930" s="73">
        <v>2.5</v>
      </c>
      <c r="I930" s="48">
        <f>IF(MONTH(Calls[[#This Row],[Date of Call]])&lt;=6, YEAR(Calls[[#This Row],[Date of Call]]),YEAR(Calls[[#This Row],[Date of Call]])+1)</f>
        <v>2024</v>
      </c>
      <c r="J930" s="48" t="str">
        <f>TEXT(Calls[[#This Row],[Date of Call]],"DDDD")</f>
        <v>Saturday</v>
      </c>
      <c r="K930" s="48" t="str" cm="1">
        <f t="array" ref="K930">_xlfn.IFS(Calls[[#This Row],[Duration]]&lt;=10,"Under 10 mins",Calls[[#This Row],[Duration]]&lt;=30,"10 to 30 mins", Calls[[#This Row],[Duration]]&lt;60,"30 to 60 mins", Calls[[#This Row],[Duration]]&lt;=120,"1 to 2 hours",TRUE, "More than 2 hours")</f>
        <v>1 to 2 hours</v>
      </c>
      <c r="L930" s="5">
        <f>ROUND(Calls[[#This Row],[Satisfaction Rating]],0)</f>
        <v>3</v>
      </c>
    </row>
    <row r="931" spans="2:12" x14ac:dyDescent="0.3">
      <c r="B931" s="72" t="s">
        <v>2105</v>
      </c>
      <c r="C931" s="20" t="s">
        <v>1162</v>
      </c>
      <c r="D931" s="20">
        <v>31</v>
      </c>
      <c r="E931" s="69" t="s">
        <v>1172</v>
      </c>
      <c r="F931" s="70">
        <v>45248</v>
      </c>
      <c r="G931" s="20">
        <v>88</v>
      </c>
      <c r="H931" s="73">
        <v>3.4</v>
      </c>
      <c r="I931" s="48">
        <f>IF(MONTH(Calls[[#This Row],[Date of Call]])&lt;=6, YEAR(Calls[[#This Row],[Date of Call]]),YEAR(Calls[[#This Row],[Date of Call]])+1)</f>
        <v>2024</v>
      </c>
      <c r="J931" s="48" t="str">
        <f>TEXT(Calls[[#This Row],[Date of Call]],"DDDD")</f>
        <v>Saturday</v>
      </c>
      <c r="K931" s="48" t="str" cm="1">
        <f t="array" ref="K931">_xlfn.IFS(Calls[[#This Row],[Duration]]&lt;=10,"Under 10 mins",Calls[[#This Row],[Duration]]&lt;=30,"10 to 30 mins", Calls[[#This Row],[Duration]]&lt;60,"30 to 60 mins", Calls[[#This Row],[Duration]]&lt;=120,"1 to 2 hours",TRUE, "More than 2 hours")</f>
        <v>30 to 60 mins</v>
      </c>
      <c r="L931" s="5">
        <f>ROUND(Calls[[#This Row],[Satisfaction Rating]],0)</f>
        <v>3</v>
      </c>
    </row>
    <row r="932" spans="2:12" x14ac:dyDescent="0.3">
      <c r="B932" s="72" t="s">
        <v>2106</v>
      </c>
      <c r="C932" s="20" t="s">
        <v>1188</v>
      </c>
      <c r="D932" s="20">
        <v>107</v>
      </c>
      <c r="E932" s="69" t="s">
        <v>1184</v>
      </c>
      <c r="F932" s="70">
        <v>45248</v>
      </c>
      <c r="G932" s="20">
        <v>23</v>
      </c>
      <c r="H932" s="73">
        <v>3.4</v>
      </c>
      <c r="I932" s="48">
        <f>IF(MONTH(Calls[[#This Row],[Date of Call]])&lt;=6, YEAR(Calls[[#This Row],[Date of Call]]),YEAR(Calls[[#This Row],[Date of Call]])+1)</f>
        <v>2024</v>
      </c>
      <c r="J932" s="48" t="str">
        <f>TEXT(Calls[[#This Row],[Date of Call]],"DDDD")</f>
        <v>Saturday</v>
      </c>
      <c r="K932" s="48" t="str" cm="1">
        <f t="array" ref="K932">_xlfn.IFS(Calls[[#This Row],[Duration]]&lt;=10,"Under 10 mins",Calls[[#This Row],[Duration]]&lt;=30,"10 to 30 mins", Calls[[#This Row],[Duration]]&lt;60,"30 to 60 mins", Calls[[#This Row],[Duration]]&lt;=120,"1 to 2 hours",TRUE, "More than 2 hours")</f>
        <v>1 to 2 hours</v>
      </c>
      <c r="L932" s="5">
        <f>ROUND(Calls[[#This Row],[Satisfaction Rating]],0)</f>
        <v>3</v>
      </c>
    </row>
    <row r="933" spans="2:12" x14ac:dyDescent="0.3">
      <c r="B933" s="72" t="s">
        <v>2107</v>
      </c>
      <c r="C933" s="20" t="s">
        <v>1165</v>
      </c>
      <c r="D933" s="20">
        <v>50</v>
      </c>
      <c r="E933" s="69" t="s">
        <v>1172</v>
      </c>
      <c r="F933" s="70">
        <v>45249</v>
      </c>
      <c r="G933" s="20">
        <v>180</v>
      </c>
      <c r="H933" s="73">
        <v>1.8</v>
      </c>
      <c r="I933" s="48">
        <f>IF(MONTH(Calls[[#This Row],[Date of Call]])&lt;=6, YEAR(Calls[[#This Row],[Date of Call]]),YEAR(Calls[[#This Row],[Date of Call]])+1)</f>
        <v>2024</v>
      </c>
      <c r="J933" s="48" t="str">
        <f>TEXT(Calls[[#This Row],[Date of Call]],"DDDD")</f>
        <v>Sunday</v>
      </c>
      <c r="K933" s="48" t="str" cm="1">
        <f t="array" ref="K933">_xlfn.IFS(Calls[[#This Row],[Duration]]&lt;=10,"Under 10 mins",Calls[[#This Row],[Duration]]&lt;=30,"10 to 30 mins", Calls[[#This Row],[Duration]]&lt;60,"30 to 60 mins", Calls[[#This Row],[Duration]]&lt;=120,"1 to 2 hours",TRUE, "More than 2 hours")</f>
        <v>30 to 60 mins</v>
      </c>
      <c r="L933" s="5">
        <f>ROUND(Calls[[#This Row],[Satisfaction Rating]],0)</f>
        <v>2</v>
      </c>
    </row>
    <row r="934" spans="2:12" x14ac:dyDescent="0.3">
      <c r="B934" s="72" t="s">
        <v>2108</v>
      </c>
      <c r="C934" s="20" t="s">
        <v>1158</v>
      </c>
      <c r="D934" s="20">
        <v>69</v>
      </c>
      <c r="E934" s="69" t="s">
        <v>1184</v>
      </c>
      <c r="F934" s="70">
        <v>45250</v>
      </c>
      <c r="G934" s="20">
        <v>225</v>
      </c>
      <c r="H934" s="73">
        <v>3.7</v>
      </c>
      <c r="I934" s="48">
        <f>IF(MONTH(Calls[[#This Row],[Date of Call]])&lt;=6, YEAR(Calls[[#This Row],[Date of Call]]),YEAR(Calls[[#This Row],[Date of Call]])+1)</f>
        <v>2024</v>
      </c>
      <c r="J934" s="48" t="str">
        <f>TEXT(Calls[[#This Row],[Date of Call]],"DDDD")</f>
        <v>Monday</v>
      </c>
      <c r="K934" s="48" t="str" cm="1">
        <f t="array" ref="K934">_xlfn.IFS(Calls[[#This Row],[Duration]]&lt;=10,"Under 10 mins",Calls[[#This Row],[Duration]]&lt;=30,"10 to 30 mins", Calls[[#This Row],[Duration]]&lt;60,"30 to 60 mins", Calls[[#This Row],[Duration]]&lt;=120,"1 to 2 hours",TRUE, "More than 2 hours")</f>
        <v>1 to 2 hours</v>
      </c>
      <c r="L934" s="5">
        <f>ROUND(Calls[[#This Row],[Satisfaction Rating]],0)</f>
        <v>4</v>
      </c>
    </row>
    <row r="935" spans="2:12" x14ac:dyDescent="0.3">
      <c r="B935" s="72" t="s">
        <v>2109</v>
      </c>
      <c r="C935" s="20" t="s">
        <v>1171</v>
      </c>
      <c r="D935" s="20">
        <v>26</v>
      </c>
      <c r="E935" s="69" t="s">
        <v>1166</v>
      </c>
      <c r="F935" s="70">
        <v>45251</v>
      </c>
      <c r="G935" s="20">
        <v>74</v>
      </c>
      <c r="H935" s="73">
        <v>4.0999999999999996</v>
      </c>
      <c r="I935" s="48">
        <f>IF(MONTH(Calls[[#This Row],[Date of Call]])&lt;=6, YEAR(Calls[[#This Row],[Date of Call]]),YEAR(Calls[[#This Row],[Date of Call]])+1)</f>
        <v>2024</v>
      </c>
      <c r="J935" s="48" t="str">
        <f>TEXT(Calls[[#This Row],[Date of Call]],"DDDD")</f>
        <v>Tuesday</v>
      </c>
      <c r="K935" s="48" t="str" cm="1">
        <f t="array" ref="K935">_xlfn.IFS(Calls[[#This Row],[Duration]]&lt;=10,"Under 10 mins",Calls[[#This Row],[Duration]]&lt;=30,"10 to 30 mins", Calls[[#This Row],[Duration]]&lt;60,"30 to 60 mins", Calls[[#This Row],[Duration]]&lt;=120,"1 to 2 hours",TRUE, "More than 2 hours")</f>
        <v>10 to 30 mins</v>
      </c>
      <c r="L935" s="5">
        <f>ROUND(Calls[[#This Row],[Satisfaction Rating]],0)</f>
        <v>4</v>
      </c>
    </row>
    <row r="936" spans="2:12" x14ac:dyDescent="0.3">
      <c r="B936" s="72" t="s">
        <v>2110</v>
      </c>
      <c r="C936" s="20" t="s">
        <v>1169</v>
      </c>
      <c r="D936" s="20">
        <v>158</v>
      </c>
      <c r="E936" s="69" t="s">
        <v>1184</v>
      </c>
      <c r="F936" s="70">
        <v>45251</v>
      </c>
      <c r="G936" s="20">
        <v>36</v>
      </c>
      <c r="H936" s="73">
        <v>3</v>
      </c>
      <c r="I936" s="48">
        <f>IF(MONTH(Calls[[#This Row],[Date of Call]])&lt;=6, YEAR(Calls[[#This Row],[Date of Call]]),YEAR(Calls[[#This Row],[Date of Call]])+1)</f>
        <v>2024</v>
      </c>
      <c r="J936" s="48" t="str">
        <f>TEXT(Calls[[#This Row],[Date of Call]],"DDDD")</f>
        <v>Tuesday</v>
      </c>
      <c r="K936" s="48" t="str" cm="1">
        <f t="array" ref="K936">_xlfn.IFS(Calls[[#This Row],[Duration]]&lt;=10,"Under 10 mins",Calls[[#This Row],[Duration]]&lt;=30,"10 to 30 mins", Calls[[#This Row],[Duration]]&lt;60,"30 to 60 mins", Calls[[#This Row],[Duration]]&lt;=120,"1 to 2 hours",TRUE, "More than 2 hours")</f>
        <v>More than 2 hours</v>
      </c>
      <c r="L936" s="5">
        <f>ROUND(Calls[[#This Row],[Satisfaction Rating]],0)</f>
        <v>3</v>
      </c>
    </row>
    <row r="937" spans="2:12" x14ac:dyDescent="0.3">
      <c r="B937" s="72" t="s">
        <v>2111</v>
      </c>
      <c r="C937" s="20" t="s">
        <v>1176</v>
      </c>
      <c r="D937" s="20">
        <v>99</v>
      </c>
      <c r="E937" s="69" t="s">
        <v>1184</v>
      </c>
      <c r="F937" s="70">
        <v>45253</v>
      </c>
      <c r="G937" s="20">
        <v>116</v>
      </c>
      <c r="H937" s="73">
        <v>3.9</v>
      </c>
      <c r="I937" s="48">
        <f>IF(MONTH(Calls[[#This Row],[Date of Call]])&lt;=6, YEAR(Calls[[#This Row],[Date of Call]]),YEAR(Calls[[#This Row],[Date of Call]])+1)</f>
        <v>2024</v>
      </c>
      <c r="J937" s="48" t="str">
        <f>TEXT(Calls[[#This Row],[Date of Call]],"DDDD")</f>
        <v>Thursday</v>
      </c>
      <c r="K937" s="48" t="str" cm="1">
        <f t="array" ref="K937">_xlfn.IFS(Calls[[#This Row],[Duration]]&lt;=10,"Under 10 mins",Calls[[#This Row],[Duration]]&lt;=30,"10 to 30 mins", Calls[[#This Row],[Duration]]&lt;60,"30 to 60 mins", Calls[[#This Row],[Duration]]&lt;=120,"1 to 2 hours",TRUE, "More than 2 hours")</f>
        <v>1 to 2 hours</v>
      </c>
      <c r="L937" s="5">
        <f>ROUND(Calls[[#This Row],[Satisfaction Rating]],0)</f>
        <v>4</v>
      </c>
    </row>
    <row r="938" spans="2:12" x14ac:dyDescent="0.3">
      <c r="B938" s="72" t="s">
        <v>2112</v>
      </c>
      <c r="C938" s="20" t="s">
        <v>1169</v>
      </c>
      <c r="D938" s="20">
        <v>78</v>
      </c>
      <c r="E938" s="69" t="s">
        <v>1172</v>
      </c>
      <c r="F938" s="70">
        <v>45253</v>
      </c>
      <c r="G938" s="20">
        <v>140</v>
      </c>
      <c r="H938" s="73">
        <v>4</v>
      </c>
      <c r="I938" s="48">
        <f>IF(MONTH(Calls[[#This Row],[Date of Call]])&lt;=6, YEAR(Calls[[#This Row],[Date of Call]]),YEAR(Calls[[#This Row],[Date of Call]])+1)</f>
        <v>2024</v>
      </c>
      <c r="J938" s="48" t="str">
        <f>TEXT(Calls[[#This Row],[Date of Call]],"DDDD")</f>
        <v>Thursday</v>
      </c>
      <c r="K938" s="48" t="str" cm="1">
        <f t="array" ref="K938">_xlfn.IFS(Calls[[#This Row],[Duration]]&lt;=10,"Under 10 mins",Calls[[#This Row],[Duration]]&lt;=30,"10 to 30 mins", Calls[[#This Row],[Duration]]&lt;60,"30 to 60 mins", Calls[[#This Row],[Duration]]&lt;=120,"1 to 2 hours",TRUE, "More than 2 hours")</f>
        <v>1 to 2 hours</v>
      </c>
      <c r="L938" s="5">
        <f>ROUND(Calls[[#This Row],[Satisfaction Rating]],0)</f>
        <v>4</v>
      </c>
    </row>
    <row r="939" spans="2:12" x14ac:dyDescent="0.3">
      <c r="B939" s="72" t="s">
        <v>2113</v>
      </c>
      <c r="C939" s="20" t="s">
        <v>1169</v>
      </c>
      <c r="D939" s="20">
        <v>102</v>
      </c>
      <c r="E939" s="69" t="s">
        <v>1166</v>
      </c>
      <c r="F939" s="70">
        <v>45254</v>
      </c>
      <c r="G939" s="20">
        <v>104</v>
      </c>
      <c r="H939" s="73">
        <v>4.5</v>
      </c>
      <c r="I939" s="48">
        <f>IF(MONTH(Calls[[#This Row],[Date of Call]])&lt;=6, YEAR(Calls[[#This Row],[Date of Call]]),YEAR(Calls[[#This Row],[Date of Call]])+1)</f>
        <v>2024</v>
      </c>
      <c r="J939" s="48" t="str">
        <f>TEXT(Calls[[#This Row],[Date of Call]],"DDDD")</f>
        <v>Friday</v>
      </c>
      <c r="K939" s="48" t="str" cm="1">
        <f t="array" ref="K939">_xlfn.IFS(Calls[[#This Row],[Duration]]&lt;=10,"Under 10 mins",Calls[[#This Row],[Duration]]&lt;=30,"10 to 30 mins", Calls[[#This Row],[Duration]]&lt;60,"30 to 60 mins", Calls[[#This Row],[Duration]]&lt;=120,"1 to 2 hours",TRUE, "More than 2 hours")</f>
        <v>1 to 2 hours</v>
      </c>
      <c r="L939" s="5">
        <f>ROUND(Calls[[#This Row],[Satisfaction Rating]],0)</f>
        <v>5</v>
      </c>
    </row>
    <row r="940" spans="2:12" x14ac:dyDescent="0.3">
      <c r="B940" s="72" t="s">
        <v>2114</v>
      </c>
      <c r="C940" s="20" t="s">
        <v>1176</v>
      </c>
      <c r="D940" s="20">
        <v>158</v>
      </c>
      <c r="E940" s="69" t="s">
        <v>1178</v>
      </c>
      <c r="F940" s="70">
        <v>45254</v>
      </c>
      <c r="G940" s="20">
        <v>148</v>
      </c>
      <c r="H940" s="73">
        <v>4</v>
      </c>
      <c r="I940" s="48">
        <f>IF(MONTH(Calls[[#This Row],[Date of Call]])&lt;=6, YEAR(Calls[[#This Row],[Date of Call]]),YEAR(Calls[[#This Row],[Date of Call]])+1)</f>
        <v>2024</v>
      </c>
      <c r="J940" s="48" t="str">
        <f>TEXT(Calls[[#This Row],[Date of Call]],"DDDD")</f>
        <v>Friday</v>
      </c>
      <c r="K940" s="48" t="str" cm="1">
        <f t="array" ref="K940">_xlfn.IFS(Calls[[#This Row],[Duration]]&lt;=10,"Under 10 mins",Calls[[#This Row],[Duration]]&lt;=30,"10 to 30 mins", Calls[[#This Row],[Duration]]&lt;60,"30 to 60 mins", Calls[[#This Row],[Duration]]&lt;=120,"1 to 2 hours",TRUE, "More than 2 hours")</f>
        <v>More than 2 hours</v>
      </c>
      <c r="L940" s="5">
        <f>ROUND(Calls[[#This Row],[Satisfaction Rating]],0)</f>
        <v>4</v>
      </c>
    </row>
    <row r="941" spans="2:12" x14ac:dyDescent="0.3">
      <c r="B941" s="72" t="s">
        <v>2115</v>
      </c>
      <c r="C941" s="20" t="s">
        <v>1162</v>
      </c>
      <c r="D941" s="20">
        <v>56</v>
      </c>
      <c r="E941" s="69" t="s">
        <v>1184</v>
      </c>
      <c r="F941" s="70">
        <v>45254</v>
      </c>
      <c r="G941" s="20">
        <v>205</v>
      </c>
      <c r="H941" s="73">
        <v>4.3</v>
      </c>
      <c r="I941" s="48">
        <f>IF(MONTH(Calls[[#This Row],[Date of Call]])&lt;=6, YEAR(Calls[[#This Row],[Date of Call]]),YEAR(Calls[[#This Row],[Date of Call]])+1)</f>
        <v>2024</v>
      </c>
      <c r="J941" s="48" t="str">
        <f>TEXT(Calls[[#This Row],[Date of Call]],"DDDD")</f>
        <v>Friday</v>
      </c>
      <c r="K941" s="48" t="str" cm="1">
        <f t="array" ref="K941">_xlfn.IFS(Calls[[#This Row],[Duration]]&lt;=10,"Under 10 mins",Calls[[#This Row],[Duration]]&lt;=30,"10 to 30 mins", Calls[[#This Row],[Duration]]&lt;60,"30 to 60 mins", Calls[[#This Row],[Duration]]&lt;=120,"1 to 2 hours",TRUE, "More than 2 hours")</f>
        <v>30 to 60 mins</v>
      </c>
      <c r="L941" s="5">
        <f>ROUND(Calls[[#This Row],[Satisfaction Rating]],0)</f>
        <v>4</v>
      </c>
    </row>
    <row r="942" spans="2:12" x14ac:dyDescent="0.3">
      <c r="B942" s="72" t="s">
        <v>2116</v>
      </c>
      <c r="C942" s="20" t="s">
        <v>1161</v>
      </c>
      <c r="D942" s="20">
        <v>17</v>
      </c>
      <c r="E942" s="69" t="s">
        <v>1157</v>
      </c>
      <c r="F942" s="70">
        <v>45254</v>
      </c>
      <c r="G942" s="20">
        <v>210</v>
      </c>
      <c r="H942" s="73">
        <v>4.8</v>
      </c>
      <c r="I942" s="48">
        <f>IF(MONTH(Calls[[#This Row],[Date of Call]])&lt;=6, YEAR(Calls[[#This Row],[Date of Call]]),YEAR(Calls[[#This Row],[Date of Call]])+1)</f>
        <v>2024</v>
      </c>
      <c r="J942" s="48" t="str">
        <f>TEXT(Calls[[#This Row],[Date of Call]],"DDDD")</f>
        <v>Friday</v>
      </c>
      <c r="K942" s="48" t="str" cm="1">
        <f t="array" ref="K942">_xlfn.IFS(Calls[[#This Row],[Duration]]&lt;=10,"Under 10 mins",Calls[[#This Row],[Duration]]&lt;=30,"10 to 30 mins", Calls[[#This Row],[Duration]]&lt;60,"30 to 60 mins", Calls[[#This Row],[Duration]]&lt;=120,"1 to 2 hours",TRUE, "More than 2 hours")</f>
        <v>10 to 30 mins</v>
      </c>
      <c r="L942" s="5">
        <f>ROUND(Calls[[#This Row],[Satisfaction Rating]],0)</f>
        <v>5</v>
      </c>
    </row>
    <row r="943" spans="2:12" x14ac:dyDescent="0.3">
      <c r="B943" s="72" t="s">
        <v>2117</v>
      </c>
      <c r="C943" s="20" t="s">
        <v>1171</v>
      </c>
      <c r="D943" s="20">
        <v>104</v>
      </c>
      <c r="E943" s="69" t="s">
        <v>1178</v>
      </c>
      <c r="F943" s="70">
        <v>45256</v>
      </c>
      <c r="G943" s="20">
        <v>41</v>
      </c>
      <c r="H943" s="73">
        <v>4.7</v>
      </c>
      <c r="I943" s="48">
        <f>IF(MONTH(Calls[[#This Row],[Date of Call]])&lt;=6, YEAR(Calls[[#This Row],[Date of Call]]),YEAR(Calls[[#This Row],[Date of Call]])+1)</f>
        <v>2024</v>
      </c>
      <c r="J943" s="48" t="str">
        <f>TEXT(Calls[[#This Row],[Date of Call]],"DDDD")</f>
        <v>Sunday</v>
      </c>
      <c r="K943" s="48" t="str" cm="1">
        <f t="array" ref="K943">_xlfn.IFS(Calls[[#This Row],[Duration]]&lt;=10,"Under 10 mins",Calls[[#This Row],[Duration]]&lt;=30,"10 to 30 mins", Calls[[#This Row],[Duration]]&lt;60,"30 to 60 mins", Calls[[#This Row],[Duration]]&lt;=120,"1 to 2 hours",TRUE, "More than 2 hours")</f>
        <v>1 to 2 hours</v>
      </c>
      <c r="L943" s="5">
        <f>ROUND(Calls[[#This Row],[Satisfaction Rating]],0)</f>
        <v>5</v>
      </c>
    </row>
    <row r="944" spans="2:12" x14ac:dyDescent="0.3">
      <c r="B944" s="72" t="s">
        <v>2118</v>
      </c>
      <c r="C944" s="20" t="s">
        <v>1192</v>
      </c>
      <c r="D944" s="20">
        <v>96</v>
      </c>
      <c r="E944" s="69" t="s">
        <v>1172</v>
      </c>
      <c r="F944" s="70">
        <v>45256</v>
      </c>
      <c r="G944" s="20">
        <v>136</v>
      </c>
      <c r="H944" s="73">
        <v>5</v>
      </c>
      <c r="I944" s="48">
        <f>IF(MONTH(Calls[[#This Row],[Date of Call]])&lt;=6, YEAR(Calls[[#This Row],[Date of Call]]),YEAR(Calls[[#This Row],[Date of Call]])+1)</f>
        <v>2024</v>
      </c>
      <c r="J944" s="48" t="str">
        <f>TEXT(Calls[[#This Row],[Date of Call]],"DDDD")</f>
        <v>Sunday</v>
      </c>
      <c r="K944" s="48" t="str" cm="1">
        <f t="array" ref="K944">_xlfn.IFS(Calls[[#This Row],[Duration]]&lt;=10,"Under 10 mins",Calls[[#This Row],[Duration]]&lt;=30,"10 to 30 mins", Calls[[#This Row],[Duration]]&lt;60,"30 to 60 mins", Calls[[#This Row],[Duration]]&lt;=120,"1 to 2 hours",TRUE, "More than 2 hours")</f>
        <v>1 to 2 hours</v>
      </c>
      <c r="L944" s="5">
        <f>ROUND(Calls[[#This Row],[Satisfaction Rating]],0)</f>
        <v>5</v>
      </c>
    </row>
    <row r="945" spans="2:12" x14ac:dyDescent="0.3">
      <c r="B945" s="72" t="s">
        <v>2119</v>
      </c>
      <c r="C945" s="20" t="s">
        <v>1181</v>
      </c>
      <c r="D945" s="20">
        <v>83</v>
      </c>
      <c r="E945" s="69" t="s">
        <v>1166</v>
      </c>
      <c r="F945" s="70">
        <v>45257</v>
      </c>
      <c r="G945" s="20">
        <v>126</v>
      </c>
      <c r="H945" s="73">
        <v>1.5</v>
      </c>
      <c r="I945" s="48">
        <f>IF(MONTH(Calls[[#This Row],[Date of Call]])&lt;=6, YEAR(Calls[[#This Row],[Date of Call]]),YEAR(Calls[[#This Row],[Date of Call]])+1)</f>
        <v>2024</v>
      </c>
      <c r="J945" s="48" t="str">
        <f>TEXT(Calls[[#This Row],[Date of Call]],"DDDD")</f>
        <v>Monday</v>
      </c>
      <c r="K945" s="48" t="str" cm="1">
        <f t="array" ref="K945">_xlfn.IFS(Calls[[#This Row],[Duration]]&lt;=10,"Under 10 mins",Calls[[#This Row],[Duration]]&lt;=30,"10 to 30 mins", Calls[[#This Row],[Duration]]&lt;60,"30 to 60 mins", Calls[[#This Row],[Duration]]&lt;=120,"1 to 2 hours",TRUE, "More than 2 hours")</f>
        <v>1 to 2 hours</v>
      </c>
      <c r="L945" s="5">
        <f>ROUND(Calls[[#This Row],[Satisfaction Rating]],0)</f>
        <v>2</v>
      </c>
    </row>
    <row r="946" spans="2:12" x14ac:dyDescent="0.3">
      <c r="B946" s="72" t="s">
        <v>2120</v>
      </c>
      <c r="C946" s="20" t="s">
        <v>1165</v>
      </c>
      <c r="D946" s="20">
        <v>80</v>
      </c>
      <c r="E946" s="69" t="s">
        <v>1157</v>
      </c>
      <c r="F946" s="70">
        <v>45258</v>
      </c>
      <c r="G946" s="20">
        <v>148</v>
      </c>
      <c r="H946" s="73">
        <v>4.0999999999999996</v>
      </c>
      <c r="I946" s="48">
        <f>IF(MONTH(Calls[[#This Row],[Date of Call]])&lt;=6, YEAR(Calls[[#This Row],[Date of Call]]),YEAR(Calls[[#This Row],[Date of Call]])+1)</f>
        <v>2024</v>
      </c>
      <c r="J946" s="48" t="str">
        <f>TEXT(Calls[[#This Row],[Date of Call]],"DDDD")</f>
        <v>Tuesday</v>
      </c>
      <c r="K946" s="48" t="str" cm="1">
        <f t="array" ref="K946">_xlfn.IFS(Calls[[#This Row],[Duration]]&lt;=10,"Under 10 mins",Calls[[#This Row],[Duration]]&lt;=30,"10 to 30 mins", Calls[[#This Row],[Duration]]&lt;60,"30 to 60 mins", Calls[[#This Row],[Duration]]&lt;=120,"1 to 2 hours",TRUE, "More than 2 hours")</f>
        <v>1 to 2 hours</v>
      </c>
      <c r="L946" s="5">
        <f>ROUND(Calls[[#This Row],[Satisfaction Rating]],0)</f>
        <v>4</v>
      </c>
    </row>
    <row r="947" spans="2:12" x14ac:dyDescent="0.3">
      <c r="B947" s="72" t="s">
        <v>2121</v>
      </c>
      <c r="C947" s="20" t="s">
        <v>1181</v>
      </c>
      <c r="D947" s="20">
        <v>152</v>
      </c>
      <c r="E947" s="69" t="s">
        <v>1166</v>
      </c>
      <c r="F947" s="70">
        <v>45258</v>
      </c>
      <c r="G947" s="20">
        <v>125</v>
      </c>
      <c r="H947" s="73">
        <v>3.9</v>
      </c>
      <c r="I947" s="48">
        <f>IF(MONTH(Calls[[#This Row],[Date of Call]])&lt;=6, YEAR(Calls[[#This Row],[Date of Call]]),YEAR(Calls[[#This Row],[Date of Call]])+1)</f>
        <v>2024</v>
      </c>
      <c r="J947" s="48" t="str">
        <f>TEXT(Calls[[#This Row],[Date of Call]],"DDDD")</f>
        <v>Tuesday</v>
      </c>
      <c r="K947" s="48" t="str" cm="1">
        <f t="array" ref="K947">_xlfn.IFS(Calls[[#This Row],[Duration]]&lt;=10,"Under 10 mins",Calls[[#This Row],[Duration]]&lt;=30,"10 to 30 mins", Calls[[#This Row],[Duration]]&lt;60,"30 to 60 mins", Calls[[#This Row],[Duration]]&lt;=120,"1 to 2 hours",TRUE, "More than 2 hours")</f>
        <v>More than 2 hours</v>
      </c>
      <c r="L947" s="5">
        <f>ROUND(Calls[[#This Row],[Satisfaction Rating]],0)</f>
        <v>4</v>
      </c>
    </row>
    <row r="948" spans="2:12" x14ac:dyDescent="0.3">
      <c r="B948" s="72" t="s">
        <v>2122</v>
      </c>
      <c r="C948" s="20" t="s">
        <v>1183</v>
      </c>
      <c r="D948" s="20">
        <v>34</v>
      </c>
      <c r="E948" s="69" t="s">
        <v>1172</v>
      </c>
      <c r="F948" s="70">
        <v>45258</v>
      </c>
      <c r="G948" s="20">
        <v>25</v>
      </c>
      <c r="H948" s="73">
        <v>4.0999999999999996</v>
      </c>
      <c r="I948" s="48">
        <f>IF(MONTH(Calls[[#This Row],[Date of Call]])&lt;=6, YEAR(Calls[[#This Row],[Date of Call]]),YEAR(Calls[[#This Row],[Date of Call]])+1)</f>
        <v>2024</v>
      </c>
      <c r="J948" s="48" t="str">
        <f>TEXT(Calls[[#This Row],[Date of Call]],"DDDD")</f>
        <v>Tuesday</v>
      </c>
      <c r="K948" s="48" t="str" cm="1">
        <f t="array" ref="K948">_xlfn.IFS(Calls[[#This Row],[Duration]]&lt;=10,"Under 10 mins",Calls[[#This Row],[Duration]]&lt;=30,"10 to 30 mins", Calls[[#This Row],[Duration]]&lt;60,"30 to 60 mins", Calls[[#This Row],[Duration]]&lt;=120,"1 to 2 hours",TRUE, "More than 2 hours")</f>
        <v>30 to 60 mins</v>
      </c>
      <c r="L948" s="5">
        <f>ROUND(Calls[[#This Row],[Satisfaction Rating]],0)</f>
        <v>4</v>
      </c>
    </row>
    <row r="949" spans="2:12" x14ac:dyDescent="0.3">
      <c r="B949" s="72" t="s">
        <v>2123</v>
      </c>
      <c r="C949" s="20" t="s">
        <v>1187</v>
      </c>
      <c r="D949" s="20">
        <v>2</v>
      </c>
      <c r="E949" s="69" t="s">
        <v>1184</v>
      </c>
      <c r="F949" s="70">
        <v>45259</v>
      </c>
      <c r="G949" s="20">
        <v>62</v>
      </c>
      <c r="H949" s="73">
        <v>2.8</v>
      </c>
      <c r="I949" s="48">
        <f>IF(MONTH(Calls[[#This Row],[Date of Call]])&lt;=6, YEAR(Calls[[#This Row],[Date of Call]]),YEAR(Calls[[#This Row],[Date of Call]])+1)</f>
        <v>2024</v>
      </c>
      <c r="J949" s="48" t="str">
        <f>TEXT(Calls[[#This Row],[Date of Call]],"DDDD")</f>
        <v>Wednesday</v>
      </c>
      <c r="K949" s="48" t="str" cm="1">
        <f t="array" ref="K949">_xlfn.IFS(Calls[[#This Row],[Duration]]&lt;=10,"Under 10 mins",Calls[[#This Row],[Duration]]&lt;=30,"10 to 30 mins", Calls[[#This Row],[Duration]]&lt;60,"30 to 60 mins", Calls[[#This Row],[Duration]]&lt;=120,"1 to 2 hours",TRUE, "More than 2 hours")</f>
        <v>Under 10 mins</v>
      </c>
      <c r="L949" s="5">
        <f>ROUND(Calls[[#This Row],[Satisfaction Rating]],0)</f>
        <v>3</v>
      </c>
    </row>
    <row r="950" spans="2:12" x14ac:dyDescent="0.3">
      <c r="B950" s="72" t="s">
        <v>2124</v>
      </c>
      <c r="C950" s="20" t="s">
        <v>1165</v>
      </c>
      <c r="D950" s="20">
        <v>140</v>
      </c>
      <c r="E950" s="69" t="s">
        <v>1172</v>
      </c>
      <c r="F950" s="70">
        <v>45260</v>
      </c>
      <c r="G950" s="20">
        <v>90</v>
      </c>
      <c r="H950" s="73">
        <v>4.5999999999999996</v>
      </c>
      <c r="I950" s="48">
        <f>IF(MONTH(Calls[[#This Row],[Date of Call]])&lt;=6, YEAR(Calls[[#This Row],[Date of Call]]),YEAR(Calls[[#This Row],[Date of Call]])+1)</f>
        <v>2024</v>
      </c>
      <c r="J950" s="48" t="str">
        <f>TEXT(Calls[[#This Row],[Date of Call]],"DDDD")</f>
        <v>Thursday</v>
      </c>
      <c r="K950" s="48" t="str" cm="1">
        <f t="array" ref="K950">_xlfn.IFS(Calls[[#This Row],[Duration]]&lt;=10,"Under 10 mins",Calls[[#This Row],[Duration]]&lt;=30,"10 to 30 mins", Calls[[#This Row],[Duration]]&lt;60,"30 to 60 mins", Calls[[#This Row],[Duration]]&lt;=120,"1 to 2 hours",TRUE, "More than 2 hours")</f>
        <v>More than 2 hours</v>
      </c>
      <c r="L950" s="5">
        <f>ROUND(Calls[[#This Row],[Satisfaction Rating]],0)</f>
        <v>5</v>
      </c>
    </row>
    <row r="951" spans="2:12" x14ac:dyDescent="0.3">
      <c r="B951" s="72" t="s">
        <v>2125</v>
      </c>
      <c r="C951" s="20" t="s">
        <v>1161</v>
      </c>
      <c r="D951" s="20">
        <v>126</v>
      </c>
      <c r="E951" s="69" t="s">
        <v>1178</v>
      </c>
      <c r="F951" s="70">
        <v>45261</v>
      </c>
      <c r="G951" s="20">
        <v>33</v>
      </c>
      <c r="H951" s="73">
        <v>4.8</v>
      </c>
      <c r="I951" s="48">
        <f>IF(MONTH(Calls[[#This Row],[Date of Call]])&lt;=6, YEAR(Calls[[#This Row],[Date of Call]]),YEAR(Calls[[#This Row],[Date of Call]])+1)</f>
        <v>2024</v>
      </c>
      <c r="J951" s="48" t="str">
        <f>TEXT(Calls[[#This Row],[Date of Call]],"DDDD")</f>
        <v>Friday</v>
      </c>
      <c r="K951" s="48" t="str" cm="1">
        <f t="array" ref="K951">_xlfn.IFS(Calls[[#This Row],[Duration]]&lt;=10,"Under 10 mins",Calls[[#This Row],[Duration]]&lt;=30,"10 to 30 mins", Calls[[#This Row],[Duration]]&lt;60,"30 to 60 mins", Calls[[#This Row],[Duration]]&lt;=120,"1 to 2 hours",TRUE, "More than 2 hours")</f>
        <v>More than 2 hours</v>
      </c>
      <c r="L951" s="5">
        <f>ROUND(Calls[[#This Row],[Satisfaction Rating]],0)</f>
        <v>5</v>
      </c>
    </row>
    <row r="952" spans="2:12" x14ac:dyDescent="0.3">
      <c r="B952" s="72" t="s">
        <v>2126</v>
      </c>
      <c r="C952" s="20" t="s">
        <v>1169</v>
      </c>
      <c r="D952" s="20">
        <v>79</v>
      </c>
      <c r="E952" s="69" t="s">
        <v>1184</v>
      </c>
      <c r="F952" s="70">
        <v>45261</v>
      </c>
      <c r="G952" s="20">
        <v>115</v>
      </c>
      <c r="H952" s="73">
        <v>2.2999999999999998</v>
      </c>
      <c r="I952" s="48">
        <f>IF(MONTH(Calls[[#This Row],[Date of Call]])&lt;=6, YEAR(Calls[[#This Row],[Date of Call]]),YEAR(Calls[[#This Row],[Date of Call]])+1)</f>
        <v>2024</v>
      </c>
      <c r="J952" s="48" t="str">
        <f>TEXT(Calls[[#This Row],[Date of Call]],"DDDD")</f>
        <v>Friday</v>
      </c>
      <c r="K952" s="48" t="str" cm="1">
        <f t="array" ref="K952">_xlfn.IFS(Calls[[#This Row],[Duration]]&lt;=10,"Under 10 mins",Calls[[#This Row],[Duration]]&lt;=30,"10 to 30 mins", Calls[[#This Row],[Duration]]&lt;60,"30 to 60 mins", Calls[[#This Row],[Duration]]&lt;=120,"1 to 2 hours",TRUE, "More than 2 hours")</f>
        <v>1 to 2 hours</v>
      </c>
      <c r="L952" s="5">
        <f>ROUND(Calls[[#This Row],[Satisfaction Rating]],0)</f>
        <v>2</v>
      </c>
    </row>
    <row r="953" spans="2:12" x14ac:dyDescent="0.3">
      <c r="B953" s="72" t="s">
        <v>2127</v>
      </c>
      <c r="C953" s="20" t="s">
        <v>1161</v>
      </c>
      <c r="D953" s="20">
        <v>133</v>
      </c>
      <c r="E953" s="69" t="s">
        <v>1178</v>
      </c>
      <c r="F953" s="70">
        <v>45261</v>
      </c>
      <c r="G953" s="20">
        <v>45</v>
      </c>
      <c r="H953" s="73">
        <v>2.6</v>
      </c>
      <c r="I953" s="48">
        <f>IF(MONTH(Calls[[#This Row],[Date of Call]])&lt;=6, YEAR(Calls[[#This Row],[Date of Call]]),YEAR(Calls[[#This Row],[Date of Call]])+1)</f>
        <v>2024</v>
      </c>
      <c r="J953" s="48" t="str">
        <f>TEXT(Calls[[#This Row],[Date of Call]],"DDDD")</f>
        <v>Friday</v>
      </c>
      <c r="K953" s="48" t="str" cm="1">
        <f t="array" ref="K953">_xlfn.IFS(Calls[[#This Row],[Duration]]&lt;=10,"Under 10 mins",Calls[[#This Row],[Duration]]&lt;=30,"10 to 30 mins", Calls[[#This Row],[Duration]]&lt;60,"30 to 60 mins", Calls[[#This Row],[Duration]]&lt;=120,"1 to 2 hours",TRUE, "More than 2 hours")</f>
        <v>More than 2 hours</v>
      </c>
      <c r="L953" s="5">
        <f>ROUND(Calls[[#This Row],[Satisfaction Rating]],0)</f>
        <v>3</v>
      </c>
    </row>
    <row r="954" spans="2:12" x14ac:dyDescent="0.3">
      <c r="B954" s="72" t="s">
        <v>2128</v>
      </c>
      <c r="C954" s="20" t="s">
        <v>1183</v>
      </c>
      <c r="D954" s="20">
        <v>97</v>
      </c>
      <c r="E954" s="69" t="s">
        <v>1157</v>
      </c>
      <c r="F954" s="70">
        <v>45261</v>
      </c>
      <c r="G954" s="20">
        <v>114</v>
      </c>
      <c r="H954" s="73">
        <v>4.8</v>
      </c>
      <c r="I954" s="48">
        <f>IF(MONTH(Calls[[#This Row],[Date of Call]])&lt;=6, YEAR(Calls[[#This Row],[Date of Call]]),YEAR(Calls[[#This Row],[Date of Call]])+1)</f>
        <v>2024</v>
      </c>
      <c r="J954" s="48" t="str">
        <f>TEXT(Calls[[#This Row],[Date of Call]],"DDDD")</f>
        <v>Friday</v>
      </c>
      <c r="K954" s="48" t="str" cm="1">
        <f t="array" ref="K954">_xlfn.IFS(Calls[[#This Row],[Duration]]&lt;=10,"Under 10 mins",Calls[[#This Row],[Duration]]&lt;=30,"10 to 30 mins", Calls[[#This Row],[Duration]]&lt;60,"30 to 60 mins", Calls[[#This Row],[Duration]]&lt;=120,"1 to 2 hours",TRUE, "More than 2 hours")</f>
        <v>1 to 2 hours</v>
      </c>
      <c r="L954" s="5">
        <f>ROUND(Calls[[#This Row],[Satisfaction Rating]],0)</f>
        <v>5</v>
      </c>
    </row>
    <row r="955" spans="2:12" x14ac:dyDescent="0.3">
      <c r="B955" s="72" t="s">
        <v>2129</v>
      </c>
      <c r="C955" s="20" t="s">
        <v>1169</v>
      </c>
      <c r="D955" s="20">
        <v>102</v>
      </c>
      <c r="E955" s="69" t="s">
        <v>1166</v>
      </c>
      <c r="F955" s="70">
        <v>45262</v>
      </c>
      <c r="G955" s="20">
        <v>72</v>
      </c>
      <c r="H955" s="73">
        <v>3.7</v>
      </c>
      <c r="I955" s="48">
        <f>IF(MONTH(Calls[[#This Row],[Date of Call]])&lt;=6, YEAR(Calls[[#This Row],[Date of Call]]),YEAR(Calls[[#This Row],[Date of Call]])+1)</f>
        <v>2024</v>
      </c>
      <c r="J955" s="48" t="str">
        <f>TEXT(Calls[[#This Row],[Date of Call]],"DDDD")</f>
        <v>Saturday</v>
      </c>
      <c r="K955" s="48" t="str" cm="1">
        <f t="array" ref="K955">_xlfn.IFS(Calls[[#This Row],[Duration]]&lt;=10,"Under 10 mins",Calls[[#This Row],[Duration]]&lt;=30,"10 to 30 mins", Calls[[#This Row],[Duration]]&lt;60,"30 to 60 mins", Calls[[#This Row],[Duration]]&lt;=120,"1 to 2 hours",TRUE, "More than 2 hours")</f>
        <v>1 to 2 hours</v>
      </c>
      <c r="L955" s="5">
        <f>ROUND(Calls[[#This Row],[Satisfaction Rating]],0)</f>
        <v>4</v>
      </c>
    </row>
    <row r="956" spans="2:12" x14ac:dyDescent="0.3">
      <c r="B956" s="72" t="s">
        <v>2130</v>
      </c>
      <c r="C956" s="20" t="s">
        <v>1174</v>
      </c>
      <c r="D956" s="20">
        <v>62</v>
      </c>
      <c r="E956" s="69" t="s">
        <v>1157</v>
      </c>
      <c r="F956" s="70">
        <v>45262</v>
      </c>
      <c r="G956" s="20">
        <v>205</v>
      </c>
      <c r="H956" s="73">
        <v>4.2</v>
      </c>
      <c r="I956" s="48">
        <f>IF(MONTH(Calls[[#This Row],[Date of Call]])&lt;=6, YEAR(Calls[[#This Row],[Date of Call]]),YEAR(Calls[[#This Row],[Date of Call]])+1)</f>
        <v>2024</v>
      </c>
      <c r="J956" s="48" t="str">
        <f>TEXT(Calls[[#This Row],[Date of Call]],"DDDD")</f>
        <v>Saturday</v>
      </c>
      <c r="K956" s="48" t="str" cm="1">
        <f t="array" ref="K956">_xlfn.IFS(Calls[[#This Row],[Duration]]&lt;=10,"Under 10 mins",Calls[[#This Row],[Duration]]&lt;=30,"10 to 30 mins", Calls[[#This Row],[Duration]]&lt;60,"30 to 60 mins", Calls[[#This Row],[Duration]]&lt;=120,"1 to 2 hours",TRUE, "More than 2 hours")</f>
        <v>1 to 2 hours</v>
      </c>
      <c r="L956" s="5">
        <f>ROUND(Calls[[#This Row],[Satisfaction Rating]],0)</f>
        <v>4</v>
      </c>
    </row>
    <row r="957" spans="2:12" x14ac:dyDescent="0.3">
      <c r="B957" s="72" t="s">
        <v>2131</v>
      </c>
      <c r="C957" s="20" t="s">
        <v>1161</v>
      </c>
      <c r="D957" s="20">
        <v>149</v>
      </c>
      <c r="E957" s="69" t="s">
        <v>1166</v>
      </c>
      <c r="F957" s="70">
        <v>45263</v>
      </c>
      <c r="G957" s="20">
        <v>42</v>
      </c>
      <c r="H957" s="73">
        <v>3.3</v>
      </c>
      <c r="I957" s="48">
        <f>IF(MONTH(Calls[[#This Row],[Date of Call]])&lt;=6, YEAR(Calls[[#This Row],[Date of Call]]),YEAR(Calls[[#This Row],[Date of Call]])+1)</f>
        <v>2024</v>
      </c>
      <c r="J957" s="48" t="str">
        <f>TEXT(Calls[[#This Row],[Date of Call]],"DDDD")</f>
        <v>Sunday</v>
      </c>
      <c r="K957" s="48" t="str" cm="1">
        <f t="array" ref="K957">_xlfn.IFS(Calls[[#This Row],[Duration]]&lt;=10,"Under 10 mins",Calls[[#This Row],[Duration]]&lt;=30,"10 to 30 mins", Calls[[#This Row],[Duration]]&lt;60,"30 to 60 mins", Calls[[#This Row],[Duration]]&lt;=120,"1 to 2 hours",TRUE, "More than 2 hours")</f>
        <v>More than 2 hours</v>
      </c>
      <c r="L957" s="5">
        <f>ROUND(Calls[[#This Row],[Satisfaction Rating]],0)</f>
        <v>3</v>
      </c>
    </row>
    <row r="958" spans="2:12" x14ac:dyDescent="0.3">
      <c r="B958" s="72" t="s">
        <v>2132</v>
      </c>
      <c r="C958" s="20" t="s">
        <v>1187</v>
      </c>
      <c r="D958" s="20">
        <v>133</v>
      </c>
      <c r="E958" s="69" t="s">
        <v>1157</v>
      </c>
      <c r="F958" s="70">
        <v>45263</v>
      </c>
      <c r="G958" s="20">
        <v>96</v>
      </c>
      <c r="H958" s="73">
        <v>4.3</v>
      </c>
      <c r="I958" s="48">
        <f>IF(MONTH(Calls[[#This Row],[Date of Call]])&lt;=6, YEAR(Calls[[#This Row],[Date of Call]]),YEAR(Calls[[#This Row],[Date of Call]])+1)</f>
        <v>2024</v>
      </c>
      <c r="J958" s="48" t="str">
        <f>TEXT(Calls[[#This Row],[Date of Call]],"DDDD")</f>
        <v>Sunday</v>
      </c>
      <c r="K958" s="48" t="str" cm="1">
        <f t="array" ref="K958">_xlfn.IFS(Calls[[#This Row],[Duration]]&lt;=10,"Under 10 mins",Calls[[#This Row],[Duration]]&lt;=30,"10 to 30 mins", Calls[[#This Row],[Duration]]&lt;60,"30 to 60 mins", Calls[[#This Row],[Duration]]&lt;=120,"1 to 2 hours",TRUE, "More than 2 hours")</f>
        <v>More than 2 hours</v>
      </c>
      <c r="L958" s="5">
        <f>ROUND(Calls[[#This Row],[Satisfaction Rating]],0)</f>
        <v>4</v>
      </c>
    </row>
    <row r="959" spans="2:12" x14ac:dyDescent="0.3">
      <c r="B959" s="72" t="s">
        <v>2133</v>
      </c>
      <c r="C959" s="20" t="s">
        <v>1169</v>
      </c>
      <c r="D959" s="20">
        <v>51</v>
      </c>
      <c r="E959" s="69" t="s">
        <v>1184</v>
      </c>
      <c r="F959" s="70">
        <v>45263</v>
      </c>
      <c r="G959" s="20">
        <v>64</v>
      </c>
      <c r="H959" s="73">
        <v>3.7</v>
      </c>
      <c r="I959" s="48">
        <f>IF(MONTH(Calls[[#This Row],[Date of Call]])&lt;=6, YEAR(Calls[[#This Row],[Date of Call]]),YEAR(Calls[[#This Row],[Date of Call]])+1)</f>
        <v>2024</v>
      </c>
      <c r="J959" s="48" t="str">
        <f>TEXT(Calls[[#This Row],[Date of Call]],"DDDD")</f>
        <v>Sunday</v>
      </c>
      <c r="K959" s="48" t="str" cm="1">
        <f t="array" ref="K959">_xlfn.IFS(Calls[[#This Row],[Duration]]&lt;=10,"Under 10 mins",Calls[[#This Row],[Duration]]&lt;=30,"10 to 30 mins", Calls[[#This Row],[Duration]]&lt;60,"30 to 60 mins", Calls[[#This Row],[Duration]]&lt;=120,"1 to 2 hours",TRUE, "More than 2 hours")</f>
        <v>30 to 60 mins</v>
      </c>
      <c r="L959" s="5">
        <f>ROUND(Calls[[#This Row],[Satisfaction Rating]],0)</f>
        <v>4</v>
      </c>
    </row>
    <row r="960" spans="2:12" x14ac:dyDescent="0.3">
      <c r="B960" s="72" t="s">
        <v>2134</v>
      </c>
      <c r="C960" s="20" t="s">
        <v>1174</v>
      </c>
      <c r="D960" s="20">
        <v>110</v>
      </c>
      <c r="E960" s="69" t="s">
        <v>1157</v>
      </c>
      <c r="F960" s="70">
        <v>45264</v>
      </c>
      <c r="G960" s="20">
        <v>72</v>
      </c>
      <c r="H960" s="73">
        <v>3.7</v>
      </c>
      <c r="I960" s="48">
        <f>IF(MONTH(Calls[[#This Row],[Date of Call]])&lt;=6, YEAR(Calls[[#This Row],[Date of Call]]),YEAR(Calls[[#This Row],[Date of Call]])+1)</f>
        <v>2024</v>
      </c>
      <c r="J960" s="48" t="str">
        <f>TEXT(Calls[[#This Row],[Date of Call]],"DDDD")</f>
        <v>Monday</v>
      </c>
      <c r="K960" s="48" t="str" cm="1">
        <f t="array" ref="K960">_xlfn.IFS(Calls[[#This Row],[Duration]]&lt;=10,"Under 10 mins",Calls[[#This Row],[Duration]]&lt;=30,"10 to 30 mins", Calls[[#This Row],[Duration]]&lt;60,"30 to 60 mins", Calls[[#This Row],[Duration]]&lt;=120,"1 to 2 hours",TRUE, "More than 2 hours")</f>
        <v>1 to 2 hours</v>
      </c>
      <c r="L960" s="5">
        <f>ROUND(Calls[[#This Row],[Satisfaction Rating]],0)</f>
        <v>4</v>
      </c>
    </row>
    <row r="961" spans="2:12" x14ac:dyDescent="0.3">
      <c r="B961" s="72" t="s">
        <v>2135</v>
      </c>
      <c r="C961" s="20" t="s">
        <v>1183</v>
      </c>
      <c r="D961" s="20">
        <v>38</v>
      </c>
      <c r="E961" s="69" t="s">
        <v>1178</v>
      </c>
      <c r="F961" s="70">
        <v>45265</v>
      </c>
      <c r="G961" s="20">
        <v>27</v>
      </c>
      <c r="H961" s="73">
        <v>3.1</v>
      </c>
      <c r="I961" s="48">
        <f>IF(MONTH(Calls[[#This Row],[Date of Call]])&lt;=6, YEAR(Calls[[#This Row],[Date of Call]]),YEAR(Calls[[#This Row],[Date of Call]])+1)</f>
        <v>2024</v>
      </c>
      <c r="J961" s="48" t="str">
        <f>TEXT(Calls[[#This Row],[Date of Call]],"DDDD")</f>
        <v>Tuesday</v>
      </c>
      <c r="K961" s="48" t="str" cm="1">
        <f t="array" ref="K961">_xlfn.IFS(Calls[[#This Row],[Duration]]&lt;=10,"Under 10 mins",Calls[[#This Row],[Duration]]&lt;=30,"10 to 30 mins", Calls[[#This Row],[Duration]]&lt;60,"30 to 60 mins", Calls[[#This Row],[Duration]]&lt;=120,"1 to 2 hours",TRUE, "More than 2 hours")</f>
        <v>30 to 60 mins</v>
      </c>
      <c r="L961" s="5">
        <f>ROUND(Calls[[#This Row],[Satisfaction Rating]],0)</f>
        <v>3</v>
      </c>
    </row>
    <row r="962" spans="2:12" x14ac:dyDescent="0.3">
      <c r="B962" s="72" t="s">
        <v>2136</v>
      </c>
      <c r="C962" s="20" t="s">
        <v>1187</v>
      </c>
      <c r="D962" s="20">
        <v>78</v>
      </c>
      <c r="E962" s="69" t="s">
        <v>1178</v>
      </c>
      <c r="F962" s="70">
        <v>45267</v>
      </c>
      <c r="G962" s="20">
        <v>200</v>
      </c>
      <c r="H962" s="73">
        <v>2.4</v>
      </c>
      <c r="I962" s="48">
        <f>IF(MONTH(Calls[[#This Row],[Date of Call]])&lt;=6, YEAR(Calls[[#This Row],[Date of Call]]),YEAR(Calls[[#This Row],[Date of Call]])+1)</f>
        <v>2024</v>
      </c>
      <c r="J962" s="48" t="str">
        <f>TEXT(Calls[[#This Row],[Date of Call]],"DDDD")</f>
        <v>Thursday</v>
      </c>
      <c r="K962" s="48" t="str" cm="1">
        <f t="array" ref="K962">_xlfn.IFS(Calls[[#This Row],[Duration]]&lt;=10,"Under 10 mins",Calls[[#This Row],[Duration]]&lt;=30,"10 to 30 mins", Calls[[#This Row],[Duration]]&lt;60,"30 to 60 mins", Calls[[#This Row],[Duration]]&lt;=120,"1 to 2 hours",TRUE, "More than 2 hours")</f>
        <v>1 to 2 hours</v>
      </c>
      <c r="L962" s="5">
        <f>ROUND(Calls[[#This Row],[Satisfaction Rating]],0)</f>
        <v>2</v>
      </c>
    </row>
    <row r="963" spans="2:12" x14ac:dyDescent="0.3">
      <c r="B963" s="72" t="s">
        <v>2137</v>
      </c>
      <c r="C963" s="20" t="s">
        <v>1183</v>
      </c>
      <c r="D963" s="20">
        <v>25</v>
      </c>
      <c r="E963" s="69" t="s">
        <v>1166</v>
      </c>
      <c r="F963" s="70">
        <v>45268</v>
      </c>
      <c r="G963" s="20">
        <v>93</v>
      </c>
      <c r="H963" s="73">
        <v>3.5</v>
      </c>
      <c r="I963" s="48">
        <f>IF(MONTH(Calls[[#This Row],[Date of Call]])&lt;=6, YEAR(Calls[[#This Row],[Date of Call]]),YEAR(Calls[[#This Row],[Date of Call]])+1)</f>
        <v>2024</v>
      </c>
      <c r="J963" s="48" t="str">
        <f>TEXT(Calls[[#This Row],[Date of Call]],"DDDD")</f>
        <v>Friday</v>
      </c>
      <c r="K963" s="48" t="str" cm="1">
        <f t="array" ref="K963">_xlfn.IFS(Calls[[#This Row],[Duration]]&lt;=10,"Under 10 mins",Calls[[#This Row],[Duration]]&lt;=30,"10 to 30 mins", Calls[[#This Row],[Duration]]&lt;60,"30 to 60 mins", Calls[[#This Row],[Duration]]&lt;=120,"1 to 2 hours",TRUE, "More than 2 hours")</f>
        <v>10 to 30 mins</v>
      </c>
      <c r="L963" s="5">
        <f>ROUND(Calls[[#This Row],[Satisfaction Rating]],0)</f>
        <v>4</v>
      </c>
    </row>
    <row r="964" spans="2:12" x14ac:dyDescent="0.3">
      <c r="B964" s="72" t="s">
        <v>2138</v>
      </c>
      <c r="C964" s="20" t="s">
        <v>1188</v>
      </c>
      <c r="D964" s="20">
        <v>50</v>
      </c>
      <c r="E964" s="69" t="s">
        <v>1184</v>
      </c>
      <c r="F964" s="70">
        <v>45268</v>
      </c>
      <c r="G964" s="20">
        <v>54</v>
      </c>
      <c r="H964" s="73">
        <v>4.3</v>
      </c>
      <c r="I964" s="48">
        <f>IF(MONTH(Calls[[#This Row],[Date of Call]])&lt;=6, YEAR(Calls[[#This Row],[Date of Call]]),YEAR(Calls[[#This Row],[Date of Call]])+1)</f>
        <v>2024</v>
      </c>
      <c r="J964" s="48" t="str">
        <f>TEXT(Calls[[#This Row],[Date of Call]],"DDDD")</f>
        <v>Friday</v>
      </c>
      <c r="K964" s="48" t="str" cm="1">
        <f t="array" ref="K964">_xlfn.IFS(Calls[[#This Row],[Duration]]&lt;=10,"Under 10 mins",Calls[[#This Row],[Duration]]&lt;=30,"10 to 30 mins", Calls[[#This Row],[Duration]]&lt;60,"30 to 60 mins", Calls[[#This Row],[Duration]]&lt;=120,"1 to 2 hours",TRUE, "More than 2 hours")</f>
        <v>30 to 60 mins</v>
      </c>
      <c r="L964" s="5">
        <f>ROUND(Calls[[#This Row],[Satisfaction Rating]],0)</f>
        <v>4</v>
      </c>
    </row>
    <row r="965" spans="2:12" x14ac:dyDescent="0.3">
      <c r="B965" s="72" t="s">
        <v>2139</v>
      </c>
      <c r="C965" s="20" t="s">
        <v>1183</v>
      </c>
      <c r="D965" s="20">
        <v>103</v>
      </c>
      <c r="E965" s="69" t="s">
        <v>1166</v>
      </c>
      <c r="F965" s="70">
        <v>45269</v>
      </c>
      <c r="G965" s="20">
        <v>72</v>
      </c>
      <c r="H965" s="73">
        <v>3.4</v>
      </c>
      <c r="I965" s="48">
        <f>IF(MONTH(Calls[[#This Row],[Date of Call]])&lt;=6, YEAR(Calls[[#This Row],[Date of Call]]),YEAR(Calls[[#This Row],[Date of Call]])+1)</f>
        <v>2024</v>
      </c>
      <c r="J965" s="48" t="str">
        <f>TEXT(Calls[[#This Row],[Date of Call]],"DDDD")</f>
        <v>Saturday</v>
      </c>
      <c r="K965" s="48" t="str" cm="1">
        <f t="array" ref="K965">_xlfn.IFS(Calls[[#This Row],[Duration]]&lt;=10,"Under 10 mins",Calls[[#This Row],[Duration]]&lt;=30,"10 to 30 mins", Calls[[#This Row],[Duration]]&lt;60,"30 to 60 mins", Calls[[#This Row],[Duration]]&lt;=120,"1 to 2 hours",TRUE, "More than 2 hours")</f>
        <v>1 to 2 hours</v>
      </c>
      <c r="L965" s="5">
        <f>ROUND(Calls[[#This Row],[Satisfaction Rating]],0)</f>
        <v>3</v>
      </c>
    </row>
    <row r="966" spans="2:12" x14ac:dyDescent="0.3">
      <c r="B966" s="72" t="s">
        <v>2140</v>
      </c>
      <c r="C966" s="20" t="s">
        <v>1181</v>
      </c>
      <c r="D966" s="20">
        <v>63</v>
      </c>
      <c r="E966" s="69" t="s">
        <v>1172</v>
      </c>
      <c r="F966" s="70">
        <v>45269</v>
      </c>
      <c r="G966" s="20">
        <v>82</v>
      </c>
      <c r="H966" s="73">
        <v>3.7</v>
      </c>
      <c r="I966" s="48">
        <f>IF(MONTH(Calls[[#This Row],[Date of Call]])&lt;=6, YEAR(Calls[[#This Row],[Date of Call]]),YEAR(Calls[[#This Row],[Date of Call]])+1)</f>
        <v>2024</v>
      </c>
      <c r="J966" s="48" t="str">
        <f>TEXT(Calls[[#This Row],[Date of Call]],"DDDD")</f>
        <v>Saturday</v>
      </c>
      <c r="K966" s="48" t="str" cm="1">
        <f t="array" ref="K966">_xlfn.IFS(Calls[[#This Row],[Duration]]&lt;=10,"Under 10 mins",Calls[[#This Row],[Duration]]&lt;=30,"10 to 30 mins", Calls[[#This Row],[Duration]]&lt;60,"30 to 60 mins", Calls[[#This Row],[Duration]]&lt;=120,"1 to 2 hours",TRUE, "More than 2 hours")</f>
        <v>1 to 2 hours</v>
      </c>
      <c r="L966" s="5">
        <f>ROUND(Calls[[#This Row],[Satisfaction Rating]],0)</f>
        <v>4</v>
      </c>
    </row>
    <row r="967" spans="2:12" x14ac:dyDescent="0.3">
      <c r="B967" s="72" t="s">
        <v>2141</v>
      </c>
      <c r="C967" s="20" t="s">
        <v>1188</v>
      </c>
      <c r="D967" s="20">
        <v>96</v>
      </c>
      <c r="E967" s="69" t="s">
        <v>1184</v>
      </c>
      <c r="F967" s="70">
        <v>45273</v>
      </c>
      <c r="G967" s="20">
        <v>164</v>
      </c>
      <c r="H967" s="73">
        <v>4.8</v>
      </c>
      <c r="I967" s="48">
        <f>IF(MONTH(Calls[[#This Row],[Date of Call]])&lt;=6, YEAR(Calls[[#This Row],[Date of Call]]),YEAR(Calls[[#This Row],[Date of Call]])+1)</f>
        <v>2024</v>
      </c>
      <c r="J967" s="48" t="str">
        <f>TEXT(Calls[[#This Row],[Date of Call]],"DDDD")</f>
        <v>Wednesday</v>
      </c>
      <c r="K967" s="48" t="str" cm="1">
        <f t="array" ref="K967">_xlfn.IFS(Calls[[#This Row],[Duration]]&lt;=10,"Under 10 mins",Calls[[#This Row],[Duration]]&lt;=30,"10 to 30 mins", Calls[[#This Row],[Duration]]&lt;60,"30 to 60 mins", Calls[[#This Row],[Duration]]&lt;=120,"1 to 2 hours",TRUE, "More than 2 hours")</f>
        <v>1 to 2 hours</v>
      </c>
      <c r="L967" s="5">
        <f>ROUND(Calls[[#This Row],[Satisfaction Rating]],0)</f>
        <v>5</v>
      </c>
    </row>
    <row r="968" spans="2:12" x14ac:dyDescent="0.3">
      <c r="B968" s="72" t="s">
        <v>2142</v>
      </c>
      <c r="C968" s="20" t="s">
        <v>1165</v>
      </c>
      <c r="D968" s="20">
        <v>94</v>
      </c>
      <c r="E968" s="69" t="s">
        <v>1166</v>
      </c>
      <c r="F968" s="70">
        <v>45273</v>
      </c>
      <c r="G968" s="20">
        <v>78</v>
      </c>
      <c r="H968" s="73">
        <v>3.3</v>
      </c>
      <c r="I968" s="48">
        <f>IF(MONTH(Calls[[#This Row],[Date of Call]])&lt;=6, YEAR(Calls[[#This Row],[Date of Call]]),YEAR(Calls[[#This Row],[Date of Call]])+1)</f>
        <v>2024</v>
      </c>
      <c r="J968" s="48" t="str">
        <f>TEXT(Calls[[#This Row],[Date of Call]],"DDDD")</f>
        <v>Wednesday</v>
      </c>
      <c r="K968" s="48" t="str" cm="1">
        <f t="array" ref="K968">_xlfn.IFS(Calls[[#This Row],[Duration]]&lt;=10,"Under 10 mins",Calls[[#This Row],[Duration]]&lt;=30,"10 to 30 mins", Calls[[#This Row],[Duration]]&lt;60,"30 to 60 mins", Calls[[#This Row],[Duration]]&lt;=120,"1 to 2 hours",TRUE, "More than 2 hours")</f>
        <v>1 to 2 hours</v>
      </c>
      <c r="L968" s="5">
        <f>ROUND(Calls[[#This Row],[Satisfaction Rating]],0)</f>
        <v>3</v>
      </c>
    </row>
    <row r="969" spans="2:12" x14ac:dyDescent="0.3">
      <c r="B969" s="72" t="s">
        <v>2143</v>
      </c>
      <c r="C969" s="20" t="s">
        <v>1174</v>
      </c>
      <c r="D969" s="20">
        <v>46</v>
      </c>
      <c r="E969" s="69" t="s">
        <v>1178</v>
      </c>
      <c r="F969" s="70">
        <v>45274</v>
      </c>
      <c r="G969" s="20">
        <v>135</v>
      </c>
      <c r="H969" s="73">
        <v>4.2</v>
      </c>
      <c r="I969" s="48">
        <f>IF(MONTH(Calls[[#This Row],[Date of Call]])&lt;=6, YEAR(Calls[[#This Row],[Date of Call]]),YEAR(Calls[[#This Row],[Date of Call]])+1)</f>
        <v>2024</v>
      </c>
      <c r="J969" s="48" t="str">
        <f>TEXT(Calls[[#This Row],[Date of Call]],"DDDD")</f>
        <v>Thursday</v>
      </c>
      <c r="K969" s="48" t="str" cm="1">
        <f t="array" ref="K969">_xlfn.IFS(Calls[[#This Row],[Duration]]&lt;=10,"Under 10 mins",Calls[[#This Row],[Duration]]&lt;=30,"10 to 30 mins", Calls[[#This Row],[Duration]]&lt;60,"30 to 60 mins", Calls[[#This Row],[Duration]]&lt;=120,"1 to 2 hours",TRUE, "More than 2 hours")</f>
        <v>30 to 60 mins</v>
      </c>
      <c r="L969" s="5">
        <f>ROUND(Calls[[#This Row],[Satisfaction Rating]],0)</f>
        <v>4</v>
      </c>
    </row>
    <row r="970" spans="2:12" x14ac:dyDescent="0.3">
      <c r="B970" s="72" t="s">
        <v>2144</v>
      </c>
      <c r="C970" s="20" t="s">
        <v>1179</v>
      </c>
      <c r="D970" s="20">
        <v>127</v>
      </c>
      <c r="E970" s="69" t="s">
        <v>1184</v>
      </c>
      <c r="F970" s="70">
        <v>45275</v>
      </c>
      <c r="G970" s="20">
        <v>145</v>
      </c>
      <c r="H970" s="73">
        <v>2.6</v>
      </c>
      <c r="I970" s="48">
        <f>IF(MONTH(Calls[[#This Row],[Date of Call]])&lt;=6, YEAR(Calls[[#This Row],[Date of Call]]),YEAR(Calls[[#This Row],[Date of Call]])+1)</f>
        <v>2024</v>
      </c>
      <c r="J970" s="48" t="str">
        <f>TEXT(Calls[[#This Row],[Date of Call]],"DDDD")</f>
        <v>Friday</v>
      </c>
      <c r="K970" s="48" t="str" cm="1">
        <f t="array" ref="K970">_xlfn.IFS(Calls[[#This Row],[Duration]]&lt;=10,"Under 10 mins",Calls[[#This Row],[Duration]]&lt;=30,"10 to 30 mins", Calls[[#This Row],[Duration]]&lt;60,"30 to 60 mins", Calls[[#This Row],[Duration]]&lt;=120,"1 to 2 hours",TRUE, "More than 2 hours")</f>
        <v>More than 2 hours</v>
      </c>
      <c r="L970" s="5">
        <f>ROUND(Calls[[#This Row],[Satisfaction Rating]],0)</f>
        <v>3</v>
      </c>
    </row>
    <row r="971" spans="2:12" x14ac:dyDescent="0.3">
      <c r="B971" s="72" t="s">
        <v>2145</v>
      </c>
      <c r="C971" s="20" t="s">
        <v>1176</v>
      </c>
      <c r="D971" s="20">
        <v>96</v>
      </c>
      <c r="E971" s="69" t="s">
        <v>1178</v>
      </c>
      <c r="F971" s="70">
        <v>45275</v>
      </c>
      <c r="G971" s="20">
        <v>115</v>
      </c>
      <c r="H971" s="73">
        <v>4.9000000000000004</v>
      </c>
      <c r="I971" s="48">
        <f>IF(MONTH(Calls[[#This Row],[Date of Call]])&lt;=6, YEAR(Calls[[#This Row],[Date of Call]]),YEAR(Calls[[#This Row],[Date of Call]])+1)</f>
        <v>2024</v>
      </c>
      <c r="J971" s="48" t="str">
        <f>TEXT(Calls[[#This Row],[Date of Call]],"DDDD")</f>
        <v>Friday</v>
      </c>
      <c r="K971" s="48" t="str" cm="1">
        <f t="array" ref="K971">_xlfn.IFS(Calls[[#This Row],[Duration]]&lt;=10,"Under 10 mins",Calls[[#This Row],[Duration]]&lt;=30,"10 to 30 mins", Calls[[#This Row],[Duration]]&lt;60,"30 to 60 mins", Calls[[#This Row],[Duration]]&lt;=120,"1 to 2 hours",TRUE, "More than 2 hours")</f>
        <v>1 to 2 hours</v>
      </c>
      <c r="L971" s="5">
        <f>ROUND(Calls[[#This Row],[Satisfaction Rating]],0)</f>
        <v>5</v>
      </c>
    </row>
    <row r="972" spans="2:12" x14ac:dyDescent="0.3">
      <c r="B972" s="72" t="s">
        <v>2146</v>
      </c>
      <c r="C972" s="20" t="s">
        <v>1158</v>
      </c>
      <c r="D972" s="20">
        <v>151</v>
      </c>
      <c r="E972" s="69" t="s">
        <v>1166</v>
      </c>
      <c r="F972" s="70">
        <v>45275</v>
      </c>
      <c r="G972" s="20">
        <v>117</v>
      </c>
      <c r="H972" s="73">
        <v>2</v>
      </c>
      <c r="I972" s="48">
        <f>IF(MONTH(Calls[[#This Row],[Date of Call]])&lt;=6, YEAR(Calls[[#This Row],[Date of Call]]),YEAR(Calls[[#This Row],[Date of Call]])+1)</f>
        <v>2024</v>
      </c>
      <c r="J972" s="48" t="str">
        <f>TEXT(Calls[[#This Row],[Date of Call]],"DDDD")</f>
        <v>Friday</v>
      </c>
      <c r="K972" s="48" t="str" cm="1">
        <f t="array" ref="K972">_xlfn.IFS(Calls[[#This Row],[Duration]]&lt;=10,"Under 10 mins",Calls[[#This Row],[Duration]]&lt;=30,"10 to 30 mins", Calls[[#This Row],[Duration]]&lt;60,"30 to 60 mins", Calls[[#This Row],[Duration]]&lt;=120,"1 to 2 hours",TRUE, "More than 2 hours")</f>
        <v>More than 2 hours</v>
      </c>
      <c r="L972" s="5">
        <f>ROUND(Calls[[#This Row],[Satisfaction Rating]],0)</f>
        <v>2</v>
      </c>
    </row>
    <row r="973" spans="2:12" x14ac:dyDescent="0.3">
      <c r="B973" s="72" t="s">
        <v>2147</v>
      </c>
      <c r="C973" s="20" t="s">
        <v>1179</v>
      </c>
      <c r="D973" s="20">
        <v>158</v>
      </c>
      <c r="E973" s="69" t="s">
        <v>1157</v>
      </c>
      <c r="F973" s="70">
        <v>45276</v>
      </c>
      <c r="G973" s="20">
        <v>36</v>
      </c>
      <c r="H973" s="73">
        <v>4.7</v>
      </c>
      <c r="I973" s="48">
        <f>IF(MONTH(Calls[[#This Row],[Date of Call]])&lt;=6, YEAR(Calls[[#This Row],[Date of Call]]),YEAR(Calls[[#This Row],[Date of Call]])+1)</f>
        <v>2024</v>
      </c>
      <c r="J973" s="48" t="str">
        <f>TEXT(Calls[[#This Row],[Date of Call]],"DDDD")</f>
        <v>Saturday</v>
      </c>
      <c r="K973" s="48" t="str" cm="1">
        <f t="array" ref="K973">_xlfn.IFS(Calls[[#This Row],[Duration]]&lt;=10,"Under 10 mins",Calls[[#This Row],[Duration]]&lt;=30,"10 to 30 mins", Calls[[#This Row],[Duration]]&lt;60,"30 to 60 mins", Calls[[#This Row],[Duration]]&lt;=120,"1 to 2 hours",TRUE, "More than 2 hours")</f>
        <v>More than 2 hours</v>
      </c>
      <c r="L973" s="5">
        <f>ROUND(Calls[[#This Row],[Satisfaction Rating]],0)</f>
        <v>5</v>
      </c>
    </row>
    <row r="974" spans="2:12" x14ac:dyDescent="0.3">
      <c r="B974" s="72" t="s">
        <v>2148</v>
      </c>
      <c r="C974" s="20" t="s">
        <v>1165</v>
      </c>
      <c r="D974" s="20">
        <v>45</v>
      </c>
      <c r="E974" s="69" t="s">
        <v>1157</v>
      </c>
      <c r="F974" s="70">
        <v>45276</v>
      </c>
      <c r="G974" s="20">
        <v>84</v>
      </c>
      <c r="H974" s="73">
        <v>2.8</v>
      </c>
      <c r="I974" s="48">
        <f>IF(MONTH(Calls[[#This Row],[Date of Call]])&lt;=6, YEAR(Calls[[#This Row],[Date of Call]]),YEAR(Calls[[#This Row],[Date of Call]])+1)</f>
        <v>2024</v>
      </c>
      <c r="J974" s="48" t="str">
        <f>TEXT(Calls[[#This Row],[Date of Call]],"DDDD")</f>
        <v>Saturday</v>
      </c>
      <c r="K974" s="48" t="str" cm="1">
        <f t="array" ref="K974">_xlfn.IFS(Calls[[#This Row],[Duration]]&lt;=10,"Under 10 mins",Calls[[#This Row],[Duration]]&lt;=30,"10 to 30 mins", Calls[[#This Row],[Duration]]&lt;60,"30 to 60 mins", Calls[[#This Row],[Duration]]&lt;=120,"1 to 2 hours",TRUE, "More than 2 hours")</f>
        <v>30 to 60 mins</v>
      </c>
      <c r="L974" s="5">
        <f>ROUND(Calls[[#This Row],[Satisfaction Rating]],0)</f>
        <v>3</v>
      </c>
    </row>
    <row r="975" spans="2:12" x14ac:dyDescent="0.3">
      <c r="B975" s="72" t="s">
        <v>2149</v>
      </c>
      <c r="C975" s="20" t="s">
        <v>1162</v>
      </c>
      <c r="D975" s="20">
        <v>141</v>
      </c>
      <c r="E975" s="69" t="s">
        <v>1157</v>
      </c>
      <c r="F975" s="70">
        <v>45276</v>
      </c>
      <c r="G975" s="20">
        <v>66</v>
      </c>
      <c r="H975" s="73">
        <v>3.2</v>
      </c>
      <c r="I975" s="48">
        <f>IF(MONTH(Calls[[#This Row],[Date of Call]])&lt;=6, YEAR(Calls[[#This Row],[Date of Call]]),YEAR(Calls[[#This Row],[Date of Call]])+1)</f>
        <v>2024</v>
      </c>
      <c r="J975" s="48" t="str">
        <f>TEXT(Calls[[#This Row],[Date of Call]],"DDDD")</f>
        <v>Saturday</v>
      </c>
      <c r="K975" s="48" t="str" cm="1">
        <f t="array" ref="K975">_xlfn.IFS(Calls[[#This Row],[Duration]]&lt;=10,"Under 10 mins",Calls[[#This Row],[Duration]]&lt;=30,"10 to 30 mins", Calls[[#This Row],[Duration]]&lt;60,"30 to 60 mins", Calls[[#This Row],[Duration]]&lt;=120,"1 to 2 hours",TRUE, "More than 2 hours")</f>
        <v>More than 2 hours</v>
      </c>
      <c r="L975" s="5">
        <f>ROUND(Calls[[#This Row],[Satisfaction Rating]],0)</f>
        <v>3</v>
      </c>
    </row>
    <row r="976" spans="2:12" x14ac:dyDescent="0.3">
      <c r="B976" s="72" t="s">
        <v>2150</v>
      </c>
      <c r="C976" s="20" t="s">
        <v>1183</v>
      </c>
      <c r="D976" s="20">
        <v>147</v>
      </c>
      <c r="E976" s="69" t="s">
        <v>1178</v>
      </c>
      <c r="F976" s="70">
        <v>45276</v>
      </c>
      <c r="G976" s="20">
        <v>76</v>
      </c>
      <c r="H976" s="73">
        <v>4.7</v>
      </c>
      <c r="I976" s="48">
        <f>IF(MONTH(Calls[[#This Row],[Date of Call]])&lt;=6, YEAR(Calls[[#This Row],[Date of Call]]),YEAR(Calls[[#This Row],[Date of Call]])+1)</f>
        <v>2024</v>
      </c>
      <c r="J976" s="48" t="str">
        <f>TEXT(Calls[[#This Row],[Date of Call]],"DDDD")</f>
        <v>Saturday</v>
      </c>
      <c r="K976" s="48" t="str" cm="1">
        <f t="array" ref="K976">_xlfn.IFS(Calls[[#This Row],[Duration]]&lt;=10,"Under 10 mins",Calls[[#This Row],[Duration]]&lt;=30,"10 to 30 mins", Calls[[#This Row],[Duration]]&lt;60,"30 to 60 mins", Calls[[#This Row],[Duration]]&lt;=120,"1 to 2 hours",TRUE, "More than 2 hours")</f>
        <v>More than 2 hours</v>
      </c>
      <c r="L976" s="5">
        <f>ROUND(Calls[[#This Row],[Satisfaction Rating]],0)</f>
        <v>5</v>
      </c>
    </row>
    <row r="977" spans="2:12" x14ac:dyDescent="0.3">
      <c r="B977" s="72" t="s">
        <v>2151</v>
      </c>
      <c r="C977" s="20" t="s">
        <v>1192</v>
      </c>
      <c r="D977" s="20">
        <v>126</v>
      </c>
      <c r="E977" s="69" t="s">
        <v>1178</v>
      </c>
      <c r="F977" s="70">
        <v>45276</v>
      </c>
      <c r="G977" s="20">
        <v>185</v>
      </c>
      <c r="H977" s="73">
        <v>4.8</v>
      </c>
      <c r="I977" s="48">
        <f>IF(MONTH(Calls[[#This Row],[Date of Call]])&lt;=6, YEAR(Calls[[#This Row],[Date of Call]]),YEAR(Calls[[#This Row],[Date of Call]])+1)</f>
        <v>2024</v>
      </c>
      <c r="J977" s="48" t="str">
        <f>TEXT(Calls[[#This Row],[Date of Call]],"DDDD")</f>
        <v>Saturday</v>
      </c>
      <c r="K977" s="48" t="str" cm="1">
        <f t="array" ref="K977">_xlfn.IFS(Calls[[#This Row],[Duration]]&lt;=10,"Under 10 mins",Calls[[#This Row],[Duration]]&lt;=30,"10 to 30 mins", Calls[[#This Row],[Duration]]&lt;60,"30 to 60 mins", Calls[[#This Row],[Duration]]&lt;=120,"1 to 2 hours",TRUE, "More than 2 hours")</f>
        <v>More than 2 hours</v>
      </c>
      <c r="L977" s="5">
        <f>ROUND(Calls[[#This Row],[Satisfaction Rating]],0)</f>
        <v>5</v>
      </c>
    </row>
    <row r="978" spans="2:12" x14ac:dyDescent="0.3">
      <c r="B978" s="72" t="s">
        <v>2152</v>
      </c>
      <c r="C978" s="20" t="s">
        <v>1165</v>
      </c>
      <c r="D978" s="20">
        <v>126</v>
      </c>
      <c r="E978" s="69" t="s">
        <v>1172</v>
      </c>
      <c r="F978" s="70">
        <v>45277</v>
      </c>
      <c r="G978" s="20">
        <v>80</v>
      </c>
      <c r="H978" s="73">
        <v>4.7</v>
      </c>
      <c r="I978" s="48">
        <f>IF(MONTH(Calls[[#This Row],[Date of Call]])&lt;=6, YEAR(Calls[[#This Row],[Date of Call]]),YEAR(Calls[[#This Row],[Date of Call]])+1)</f>
        <v>2024</v>
      </c>
      <c r="J978" s="48" t="str">
        <f>TEXT(Calls[[#This Row],[Date of Call]],"DDDD")</f>
        <v>Sunday</v>
      </c>
      <c r="K978" s="48" t="str" cm="1">
        <f t="array" ref="K978">_xlfn.IFS(Calls[[#This Row],[Duration]]&lt;=10,"Under 10 mins",Calls[[#This Row],[Duration]]&lt;=30,"10 to 30 mins", Calls[[#This Row],[Duration]]&lt;60,"30 to 60 mins", Calls[[#This Row],[Duration]]&lt;=120,"1 to 2 hours",TRUE, "More than 2 hours")</f>
        <v>More than 2 hours</v>
      </c>
      <c r="L978" s="5">
        <f>ROUND(Calls[[#This Row],[Satisfaction Rating]],0)</f>
        <v>5</v>
      </c>
    </row>
    <row r="979" spans="2:12" x14ac:dyDescent="0.3">
      <c r="B979" s="72" t="s">
        <v>2153</v>
      </c>
      <c r="C979" s="20" t="s">
        <v>1187</v>
      </c>
      <c r="D979" s="20">
        <v>32</v>
      </c>
      <c r="E979" s="69" t="s">
        <v>1178</v>
      </c>
      <c r="F979" s="70">
        <v>45277</v>
      </c>
      <c r="G979" s="20">
        <v>148</v>
      </c>
      <c r="H979" s="73">
        <v>4</v>
      </c>
      <c r="I979" s="48">
        <f>IF(MONTH(Calls[[#This Row],[Date of Call]])&lt;=6, YEAR(Calls[[#This Row],[Date of Call]]),YEAR(Calls[[#This Row],[Date of Call]])+1)</f>
        <v>2024</v>
      </c>
      <c r="J979" s="48" t="str">
        <f>TEXT(Calls[[#This Row],[Date of Call]],"DDDD")</f>
        <v>Sunday</v>
      </c>
      <c r="K979" s="48" t="str" cm="1">
        <f t="array" ref="K979">_xlfn.IFS(Calls[[#This Row],[Duration]]&lt;=10,"Under 10 mins",Calls[[#This Row],[Duration]]&lt;=30,"10 to 30 mins", Calls[[#This Row],[Duration]]&lt;60,"30 to 60 mins", Calls[[#This Row],[Duration]]&lt;=120,"1 to 2 hours",TRUE, "More than 2 hours")</f>
        <v>30 to 60 mins</v>
      </c>
      <c r="L979" s="5">
        <f>ROUND(Calls[[#This Row],[Satisfaction Rating]],0)</f>
        <v>4</v>
      </c>
    </row>
    <row r="980" spans="2:12" x14ac:dyDescent="0.3">
      <c r="B980" s="72" t="s">
        <v>2154</v>
      </c>
      <c r="C980" s="20" t="s">
        <v>1165</v>
      </c>
      <c r="D980" s="20">
        <v>84</v>
      </c>
      <c r="E980" s="69" t="s">
        <v>1184</v>
      </c>
      <c r="F980" s="70">
        <v>45279</v>
      </c>
      <c r="G980" s="20">
        <v>180</v>
      </c>
      <c r="H980" s="73">
        <v>4.9000000000000004</v>
      </c>
      <c r="I980" s="48">
        <f>IF(MONTH(Calls[[#This Row],[Date of Call]])&lt;=6, YEAR(Calls[[#This Row],[Date of Call]]),YEAR(Calls[[#This Row],[Date of Call]])+1)</f>
        <v>2024</v>
      </c>
      <c r="J980" s="48" t="str">
        <f>TEXT(Calls[[#This Row],[Date of Call]],"DDDD")</f>
        <v>Tuesday</v>
      </c>
      <c r="K980" s="48" t="str" cm="1">
        <f t="array" ref="K980">_xlfn.IFS(Calls[[#This Row],[Duration]]&lt;=10,"Under 10 mins",Calls[[#This Row],[Duration]]&lt;=30,"10 to 30 mins", Calls[[#This Row],[Duration]]&lt;60,"30 to 60 mins", Calls[[#This Row],[Duration]]&lt;=120,"1 to 2 hours",TRUE, "More than 2 hours")</f>
        <v>1 to 2 hours</v>
      </c>
      <c r="L980" s="5">
        <f>ROUND(Calls[[#This Row],[Satisfaction Rating]],0)</f>
        <v>5</v>
      </c>
    </row>
    <row r="981" spans="2:12" x14ac:dyDescent="0.3">
      <c r="B981" s="72" t="s">
        <v>2155</v>
      </c>
      <c r="C981" s="20" t="s">
        <v>1181</v>
      </c>
      <c r="D981" s="20">
        <v>120</v>
      </c>
      <c r="E981" s="69" t="s">
        <v>1172</v>
      </c>
      <c r="F981" s="70">
        <v>45280</v>
      </c>
      <c r="G981" s="20">
        <v>190</v>
      </c>
      <c r="H981" s="73">
        <v>3.7</v>
      </c>
      <c r="I981" s="48">
        <f>IF(MONTH(Calls[[#This Row],[Date of Call]])&lt;=6, YEAR(Calls[[#This Row],[Date of Call]]),YEAR(Calls[[#This Row],[Date of Call]])+1)</f>
        <v>2024</v>
      </c>
      <c r="J981" s="48" t="str">
        <f>TEXT(Calls[[#This Row],[Date of Call]],"DDDD")</f>
        <v>Wednesday</v>
      </c>
      <c r="K981" s="48" t="str" cm="1">
        <f t="array" ref="K981">_xlfn.IFS(Calls[[#This Row],[Duration]]&lt;=10,"Under 10 mins",Calls[[#This Row],[Duration]]&lt;=30,"10 to 30 mins", Calls[[#This Row],[Duration]]&lt;60,"30 to 60 mins", Calls[[#This Row],[Duration]]&lt;=120,"1 to 2 hours",TRUE, "More than 2 hours")</f>
        <v>1 to 2 hours</v>
      </c>
      <c r="L981" s="5">
        <f>ROUND(Calls[[#This Row],[Satisfaction Rating]],0)</f>
        <v>4</v>
      </c>
    </row>
    <row r="982" spans="2:12" x14ac:dyDescent="0.3">
      <c r="B982" s="72" t="s">
        <v>2156</v>
      </c>
      <c r="C982" s="20" t="s">
        <v>1171</v>
      </c>
      <c r="D982" s="20">
        <v>93</v>
      </c>
      <c r="E982" s="69" t="s">
        <v>1178</v>
      </c>
      <c r="F982" s="70">
        <v>45280</v>
      </c>
      <c r="G982" s="20">
        <v>38</v>
      </c>
      <c r="H982" s="73">
        <v>4.5</v>
      </c>
      <c r="I982" s="48">
        <f>IF(MONTH(Calls[[#This Row],[Date of Call]])&lt;=6, YEAR(Calls[[#This Row],[Date of Call]]),YEAR(Calls[[#This Row],[Date of Call]])+1)</f>
        <v>2024</v>
      </c>
      <c r="J982" s="48" t="str">
        <f>TEXT(Calls[[#This Row],[Date of Call]],"DDDD")</f>
        <v>Wednesday</v>
      </c>
      <c r="K982" s="48" t="str" cm="1">
        <f t="array" ref="K982">_xlfn.IFS(Calls[[#This Row],[Duration]]&lt;=10,"Under 10 mins",Calls[[#This Row],[Duration]]&lt;=30,"10 to 30 mins", Calls[[#This Row],[Duration]]&lt;60,"30 to 60 mins", Calls[[#This Row],[Duration]]&lt;=120,"1 to 2 hours",TRUE, "More than 2 hours")</f>
        <v>1 to 2 hours</v>
      </c>
      <c r="L982" s="5">
        <f>ROUND(Calls[[#This Row],[Satisfaction Rating]],0)</f>
        <v>5</v>
      </c>
    </row>
    <row r="983" spans="2:12" x14ac:dyDescent="0.3">
      <c r="B983" s="72" t="s">
        <v>2157</v>
      </c>
      <c r="C983" s="20" t="s">
        <v>1176</v>
      </c>
      <c r="D983" s="20">
        <v>76</v>
      </c>
      <c r="E983" s="69" t="s">
        <v>1166</v>
      </c>
      <c r="F983" s="70">
        <v>45281</v>
      </c>
      <c r="G983" s="20">
        <v>82</v>
      </c>
      <c r="H983" s="73">
        <v>2.1</v>
      </c>
      <c r="I983" s="48">
        <f>IF(MONTH(Calls[[#This Row],[Date of Call]])&lt;=6, YEAR(Calls[[#This Row],[Date of Call]]),YEAR(Calls[[#This Row],[Date of Call]])+1)</f>
        <v>2024</v>
      </c>
      <c r="J983" s="48" t="str">
        <f>TEXT(Calls[[#This Row],[Date of Call]],"DDDD")</f>
        <v>Thursday</v>
      </c>
      <c r="K983" s="48" t="str" cm="1">
        <f t="array" ref="K983">_xlfn.IFS(Calls[[#This Row],[Duration]]&lt;=10,"Under 10 mins",Calls[[#This Row],[Duration]]&lt;=30,"10 to 30 mins", Calls[[#This Row],[Duration]]&lt;60,"30 to 60 mins", Calls[[#This Row],[Duration]]&lt;=120,"1 to 2 hours",TRUE, "More than 2 hours")</f>
        <v>1 to 2 hours</v>
      </c>
      <c r="L983" s="5">
        <f>ROUND(Calls[[#This Row],[Satisfaction Rating]],0)</f>
        <v>2</v>
      </c>
    </row>
    <row r="984" spans="2:12" x14ac:dyDescent="0.3">
      <c r="B984" s="72" t="s">
        <v>2158</v>
      </c>
      <c r="C984" s="20" t="s">
        <v>1179</v>
      </c>
      <c r="D984" s="20">
        <v>89</v>
      </c>
      <c r="E984" s="69" t="s">
        <v>1178</v>
      </c>
      <c r="F984" s="70">
        <v>45284</v>
      </c>
      <c r="G984" s="20">
        <v>88</v>
      </c>
      <c r="H984" s="73">
        <v>2.8</v>
      </c>
      <c r="I984" s="48">
        <f>IF(MONTH(Calls[[#This Row],[Date of Call]])&lt;=6, YEAR(Calls[[#This Row],[Date of Call]]),YEAR(Calls[[#This Row],[Date of Call]])+1)</f>
        <v>2024</v>
      </c>
      <c r="J984" s="48" t="str">
        <f>TEXT(Calls[[#This Row],[Date of Call]],"DDDD")</f>
        <v>Sunday</v>
      </c>
      <c r="K984" s="48" t="str" cm="1">
        <f t="array" ref="K984">_xlfn.IFS(Calls[[#This Row],[Duration]]&lt;=10,"Under 10 mins",Calls[[#This Row],[Duration]]&lt;=30,"10 to 30 mins", Calls[[#This Row],[Duration]]&lt;60,"30 to 60 mins", Calls[[#This Row],[Duration]]&lt;=120,"1 to 2 hours",TRUE, "More than 2 hours")</f>
        <v>1 to 2 hours</v>
      </c>
      <c r="L984" s="5">
        <f>ROUND(Calls[[#This Row],[Satisfaction Rating]],0)</f>
        <v>3</v>
      </c>
    </row>
    <row r="985" spans="2:12" x14ac:dyDescent="0.3">
      <c r="B985" s="72" t="s">
        <v>2159</v>
      </c>
      <c r="C985" s="20" t="s">
        <v>1169</v>
      </c>
      <c r="D985" s="20">
        <v>91</v>
      </c>
      <c r="E985" s="69" t="s">
        <v>1184</v>
      </c>
      <c r="F985" s="70">
        <v>45284</v>
      </c>
      <c r="G985" s="20">
        <v>42</v>
      </c>
      <c r="H985" s="73">
        <v>4.0999999999999996</v>
      </c>
      <c r="I985" s="48">
        <f>IF(MONTH(Calls[[#This Row],[Date of Call]])&lt;=6, YEAR(Calls[[#This Row],[Date of Call]]),YEAR(Calls[[#This Row],[Date of Call]])+1)</f>
        <v>2024</v>
      </c>
      <c r="J985" s="48" t="str">
        <f>TEXT(Calls[[#This Row],[Date of Call]],"DDDD")</f>
        <v>Sunday</v>
      </c>
      <c r="K985" s="48" t="str" cm="1">
        <f t="array" ref="K985">_xlfn.IFS(Calls[[#This Row],[Duration]]&lt;=10,"Under 10 mins",Calls[[#This Row],[Duration]]&lt;=30,"10 to 30 mins", Calls[[#This Row],[Duration]]&lt;60,"30 to 60 mins", Calls[[#This Row],[Duration]]&lt;=120,"1 to 2 hours",TRUE, "More than 2 hours")</f>
        <v>1 to 2 hours</v>
      </c>
      <c r="L985" s="5">
        <f>ROUND(Calls[[#This Row],[Satisfaction Rating]],0)</f>
        <v>4</v>
      </c>
    </row>
    <row r="986" spans="2:12" x14ac:dyDescent="0.3">
      <c r="B986" s="72" t="s">
        <v>2160</v>
      </c>
      <c r="C986" s="20" t="s">
        <v>1174</v>
      </c>
      <c r="D986" s="20">
        <v>7</v>
      </c>
      <c r="E986" s="69" t="s">
        <v>1157</v>
      </c>
      <c r="F986" s="70">
        <v>45285</v>
      </c>
      <c r="G986" s="20">
        <v>64</v>
      </c>
      <c r="H986" s="73">
        <v>3.3</v>
      </c>
      <c r="I986" s="48">
        <f>IF(MONTH(Calls[[#This Row],[Date of Call]])&lt;=6, YEAR(Calls[[#This Row],[Date of Call]]),YEAR(Calls[[#This Row],[Date of Call]])+1)</f>
        <v>2024</v>
      </c>
      <c r="J986" s="48" t="str">
        <f>TEXT(Calls[[#This Row],[Date of Call]],"DDDD")</f>
        <v>Monday</v>
      </c>
      <c r="K986" s="48" t="str" cm="1">
        <f t="array" ref="K986">_xlfn.IFS(Calls[[#This Row],[Duration]]&lt;=10,"Under 10 mins",Calls[[#This Row],[Duration]]&lt;=30,"10 to 30 mins", Calls[[#This Row],[Duration]]&lt;60,"30 to 60 mins", Calls[[#This Row],[Duration]]&lt;=120,"1 to 2 hours",TRUE, "More than 2 hours")</f>
        <v>Under 10 mins</v>
      </c>
      <c r="L986" s="5">
        <f>ROUND(Calls[[#This Row],[Satisfaction Rating]],0)</f>
        <v>3</v>
      </c>
    </row>
    <row r="987" spans="2:12" x14ac:dyDescent="0.3">
      <c r="B987" s="72" t="s">
        <v>2161</v>
      </c>
      <c r="C987" s="20" t="s">
        <v>1187</v>
      </c>
      <c r="D987" s="20">
        <v>140</v>
      </c>
      <c r="E987" s="69" t="s">
        <v>1157</v>
      </c>
      <c r="F987" s="70">
        <v>45285</v>
      </c>
      <c r="G987" s="20">
        <v>105</v>
      </c>
      <c r="H987" s="73">
        <v>1.7</v>
      </c>
      <c r="I987" s="48">
        <f>IF(MONTH(Calls[[#This Row],[Date of Call]])&lt;=6, YEAR(Calls[[#This Row],[Date of Call]]),YEAR(Calls[[#This Row],[Date of Call]])+1)</f>
        <v>2024</v>
      </c>
      <c r="J987" s="48" t="str">
        <f>TEXT(Calls[[#This Row],[Date of Call]],"DDDD")</f>
        <v>Monday</v>
      </c>
      <c r="K987" s="48" t="str" cm="1">
        <f t="array" ref="K987">_xlfn.IFS(Calls[[#This Row],[Duration]]&lt;=10,"Under 10 mins",Calls[[#This Row],[Duration]]&lt;=30,"10 to 30 mins", Calls[[#This Row],[Duration]]&lt;60,"30 to 60 mins", Calls[[#This Row],[Duration]]&lt;=120,"1 to 2 hours",TRUE, "More than 2 hours")</f>
        <v>More than 2 hours</v>
      </c>
      <c r="L987" s="5">
        <f>ROUND(Calls[[#This Row],[Satisfaction Rating]],0)</f>
        <v>2</v>
      </c>
    </row>
    <row r="988" spans="2:12" x14ac:dyDescent="0.3">
      <c r="B988" s="72" t="s">
        <v>2162</v>
      </c>
      <c r="C988" s="20" t="s">
        <v>1161</v>
      </c>
      <c r="D988" s="20">
        <v>58</v>
      </c>
      <c r="E988" s="69" t="s">
        <v>1172</v>
      </c>
      <c r="F988" s="70">
        <v>45285</v>
      </c>
      <c r="G988" s="20">
        <v>25</v>
      </c>
      <c r="H988" s="73">
        <v>3.6</v>
      </c>
      <c r="I988" s="48">
        <f>IF(MONTH(Calls[[#This Row],[Date of Call]])&lt;=6, YEAR(Calls[[#This Row],[Date of Call]]),YEAR(Calls[[#This Row],[Date of Call]])+1)</f>
        <v>2024</v>
      </c>
      <c r="J988" s="48" t="str">
        <f>TEXT(Calls[[#This Row],[Date of Call]],"DDDD")</f>
        <v>Monday</v>
      </c>
      <c r="K988" s="48" t="str" cm="1">
        <f t="array" ref="K988">_xlfn.IFS(Calls[[#This Row],[Duration]]&lt;=10,"Under 10 mins",Calls[[#This Row],[Duration]]&lt;=30,"10 to 30 mins", Calls[[#This Row],[Duration]]&lt;60,"30 to 60 mins", Calls[[#This Row],[Duration]]&lt;=120,"1 to 2 hours",TRUE, "More than 2 hours")</f>
        <v>30 to 60 mins</v>
      </c>
      <c r="L988" s="5">
        <f>ROUND(Calls[[#This Row],[Satisfaction Rating]],0)</f>
        <v>4</v>
      </c>
    </row>
    <row r="989" spans="2:12" x14ac:dyDescent="0.3">
      <c r="B989" s="72" t="s">
        <v>2163</v>
      </c>
      <c r="C989" s="20" t="s">
        <v>1156</v>
      </c>
      <c r="D989" s="20">
        <v>90</v>
      </c>
      <c r="E989" s="69" t="s">
        <v>1166</v>
      </c>
      <c r="F989" s="70">
        <v>45286</v>
      </c>
      <c r="G989" s="20">
        <v>176</v>
      </c>
      <c r="H989" s="73">
        <v>3.6</v>
      </c>
      <c r="I989" s="48">
        <f>IF(MONTH(Calls[[#This Row],[Date of Call]])&lt;=6, YEAR(Calls[[#This Row],[Date of Call]]),YEAR(Calls[[#This Row],[Date of Call]])+1)</f>
        <v>2024</v>
      </c>
      <c r="J989" s="48" t="str">
        <f>TEXT(Calls[[#This Row],[Date of Call]],"DDDD")</f>
        <v>Tuesday</v>
      </c>
      <c r="K989" s="48" t="str" cm="1">
        <f t="array" ref="K989">_xlfn.IFS(Calls[[#This Row],[Duration]]&lt;=10,"Under 10 mins",Calls[[#This Row],[Duration]]&lt;=30,"10 to 30 mins", Calls[[#This Row],[Duration]]&lt;60,"30 to 60 mins", Calls[[#This Row],[Duration]]&lt;=120,"1 to 2 hours",TRUE, "More than 2 hours")</f>
        <v>1 to 2 hours</v>
      </c>
      <c r="L989" s="5">
        <f>ROUND(Calls[[#This Row],[Satisfaction Rating]],0)</f>
        <v>4</v>
      </c>
    </row>
    <row r="990" spans="2:12" x14ac:dyDescent="0.3">
      <c r="B990" s="72" t="s">
        <v>2164</v>
      </c>
      <c r="C990" s="20" t="s">
        <v>1156</v>
      </c>
      <c r="D990" s="20">
        <v>106</v>
      </c>
      <c r="E990" s="69" t="s">
        <v>1178</v>
      </c>
      <c r="F990" s="70">
        <v>45287</v>
      </c>
      <c r="G990" s="20">
        <v>46</v>
      </c>
      <c r="H990" s="73">
        <v>4.5999999999999996</v>
      </c>
      <c r="I990" s="48">
        <f>IF(MONTH(Calls[[#This Row],[Date of Call]])&lt;=6, YEAR(Calls[[#This Row],[Date of Call]]),YEAR(Calls[[#This Row],[Date of Call]])+1)</f>
        <v>2024</v>
      </c>
      <c r="J990" s="48" t="str">
        <f>TEXT(Calls[[#This Row],[Date of Call]],"DDDD")</f>
        <v>Wednesday</v>
      </c>
      <c r="K990" s="48" t="str" cm="1">
        <f t="array" ref="K990">_xlfn.IFS(Calls[[#This Row],[Duration]]&lt;=10,"Under 10 mins",Calls[[#This Row],[Duration]]&lt;=30,"10 to 30 mins", Calls[[#This Row],[Duration]]&lt;60,"30 to 60 mins", Calls[[#This Row],[Duration]]&lt;=120,"1 to 2 hours",TRUE, "More than 2 hours")</f>
        <v>1 to 2 hours</v>
      </c>
      <c r="L990" s="5">
        <f>ROUND(Calls[[#This Row],[Satisfaction Rating]],0)</f>
        <v>5</v>
      </c>
    </row>
    <row r="991" spans="2:12" x14ac:dyDescent="0.3">
      <c r="B991" s="72" t="s">
        <v>2165</v>
      </c>
      <c r="C991" s="20" t="s">
        <v>1181</v>
      </c>
      <c r="D991" s="20">
        <v>72</v>
      </c>
      <c r="E991" s="69" t="s">
        <v>1157</v>
      </c>
      <c r="F991" s="70">
        <v>45287</v>
      </c>
      <c r="G991" s="20">
        <v>164</v>
      </c>
      <c r="H991" s="73">
        <v>4.8</v>
      </c>
      <c r="I991" s="48">
        <f>IF(MONTH(Calls[[#This Row],[Date of Call]])&lt;=6, YEAR(Calls[[#This Row],[Date of Call]]),YEAR(Calls[[#This Row],[Date of Call]])+1)</f>
        <v>2024</v>
      </c>
      <c r="J991" s="48" t="str">
        <f>TEXT(Calls[[#This Row],[Date of Call]],"DDDD")</f>
        <v>Wednesday</v>
      </c>
      <c r="K991" s="48" t="str" cm="1">
        <f t="array" ref="K991">_xlfn.IFS(Calls[[#This Row],[Duration]]&lt;=10,"Under 10 mins",Calls[[#This Row],[Duration]]&lt;=30,"10 to 30 mins", Calls[[#This Row],[Duration]]&lt;60,"30 to 60 mins", Calls[[#This Row],[Duration]]&lt;=120,"1 to 2 hours",TRUE, "More than 2 hours")</f>
        <v>1 to 2 hours</v>
      </c>
      <c r="L991" s="5">
        <f>ROUND(Calls[[#This Row],[Satisfaction Rating]],0)</f>
        <v>5</v>
      </c>
    </row>
    <row r="992" spans="2:12" x14ac:dyDescent="0.3">
      <c r="B992" s="72" t="s">
        <v>2166</v>
      </c>
      <c r="C992" s="20" t="s">
        <v>1174</v>
      </c>
      <c r="D992" s="20">
        <v>124</v>
      </c>
      <c r="E992" s="69" t="s">
        <v>1157</v>
      </c>
      <c r="F992" s="70">
        <v>45288</v>
      </c>
      <c r="G992" s="20">
        <v>64</v>
      </c>
      <c r="H992" s="73">
        <v>4.5</v>
      </c>
      <c r="I992" s="48">
        <f>IF(MONTH(Calls[[#This Row],[Date of Call]])&lt;=6, YEAR(Calls[[#This Row],[Date of Call]]),YEAR(Calls[[#This Row],[Date of Call]])+1)</f>
        <v>2024</v>
      </c>
      <c r="J992" s="48" t="str">
        <f>TEXT(Calls[[#This Row],[Date of Call]],"DDDD")</f>
        <v>Thursday</v>
      </c>
      <c r="K992" s="48" t="str" cm="1">
        <f t="array" ref="K992">_xlfn.IFS(Calls[[#This Row],[Duration]]&lt;=10,"Under 10 mins",Calls[[#This Row],[Duration]]&lt;=30,"10 to 30 mins", Calls[[#This Row],[Duration]]&lt;60,"30 to 60 mins", Calls[[#This Row],[Duration]]&lt;=120,"1 to 2 hours",TRUE, "More than 2 hours")</f>
        <v>More than 2 hours</v>
      </c>
      <c r="L992" s="5">
        <f>ROUND(Calls[[#This Row],[Satisfaction Rating]],0)</f>
        <v>5</v>
      </c>
    </row>
    <row r="993" spans="2:12" x14ac:dyDescent="0.3">
      <c r="B993" s="72" t="s">
        <v>2167</v>
      </c>
      <c r="C993" s="20" t="s">
        <v>1162</v>
      </c>
      <c r="D993" s="20">
        <v>86</v>
      </c>
      <c r="E993" s="69" t="s">
        <v>1184</v>
      </c>
      <c r="F993" s="70">
        <v>45288</v>
      </c>
      <c r="G993" s="20">
        <v>205</v>
      </c>
      <c r="H993" s="73">
        <v>4.5</v>
      </c>
      <c r="I993" s="48">
        <f>IF(MONTH(Calls[[#This Row],[Date of Call]])&lt;=6, YEAR(Calls[[#This Row],[Date of Call]]),YEAR(Calls[[#This Row],[Date of Call]])+1)</f>
        <v>2024</v>
      </c>
      <c r="J993" s="48" t="str">
        <f>TEXT(Calls[[#This Row],[Date of Call]],"DDDD")</f>
        <v>Thursday</v>
      </c>
      <c r="K993" s="48" t="str" cm="1">
        <f t="array" ref="K993">_xlfn.IFS(Calls[[#This Row],[Duration]]&lt;=10,"Under 10 mins",Calls[[#This Row],[Duration]]&lt;=30,"10 to 30 mins", Calls[[#This Row],[Duration]]&lt;60,"30 to 60 mins", Calls[[#This Row],[Duration]]&lt;=120,"1 to 2 hours",TRUE, "More than 2 hours")</f>
        <v>1 to 2 hours</v>
      </c>
      <c r="L993" s="5">
        <f>ROUND(Calls[[#This Row],[Satisfaction Rating]],0)</f>
        <v>5</v>
      </c>
    </row>
    <row r="994" spans="2:12" x14ac:dyDescent="0.3">
      <c r="B994" s="72" t="s">
        <v>2168</v>
      </c>
      <c r="C994" s="20" t="s">
        <v>1165</v>
      </c>
      <c r="D994" s="20">
        <v>164</v>
      </c>
      <c r="E994" s="69" t="s">
        <v>1184</v>
      </c>
      <c r="F994" s="70">
        <v>45289</v>
      </c>
      <c r="G994" s="20">
        <v>100</v>
      </c>
      <c r="H994" s="73">
        <v>4.5999999999999996</v>
      </c>
      <c r="I994" s="48">
        <f>IF(MONTH(Calls[[#This Row],[Date of Call]])&lt;=6, YEAR(Calls[[#This Row],[Date of Call]]),YEAR(Calls[[#This Row],[Date of Call]])+1)</f>
        <v>2024</v>
      </c>
      <c r="J994" s="48" t="str">
        <f>TEXT(Calls[[#This Row],[Date of Call]],"DDDD")</f>
        <v>Friday</v>
      </c>
      <c r="K994" s="48" t="str" cm="1">
        <f t="array" ref="K994">_xlfn.IFS(Calls[[#This Row],[Duration]]&lt;=10,"Under 10 mins",Calls[[#This Row],[Duration]]&lt;=30,"10 to 30 mins", Calls[[#This Row],[Duration]]&lt;60,"30 to 60 mins", Calls[[#This Row],[Duration]]&lt;=120,"1 to 2 hours",TRUE, "More than 2 hours")</f>
        <v>More than 2 hours</v>
      </c>
      <c r="L994" s="5">
        <f>ROUND(Calls[[#This Row],[Satisfaction Rating]],0)</f>
        <v>5</v>
      </c>
    </row>
    <row r="995" spans="2:12" x14ac:dyDescent="0.3">
      <c r="B995" s="72" t="s">
        <v>2169</v>
      </c>
      <c r="C995" s="20" t="s">
        <v>1171</v>
      </c>
      <c r="D995" s="20">
        <v>40</v>
      </c>
      <c r="E995" s="69" t="s">
        <v>1166</v>
      </c>
      <c r="F995" s="70">
        <v>45289</v>
      </c>
      <c r="G995" s="20">
        <v>111</v>
      </c>
      <c r="H995" s="73">
        <v>4.5999999999999996</v>
      </c>
      <c r="I995" s="48">
        <f>IF(MONTH(Calls[[#This Row],[Date of Call]])&lt;=6, YEAR(Calls[[#This Row],[Date of Call]]),YEAR(Calls[[#This Row],[Date of Call]])+1)</f>
        <v>2024</v>
      </c>
      <c r="J995" s="48" t="str">
        <f>TEXT(Calls[[#This Row],[Date of Call]],"DDDD")</f>
        <v>Friday</v>
      </c>
      <c r="K995" s="48" t="str" cm="1">
        <f t="array" ref="K995">_xlfn.IFS(Calls[[#This Row],[Duration]]&lt;=10,"Under 10 mins",Calls[[#This Row],[Duration]]&lt;=30,"10 to 30 mins", Calls[[#This Row],[Duration]]&lt;60,"30 to 60 mins", Calls[[#This Row],[Duration]]&lt;=120,"1 to 2 hours",TRUE, "More than 2 hours")</f>
        <v>30 to 60 mins</v>
      </c>
      <c r="L995" s="5">
        <f>ROUND(Calls[[#This Row],[Satisfaction Rating]],0)</f>
        <v>5</v>
      </c>
    </row>
    <row r="996" spans="2:12" x14ac:dyDescent="0.3">
      <c r="B996" s="72" t="s">
        <v>2170</v>
      </c>
      <c r="C996" s="20" t="s">
        <v>1169</v>
      </c>
      <c r="D996" s="20">
        <v>76</v>
      </c>
      <c r="E996" s="69" t="s">
        <v>1172</v>
      </c>
      <c r="F996" s="70">
        <v>45289</v>
      </c>
      <c r="G996" s="20">
        <v>80</v>
      </c>
      <c r="H996" s="73">
        <v>3.5</v>
      </c>
      <c r="I996" s="48">
        <f>IF(MONTH(Calls[[#This Row],[Date of Call]])&lt;=6, YEAR(Calls[[#This Row],[Date of Call]]),YEAR(Calls[[#This Row],[Date of Call]])+1)</f>
        <v>2024</v>
      </c>
      <c r="J996" s="48" t="str">
        <f>TEXT(Calls[[#This Row],[Date of Call]],"DDDD")</f>
        <v>Friday</v>
      </c>
      <c r="K996" s="48" t="str" cm="1">
        <f t="array" ref="K996">_xlfn.IFS(Calls[[#This Row],[Duration]]&lt;=10,"Under 10 mins",Calls[[#This Row],[Duration]]&lt;=30,"10 to 30 mins", Calls[[#This Row],[Duration]]&lt;60,"30 to 60 mins", Calls[[#This Row],[Duration]]&lt;=120,"1 to 2 hours",TRUE, "More than 2 hours")</f>
        <v>1 to 2 hours</v>
      </c>
      <c r="L996" s="5">
        <f>ROUND(Calls[[#This Row],[Satisfaction Rating]],0)</f>
        <v>4</v>
      </c>
    </row>
    <row r="997" spans="2:12" x14ac:dyDescent="0.3">
      <c r="B997" s="72" t="s">
        <v>2171</v>
      </c>
      <c r="C997" s="20" t="s">
        <v>1174</v>
      </c>
      <c r="D997" s="20">
        <v>95</v>
      </c>
      <c r="E997" s="69" t="s">
        <v>1178</v>
      </c>
      <c r="F997" s="70">
        <v>45289</v>
      </c>
      <c r="G997" s="20">
        <v>50</v>
      </c>
      <c r="H997" s="73">
        <v>2.9</v>
      </c>
      <c r="I997" s="48">
        <f>IF(MONTH(Calls[[#This Row],[Date of Call]])&lt;=6, YEAR(Calls[[#This Row],[Date of Call]]),YEAR(Calls[[#This Row],[Date of Call]])+1)</f>
        <v>2024</v>
      </c>
      <c r="J997" s="48" t="str">
        <f>TEXT(Calls[[#This Row],[Date of Call]],"DDDD")</f>
        <v>Friday</v>
      </c>
      <c r="K997" s="48" t="str" cm="1">
        <f t="array" ref="K997">_xlfn.IFS(Calls[[#This Row],[Duration]]&lt;=10,"Under 10 mins",Calls[[#This Row],[Duration]]&lt;=30,"10 to 30 mins", Calls[[#This Row],[Duration]]&lt;60,"30 to 60 mins", Calls[[#This Row],[Duration]]&lt;=120,"1 to 2 hours",TRUE, "More than 2 hours")</f>
        <v>1 to 2 hours</v>
      </c>
      <c r="L997" s="5">
        <f>ROUND(Calls[[#This Row],[Satisfaction Rating]],0)</f>
        <v>3</v>
      </c>
    </row>
    <row r="998" spans="2:12" x14ac:dyDescent="0.3">
      <c r="B998" s="72" t="s">
        <v>2172</v>
      </c>
      <c r="C998" s="20" t="s">
        <v>1169</v>
      </c>
      <c r="D998" s="20">
        <v>113</v>
      </c>
      <c r="E998" s="69" t="s">
        <v>1157</v>
      </c>
      <c r="F998" s="70">
        <v>45290</v>
      </c>
      <c r="G998" s="20">
        <v>165</v>
      </c>
      <c r="H998" s="73">
        <v>4.7</v>
      </c>
      <c r="I998" s="48">
        <f>IF(MONTH(Calls[[#This Row],[Date of Call]])&lt;=6, YEAR(Calls[[#This Row],[Date of Call]]),YEAR(Calls[[#This Row],[Date of Call]])+1)</f>
        <v>2024</v>
      </c>
      <c r="J998" s="48" t="str">
        <f>TEXT(Calls[[#This Row],[Date of Call]],"DDDD")</f>
        <v>Saturday</v>
      </c>
      <c r="K998" s="48" t="str" cm="1">
        <f t="array" ref="K998">_xlfn.IFS(Calls[[#This Row],[Duration]]&lt;=10,"Under 10 mins",Calls[[#This Row],[Duration]]&lt;=30,"10 to 30 mins", Calls[[#This Row],[Duration]]&lt;60,"30 to 60 mins", Calls[[#This Row],[Duration]]&lt;=120,"1 to 2 hours",TRUE, "More than 2 hours")</f>
        <v>1 to 2 hours</v>
      </c>
      <c r="L998" s="5">
        <f>ROUND(Calls[[#This Row],[Satisfaction Rating]],0)</f>
        <v>5</v>
      </c>
    </row>
    <row r="999" spans="2:12" x14ac:dyDescent="0.3">
      <c r="B999" s="72" t="s">
        <v>2173</v>
      </c>
      <c r="C999" s="20" t="s">
        <v>1162</v>
      </c>
      <c r="D999" s="20">
        <v>81</v>
      </c>
      <c r="E999" s="69" t="s">
        <v>1157</v>
      </c>
      <c r="F999" s="70">
        <v>45290</v>
      </c>
      <c r="G999" s="20">
        <v>28</v>
      </c>
      <c r="H999" s="73">
        <v>3.9</v>
      </c>
      <c r="I999" s="48">
        <f>IF(MONTH(Calls[[#This Row],[Date of Call]])&lt;=6, YEAR(Calls[[#This Row],[Date of Call]]),YEAR(Calls[[#This Row],[Date of Call]])+1)</f>
        <v>2024</v>
      </c>
      <c r="J999" s="48" t="str">
        <f>TEXT(Calls[[#This Row],[Date of Call]],"DDDD")</f>
        <v>Saturday</v>
      </c>
      <c r="K999" s="48" t="str" cm="1">
        <f t="array" ref="K999">_xlfn.IFS(Calls[[#This Row],[Duration]]&lt;=10,"Under 10 mins",Calls[[#This Row],[Duration]]&lt;=30,"10 to 30 mins", Calls[[#This Row],[Duration]]&lt;60,"30 to 60 mins", Calls[[#This Row],[Duration]]&lt;=120,"1 to 2 hours",TRUE, "More than 2 hours")</f>
        <v>1 to 2 hours</v>
      </c>
      <c r="L999" s="5">
        <f>ROUND(Calls[[#This Row],[Satisfaction Rating]],0)</f>
        <v>4</v>
      </c>
    </row>
    <row r="1000" spans="2:12" x14ac:dyDescent="0.3">
      <c r="B1000" s="72" t="s">
        <v>2174</v>
      </c>
      <c r="C1000" s="20" t="s">
        <v>1176</v>
      </c>
      <c r="D1000" s="20">
        <v>127</v>
      </c>
      <c r="E1000" s="69" t="s">
        <v>1178</v>
      </c>
      <c r="F1000" s="70">
        <v>45290</v>
      </c>
      <c r="G1000" s="20">
        <v>215</v>
      </c>
      <c r="H1000" s="73">
        <v>3.8</v>
      </c>
      <c r="I1000" s="48">
        <f>IF(MONTH(Calls[[#This Row],[Date of Call]])&lt;=6, YEAR(Calls[[#This Row],[Date of Call]]),YEAR(Calls[[#This Row],[Date of Call]])+1)</f>
        <v>2024</v>
      </c>
      <c r="J1000" s="48" t="str">
        <f>TEXT(Calls[[#This Row],[Date of Call]],"DDDD")</f>
        <v>Saturday</v>
      </c>
      <c r="K1000" s="48" t="str" cm="1">
        <f t="array" ref="K1000">_xlfn.IFS(Calls[[#This Row],[Duration]]&lt;=10,"Under 10 mins",Calls[[#This Row],[Duration]]&lt;=30,"10 to 30 mins", Calls[[#This Row],[Duration]]&lt;60,"30 to 60 mins", Calls[[#This Row],[Duration]]&lt;=120,"1 to 2 hours",TRUE, "More than 2 hours")</f>
        <v>More than 2 hours</v>
      </c>
      <c r="L1000" s="5">
        <f>ROUND(Calls[[#This Row],[Satisfaction Rating]],0)</f>
        <v>4</v>
      </c>
    </row>
    <row r="1001" spans="2:12" x14ac:dyDescent="0.3">
      <c r="B1001" s="72" t="s">
        <v>2175</v>
      </c>
      <c r="C1001" s="20" t="s">
        <v>1187</v>
      </c>
      <c r="D1001" s="20">
        <v>146</v>
      </c>
      <c r="E1001" s="69" t="s">
        <v>1157</v>
      </c>
      <c r="F1001" s="70">
        <v>45291</v>
      </c>
      <c r="G1001" s="20">
        <v>115</v>
      </c>
      <c r="H1001" s="73">
        <v>2.2999999999999998</v>
      </c>
      <c r="I1001" s="48">
        <f>IF(MONTH(Calls[[#This Row],[Date of Call]])&lt;=6, YEAR(Calls[[#This Row],[Date of Call]]),YEAR(Calls[[#This Row],[Date of Call]])+1)</f>
        <v>2024</v>
      </c>
      <c r="J1001" s="48" t="str">
        <f>TEXT(Calls[[#This Row],[Date of Call]],"DDDD")</f>
        <v>Sunday</v>
      </c>
      <c r="K1001" s="48" t="str" cm="1">
        <f t="array" ref="K1001">_xlfn.IFS(Calls[[#This Row],[Duration]]&lt;=10,"Under 10 mins",Calls[[#This Row],[Duration]]&lt;=30,"10 to 30 mins", Calls[[#This Row],[Duration]]&lt;60,"30 to 60 mins", Calls[[#This Row],[Duration]]&lt;=120,"1 to 2 hours",TRUE, "More than 2 hours")</f>
        <v>More than 2 hours</v>
      </c>
      <c r="L1001" s="5">
        <f>ROUND(Calls[[#This Row],[Satisfaction Rating]],0)</f>
        <v>2</v>
      </c>
    </row>
    <row r="1002" spans="2:12" x14ac:dyDescent="0.3">
      <c r="B1002" s="72" t="s">
        <v>2176</v>
      </c>
      <c r="C1002" s="20" t="s">
        <v>1183</v>
      </c>
      <c r="D1002" s="20">
        <v>123</v>
      </c>
      <c r="E1002" s="69" t="s">
        <v>1157</v>
      </c>
      <c r="F1002" s="70">
        <v>45291</v>
      </c>
      <c r="G1002" s="20">
        <v>64</v>
      </c>
      <c r="H1002" s="73">
        <v>3.7</v>
      </c>
      <c r="I1002" s="48">
        <f>IF(MONTH(Calls[[#This Row],[Date of Call]])&lt;=6, YEAR(Calls[[#This Row],[Date of Call]]),YEAR(Calls[[#This Row],[Date of Call]])+1)</f>
        <v>2024</v>
      </c>
      <c r="J1002" s="48" t="str">
        <f>TEXT(Calls[[#This Row],[Date of Call]],"DDDD")</f>
        <v>Sunday</v>
      </c>
      <c r="K1002" s="48" t="str" cm="1">
        <f t="array" ref="K1002">_xlfn.IFS(Calls[[#This Row],[Duration]]&lt;=10,"Under 10 mins",Calls[[#This Row],[Duration]]&lt;=30,"10 to 30 mins", Calls[[#This Row],[Duration]]&lt;60,"30 to 60 mins", Calls[[#This Row],[Duration]]&lt;=120,"1 to 2 hours",TRUE, "More than 2 hours")</f>
        <v>More than 2 hours</v>
      </c>
      <c r="L1002" s="5">
        <f>ROUND(Calls[[#This Row],[Satisfaction Rating]],0)</f>
        <v>4</v>
      </c>
    </row>
    <row r="1003" spans="2:12" x14ac:dyDescent="0.3">
      <c r="B1003" s="79" t="s">
        <v>2177</v>
      </c>
      <c r="C1003" s="80" t="s">
        <v>1181</v>
      </c>
      <c r="D1003" s="80">
        <v>114</v>
      </c>
      <c r="E1003" s="81" t="s">
        <v>1172</v>
      </c>
      <c r="F1003" s="82">
        <v>45291</v>
      </c>
      <c r="G1003" s="80">
        <v>40</v>
      </c>
      <c r="H1003" s="83">
        <v>3.9</v>
      </c>
      <c r="I1003" s="48">
        <f>IF(MONTH(Calls[[#This Row],[Date of Call]])&lt;=6, YEAR(Calls[[#This Row],[Date of Call]]),YEAR(Calls[[#This Row],[Date of Call]])+1)</f>
        <v>2024</v>
      </c>
      <c r="J1003" s="48" t="str">
        <f>TEXT(Calls[[#This Row],[Date of Call]],"DDDD")</f>
        <v>Sunday</v>
      </c>
      <c r="K1003" s="48" t="str" cm="1">
        <f t="array" ref="K1003">_xlfn.IFS(Calls[[#This Row],[Duration]]&lt;=10,"Under 10 mins",Calls[[#This Row],[Duration]]&lt;=30,"10 to 30 mins", Calls[[#This Row],[Duration]]&lt;60,"30 to 60 mins", Calls[[#This Row],[Duration]]&lt;=120,"1 to 2 hours",TRUE, "More than 2 hours")</f>
        <v>1 to 2 hours</v>
      </c>
      <c r="L1003" s="5">
        <f>ROUND(Calls[[#This Row],[Satisfaction Rating]],0)</f>
        <v>4</v>
      </c>
    </row>
  </sheetData>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07713-7273-48D4-932D-59F7F3BA340C}">
  <dimension ref="A3:C19"/>
  <sheetViews>
    <sheetView workbookViewId="0">
      <selection activeCell="H26" sqref="H26"/>
    </sheetView>
  </sheetViews>
  <sheetFormatPr defaultRowHeight="14.4" x14ac:dyDescent="0.3"/>
  <cols>
    <col min="1" max="1" width="12.19921875" bestFit="1" customWidth="1"/>
    <col min="2" max="2" width="18.5" bestFit="1" customWidth="1"/>
    <col min="3" max="3" width="25.59765625" bestFit="1" customWidth="1"/>
  </cols>
  <sheetData>
    <row r="3" spans="1:3" x14ac:dyDescent="0.3">
      <c r="A3" s="84" t="s">
        <v>2178</v>
      </c>
      <c r="B3" s="48" t="s">
        <v>2180</v>
      </c>
      <c r="C3" s="48" t="s">
        <v>2181</v>
      </c>
    </row>
    <row r="4" spans="1:3" x14ac:dyDescent="0.3">
      <c r="A4" s="85" t="s">
        <v>1158</v>
      </c>
      <c r="B4" s="5">
        <v>65</v>
      </c>
      <c r="C4" s="86">
        <v>3.8307692307692309</v>
      </c>
    </row>
    <row r="5" spans="1:3" x14ac:dyDescent="0.3">
      <c r="A5" s="85" t="s">
        <v>1162</v>
      </c>
      <c r="B5" s="5">
        <v>63</v>
      </c>
      <c r="C5" s="86">
        <v>4.0730158730158736</v>
      </c>
    </row>
    <row r="6" spans="1:3" x14ac:dyDescent="0.3">
      <c r="A6" s="85" t="s">
        <v>1156</v>
      </c>
      <c r="B6" s="5">
        <v>50</v>
      </c>
      <c r="C6" s="86">
        <v>4.0179999999999998</v>
      </c>
    </row>
    <row r="7" spans="1:3" x14ac:dyDescent="0.3">
      <c r="A7" s="85" t="s">
        <v>1161</v>
      </c>
      <c r="B7" s="5">
        <v>82</v>
      </c>
      <c r="C7" s="86">
        <v>3.976829268292684</v>
      </c>
    </row>
    <row r="8" spans="1:3" x14ac:dyDescent="0.3">
      <c r="A8" s="85" t="s">
        <v>1165</v>
      </c>
      <c r="B8" s="5">
        <v>79</v>
      </c>
      <c r="C8" s="86">
        <v>3.9797468354430396</v>
      </c>
    </row>
    <row r="9" spans="1:3" x14ac:dyDescent="0.3">
      <c r="A9" s="85" t="s">
        <v>1174</v>
      </c>
      <c r="B9" s="5">
        <v>62</v>
      </c>
      <c r="C9" s="86">
        <v>3.7774193548387092</v>
      </c>
    </row>
    <row r="10" spans="1:3" x14ac:dyDescent="0.3">
      <c r="A10" s="85" t="s">
        <v>1176</v>
      </c>
      <c r="B10" s="5">
        <v>67</v>
      </c>
      <c r="C10" s="86">
        <v>3.8522388059701487</v>
      </c>
    </row>
    <row r="11" spans="1:3" x14ac:dyDescent="0.3">
      <c r="A11" s="85" t="s">
        <v>1179</v>
      </c>
      <c r="B11" s="5">
        <v>59</v>
      </c>
      <c r="C11" s="86">
        <v>3.901694915254236</v>
      </c>
    </row>
    <row r="12" spans="1:3" x14ac:dyDescent="0.3">
      <c r="A12" s="85" t="s">
        <v>1181</v>
      </c>
      <c r="B12" s="5">
        <v>69</v>
      </c>
      <c r="C12" s="86">
        <v>3.62608695652174</v>
      </c>
    </row>
    <row r="13" spans="1:3" x14ac:dyDescent="0.3">
      <c r="A13" s="85" t="s">
        <v>1183</v>
      </c>
      <c r="B13" s="5">
        <v>72</v>
      </c>
      <c r="C13" s="86">
        <v>3.863888888888888</v>
      </c>
    </row>
    <row r="14" spans="1:3" x14ac:dyDescent="0.3">
      <c r="A14" s="85" t="s">
        <v>1171</v>
      </c>
      <c r="B14" s="5">
        <v>74</v>
      </c>
      <c r="C14" s="86">
        <v>3.9837837837837853</v>
      </c>
    </row>
    <row r="15" spans="1:3" x14ac:dyDescent="0.3">
      <c r="A15" s="85" t="s">
        <v>1188</v>
      </c>
      <c r="B15" s="5">
        <v>70</v>
      </c>
      <c r="C15" s="86">
        <v>4.1300000000000008</v>
      </c>
    </row>
    <row r="16" spans="1:3" x14ac:dyDescent="0.3">
      <c r="A16" s="85" t="s">
        <v>1187</v>
      </c>
      <c r="B16" s="5">
        <v>69</v>
      </c>
      <c r="C16" s="86">
        <v>3.7753623188405814</v>
      </c>
    </row>
    <row r="17" spans="1:3" x14ac:dyDescent="0.3">
      <c r="A17" s="85" t="s">
        <v>1169</v>
      </c>
      <c r="B17" s="5">
        <v>60</v>
      </c>
      <c r="C17" s="86">
        <v>3.609999999999999</v>
      </c>
    </row>
    <row r="18" spans="1:3" x14ac:dyDescent="0.3">
      <c r="A18" s="85" t="s">
        <v>1192</v>
      </c>
      <c r="B18" s="5">
        <v>59</v>
      </c>
      <c r="C18" s="86">
        <v>3.8389830508474563</v>
      </c>
    </row>
    <row r="19" spans="1:3" x14ac:dyDescent="0.3">
      <c r="A19" s="85" t="s">
        <v>2179</v>
      </c>
      <c r="B19" s="5">
        <v>1000</v>
      </c>
      <c r="C19" s="86">
        <v>3.8854000000000029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AB4E-DD82-4A56-B716-D797DF5BA033}">
  <dimension ref="A3:B14"/>
  <sheetViews>
    <sheetView zoomScale="70" zoomScaleNormal="70" workbookViewId="0">
      <selection activeCell="G40" sqref="G40"/>
    </sheetView>
  </sheetViews>
  <sheetFormatPr defaultRowHeight="14.4" x14ac:dyDescent="0.3"/>
  <cols>
    <col min="1" max="1" width="13.5" bestFit="1" customWidth="1"/>
    <col min="2" max="2" width="23.19921875" bestFit="1" customWidth="1"/>
  </cols>
  <sheetData>
    <row r="3" spans="1:2" x14ac:dyDescent="0.3">
      <c r="A3" s="84" t="s">
        <v>2178</v>
      </c>
      <c r="B3" t="s">
        <v>2182</v>
      </c>
    </row>
    <row r="4" spans="1:2" x14ac:dyDescent="0.3">
      <c r="A4" s="85" t="s">
        <v>1165</v>
      </c>
      <c r="B4" s="87">
        <v>7747</v>
      </c>
    </row>
    <row r="5" spans="1:2" x14ac:dyDescent="0.3">
      <c r="A5" s="85" t="s">
        <v>1161</v>
      </c>
      <c r="B5" s="87">
        <v>7689</v>
      </c>
    </row>
    <row r="6" spans="1:2" x14ac:dyDescent="0.3">
      <c r="A6" s="85" t="s">
        <v>1187</v>
      </c>
      <c r="B6" s="87">
        <v>7230</v>
      </c>
    </row>
    <row r="7" spans="1:2" x14ac:dyDescent="0.3">
      <c r="A7" s="85" t="s">
        <v>1176</v>
      </c>
      <c r="B7" s="87">
        <v>7216</v>
      </c>
    </row>
    <row r="8" spans="1:2" x14ac:dyDescent="0.3">
      <c r="A8" s="85" t="s">
        <v>1188</v>
      </c>
      <c r="B8" s="87">
        <v>6819</v>
      </c>
    </row>
    <row r="9" spans="1:2" x14ac:dyDescent="0.3">
      <c r="A9" s="85" t="s">
        <v>1158</v>
      </c>
      <c r="B9" s="87">
        <v>6785</v>
      </c>
    </row>
    <row r="10" spans="1:2" x14ac:dyDescent="0.3">
      <c r="A10" s="85" t="s">
        <v>1171</v>
      </c>
      <c r="B10" s="87">
        <v>6749</v>
      </c>
    </row>
    <row r="11" spans="1:2" x14ac:dyDescent="0.3">
      <c r="A11" s="85" t="s">
        <v>1181</v>
      </c>
      <c r="B11" s="87">
        <v>6601</v>
      </c>
    </row>
    <row r="12" spans="1:2" x14ac:dyDescent="0.3">
      <c r="A12" s="85" t="s">
        <v>1192</v>
      </c>
      <c r="B12" s="87">
        <v>6518</v>
      </c>
    </row>
    <row r="13" spans="1:2" x14ac:dyDescent="0.3">
      <c r="A13" s="85" t="s">
        <v>1183</v>
      </c>
      <c r="B13" s="87">
        <v>6242</v>
      </c>
    </row>
    <row r="14" spans="1:2" x14ac:dyDescent="0.3">
      <c r="A14" s="85" t="s">
        <v>2179</v>
      </c>
      <c r="B14" s="87">
        <v>69596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E509A-9173-4FBF-B16A-706AC5126696}">
  <dimension ref="A3:B173"/>
  <sheetViews>
    <sheetView topLeftCell="B1" workbookViewId="0">
      <selection activeCell="A3" sqref="A3"/>
    </sheetView>
  </sheetViews>
  <sheetFormatPr defaultRowHeight="14.4" x14ac:dyDescent="0.3"/>
  <cols>
    <col min="1" max="1" width="12.19921875" bestFit="1" customWidth="1"/>
    <col min="2" max="2" width="18.5" bestFit="1" customWidth="1"/>
  </cols>
  <sheetData>
    <row r="3" spans="1:2" x14ac:dyDescent="0.3">
      <c r="A3" s="84" t="s">
        <v>2178</v>
      </c>
      <c r="B3" t="s">
        <v>2180</v>
      </c>
    </row>
    <row r="4" spans="1:2" x14ac:dyDescent="0.3">
      <c r="A4" s="85" t="s">
        <v>2183</v>
      </c>
      <c r="B4" s="5">
        <v>9</v>
      </c>
    </row>
    <row r="5" spans="1:2" x14ac:dyDescent="0.3">
      <c r="A5" s="88">
        <v>2</v>
      </c>
      <c r="B5" s="5">
        <v>1</v>
      </c>
    </row>
    <row r="6" spans="1:2" x14ac:dyDescent="0.3">
      <c r="A6" s="88">
        <v>4</v>
      </c>
      <c r="B6" s="5">
        <v>1</v>
      </c>
    </row>
    <row r="7" spans="1:2" x14ac:dyDescent="0.3">
      <c r="A7" s="88">
        <v>6</v>
      </c>
      <c r="B7" s="5">
        <v>3</v>
      </c>
    </row>
    <row r="8" spans="1:2" x14ac:dyDescent="0.3">
      <c r="A8" s="88">
        <v>7</v>
      </c>
      <c r="B8" s="5">
        <v>1</v>
      </c>
    </row>
    <row r="9" spans="1:2" x14ac:dyDescent="0.3">
      <c r="A9" s="88">
        <v>8</v>
      </c>
      <c r="B9" s="5">
        <v>2</v>
      </c>
    </row>
    <row r="10" spans="1:2" x14ac:dyDescent="0.3">
      <c r="A10" s="88">
        <v>10</v>
      </c>
      <c r="B10" s="5">
        <v>1</v>
      </c>
    </row>
    <row r="11" spans="1:2" x14ac:dyDescent="0.3">
      <c r="A11" s="85" t="s">
        <v>2184</v>
      </c>
      <c r="B11" s="5">
        <v>51</v>
      </c>
    </row>
    <row r="12" spans="1:2" x14ac:dyDescent="0.3">
      <c r="A12" s="88">
        <v>11</v>
      </c>
      <c r="B12" s="5">
        <v>1</v>
      </c>
    </row>
    <row r="13" spans="1:2" x14ac:dyDescent="0.3">
      <c r="A13" s="88">
        <v>12</v>
      </c>
      <c r="B13" s="5">
        <v>1</v>
      </c>
    </row>
    <row r="14" spans="1:2" x14ac:dyDescent="0.3">
      <c r="A14" s="88">
        <v>13</v>
      </c>
      <c r="B14" s="5">
        <v>2</v>
      </c>
    </row>
    <row r="15" spans="1:2" x14ac:dyDescent="0.3">
      <c r="A15" s="88">
        <v>14</v>
      </c>
      <c r="B15" s="5">
        <v>1</v>
      </c>
    </row>
    <row r="16" spans="1:2" x14ac:dyDescent="0.3">
      <c r="A16" s="88">
        <v>15</v>
      </c>
      <c r="B16" s="5">
        <v>2</v>
      </c>
    </row>
    <row r="17" spans="1:2" x14ac:dyDescent="0.3">
      <c r="A17" s="88">
        <v>17</v>
      </c>
      <c r="B17" s="5">
        <v>2</v>
      </c>
    </row>
    <row r="18" spans="1:2" x14ac:dyDescent="0.3">
      <c r="A18" s="88">
        <v>18</v>
      </c>
      <c r="B18" s="5">
        <v>4</v>
      </c>
    </row>
    <row r="19" spans="1:2" x14ac:dyDescent="0.3">
      <c r="A19" s="88">
        <v>19</v>
      </c>
      <c r="B19" s="5">
        <v>3</v>
      </c>
    </row>
    <row r="20" spans="1:2" x14ac:dyDescent="0.3">
      <c r="A20" s="88">
        <v>20</v>
      </c>
      <c r="B20" s="5">
        <v>2</v>
      </c>
    </row>
    <row r="21" spans="1:2" x14ac:dyDescent="0.3">
      <c r="A21" s="88">
        <v>21</v>
      </c>
      <c r="B21" s="5">
        <v>4</v>
      </c>
    </row>
    <row r="22" spans="1:2" x14ac:dyDescent="0.3">
      <c r="A22" s="88">
        <v>23</v>
      </c>
      <c r="B22" s="5">
        <v>4</v>
      </c>
    </row>
    <row r="23" spans="1:2" x14ac:dyDescent="0.3">
      <c r="A23" s="88">
        <v>24</v>
      </c>
      <c r="B23" s="5">
        <v>1</v>
      </c>
    </row>
    <row r="24" spans="1:2" x14ac:dyDescent="0.3">
      <c r="A24" s="88">
        <v>25</v>
      </c>
      <c r="B24" s="5">
        <v>5</v>
      </c>
    </row>
    <row r="25" spans="1:2" x14ac:dyDescent="0.3">
      <c r="A25" s="88">
        <v>26</v>
      </c>
      <c r="B25" s="5">
        <v>3</v>
      </c>
    </row>
    <row r="26" spans="1:2" x14ac:dyDescent="0.3">
      <c r="A26" s="88">
        <v>27</v>
      </c>
      <c r="B26" s="5">
        <v>2</v>
      </c>
    </row>
    <row r="27" spans="1:2" x14ac:dyDescent="0.3">
      <c r="A27" s="88">
        <v>28</v>
      </c>
      <c r="B27" s="5">
        <v>6</v>
      </c>
    </row>
    <row r="28" spans="1:2" x14ac:dyDescent="0.3">
      <c r="A28" s="88">
        <v>29</v>
      </c>
      <c r="B28" s="5">
        <v>2</v>
      </c>
    </row>
    <row r="29" spans="1:2" x14ac:dyDescent="0.3">
      <c r="A29" s="88">
        <v>30</v>
      </c>
      <c r="B29" s="5">
        <v>6</v>
      </c>
    </row>
    <row r="30" spans="1:2" x14ac:dyDescent="0.3">
      <c r="A30" s="85" t="s">
        <v>2185</v>
      </c>
      <c r="B30" s="5">
        <v>179</v>
      </c>
    </row>
    <row r="31" spans="1:2" x14ac:dyDescent="0.3">
      <c r="A31" s="88">
        <v>31</v>
      </c>
      <c r="B31" s="5">
        <v>9</v>
      </c>
    </row>
    <row r="32" spans="1:2" x14ac:dyDescent="0.3">
      <c r="A32" s="88">
        <v>32</v>
      </c>
      <c r="B32" s="5">
        <v>3</v>
      </c>
    </row>
    <row r="33" spans="1:2" x14ac:dyDescent="0.3">
      <c r="A33" s="88">
        <v>33</v>
      </c>
      <c r="B33" s="5">
        <v>3</v>
      </c>
    </row>
    <row r="34" spans="1:2" x14ac:dyDescent="0.3">
      <c r="A34" s="88">
        <v>34</v>
      </c>
      <c r="B34" s="5">
        <v>2</v>
      </c>
    </row>
    <row r="35" spans="1:2" x14ac:dyDescent="0.3">
      <c r="A35" s="88">
        <v>35</v>
      </c>
      <c r="B35" s="5">
        <v>2</v>
      </c>
    </row>
    <row r="36" spans="1:2" x14ac:dyDescent="0.3">
      <c r="A36" s="88">
        <v>36</v>
      </c>
      <c r="B36" s="5">
        <v>4</v>
      </c>
    </row>
    <row r="37" spans="1:2" x14ac:dyDescent="0.3">
      <c r="A37" s="88">
        <v>37</v>
      </c>
      <c r="B37" s="5">
        <v>4</v>
      </c>
    </row>
    <row r="38" spans="1:2" x14ac:dyDescent="0.3">
      <c r="A38" s="88">
        <v>38</v>
      </c>
      <c r="B38" s="5">
        <v>5</v>
      </c>
    </row>
    <row r="39" spans="1:2" x14ac:dyDescent="0.3">
      <c r="A39" s="88">
        <v>39</v>
      </c>
      <c r="B39" s="5">
        <v>4</v>
      </c>
    </row>
    <row r="40" spans="1:2" x14ac:dyDescent="0.3">
      <c r="A40" s="88">
        <v>40</v>
      </c>
      <c r="B40" s="5">
        <v>8</v>
      </c>
    </row>
    <row r="41" spans="1:2" x14ac:dyDescent="0.3">
      <c r="A41" s="88">
        <v>41</v>
      </c>
      <c r="B41" s="5">
        <v>6</v>
      </c>
    </row>
    <row r="42" spans="1:2" x14ac:dyDescent="0.3">
      <c r="A42" s="88">
        <v>42</v>
      </c>
      <c r="B42" s="5">
        <v>3</v>
      </c>
    </row>
    <row r="43" spans="1:2" x14ac:dyDescent="0.3">
      <c r="A43" s="88">
        <v>43</v>
      </c>
      <c r="B43" s="5">
        <v>7</v>
      </c>
    </row>
    <row r="44" spans="1:2" x14ac:dyDescent="0.3">
      <c r="A44" s="88">
        <v>44</v>
      </c>
      <c r="B44" s="5">
        <v>4</v>
      </c>
    </row>
    <row r="45" spans="1:2" x14ac:dyDescent="0.3">
      <c r="A45" s="88">
        <v>45</v>
      </c>
      <c r="B45" s="5">
        <v>7</v>
      </c>
    </row>
    <row r="46" spans="1:2" x14ac:dyDescent="0.3">
      <c r="A46" s="88">
        <v>46</v>
      </c>
      <c r="B46" s="5">
        <v>2</v>
      </c>
    </row>
    <row r="47" spans="1:2" x14ac:dyDescent="0.3">
      <c r="A47" s="88">
        <v>47</v>
      </c>
      <c r="B47" s="5">
        <v>4</v>
      </c>
    </row>
    <row r="48" spans="1:2" x14ac:dyDescent="0.3">
      <c r="A48" s="88">
        <v>48</v>
      </c>
      <c r="B48" s="5">
        <v>5</v>
      </c>
    </row>
    <row r="49" spans="1:2" x14ac:dyDescent="0.3">
      <c r="A49" s="88">
        <v>49</v>
      </c>
      <c r="B49" s="5">
        <v>8</v>
      </c>
    </row>
    <row r="50" spans="1:2" x14ac:dyDescent="0.3">
      <c r="A50" s="88">
        <v>50</v>
      </c>
      <c r="B50" s="5">
        <v>9</v>
      </c>
    </row>
    <row r="51" spans="1:2" x14ac:dyDescent="0.3">
      <c r="A51" s="88">
        <v>51</v>
      </c>
      <c r="B51" s="5">
        <v>4</v>
      </c>
    </row>
    <row r="52" spans="1:2" x14ac:dyDescent="0.3">
      <c r="A52" s="88">
        <v>52</v>
      </c>
      <c r="B52" s="5">
        <v>8</v>
      </c>
    </row>
    <row r="53" spans="1:2" x14ac:dyDescent="0.3">
      <c r="A53" s="88">
        <v>53</v>
      </c>
      <c r="B53" s="5">
        <v>6</v>
      </c>
    </row>
    <row r="54" spans="1:2" x14ac:dyDescent="0.3">
      <c r="A54" s="88">
        <v>54</v>
      </c>
      <c r="B54" s="5">
        <v>8</v>
      </c>
    </row>
    <row r="55" spans="1:2" x14ac:dyDescent="0.3">
      <c r="A55" s="88">
        <v>55</v>
      </c>
      <c r="B55" s="5">
        <v>10</v>
      </c>
    </row>
    <row r="56" spans="1:2" x14ac:dyDescent="0.3">
      <c r="A56" s="88">
        <v>56</v>
      </c>
      <c r="B56" s="5">
        <v>13</v>
      </c>
    </row>
    <row r="57" spans="1:2" x14ac:dyDescent="0.3">
      <c r="A57" s="88">
        <v>57</v>
      </c>
      <c r="B57" s="5">
        <v>4</v>
      </c>
    </row>
    <row r="58" spans="1:2" x14ac:dyDescent="0.3">
      <c r="A58" s="88">
        <v>58</v>
      </c>
      <c r="B58" s="5">
        <v>8</v>
      </c>
    </row>
    <row r="59" spans="1:2" x14ac:dyDescent="0.3">
      <c r="A59" s="88">
        <v>59</v>
      </c>
      <c r="B59" s="5">
        <v>9</v>
      </c>
    </row>
    <row r="60" spans="1:2" x14ac:dyDescent="0.3">
      <c r="A60" s="88">
        <v>60</v>
      </c>
      <c r="B60" s="5">
        <v>10</v>
      </c>
    </row>
    <row r="61" spans="1:2" x14ac:dyDescent="0.3">
      <c r="A61" s="85" t="s">
        <v>2186</v>
      </c>
      <c r="B61" s="5">
        <v>524</v>
      </c>
    </row>
    <row r="62" spans="1:2" x14ac:dyDescent="0.3">
      <c r="A62" s="88">
        <v>61</v>
      </c>
      <c r="B62" s="5">
        <v>10</v>
      </c>
    </row>
    <row r="63" spans="1:2" x14ac:dyDescent="0.3">
      <c r="A63" s="88">
        <v>62</v>
      </c>
      <c r="B63" s="5">
        <v>8</v>
      </c>
    </row>
    <row r="64" spans="1:2" x14ac:dyDescent="0.3">
      <c r="A64" s="88">
        <v>63</v>
      </c>
      <c r="B64" s="5">
        <v>15</v>
      </c>
    </row>
    <row r="65" spans="1:2" x14ac:dyDescent="0.3">
      <c r="A65" s="88">
        <v>64</v>
      </c>
      <c r="B65" s="5">
        <v>12</v>
      </c>
    </row>
    <row r="66" spans="1:2" x14ac:dyDescent="0.3">
      <c r="A66" s="88">
        <v>65</v>
      </c>
      <c r="B66" s="5">
        <v>6</v>
      </c>
    </row>
    <row r="67" spans="1:2" x14ac:dyDescent="0.3">
      <c r="A67" s="88">
        <v>66</v>
      </c>
      <c r="B67" s="5">
        <v>5</v>
      </c>
    </row>
    <row r="68" spans="1:2" x14ac:dyDescent="0.3">
      <c r="A68" s="88">
        <v>67</v>
      </c>
      <c r="B68" s="5">
        <v>12</v>
      </c>
    </row>
    <row r="69" spans="1:2" x14ac:dyDescent="0.3">
      <c r="A69" s="88">
        <v>68</v>
      </c>
      <c r="B69" s="5">
        <v>5</v>
      </c>
    </row>
    <row r="70" spans="1:2" x14ac:dyDescent="0.3">
      <c r="A70" s="88">
        <v>69</v>
      </c>
      <c r="B70" s="5">
        <v>13</v>
      </c>
    </row>
    <row r="71" spans="1:2" x14ac:dyDescent="0.3">
      <c r="A71" s="88">
        <v>70</v>
      </c>
      <c r="B71" s="5">
        <v>8</v>
      </c>
    </row>
    <row r="72" spans="1:2" x14ac:dyDescent="0.3">
      <c r="A72" s="88">
        <v>71</v>
      </c>
      <c r="B72" s="5">
        <v>10</v>
      </c>
    </row>
    <row r="73" spans="1:2" x14ac:dyDescent="0.3">
      <c r="A73" s="88">
        <v>72</v>
      </c>
      <c r="B73" s="5">
        <v>8</v>
      </c>
    </row>
    <row r="74" spans="1:2" x14ac:dyDescent="0.3">
      <c r="A74" s="88">
        <v>73</v>
      </c>
      <c r="B74" s="5">
        <v>11</v>
      </c>
    </row>
    <row r="75" spans="1:2" x14ac:dyDescent="0.3">
      <c r="A75" s="88">
        <v>74</v>
      </c>
      <c r="B75" s="5">
        <v>10</v>
      </c>
    </row>
    <row r="76" spans="1:2" x14ac:dyDescent="0.3">
      <c r="A76" s="88">
        <v>75</v>
      </c>
      <c r="B76" s="5">
        <v>13</v>
      </c>
    </row>
    <row r="77" spans="1:2" x14ac:dyDescent="0.3">
      <c r="A77" s="88">
        <v>76</v>
      </c>
      <c r="B77" s="5">
        <v>11</v>
      </c>
    </row>
    <row r="78" spans="1:2" x14ac:dyDescent="0.3">
      <c r="A78" s="88">
        <v>77</v>
      </c>
      <c r="B78" s="5">
        <v>3</v>
      </c>
    </row>
    <row r="79" spans="1:2" x14ac:dyDescent="0.3">
      <c r="A79" s="88">
        <v>78</v>
      </c>
      <c r="B79" s="5">
        <v>11</v>
      </c>
    </row>
    <row r="80" spans="1:2" x14ac:dyDescent="0.3">
      <c r="A80" s="88">
        <v>79</v>
      </c>
      <c r="B80" s="5">
        <v>6</v>
      </c>
    </row>
    <row r="81" spans="1:2" x14ac:dyDescent="0.3">
      <c r="A81" s="88">
        <v>80</v>
      </c>
      <c r="B81" s="5">
        <v>11</v>
      </c>
    </row>
    <row r="82" spans="1:2" x14ac:dyDescent="0.3">
      <c r="A82" s="88">
        <v>81</v>
      </c>
      <c r="B82" s="5">
        <v>14</v>
      </c>
    </row>
    <row r="83" spans="1:2" x14ac:dyDescent="0.3">
      <c r="A83" s="88">
        <v>82</v>
      </c>
      <c r="B83" s="5">
        <v>6</v>
      </c>
    </row>
    <row r="84" spans="1:2" x14ac:dyDescent="0.3">
      <c r="A84" s="88">
        <v>83</v>
      </c>
      <c r="B84" s="5">
        <v>3</v>
      </c>
    </row>
    <row r="85" spans="1:2" x14ac:dyDescent="0.3">
      <c r="A85" s="88">
        <v>84</v>
      </c>
      <c r="B85" s="5">
        <v>11</v>
      </c>
    </row>
    <row r="86" spans="1:2" x14ac:dyDescent="0.3">
      <c r="A86" s="88">
        <v>85</v>
      </c>
      <c r="B86" s="5">
        <v>5</v>
      </c>
    </row>
    <row r="87" spans="1:2" x14ac:dyDescent="0.3">
      <c r="A87" s="88">
        <v>86</v>
      </c>
      <c r="B87" s="5">
        <v>6</v>
      </c>
    </row>
    <row r="88" spans="1:2" x14ac:dyDescent="0.3">
      <c r="A88" s="88">
        <v>87</v>
      </c>
      <c r="B88" s="5">
        <v>6</v>
      </c>
    </row>
    <row r="89" spans="1:2" x14ac:dyDescent="0.3">
      <c r="A89" s="88">
        <v>88</v>
      </c>
      <c r="B89" s="5">
        <v>9</v>
      </c>
    </row>
    <row r="90" spans="1:2" x14ac:dyDescent="0.3">
      <c r="A90" s="88">
        <v>89</v>
      </c>
      <c r="B90" s="5">
        <v>14</v>
      </c>
    </row>
    <row r="91" spans="1:2" x14ac:dyDescent="0.3">
      <c r="A91" s="88">
        <v>90</v>
      </c>
      <c r="B91" s="5">
        <v>10</v>
      </c>
    </row>
    <row r="92" spans="1:2" x14ac:dyDescent="0.3">
      <c r="A92" s="88">
        <v>91</v>
      </c>
      <c r="B92" s="5">
        <v>6</v>
      </c>
    </row>
    <row r="93" spans="1:2" x14ac:dyDescent="0.3">
      <c r="A93" s="88">
        <v>92</v>
      </c>
      <c r="B93" s="5">
        <v>3</v>
      </c>
    </row>
    <row r="94" spans="1:2" x14ac:dyDescent="0.3">
      <c r="A94" s="88">
        <v>93</v>
      </c>
      <c r="B94" s="5">
        <v>8</v>
      </c>
    </row>
    <row r="95" spans="1:2" x14ac:dyDescent="0.3">
      <c r="A95" s="88">
        <v>94</v>
      </c>
      <c r="B95" s="5">
        <v>10</v>
      </c>
    </row>
    <row r="96" spans="1:2" x14ac:dyDescent="0.3">
      <c r="A96" s="88">
        <v>95</v>
      </c>
      <c r="B96" s="5">
        <v>15</v>
      </c>
    </row>
    <row r="97" spans="1:2" x14ac:dyDescent="0.3">
      <c r="A97" s="88">
        <v>96</v>
      </c>
      <c r="B97" s="5">
        <v>15</v>
      </c>
    </row>
    <row r="98" spans="1:2" x14ac:dyDescent="0.3">
      <c r="A98" s="88">
        <v>97</v>
      </c>
      <c r="B98" s="5">
        <v>4</v>
      </c>
    </row>
    <row r="99" spans="1:2" x14ac:dyDescent="0.3">
      <c r="A99" s="88">
        <v>98</v>
      </c>
      <c r="B99" s="5">
        <v>5</v>
      </c>
    </row>
    <row r="100" spans="1:2" x14ac:dyDescent="0.3">
      <c r="A100" s="88">
        <v>99</v>
      </c>
      <c r="B100" s="5">
        <v>8</v>
      </c>
    </row>
    <row r="101" spans="1:2" x14ac:dyDescent="0.3">
      <c r="A101" s="88">
        <v>100</v>
      </c>
      <c r="B101" s="5">
        <v>8</v>
      </c>
    </row>
    <row r="102" spans="1:2" x14ac:dyDescent="0.3">
      <c r="A102" s="88">
        <v>101</v>
      </c>
      <c r="B102" s="5">
        <v>9</v>
      </c>
    </row>
    <row r="103" spans="1:2" x14ac:dyDescent="0.3">
      <c r="A103" s="88">
        <v>102</v>
      </c>
      <c r="B103" s="5">
        <v>9</v>
      </c>
    </row>
    <row r="104" spans="1:2" x14ac:dyDescent="0.3">
      <c r="A104" s="88">
        <v>103</v>
      </c>
      <c r="B104" s="5">
        <v>15</v>
      </c>
    </row>
    <row r="105" spans="1:2" x14ac:dyDescent="0.3">
      <c r="A105" s="88">
        <v>104</v>
      </c>
      <c r="B105" s="5">
        <v>9</v>
      </c>
    </row>
    <row r="106" spans="1:2" x14ac:dyDescent="0.3">
      <c r="A106" s="88">
        <v>105</v>
      </c>
      <c r="B106" s="5">
        <v>9</v>
      </c>
    </row>
    <row r="107" spans="1:2" x14ac:dyDescent="0.3">
      <c r="A107" s="88">
        <v>106</v>
      </c>
      <c r="B107" s="5">
        <v>9</v>
      </c>
    </row>
    <row r="108" spans="1:2" x14ac:dyDescent="0.3">
      <c r="A108" s="88">
        <v>107</v>
      </c>
      <c r="B108" s="5">
        <v>11</v>
      </c>
    </row>
    <row r="109" spans="1:2" x14ac:dyDescent="0.3">
      <c r="A109" s="88">
        <v>108</v>
      </c>
      <c r="B109" s="5">
        <v>10</v>
      </c>
    </row>
    <row r="110" spans="1:2" x14ac:dyDescent="0.3">
      <c r="A110" s="88">
        <v>109</v>
      </c>
      <c r="B110" s="5">
        <v>8</v>
      </c>
    </row>
    <row r="111" spans="1:2" x14ac:dyDescent="0.3">
      <c r="A111" s="88">
        <v>110</v>
      </c>
      <c r="B111" s="5">
        <v>12</v>
      </c>
    </row>
    <row r="112" spans="1:2" x14ac:dyDescent="0.3">
      <c r="A112" s="88">
        <v>111</v>
      </c>
      <c r="B112" s="5">
        <v>11</v>
      </c>
    </row>
    <row r="113" spans="1:2" x14ac:dyDescent="0.3">
      <c r="A113" s="88">
        <v>112</v>
      </c>
      <c r="B113" s="5">
        <v>2</v>
      </c>
    </row>
    <row r="114" spans="1:2" x14ac:dyDescent="0.3">
      <c r="A114" s="88">
        <v>113</v>
      </c>
      <c r="B114" s="5">
        <v>10</v>
      </c>
    </row>
    <row r="115" spans="1:2" x14ac:dyDescent="0.3">
      <c r="A115" s="88">
        <v>114</v>
      </c>
      <c r="B115" s="5">
        <v>10</v>
      </c>
    </row>
    <row r="116" spans="1:2" x14ac:dyDescent="0.3">
      <c r="A116" s="88">
        <v>115</v>
      </c>
      <c r="B116" s="5">
        <v>7</v>
      </c>
    </row>
    <row r="117" spans="1:2" x14ac:dyDescent="0.3">
      <c r="A117" s="88">
        <v>116</v>
      </c>
      <c r="B117" s="5">
        <v>6</v>
      </c>
    </row>
    <row r="118" spans="1:2" x14ac:dyDescent="0.3">
      <c r="A118" s="88">
        <v>117</v>
      </c>
      <c r="B118" s="5">
        <v>6</v>
      </c>
    </row>
    <row r="119" spans="1:2" x14ac:dyDescent="0.3">
      <c r="A119" s="88">
        <v>118</v>
      </c>
      <c r="B119" s="5">
        <v>3</v>
      </c>
    </row>
    <row r="120" spans="1:2" x14ac:dyDescent="0.3">
      <c r="A120" s="88">
        <v>119</v>
      </c>
      <c r="B120" s="5">
        <v>7</v>
      </c>
    </row>
    <row r="121" spans="1:2" x14ac:dyDescent="0.3">
      <c r="A121" s="88">
        <v>120</v>
      </c>
      <c r="B121" s="5">
        <v>7</v>
      </c>
    </row>
    <row r="122" spans="1:2" x14ac:dyDescent="0.3">
      <c r="A122" s="85" t="s">
        <v>2187</v>
      </c>
      <c r="B122" s="5">
        <v>237</v>
      </c>
    </row>
    <row r="123" spans="1:2" x14ac:dyDescent="0.3">
      <c r="A123" s="88">
        <v>121</v>
      </c>
      <c r="B123" s="5">
        <v>3</v>
      </c>
    </row>
    <row r="124" spans="1:2" x14ac:dyDescent="0.3">
      <c r="A124" s="88">
        <v>122</v>
      </c>
      <c r="B124" s="5">
        <v>2</v>
      </c>
    </row>
    <row r="125" spans="1:2" x14ac:dyDescent="0.3">
      <c r="A125" s="88">
        <v>123</v>
      </c>
      <c r="B125" s="5">
        <v>7</v>
      </c>
    </row>
    <row r="126" spans="1:2" x14ac:dyDescent="0.3">
      <c r="A126" s="88">
        <v>124</v>
      </c>
      <c r="B126" s="5">
        <v>11</v>
      </c>
    </row>
    <row r="127" spans="1:2" x14ac:dyDescent="0.3">
      <c r="A127" s="88">
        <v>125</v>
      </c>
      <c r="B127" s="5">
        <v>5</v>
      </c>
    </row>
    <row r="128" spans="1:2" x14ac:dyDescent="0.3">
      <c r="A128" s="88">
        <v>126</v>
      </c>
      <c r="B128" s="5">
        <v>11</v>
      </c>
    </row>
    <row r="129" spans="1:2" x14ac:dyDescent="0.3">
      <c r="A129" s="88">
        <v>127</v>
      </c>
      <c r="B129" s="5">
        <v>9</v>
      </c>
    </row>
    <row r="130" spans="1:2" x14ac:dyDescent="0.3">
      <c r="A130" s="88">
        <v>128</v>
      </c>
      <c r="B130" s="5">
        <v>8</v>
      </c>
    </row>
    <row r="131" spans="1:2" x14ac:dyDescent="0.3">
      <c r="A131" s="88">
        <v>129</v>
      </c>
      <c r="B131" s="5">
        <v>4</v>
      </c>
    </row>
    <row r="132" spans="1:2" x14ac:dyDescent="0.3">
      <c r="A132" s="88">
        <v>130</v>
      </c>
      <c r="B132" s="5">
        <v>6</v>
      </c>
    </row>
    <row r="133" spans="1:2" x14ac:dyDescent="0.3">
      <c r="A133" s="88">
        <v>131</v>
      </c>
      <c r="B133" s="5">
        <v>11</v>
      </c>
    </row>
    <row r="134" spans="1:2" x14ac:dyDescent="0.3">
      <c r="A134" s="88">
        <v>132</v>
      </c>
      <c r="B134" s="5">
        <v>7</v>
      </c>
    </row>
    <row r="135" spans="1:2" x14ac:dyDescent="0.3">
      <c r="A135" s="88">
        <v>133</v>
      </c>
      <c r="B135" s="5">
        <v>8</v>
      </c>
    </row>
    <row r="136" spans="1:2" x14ac:dyDescent="0.3">
      <c r="A136" s="88">
        <v>134</v>
      </c>
      <c r="B136" s="5">
        <v>6</v>
      </c>
    </row>
    <row r="137" spans="1:2" x14ac:dyDescent="0.3">
      <c r="A137" s="88">
        <v>135</v>
      </c>
      <c r="B137" s="5">
        <v>7</v>
      </c>
    </row>
    <row r="138" spans="1:2" x14ac:dyDescent="0.3">
      <c r="A138" s="88">
        <v>136</v>
      </c>
      <c r="B138" s="5">
        <v>2</v>
      </c>
    </row>
    <row r="139" spans="1:2" x14ac:dyDescent="0.3">
      <c r="A139" s="88">
        <v>137</v>
      </c>
      <c r="B139" s="5">
        <v>9</v>
      </c>
    </row>
    <row r="140" spans="1:2" x14ac:dyDescent="0.3">
      <c r="A140" s="88">
        <v>138</v>
      </c>
      <c r="B140" s="5">
        <v>6</v>
      </c>
    </row>
    <row r="141" spans="1:2" x14ac:dyDescent="0.3">
      <c r="A141" s="88">
        <v>139</v>
      </c>
      <c r="B141" s="5">
        <v>8</v>
      </c>
    </row>
    <row r="142" spans="1:2" x14ac:dyDescent="0.3">
      <c r="A142" s="88">
        <v>140</v>
      </c>
      <c r="B142" s="5">
        <v>3</v>
      </c>
    </row>
    <row r="143" spans="1:2" x14ac:dyDescent="0.3">
      <c r="A143" s="88">
        <v>141</v>
      </c>
      <c r="B143" s="5">
        <v>5</v>
      </c>
    </row>
    <row r="144" spans="1:2" x14ac:dyDescent="0.3">
      <c r="A144" s="88">
        <v>142</v>
      </c>
      <c r="B144" s="5">
        <v>6</v>
      </c>
    </row>
    <row r="145" spans="1:2" x14ac:dyDescent="0.3">
      <c r="A145" s="88">
        <v>143</v>
      </c>
      <c r="B145" s="5">
        <v>5</v>
      </c>
    </row>
    <row r="146" spans="1:2" x14ac:dyDescent="0.3">
      <c r="A146" s="88">
        <v>144</v>
      </c>
      <c r="B146" s="5">
        <v>8</v>
      </c>
    </row>
    <row r="147" spans="1:2" x14ac:dyDescent="0.3">
      <c r="A147" s="88">
        <v>145</v>
      </c>
      <c r="B147" s="5">
        <v>3</v>
      </c>
    </row>
    <row r="148" spans="1:2" x14ac:dyDescent="0.3">
      <c r="A148" s="88">
        <v>146</v>
      </c>
      <c r="B148" s="5">
        <v>4</v>
      </c>
    </row>
    <row r="149" spans="1:2" x14ac:dyDescent="0.3">
      <c r="A149" s="88">
        <v>147</v>
      </c>
      <c r="B149" s="5">
        <v>6</v>
      </c>
    </row>
    <row r="150" spans="1:2" x14ac:dyDescent="0.3">
      <c r="A150" s="88">
        <v>148</v>
      </c>
      <c r="B150" s="5">
        <v>1</v>
      </c>
    </row>
    <row r="151" spans="1:2" x14ac:dyDescent="0.3">
      <c r="A151" s="88">
        <v>149</v>
      </c>
      <c r="B151" s="5">
        <v>5</v>
      </c>
    </row>
    <row r="152" spans="1:2" x14ac:dyDescent="0.3">
      <c r="A152" s="88">
        <v>150</v>
      </c>
      <c r="B152" s="5">
        <v>3</v>
      </c>
    </row>
    <row r="153" spans="1:2" x14ac:dyDescent="0.3">
      <c r="A153" s="88">
        <v>151</v>
      </c>
      <c r="B153" s="5">
        <v>5</v>
      </c>
    </row>
    <row r="154" spans="1:2" x14ac:dyDescent="0.3">
      <c r="A154" s="88">
        <v>152</v>
      </c>
      <c r="B154" s="5">
        <v>4</v>
      </c>
    </row>
    <row r="155" spans="1:2" x14ac:dyDescent="0.3">
      <c r="A155" s="88">
        <v>153</v>
      </c>
      <c r="B155" s="5">
        <v>3</v>
      </c>
    </row>
    <row r="156" spans="1:2" x14ac:dyDescent="0.3">
      <c r="A156" s="88">
        <v>154</v>
      </c>
      <c r="B156" s="5">
        <v>5</v>
      </c>
    </row>
    <row r="157" spans="1:2" x14ac:dyDescent="0.3">
      <c r="A157" s="88">
        <v>155</v>
      </c>
      <c r="B157" s="5">
        <v>9</v>
      </c>
    </row>
    <row r="158" spans="1:2" x14ac:dyDescent="0.3">
      <c r="A158" s="88">
        <v>156</v>
      </c>
      <c r="B158" s="5">
        <v>3</v>
      </c>
    </row>
    <row r="159" spans="1:2" x14ac:dyDescent="0.3">
      <c r="A159" s="88">
        <v>157</v>
      </c>
      <c r="B159" s="5">
        <v>2</v>
      </c>
    </row>
    <row r="160" spans="1:2" x14ac:dyDescent="0.3">
      <c r="A160" s="88">
        <v>158</v>
      </c>
      <c r="B160" s="5">
        <v>6</v>
      </c>
    </row>
    <row r="161" spans="1:2" x14ac:dyDescent="0.3">
      <c r="A161" s="88">
        <v>159</v>
      </c>
      <c r="B161" s="5">
        <v>3</v>
      </c>
    </row>
    <row r="162" spans="1:2" x14ac:dyDescent="0.3">
      <c r="A162" s="88">
        <v>160</v>
      </c>
      <c r="B162" s="5">
        <v>2</v>
      </c>
    </row>
    <row r="163" spans="1:2" x14ac:dyDescent="0.3">
      <c r="A163" s="88">
        <v>162</v>
      </c>
      <c r="B163" s="5">
        <v>1</v>
      </c>
    </row>
    <row r="164" spans="1:2" x14ac:dyDescent="0.3">
      <c r="A164" s="88">
        <v>163</v>
      </c>
      <c r="B164" s="5">
        <v>2</v>
      </c>
    </row>
    <row r="165" spans="1:2" x14ac:dyDescent="0.3">
      <c r="A165" s="88">
        <v>164</v>
      </c>
      <c r="B165" s="5">
        <v>2</v>
      </c>
    </row>
    <row r="166" spans="1:2" x14ac:dyDescent="0.3">
      <c r="A166" s="88">
        <v>165</v>
      </c>
      <c r="B166" s="5">
        <v>3</v>
      </c>
    </row>
    <row r="167" spans="1:2" x14ac:dyDescent="0.3">
      <c r="A167" s="88">
        <v>166</v>
      </c>
      <c r="B167" s="5">
        <v>2</v>
      </c>
    </row>
    <row r="168" spans="1:2" x14ac:dyDescent="0.3">
      <c r="A168" s="88">
        <v>168</v>
      </c>
      <c r="B168" s="5">
        <v>2</v>
      </c>
    </row>
    <row r="169" spans="1:2" x14ac:dyDescent="0.3">
      <c r="A169" s="88">
        <v>171</v>
      </c>
      <c r="B169" s="5">
        <v>1</v>
      </c>
    </row>
    <row r="170" spans="1:2" x14ac:dyDescent="0.3">
      <c r="A170" s="88">
        <v>172</v>
      </c>
      <c r="B170" s="5">
        <v>1</v>
      </c>
    </row>
    <row r="171" spans="1:2" x14ac:dyDescent="0.3">
      <c r="A171" s="88">
        <v>173</v>
      </c>
      <c r="B171" s="5">
        <v>1</v>
      </c>
    </row>
    <row r="172" spans="1:2" x14ac:dyDescent="0.3">
      <c r="A172" s="88">
        <v>176</v>
      </c>
      <c r="B172" s="5">
        <v>1</v>
      </c>
    </row>
    <row r="173" spans="1:2" x14ac:dyDescent="0.3">
      <c r="A173" s="85" t="s">
        <v>2179</v>
      </c>
      <c r="B173" s="5">
        <v>1000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0C08-4EE9-4702-ABDD-CB6DE5C53D94}">
  <dimension ref="A3:B59"/>
  <sheetViews>
    <sheetView topLeftCell="B1" zoomScale="43" workbookViewId="0">
      <selection activeCell="O28" sqref="O28"/>
    </sheetView>
  </sheetViews>
  <sheetFormatPr defaultRowHeight="14.4" x14ac:dyDescent="0.3"/>
  <cols>
    <col min="1" max="1" width="18.69921875" bestFit="1" customWidth="1"/>
    <col min="2" max="2" width="24.796875" bestFit="1" customWidth="1"/>
  </cols>
  <sheetData>
    <row r="3" spans="1:2" x14ac:dyDescent="0.3">
      <c r="A3" s="84" t="s">
        <v>2178</v>
      </c>
      <c r="B3" t="s">
        <v>2180</v>
      </c>
    </row>
    <row r="4" spans="1:2" x14ac:dyDescent="0.3">
      <c r="A4" s="85" t="s">
        <v>2188</v>
      </c>
      <c r="B4" s="5">
        <v>79</v>
      </c>
    </row>
    <row r="5" spans="1:2" x14ac:dyDescent="0.3">
      <c r="A5" s="85" t="s">
        <v>2189</v>
      </c>
      <c r="B5" s="5">
        <v>66</v>
      </c>
    </row>
    <row r="6" spans="1:2" x14ac:dyDescent="0.3">
      <c r="A6" s="85" t="s">
        <v>2190</v>
      </c>
      <c r="B6" s="5">
        <v>155</v>
      </c>
    </row>
    <row r="7" spans="1:2" x14ac:dyDescent="0.3">
      <c r="A7" s="85" t="s">
        <v>2191</v>
      </c>
      <c r="B7" s="5">
        <v>136</v>
      </c>
    </row>
    <row r="8" spans="1:2" x14ac:dyDescent="0.3">
      <c r="A8" s="85" t="s">
        <v>2192</v>
      </c>
      <c r="B8" s="5">
        <v>83</v>
      </c>
    </row>
    <row r="9" spans="1:2" x14ac:dyDescent="0.3">
      <c r="A9" s="85" t="s">
        <v>2193</v>
      </c>
      <c r="B9" s="5">
        <v>67</v>
      </c>
    </row>
    <row r="10" spans="1:2" x14ac:dyDescent="0.3">
      <c r="A10" s="85" t="s">
        <v>2194</v>
      </c>
      <c r="B10" s="5">
        <v>64</v>
      </c>
    </row>
    <row r="11" spans="1:2" x14ac:dyDescent="0.3">
      <c r="A11" s="85" t="s">
        <v>2195</v>
      </c>
      <c r="B11" s="5">
        <v>50</v>
      </c>
    </row>
    <row r="12" spans="1:2" x14ac:dyDescent="0.3">
      <c r="A12" s="85" t="s">
        <v>2196</v>
      </c>
      <c r="B12" s="5">
        <v>76</v>
      </c>
    </row>
    <row r="13" spans="1:2" x14ac:dyDescent="0.3">
      <c r="A13" s="85" t="s">
        <v>2197</v>
      </c>
      <c r="B13" s="5">
        <v>114</v>
      </c>
    </row>
    <row r="14" spans="1:2" x14ac:dyDescent="0.3">
      <c r="A14" s="85" t="s">
        <v>2198</v>
      </c>
      <c r="B14" s="5">
        <v>57</v>
      </c>
    </row>
    <row r="15" spans="1:2" x14ac:dyDescent="0.3">
      <c r="A15" s="85" t="s">
        <v>2199</v>
      </c>
      <c r="B15" s="5">
        <v>53</v>
      </c>
    </row>
    <row r="16" spans="1:2" x14ac:dyDescent="0.3">
      <c r="A16" s="85" t="s">
        <v>2179</v>
      </c>
      <c r="B16" s="5">
        <v>1000</v>
      </c>
    </row>
    <row r="24" spans="1:2" x14ac:dyDescent="0.3">
      <c r="A24" s="84" t="s">
        <v>2178</v>
      </c>
      <c r="B24" t="s">
        <v>2182</v>
      </c>
    </row>
    <row r="25" spans="1:2" x14ac:dyDescent="0.3">
      <c r="A25" s="85" t="s">
        <v>2188</v>
      </c>
      <c r="B25" s="5">
        <v>7790</v>
      </c>
    </row>
    <row r="26" spans="1:2" x14ac:dyDescent="0.3">
      <c r="A26" s="85" t="s">
        <v>2189</v>
      </c>
      <c r="B26" s="5">
        <v>13912</v>
      </c>
    </row>
    <row r="27" spans="1:2" x14ac:dyDescent="0.3">
      <c r="A27" s="85" t="s">
        <v>2190</v>
      </c>
      <c r="B27" s="5">
        <v>28475</v>
      </c>
    </row>
    <row r="28" spans="1:2" x14ac:dyDescent="0.3">
      <c r="A28" s="85" t="s">
        <v>2191</v>
      </c>
      <c r="B28" s="5">
        <v>42011</v>
      </c>
    </row>
    <row r="29" spans="1:2" x14ac:dyDescent="0.3">
      <c r="A29" s="85" t="s">
        <v>2192</v>
      </c>
      <c r="B29" s="5">
        <v>50182</v>
      </c>
    </row>
    <row r="30" spans="1:2" x14ac:dyDescent="0.3">
      <c r="A30" s="85" t="s">
        <v>2193</v>
      </c>
      <c r="B30" s="5">
        <v>56075</v>
      </c>
    </row>
    <row r="31" spans="1:2" x14ac:dyDescent="0.3">
      <c r="A31" s="85" t="s">
        <v>2194</v>
      </c>
      <c r="B31" s="5">
        <v>62082</v>
      </c>
    </row>
    <row r="32" spans="1:2" x14ac:dyDescent="0.3">
      <c r="A32" s="85" t="s">
        <v>2195</v>
      </c>
      <c r="B32" s="5">
        <v>67032</v>
      </c>
    </row>
    <row r="33" spans="1:2" x14ac:dyDescent="0.3">
      <c r="A33" s="85" t="s">
        <v>2196</v>
      </c>
      <c r="B33" s="5">
        <v>73721</v>
      </c>
    </row>
    <row r="34" spans="1:2" x14ac:dyDescent="0.3">
      <c r="A34" s="85" t="s">
        <v>2197</v>
      </c>
      <c r="B34" s="5">
        <v>84596</v>
      </c>
    </row>
    <row r="35" spans="1:2" x14ac:dyDescent="0.3">
      <c r="A35" s="85" t="s">
        <v>2198</v>
      </c>
      <c r="B35" s="5">
        <v>91371</v>
      </c>
    </row>
    <row r="36" spans="1:2" x14ac:dyDescent="0.3">
      <c r="A36" s="85" t="s">
        <v>2199</v>
      </c>
      <c r="B36" s="5">
        <v>96623</v>
      </c>
    </row>
    <row r="37" spans="1:2" x14ac:dyDescent="0.3">
      <c r="A37" s="85" t="s">
        <v>2179</v>
      </c>
      <c r="B37" s="5"/>
    </row>
    <row r="44" spans="1:2" x14ac:dyDescent="0.3">
      <c r="A44" s="84" t="s">
        <v>2178</v>
      </c>
      <c r="B44" t="s">
        <v>2182</v>
      </c>
    </row>
    <row r="45" spans="1:2" x14ac:dyDescent="0.3">
      <c r="A45" s="85">
        <v>2023</v>
      </c>
      <c r="B45" s="5"/>
    </row>
    <row r="46" spans="1:2" x14ac:dyDescent="0.3">
      <c r="A46" s="88" t="s">
        <v>2188</v>
      </c>
      <c r="B46" s="5">
        <v>7790</v>
      </c>
    </row>
    <row r="47" spans="1:2" x14ac:dyDescent="0.3">
      <c r="A47" s="88" t="s">
        <v>2189</v>
      </c>
      <c r="B47" s="5">
        <v>13912</v>
      </c>
    </row>
    <row r="48" spans="1:2" x14ac:dyDescent="0.3">
      <c r="A48" s="88" t="s">
        <v>2190</v>
      </c>
      <c r="B48" s="5">
        <v>28475</v>
      </c>
    </row>
    <row r="49" spans="1:2" x14ac:dyDescent="0.3">
      <c r="A49" s="88" t="s">
        <v>2191</v>
      </c>
      <c r="B49" s="5">
        <v>42011</v>
      </c>
    </row>
    <row r="50" spans="1:2" x14ac:dyDescent="0.3">
      <c r="A50" s="88" t="s">
        <v>2192</v>
      </c>
      <c r="B50" s="5">
        <v>50182</v>
      </c>
    </row>
    <row r="51" spans="1:2" x14ac:dyDescent="0.3">
      <c r="A51" s="88" t="s">
        <v>2193</v>
      </c>
      <c r="B51" s="5">
        <v>56075</v>
      </c>
    </row>
    <row r="52" spans="1:2" x14ac:dyDescent="0.3">
      <c r="A52" s="85">
        <v>2024</v>
      </c>
      <c r="B52" s="5"/>
    </row>
    <row r="53" spans="1:2" x14ac:dyDescent="0.3">
      <c r="A53" s="88" t="s">
        <v>2194</v>
      </c>
      <c r="B53" s="5">
        <v>6007</v>
      </c>
    </row>
    <row r="54" spans="1:2" x14ac:dyDescent="0.3">
      <c r="A54" s="88" t="s">
        <v>2195</v>
      </c>
      <c r="B54" s="5">
        <v>10957</v>
      </c>
    </row>
    <row r="55" spans="1:2" x14ac:dyDescent="0.3">
      <c r="A55" s="88" t="s">
        <v>2196</v>
      </c>
      <c r="B55" s="5">
        <v>17646</v>
      </c>
    </row>
    <row r="56" spans="1:2" x14ac:dyDescent="0.3">
      <c r="A56" s="88" t="s">
        <v>2197</v>
      </c>
      <c r="B56" s="5">
        <v>28521</v>
      </c>
    </row>
    <row r="57" spans="1:2" x14ac:dyDescent="0.3">
      <c r="A57" s="88" t="s">
        <v>2198</v>
      </c>
      <c r="B57" s="5">
        <v>35296</v>
      </c>
    </row>
    <row r="58" spans="1:2" x14ac:dyDescent="0.3">
      <c r="A58" s="88" t="s">
        <v>2199</v>
      </c>
      <c r="B58" s="5">
        <v>40548</v>
      </c>
    </row>
    <row r="59" spans="1:2" x14ac:dyDescent="0.3">
      <c r="A59" s="85" t="s">
        <v>2179</v>
      </c>
      <c r="B59" s="5"/>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0BCB-81DE-4A9A-8CE1-006C0EC7CF58}">
  <dimension ref="A3:I10"/>
  <sheetViews>
    <sheetView zoomScale="49" workbookViewId="0">
      <selection activeCell="Y43" sqref="Y43"/>
    </sheetView>
  </sheetViews>
  <sheetFormatPr defaultRowHeight="14.4" x14ac:dyDescent="0.3"/>
  <cols>
    <col min="1" max="1" width="24.3984375" bestFit="1" customWidth="1"/>
    <col min="2" max="2" width="21.296875" bestFit="1" customWidth="1"/>
    <col min="3" max="3" width="9.8984375" bestFit="1" customWidth="1"/>
    <col min="4" max="4" width="10.296875" bestFit="1" customWidth="1"/>
    <col min="5" max="5" width="13.19921875" bestFit="1" customWidth="1"/>
    <col min="6" max="6" width="11.09765625" bestFit="1" customWidth="1"/>
    <col min="7" max="7" width="8.09765625" bestFit="1" customWidth="1"/>
    <col min="8" max="8" width="10.69921875" bestFit="1" customWidth="1"/>
    <col min="9" max="9" width="14.19921875" bestFit="1" customWidth="1"/>
  </cols>
  <sheetData>
    <row r="3" spans="1:9" x14ac:dyDescent="0.3">
      <c r="A3" s="84" t="s">
        <v>2180</v>
      </c>
      <c r="B3" s="84" t="s">
        <v>2202</v>
      </c>
    </row>
    <row r="4" spans="1:9" x14ac:dyDescent="0.3">
      <c r="A4" s="84" t="s">
        <v>2178</v>
      </c>
      <c r="B4" s="48" t="s">
        <v>2203</v>
      </c>
      <c r="C4" s="48" t="s">
        <v>2204</v>
      </c>
      <c r="D4" s="48" t="s">
        <v>2205</v>
      </c>
      <c r="E4" s="48" t="s">
        <v>2206</v>
      </c>
      <c r="F4" s="48" t="s">
        <v>2207</v>
      </c>
      <c r="G4" s="48" t="s">
        <v>654</v>
      </c>
      <c r="H4" s="48" t="s">
        <v>2208</v>
      </c>
      <c r="I4" s="48" t="s">
        <v>2179</v>
      </c>
    </row>
    <row r="5" spans="1:9" x14ac:dyDescent="0.3">
      <c r="A5" s="85" t="s">
        <v>1172</v>
      </c>
      <c r="B5" s="90">
        <v>0.19047619047619047</v>
      </c>
      <c r="C5" s="90">
        <v>0.15873015873015872</v>
      </c>
      <c r="D5" s="90">
        <v>6.8783068783068779E-2</v>
      </c>
      <c r="E5" s="90">
        <v>0.12169312169312169</v>
      </c>
      <c r="F5" s="90">
        <v>0.12169312169312169</v>
      </c>
      <c r="G5" s="90">
        <v>0.12698412698412698</v>
      </c>
      <c r="H5" s="90">
        <v>0.21164021164021163</v>
      </c>
      <c r="I5" s="90">
        <v>1</v>
      </c>
    </row>
    <row r="6" spans="1:9" x14ac:dyDescent="0.3">
      <c r="A6" s="85" t="s">
        <v>1166</v>
      </c>
      <c r="B6" s="90">
        <v>0.12844036697247707</v>
      </c>
      <c r="C6" s="90">
        <v>0.11009174311926606</v>
      </c>
      <c r="D6" s="90">
        <v>0.20183486238532111</v>
      </c>
      <c r="E6" s="90">
        <v>0.16513761467889909</v>
      </c>
      <c r="F6" s="90">
        <v>0.15137614678899083</v>
      </c>
      <c r="G6" s="90">
        <v>0.13302752293577982</v>
      </c>
      <c r="H6" s="90">
        <v>0.11009174311926606</v>
      </c>
      <c r="I6" s="90">
        <v>1</v>
      </c>
    </row>
    <row r="7" spans="1:9" x14ac:dyDescent="0.3">
      <c r="A7" s="85" t="s">
        <v>1184</v>
      </c>
      <c r="B7" s="90">
        <v>0.14492753623188406</v>
      </c>
      <c r="C7" s="90">
        <v>0.16425120772946861</v>
      </c>
      <c r="D7" s="90">
        <v>0.12560386473429952</v>
      </c>
      <c r="E7" s="90">
        <v>0.18357487922705315</v>
      </c>
      <c r="F7" s="90">
        <v>0.13043478260869565</v>
      </c>
      <c r="G7" s="90">
        <v>0.13043478260869565</v>
      </c>
      <c r="H7" s="90">
        <v>0.12077294685990338</v>
      </c>
      <c r="I7" s="90">
        <v>1</v>
      </c>
    </row>
    <row r="8" spans="1:9" x14ac:dyDescent="0.3">
      <c r="A8" s="85" t="s">
        <v>1178</v>
      </c>
      <c r="B8" s="90">
        <v>0.13440860215053763</v>
      </c>
      <c r="C8" s="90">
        <v>0.12365591397849462</v>
      </c>
      <c r="D8" s="90">
        <v>0.15053763440860216</v>
      </c>
      <c r="E8" s="90">
        <v>0.15591397849462366</v>
      </c>
      <c r="F8" s="90">
        <v>9.6774193548387094E-2</v>
      </c>
      <c r="G8" s="90">
        <v>0.15591397849462366</v>
      </c>
      <c r="H8" s="90">
        <v>0.18279569892473119</v>
      </c>
      <c r="I8" s="90">
        <v>1</v>
      </c>
    </row>
    <row r="9" spans="1:9" x14ac:dyDescent="0.3">
      <c r="A9" s="85" t="s">
        <v>1157</v>
      </c>
      <c r="B9" s="90">
        <v>0.13500000000000001</v>
      </c>
      <c r="C9" s="90">
        <v>0.11</v>
      </c>
      <c r="D9" s="90">
        <v>0.13500000000000001</v>
      </c>
      <c r="E9" s="90">
        <v>0.13500000000000001</v>
      </c>
      <c r="F9" s="90">
        <v>0.13500000000000001</v>
      </c>
      <c r="G9" s="90">
        <v>0.16</v>
      </c>
      <c r="H9" s="90">
        <v>0.19</v>
      </c>
      <c r="I9" s="90">
        <v>1</v>
      </c>
    </row>
    <row r="10" spans="1:9" x14ac:dyDescent="0.3">
      <c r="A10" s="85" t="s">
        <v>2179</v>
      </c>
      <c r="B10" s="90">
        <v>0.14599999999999999</v>
      </c>
      <c r="C10" s="90">
        <v>0.13300000000000001</v>
      </c>
      <c r="D10" s="90">
        <v>0.13800000000000001</v>
      </c>
      <c r="E10" s="90">
        <v>0.153</v>
      </c>
      <c r="F10" s="90">
        <v>0.128</v>
      </c>
      <c r="G10" s="90">
        <v>0.14099999999999999</v>
      </c>
      <c r="H10" s="90">
        <v>0.161</v>
      </c>
      <c r="I10" s="90">
        <v>1</v>
      </c>
    </row>
  </sheetData>
  <conditionalFormatting pivot="1" sqref="B5:H9">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FA3E7-9389-4891-925C-A5335936151F}">
  <dimension ref="A3:H10"/>
  <sheetViews>
    <sheetView zoomScale="70" zoomScaleNormal="70" workbookViewId="0">
      <selection activeCell="V30" sqref="V30"/>
    </sheetView>
  </sheetViews>
  <sheetFormatPr defaultRowHeight="14.4" x14ac:dyDescent="0.3"/>
  <cols>
    <col min="1" max="1" width="19.69921875" bestFit="1" customWidth="1"/>
    <col min="2" max="2" width="17" customWidth="1"/>
    <col min="3" max="4" width="7.09765625" bestFit="1" customWidth="1"/>
    <col min="5" max="7" width="6.09765625" bestFit="1" customWidth="1"/>
    <col min="8" max="8" width="11" bestFit="1" customWidth="1"/>
  </cols>
  <sheetData>
    <row r="3" spans="1:8" x14ac:dyDescent="0.3">
      <c r="A3" s="84" t="s">
        <v>2180</v>
      </c>
      <c r="B3" s="84" t="s">
        <v>2202</v>
      </c>
    </row>
    <row r="4" spans="1:8" x14ac:dyDescent="0.3">
      <c r="A4" s="84" t="s">
        <v>2178</v>
      </c>
      <c r="B4" s="48">
        <v>5</v>
      </c>
      <c r="C4" s="48">
        <v>4</v>
      </c>
      <c r="D4" s="48">
        <v>3</v>
      </c>
      <c r="E4" s="48">
        <v>2</v>
      </c>
      <c r="F4" s="48">
        <v>1</v>
      </c>
      <c r="G4" s="48">
        <v>0</v>
      </c>
      <c r="H4" s="48" t="s">
        <v>2179</v>
      </c>
    </row>
    <row r="5" spans="1:8" x14ac:dyDescent="0.3">
      <c r="A5" s="85" t="s">
        <v>2215</v>
      </c>
      <c r="B5" s="90">
        <v>0.22222222222222221</v>
      </c>
      <c r="C5" s="90">
        <v>0.55555555555555558</v>
      </c>
      <c r="D5" s="90">
        <v>0.22222222222222221</v>
      </c>
      <c r="E5" s="90">
        <v>0</v>
      </c>
      <c r="F5" s="90">
        <v>0</v>
      </c>
      <c r="G5" s="90">
        <v>0</v>
      </c>
      <c r="H5" s="90">
        <v>1</v>
      </c>
    </row>
    <row r="6" spans="1:8" x14ac:dyDescent="0.3">
      <c r="A6" s="85" t="s">
        <v>2212</v>
      </c>
      <c r="B6" s="90">
        <v>0.29411764705882354</v>
      </c>
      <c r="C6" s="90">
        <v>0.50980392156862742</v>
      </c>
      <c r="D6" s="90">
        <v>0.11764705882352941</v>
      </c>
      <c r="E6" s="90">
        <v>7.8431372549019607E-2</v>
      </c>
      <c r="F6" s="90">
        <v>0</v>
      </c>
      <c r="G6" s="90">
        <v>0</v>
      </c>
      <c r="H6" s="90">
        <v>1</v>
      </c>
    </row>
    <row r="7" spans="1:8" x14ac:dyDescent="0.3">
      <c r="A7" s="85" t="s">
        <v>2213</v>
      </c>
      <c r="B7" s="90">
        <v>0.31952662721893493</v>
      </c>
      <c r="C7" s="90">
        <v>0.41420118343195267</v>
      </c>
      <c r="D7" s="90">
        <v>0.19526627218934911</v>
      </c>
      <c r="E7" s="90">
        <v>7.1005917159763315E-2</v>
      </c>
      <c r="F7" s="90">
        <v>0</v>
      </c>
      <c r="G7" s="90">
        <v>0</v>
      </c>
      <c r="H7" s="90">
        <v>1</v>
      </c>
    </row>
    <row r="8" spans="1:8" x14ac:dyDescent="0.3">
      <c r="A8" s="85" t="s">
        <v>2211</v>
      </c>
      <c r="B8" s="90">
        <v>0.30337078651685395</v>
      </c>
      <c r="C8" s="90">
        <v>0.43071161048689138</v>
      </c>
      <c r="D8" s="90">
        <v>0.20224719101123595</v>
      </c>
      <c r="E8" s="90">
        <v>5.4307116104868915E-2</v>
      </c>
      <c r="F8" s="90">
        <v>9.3632958801498131E-3</v>
      </c>
      <c r="G8" s="90">
        <v>0</v>
      </c>
      <c r="H8" s="90">
        <v>1</v>
      </c>
    </row>
    <row r="9" spans="1:8" x14ac:dyDescent="0.3">
      <c r="A9" s="85" t="s">
        <v>2214</v>
      </c>
      <c r="B9" s="90">
        <v>0.31223628691983124</v>
      </c>
      <c r="C9" s="90">
        <v>0.40928270042194093</v>
      </c>
      <c r="D9" s="90">
        <v>0.20253164556962025</v>
      </c>
      <c r="E9" s="90">
        <v>5.9071729957805907E-2</v>
      </c>
      <c r="F9" s="90">
        <v>1.2658227848101266E-2</v>
      </c>
      <c r="G9" s="90">
        <v>4.2194092827004216E-3</v>
      </c>
      <c r="H9" s="90">
        <v>1</v>
      </c>
    </row>
    <row r="10" spans="1:8" x14ac:dyDescent="0.3">
      <c r="A10" s="85" t="s">
        <v>2179</v>
      </c>
      <c r="B10" s="90">
        <v>0.307</v>
      </c>
      <c r="C10" s="90">
        <v>0.42799999999999999</v>
      </c>
      <c r="D10" s="90">
        <v>0.19700000000000001</v>
      </c>
      <c r="E10" s="90">
        <v>5.8999999999999997E-2</v>
      </c>
      <c r="F10" s="90">
        <v>8.0000000000000002E-3</v>
      </c>
      <c r="G10" s="90">
        <v>1E-3</v>
      </c>
      <c r="H10" s="90">
        <v>1</v>
      </c>
    </row>
  </sheetData>
  <conditionalFormatting pivot="1" sqref="B5:G9">
    <cfRule type="colorScale" priority="1">
      <colorScale>
        <cfvo type="min"/>
        <cfvo type="max"/>
        <color rgb="FFFCFCFF"/>
        <color rgb="FF63BE7B"/>
      </colorScale>
    </cfRule>
  </conditionalFormatting>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F6790-6A3C-42DC-8359-FE7EFB7CD68C}">
  <dimension ref="A3:N10"/>
  <sheetViews>
    <sheetView zoomScale="94" zoomScaleNormal="94" workbookViewId="0">
      <selection activeCell="N13" sqref="N13"/>
    </sheetView>
  </sheetViews>
  <sheetFormatPr defaultRowHeight="14.4" x14ac:dyDescent="0.3"/>
  <cols>
    <col min="1" max="1" width="18.59765625" bestFit="1" customWidth="1"/>
    <col min="2" max="2" width="15.5" bestFit="1" customWidth="1"/>
    <col min="3" max="3" width="4" bestFit="1" customWidth="1"/>
    <col min="4" max="4" width="4.09765625" bestFit="1" customWidth="1"/>
    <col min="5" max="5" width="3.8984375" bestFit="1" customWidth="1"/>
    <col min="6" max="6" width="4.296875" bestFit="1" customWidth="1"/>
    <col min="7" max="7" width="3.69921875" bestFit="1" customWidth="1"/>
    <col min="8" max="8" width="3.19921875" bestFit="1" customWidth="1"/>
    <col min="9" max="10" width="4.09765625" bestFit="1" customWidth="1"/>
    <col min="11" max="11" width="3.8984375" bestFit="1" customWidth="1"/>
    <col min="12" max="12" width="4.09765625" bestFit="1" customWidth="1"/>
    <col min="13" max="13" width="4.19921875" bestFit="1" customWidth="1"/>
    <col min="14" max="14" width="10.3984375" bestFit="1" customWidth="1"/>
  </cols>
  <sheetData>
    <row r="3" spans="1:14" x14ac:dyDescent="0.3">
      <c r="A3" s="84" t="s">
        <v>2180</v>
      </c>
      <c r="B3" s="84" t="s">
        <v>2202</v>
      </c>
    </row>
    <row r="4" spans="1:14" x14ac:dyDescent="0.3">
      <c r="A4" s="84" t="s">
        <v>2178</v>
      </c>
      <c r="B4" s="48" t="s">
        <v>2188</v>
      </c>
      <c r="C4" s="48" t="s">
        <v>2189</v>
      </c>
      <c r="D4" s="48" t="s">
        <v>2190</v>
      </c>
      <c r="E4" s="48" t="s">
        <v>2191</v>
      </c>
      <c r="F4" s="48" t="s">
        <v>2192</v>
      </c>
      <c r="G4" s="48" t="s">
        <v>2193</v>
      </c>
      <c r="H4" s="48" t="s">
        <v>2194</v>
      </c>
      <c r="I4" s="48" t="s">
        <v>2195</v>
      </c>
      <c r="J4" s="48" t="s">
        <v>2196</v>
      </c>
      <c r="K4" s="48" t="s">
        <v>2197</v>
      </c>
      <c r="L4" s="48" t="s">
        <v>2198</v>
      </c>
      <c r="M4" s="48" t="s">
        <v>2199</v>
      </c>
      <c r="N4" s="48" t="s">
        <v>2179</v>
      </c>
    </row>
    <row r="5" spans="1:14" x14ac:dyDescent="0.3">
      <c r="A5" s="85" t="s">
        <v>1172</v>
      </c>
      <c r="B5" s="5">
        <v>16</v>
      </c>
      <c r="C5" s="5">
        <v>14</v>
      </c>
      <c r="D5" s="5">
        <v>26</v>
      </c>
      <c r="E5" s="5">
        <v>29</v>
      </c>
      <c r="F5" s="5">
        <v>17</v>
      </c>
      <c r="G5" s="5">
        <v>15</v>
      </c>
      <c r="H5" s="5">
        <v>15</v>
      </c>
      <c r="I5" s="5">
        <v>7</v>
      </c>
      <c r="J5" s="5">
        <v>11</v>
      </c>
      <c r="K5" s="5">
        <v>24</v>
      </c>
      <c r="L5" s="5">
        <v>9</v>
      </c>
      <c r="M5" s="5">
        <v>6</v>
      </c>
      <c r="N5" s="5">
        <v>189</v>
      </c>
    </row>
    <row r="6" spans="1:14" x14ac:dyDescent="0.3">
      <c r="A6" s="85" t="s">
        <v>1166</v>
      </c>
      <c r="B6" s="5">
        <v>19</v>
      </c>
      <c r="C6" s="5">
        <v>10</v>
      </c>
      <c r="D6" s="5">
        <v>40</v>
      </c>
      <c r="E6" s="5">
        <v>40</v>
      </c>
      <c r="F6" s="5">
        <v>13</v>
      </c>
      <c r="G6" s="5">
        <v>12</v>
      </c>
      <c r="H6" s="5">
        <v>9</v>
      </c>
      <c r="I6" s="5">
        <v>13</v>
      </c>
      <c r="J6" s="5">
        <v>18</v>
      </c>
      <c r="K6" s="5">
        <v>21</v>
      </c>
      <c r="L6" s="5">
        <v>14</v>
      </c>
      <c r="M6" s="5">
        <v>9</v>
      </c>
      <c r="N6" s="5">
        <v>218</v>
      </c>
    </row>
    <row r="7" spans="1:14" x14ac:dyDescent="0.3">
      <c r="A7" s="85" t="s">
        <v>1184</v>
      </c>
      <c r="B7" s="5">
        <v>13</v>
      </c>
      <c r="C7" s="5">
        <v>13</v>
      </c>
      <c r="D7" s="5">
        <v>28</v>
      </c>
      <c r="E7" s="5">
        <v>24</v>
      </c>
      <c r="F7" s="5">
        <v>23</v>
      </c>
      <c r="G7" s="5">
        <v>17</v>
      </c>
      <c r="H7" s="5">
        <v>11</v>
      </c>
      <c r="I7" s="5">
        <v>11</v>
      </c>
      <c r="J7" s="5">
        <v>14</v>
      </c>
      <c r="K7" s="5">
        <v>30</v>
      </c>
      <c r="L7" s="5">
        <v>14</v>
      </c>
      <c r="M7" s="5">
        <v>9</v>
      </c>
      <c r="N7" s="5">
        <v>207</v>
      </c>
    </row>
    <row r="8" spans="1:14" x14ac:dyDescent="0.3">
      <c r="A8" s="85" t="s">
        <v>1178</v>
      </c>
      <c r="B8" s="5">
        <v>10</v>
      </c>
      <c r="C8" s="5">
        <v>11</v>
      </c>
      <c r="D8" s="5">
        <v>30</v>
      </c>
      <c r="E8" s="5">
        <v>23</v>
      </c>
      <c r="F8" s="5">
        <v>22</v>
      </c>
      <c r="G8" s="5">
        <v>11</v>
      </c>
      <c r="H8" s="5">
        <v>17</v>
      </c>
      <c r="I8" s="5">
        <v>12</v>
      </c>
      <c r="J8" s="5">
        <v>13</v>
      </c>
      <c r="K8" s="5">
        <v>15</v>
      </c>
      <c r="L8" s="5">
        <v>8</v>
      </c>
      <c r="M8" s="5">
        <v>14</v>
      </c>
      <c r="N8" s="5">
        <v>186</v>
      </c>
    </row>
    <row r="9" spans="1:14" x14ac:dyDescent="0.3">
      <c r="A9" s="85" t="s">
        <v>1157</v>
      </c>
      <c r="B9" s="5">
        <v>21</v>
      </c>
      <c r="C9" s="5">
        <v>18</v>
      </c>
      <c r="D9" s="5">
        <v>31</v>
      </c>
      <c r="E9" s="5">
        <v>20</v>
      </c>
      <c r="F9" s="5">
        <v>8</v>
      </c>
      <c r="G9" s="5">
        <v>12</v>
      </c>
      <c r="H9" s="5">
        <v>12</v>
      </c>
      <c r="I9" s="5">
        <v>7</v>
      </c>
      <c r="J9" s="5">
        <v>20</v>
      </c>
      <c r="K9" s="5">
        <v>24</v>
      </c>
      <c r="L9" s="5">
        <v>12</v>
      </c>
      <c r="M9" s="5">
        <v>15</v>
      </c>
      <c r="N9" s="5">
        <v>200</v>
      </c>
    </row>
    <row r="10" spans="1:14" x14ac:dyDescent="0.3">
      <c r="A10" s="85" t="s">
        <v>2179</v>
      </c>
      <c r="B10" s="5">
        <v>79</v>
      </c>
      <c r="C10" s="5">
        <v>66</v>
      </c>
      <c r="D10" s="5">
        <v>155</v>
      </c>
      <c r="E10" s="5">
        <v>136</v>
      </c>
      <c r="F10" s="5">
        <v>83</v>
      </c>
      <c r="G10" s="5">
        <v>67</v>
      </c>
      <c r="H10" s="5">
        <v>64</v>
      </c>
      <c r="I10" s="5">
        <v>50</v>
      </c>
      <c r="J10" s="5">
        <v>76</v>
      </c>
      <c r="K10" s="5">
        <v>114</v>
      </c>
      <c r="L10" s="5">
        <v>57</v>
      </c>
      <c r="M10" s="5">
        <v>53</v>
      </c>
      <c r="N10" s="5">
        <v>1000</v>
      </c>
    </row>
  </sheetData>
  <conditionalFormatting pivot="1" sqref="B5:M9">
    <cfRule type="dataBar" priority="2">
      <dataBar>
        <cfvo type="min"/>
        <cfvo type="max"/>
        <color rgb="FF638EC6"/>
      </dataBar>
      <extLst>
        <ext xmlns:x14="http://schemas.microsoft.com/office/spreadsheetml/2009/9/main" uri="{B025F937-C7B1-47D3-B67F-A62EFF666E3E}">
          <x14:id>{1E2FF7AD-22BF-4358-96E4-96431F150B8E}</x14:id>
        </ext>
      </extLst>
    </cfRule>
  </conditionalFormatting>
  <conditionalFormatting pivot="1" sqref="B5:M9">
    <cfRule type="dataBar" priority="1">
      <dataBar>
        <cfvo type="min"/>
        <cfvo type="max"/>
        <color rgb="FF638EC6"/>
      </dataBar>
      <extLst>
        <ext xmlns:x14="http://schemas.microsoft.com/office/spreadsheetml/2009/9/main" uri="{B025F937-C7B1-47D3-B67F-A62EFF666E3E}">
          <x14:id>{F71947D6-66F3-493E-B0F8-49931664EC6A}</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E2FF7AD-22BF-4358-96E4-96431F150B8E}">
            <x14:dataBar minLength="0" maxLength="100" border="1" negativeBarBorderColorSameAsPositive="0">
              <x14:cfvo type="autoMin"/>
              <x14:cfvo type="autoMax"/>
              <x14:borderColor rgb="FF638EC6"/>
              <x14:negativeFillColor rgb="FFFF0000"/>
              <x14:negativeBorderColor rgb="FFFF0000"/>
              <x14:axisColor rgb="FF000000"/>
            </x14:dataBar>
          </x14:cfRule>
          <xm:sqref>B5:M9</xm:sqref>
        </x14:conditionalFormatting>
        <x14:conditionalFormatting xmlns:xm="http://schemas.microsoft.com/office/excel/2006/main" pivot="1">
          <x14:cfRule type="dataBar" id="{F71947D6-66F3-493E-B0F8-49931664EC6A}">
            <x14:dataBar minLength="0" maxLength="100" gradient="0">
              <x14:cfvo type="autoMin"/>
              <x14:cfvo type="autoMax"/>
              <x14:negativeFillColor rgb="FFFF0000"/>
              <x14:axisColor rgb="FF000000"/>
            </x14:dataBar>
          </x14:cfRule>
          <xm:sqref>B5:M9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2805A-5DF0-4D54-BC0F-96901F9EDF03}">
  <dimension ref="B1:Q1003"/>
  <sheetViews>
    <sheetView topLeftCell="I1" zoomScale="50" workbookViewId="0">
      <selection activeCell="D13" sqref="D13"/>
    </sheetView>
  </sheetViews>
  <sheetFormatPr defaultRowHeight="14.4" x14ac:dyDescent="0.3"/>
  <cols>
    <col min="1" max="1" width="3.5" style="48" customWidth="1"/>
    <col min="2" max="2" width="16.09765625" style="48" customWidth="1"/>
    <col min="3" max="3" width="13.59765625" style="48" customWidth="1"/>
    <col min="4" max="4" width="18.3984375" style="48" customWidth="1"/>
    <col min="5" max="5" width="16.59765625" style="48" customWidth="1"/>
    <col min="6" max="6" width="17.796875" style="48" customWidth="1"/>
    <col min="7" max="7" width="18.5" style="48" customWidth="1"/>
    <col min="8" max="8" width="19.3984375" style="48" customWidth="1"/>
    <col min="9" max="9" width="14.296875" style="48" customWidth="1"/>
    <col min="10" max="10" width="17" style="48" customWidth="1"/>
    <col min="11" max="12" width="18.59765625" style="48" customWidth="1"/>
    <col min="13" max="13" width="16.8984375" style="48" customWidth="1"/>
    <col min="14" max="14" width="16.09765625" style="48" customWidth="1"/>
    <col min="15" max="15" width="8.8984375" style="48" customWidth="1"/>
    <col min="16" max="16" width="8.796875" style="48"/>
    <col min="17" max="17" width="11.69921875" style="48" customWidth="1"/>
    <col min="18" max="16384" width="8.796875" style="48"/>
  </cols>
  <sheetData>
    <row r="1" spans="2:17" s="92" customFormat="1" ht="48" customHeight="1" x14ac:dyDescent="0.3">
      <c r="B1" s="93" t="s">
        <v>1145</v>
      </c>
    </row>
    <row r="2" spans="2:17" x14ac:dyDescent="0.3">
      <c r="O2" s="68"/>
    </row>
    <row r="3" spans="2:17" x14ac:dyDescent="0.3">
      <c r="B3" s="74" t="s">
        <v>1146</v>
      </c>
      <c r="C3" s="75" t="s">
        <v>1147</v>
      </c>
      <c r="D3" s="76" t="s">
        <v>1148</v>
      </c>
      <c r="E3" s="77" t="s">
        <v>1149</v>
      </c>
      <c r="F3" s="77" t="s">
        <v>1150</v>
      </c>
      <c r="G3" s="75" t="s">
        <v>1151</v>
      </c>
      <c r="H3" s="78" t="s">
        <v>1152</v>
      </c>
      <c r="I3" s="89" t="s">
        <v>2200</v>
      </c>
      <c r="J3" s="89" t="s">
        <v>2201</v>
      </c>
      <c r="K3" s="89" t="s">
        <v>2209</v>
      </c>
      <c r="L3" s="89" t="s">
        <v>2210</v>
      </c>
      <c r="N3" s="74" t="s">
        <v>1147</v>
      </c>
      <c r="O3" s="75" t="s">
        <v>1153</v>
      </c>
      <c r="P3" s="75" t="s">
        <v>579</v>
      </c>
      <c r="Q3" s="78" t="s">
        <v>1154</v>
      </c>
    </row>
    <row r="4" spans="2:17" x14ac:dyDescent="0.3">
      <c r="B4" s="72" t="s">
        <v>1155</v>
      </c>
      <c r="C4" s="20" t="s">
        <v>1156</v>
      </c>
      <c r="D4" s="20">
        <v>116</v>
      </c>
      <c r="E4" s="69" t="s">
        <v>1157</v>
      </c>
      <c r="F4" s="70">
        <v>44927</v>
      </c>
      <c r="G4" s="20">
        <v>128</v>
      </c>
      <c r="H4" s="73">
        <v>4.9000000000000004</v>
      </c>
      <c r="I4" s="48">
        <f>IF(MONTH(CallsTable[[#This Row],[Date of Call]])&lt;=6, YEAR(CallsTable[[#This Row],[Date of Call]]),YEAR(CallsTable[[#This Row],[Date of Call]])+1)</f>
        <v>2023</v>
      </c>
      <c r="J4" s="48" t="str">
        <f>TEXT(CallsTable[[#This Row],[Date of Call]],"DDDD")</f>
        <v>Sunday</v>
      </c>
      <c r="K4" s="48" t="str" cm="1">
        <f t="array" ref="K4">_xlfn.IFS(CallsTable[[#This Row],[Duration]]&lt;=10,"Under 10 mins",CallsTable[[#This Row],[Duration]]&lt;=30,"10 to 30 mins", CallsTable[[#This Row],[Duration]]&lt;60,"30 to 60 mins", CallsTable[[#This Row],[Duration]]&lt;=120,"1 to 2 hours",TRUE, "More than 2 hours")</f>
        <v>1 to 2 hours</v>
      </c>
      <c r="L4" s="5">
        <f>ROUND(CallsTable[[#This Row],[Satisfaction Rating]],0)</f>
        <v>5</v>
      </c>
      <c r="N4" s="72" t="s">
        <v>1158</v>
      </c>
      <c r="O4" s="71" t="s">
        <v>30</v>
      </c>
      <c r="P4" s="20">
        <v>41</v>
      </c>
      <c r="Q4" s="73" t="s">
        <v>1159</v>
      </c>
    </row>
    <row r="5" spans="2:17" x14ac:dyDescent="0.3">
      <c r="B5" s="72" t="s">
        <v>1160</v>
      </c>
      <c r="C5" s="20" t="s">
        <v>1161</v>
      </c>
      <c r="D5" s="20">
        <v>119</v>
      </c>
      <c r="E5" s="69" t="s">
        <v>1157</v>
      </c>
      <c r="F5" s="70">
        <v>44927</v>
      </c>
      <c r="G5" s="20">
        <v>135</v>
      </c>
      <c r="H5" s="73">
        <v>2.9</v>
      </c>
      <c r="I5" s="48">
        <f>IF(MONTH(CallsTable[[#This Row],[Date of Call]])&lt;=6, YEAR(CallsTable[[#This Row],[Date of Call]]),YEAR(CallsTable[[#This Row],[Date of Call]])+1)</f>
        <v>2023</v>
      </c>
      <c r="J5" s="48" t="str">
        <f>TEXT(CallsTable[[#This Row],[Date of Call]],"DDDD")</f>
        <v>Sunday</v>
      </c>
      <c r="K5" s="48" t="str" cm="1">
        <f t="array" ref="K5">_xlfn.IFS(CallsTable[[#This Row],[Duration]]&lt;=10,"Under 10 mins",CallsTable[[#This Row],[Duration]]&lt;=30,"10 to 30 mins", CallsTable[[#This Row],[Duration]]&lt;60,"30 to 60 mins", CallsTable[[#This Row],[Duration]]&lt;=120,"1 to 2 hours",TRUE, "More than 2 hours")</f>
        <v>1 to 2 hours</v>
      </c>
      <c r="L5" s="5">
        <f>ROUND(CallsTable[[#This Row],[Satisfaction Rating]],0)</f>
        <v>3</v>
      </c>
      <c r="N5" s="72" t="s">
        <v>1162</v>
      </c>
      <c r="O5" s="71" t="s">
        <v>30</v>
      </c>
      <c r="P5" s="20">
        <v>31</v>
      </c>
      <c r="Q5" s="73" t="s">
        <v>1163</v>
      </c>
    </row>
    <row r="6" spans="2:17" x14ac:dyDescent="0.3">
      <c r="B6" s="72" t="s">
        <v>1164</v>
      </c>
      <c r="C6" s="20" t="s">
        <v>1165</v>
      </c>
      <c r="D6" s="20">
        <v>68</v>
      </c>
      <c r="E6" s="69" t="s">
        <v>1166</v>
      </c>
      <c r="F6" s="70">
        <v>44927</v>
      </c>
      <c r="G6" s="20">
        <v>66</v>
      </c>
      <c r="H6" s="73">
        <v>4.7</v>
      </c>
      <c r="I6" s="48">
        <f>IF(MONTH(CallsTable[[#This Row],[Date of Call]])&lt;=6, YEAR(CallsTable[[#This Row],[Date of Call]]),YEAR(CallsTable[[#This Row],[Date of Call]])+1)</f>
        <v>2023</v>
      </c>
      <c r="J6" s="48" t="str">
        <f>TEXT(CallsTable[[#This Row],[Date of Call]],"DDDD")</f>
        <v>Sunday</v>
      </c>
      <c r="K6" s="48" t="str" cm="1">
        <f t="array" ref="K6">_xlfn.IFS(CallsTable[[#This Row],[Duration]]&lt;=10,"Under 10 mins",CallsTable[[#This Row],[Duration]]&lt;=30,"10 to 30 mins", CallsTable[[#This Row],[Duration]]&lt;60,"30 to 60 mins", CallsTable[[#This Row],[Duration]]&lt;=120,"1 to 2 hours",TRUE, "More than 2 hours")</f>
        <v>1 to 2 hours</v>
      </c>
      <c r="L6" s="5">
        <f>ROUND(CallsTable[[#This Row],[Satisfaction Rating]],0)</f>
        <v>5</v>
      </c>
      <c r="N6" s="72" t="s">
        <v>1156</v>
      </c>
      <c r="O6" s="71" t="s">
        <v>30</v>
      </c>
      <c r="P6" s="20">
        <v>26</v>
      </c>
      <c r="Q6" s="73" t="s">
        <v>1167</v>
      </c>
    </row>
    <row r="7" spans="2:17" x14ac:dyDescent="0.3">
      <c r="B7" s="72" t="s">
        <v>1168</v>
      </c>
      <c r="C7" s="20" t="s">
        <v>1169</v>
      </c>
      <c r="D7" s="20">
        <v>119</v>
      </c>
      <c r="E7" s="69" t="s">
        <v>1166</v>
      </c>
      <c r="F7" s="70">
        <v>44927</v>
      </c>
      <c r="G7" s="20">
        <v>22</v>
      </c>
      <c r="H7" s="73">
        <v>2.9</v>
      </c>
      <c r="I7" s="48">
        <f>IF(MONTH(CallsTable[[#This Row],[Date of Call]])&lt;=6, YEAR(CallsTable[[#This Row],[Date of Call]]),YEAR(CallsTable[[#This Row],[Date of Call]])+1)</f>
        <v>2023</v>
      </c>
      <c r="J7" s="48" t="str">
        <f>TEXT(CallsTable[[#This Row],[Date of Call]],"DDDD")</f>
        <v>Sunday</v>
      </c>
      <c r="K7" s="48" t="str" cm="1">
        <f t="array" ref="K7">_xlfn.IFS(CallsTable[[#This Row],[Duration]]&lt;=10,"Under 10 mins",CallsTable[[#This Row],[Duration]]&lt;=30,"10 to 30 mins", CallsTable[[#This Row],[Duration]]&lt;60,"30 to 60 mins", CallsTable[[#This Row],[Duration]]&lt;=120,"1 to 2 hours",TRUE, "More than 2 hours")</f>
        <v>1 to 2 hours</v>
      </c>
      <c r="L7" s="5">
        <f>ROUND(CallsTable[[#This Row],[Satisfaction Rating]],0)</f>
        <v>3</v>
      </c>
      <c r="N7" s="72" t="s">
        <v>1161</v>
      </c>
      <c r="O7" s="71" t="s">
        <v>30</v>
      </c>
      <c r="P7" s="20">
        <v>36</v>
      </c>
      <c r="Q7" s="73" t="s">
        <v>1167</v>
      </c>
    </row>
    <row r="8" spans="2:17" x14ac:dyDescent="0.3">
      <c r="B8" s="72" t="s">
        <v>1170</v>
      </c>
      <c r="C8" s="20" t="s">
        <v>1171</v>
      </c>
      <c r="D8" s="20">
        <v>128</v>
      </c>
      <c r="E8" s="69" t="s">
        <v>1172</v>
      </c>
      <c r="F8" s="70">
        <v>44928</v>
      </c>
      <c r="G8" s="20">
        <v>31</v>
      </c>
      <c r="H8" s="73">
        <v>2.8</v>
      </c>
      <c r="I8" s="48">
        <f>IF(MONTH(CallsTable[[#This Row],[Date of Call]])&lt;=6, YEAR(CallsTable[[#This Row],[Date of Call]]),YEAR(CallsTable[[#This Row],[Date of Call]])+1)</f>
        <v>2023</v>
      </c>
      <c r="J8" s="48" t="str">
        <f>TEXT(CallsTable[[#This Row],[Date of Call]],"DDDD")</f>
        <v>Monday</v>
      </c>
      <c r="K8" s="48" t="str" cm="1">
        <f t="array" ref="K8">_xlfn.IFS(CallsTable[[#This Row],[Duration]]&lt;=10,"Under 10 mins",CallsTable[[#This Row],[Duration]]&lt;=30,"10 to 30 mins", CallsTable[[#This Row],[Duration]]&lt;60,"30 to 60 mins", CallsTable[[#This Row],[Duration]]&lt;=120,"1 to 2 hours",TRUE, "More than 2 hours")</f>
        <v>More than 2 hours</v>
      </c>
      <c r="L8" s="5">
        <f>ROUND(CallsTable[[#This Row],[Satisfaction Rating]],0)</f>
        <v>3</v>
      </c>
      <c r="N8" s="72" t="s">
        <v>1165</v>
      </c>
      <c r="O8" s="71" t="s">
        <v>30</v>
      </c>
      <c r="P8" s="20">
        <v>37</v>
      </c>
      <c r="Q8" s="73" t="s">
        <v>1159</v>
      </c>
    </row>
    <row r="9" spans="2:17" x14ac:dyDescent="0.3">
      <c r="B9" s="72" t="s">
        <v>1173</v>
      </c>
      <c r="C9" s="20" t="s">
        <v>1171</v>
      </c>
      <c r="D9" s="20">
        <v>49</v>
      </c>
      <c r="E9" s="69" t="s">
        <v>1166</v>
      </c>
      <c r="F9" s="70">
        <v>44929</v>
      </c>
      <c r="G9" s="20">
        <v>135</v>
      </c>
      <c r="H9" s="73">
        <v>4.8</v>
      </c>
      <c r="I9" s="48">
        <f>IF(MONTH(CallsTable[[#This Row],[Date of Call]])&lt;=6, YEAR(CallsTable[[#This Row],[Date of Call]]),YEAR(CallsTable[[#This Row],[Date of Call]])+1)</f>
        <v>2023</v>
      </c>
      <c r="J9" s="48" t="str">
        <f>TEXT(CallsTable[[#This Row],[Date of Call]],"DDDD")</f>
        <v>Tuesday</v>
      </c>
      <c r="K9" s="48" t="str" cm="1">
        <f t="array" ref="K9">_xlfn.IFS(CallsTable[[#This Row],[Duration]]&lt;=10,"Under 10 mins",CallsTable[[#This Row],[Duration]]&lt;=30,"10 to 30 mins", CallsTable[[#This Row],[Duration]]&lt;60,"30 to 60 mins", CallsTable[[#This Row],[Duration]]&lt;=120,"1 to 2 hours",TRUE, "More than 2 hours")</f>
        <v>30 to 60 mins</v>
      </c>
      <c r="L9" s="5">
        <f>ROUND(CallsTable[[#This Row],[Satisfaction Rating]],0)</f>
        <v>5</v>
      </c>
      <c r="N9" s="72" t="s">
        <v>1174</v>
      </c>
      <c r="O9" s="71" t="s">
        <v>30</v>
      </c>
      <c r="P9" s="20">
        <v>23</v>
      </c>
      <c r="Q9" s="73" t="s">
        <v>1159</v>
      </c>
    </row>
    <row r="10" spans="2:17" x14ac:dyDescent="0.3">
      <c r="B10" s="72" t="s">
        <v>1175</v>
      </c>
      <c r="C10" s="20" t="s">
        <v>1176</v>
      </c>
      <c r="D10" s="20">
        <v>84</v>
      </c>
      <c r="E10" s="69" t="s">
        <v>1157</v>
      </c>
      <c r="F10" s="70">
        <v>44929</v>
      </c>
      <c r="G10" s="20">
        <v>60</v>
      </c>
      <c r="H10" s="73">
        <v>4.7</v>
      </c>
      <c r="I10" s="48">
        <f>IF(MONTH(CallsTable[[#This Row],[Date of Call]])&lt;=6, YEAR(CallsTable[[#This Row],[Date of Call]]),YEAR(CallsTable[[#This Row],[Date of Call]])+1)</f>
        <v>2023</v>
      </c>
      <c r="J10" s="48" t="str">
        <f>TEXT(CallsTable[[#This Row],[Date of Call]],"DDDD")</f>
        <v>Tuesday</v>
      </c>
      <c r="K10" s="48" t="str" cm="1">
        <f t="array" ref="K10">_xlfn.IFS(CallsTable[[#This Row],[Duration]]&lt;=10,"Under 10 mins",CallsTable[[#This Row],[Duration]]&lt;=30,"10 to 30 mins", CallsTable[[#This Row],[Duration]]&lt;60,"30 to 60 mins", CallsTable[[#This Row],[Duration]]&lt;=120,"1 to 2 hours",TRUE, "More than 2 hours")</f>
        <v>1 to 2 hours</v>
      </c>
      <c r="L10" s="5">
        <f>ROUND(CallsTable[[#This Row],[Satisfaction Rating]],0)</f>
        <v>5</v>
      </c>
      <c r="N10" s="72" t="s">
        <v>1176</v>
      </c>
      <c r="O10" s="71" t="s">
        <v>11</v>
      </c>
      <c r="P10" s="20">
        <v>22</v>
      </c>
      <c r="Q10" s="73" t="s">
        <v>1163</v>
      </c>
    </row>
    <row r="11" spans="2:17" x14ac:dyDescent="0.3">
      <c r="B11" s="72" t="s">
        <v>1177</v>
      </c>
      <c r="C11" s="20" t="s">
        <v>1156</v>
      </c>
      <c r="D11" s="20">
        <v>103</v>
      </c>
      <c r="E11" s="69" t="s">
        <v>1178</v>
      </c>
      <c r="F11" s="70">
        <v>44929</v>
      </c>
      <c r="G11" s="20">
        <v>148</v>
      </c>
      <c r="H11" s="73">
        <v>4.4000000000000004</v>
      </c>
      <c r="I11" s="48">
        <f>IF(MONTH(CallsTable[[#This Row],[Date of Call]])&lt;=6, YEAR(CallsTable[[#This Row],[Date of Call]]),YEAR(CallsTable[[#This Row],[Date of Call]])+1)</f>
        <v>2023</v>
      </c>
      <c r="J11" s="48" t="str">
        <f>TEXT(CallsTable[[#This Row],[Date of Call]],"DDDD")</f>
        <v>Tuesday</v>
      </c>
      <c r="K11" s="48" t="str" cm="1">
        <f t="array" ref="K11">_xlfn.IFS(CallsTable[[#This Row],[Duration]]&lt;=10,"Under 10 mins",CallsTable[[#This Row],[Duration]]&lt;=30,"10 to 30 mins", CallsTable[[#This Row],[Duration]]&lt;60,"30 to 60 mins", CallsTable[[#This Row],[Duration]]&lt;=120,"1 to 2 hours",TRUE, "More than 2 hours")</f>
        <v>1 to 2 hours</v>
      </c>
      <c r="L11" s="5">
        <f>ROUND(CallsTable[[#This Row],[Satisfaction Rating]],0)</f>
        <v>4</v>
      </c>
      <c r="N11" s="72" t="s">
        <v>1179</v>
      </c>
      <c r="O11" s="71" t="s">
        <v>11</v>
      </c>
      <c r="P11" s="20">
        <v>42</v>
      </c>
      <c r="Q11" s="73" t="s">
        <v>1163</v>
      </c>
    </row>
    <row r="12" spans="2:17" x14ac:dyDescent="0.3">
      <c r="B12" s="72" t="s">
        <v>1180</v>
      </c>
      <c r="C12" s="20" t="s">
        <v>1165</v>
      </c>
      <c r="D12" s="20">
        <v>31</v>
      </c>
      <c r="E12" s="69" t="s">
        <v>1166</v>
      </c>
      <c r="F12" s="70">
        <v>44929</v>
      </c>
      <c r="G12" s="20">
        <v>135</v>
      </c>
      <c r="H12" s="73">
        <v>3.6</v>
      </c>
      <c r="I12" s="48">
        <f>IF(MONTH(CallsTable[[#This Row],[Date of Call]])&lt;=6, YEAR(CallsTable[[#This Row],[Date of Call]]),YEAR(CallsTable[[#This Row],[Date of Call]])+1)</f>
        <v>2023</v>
      </c>
      <c r="J12" s="48" t="str">
        <f>TEXT(CallsTable[[#This Row],[Date of Call]],"DDDD")</f>
        <v>Tuesday</v>
      </c>
      <c r="K12" s="48" t="str" cm="1">
        <f t="array" ref="K12">_xlfn.IFS(CallsTable[[#This Row],[Duration]]&lt;=10,"Under 10 mins",CallsTable[[#This Row],[Duration]]&lt;=30,"10 to 30 mins", CallsTable[[#This Row],[Duration]]&lt;60,"30 to 60 mins", CallsTable[[#This Row],[Duration]]&lt;=120,"1 to 2 hours",TRUE, "More than 2 hours")</f>
        <v>30 to 60 mins</v>
      </c>
      <c r="L12" s="5">
        <f>ROUND(CallsTable[[#This Row],[Satisfaction Rating]],0)</f>
        <v>4</v>
      </c>
      <c r="N12" s="72" t="s">
        <v>1181</v>
      </c>
      <c r="O12" s="71" t="s">
        <v>11</v>
      </c>
      <c r="P12" s="20">
        <v>25</v>
      </c>
      <c r="Q12" s="73" t="s">
        <v>1159</v>
      </c>
    </row>
    <row r="13" spans="2:17" x14ac:dyDescent="0.3">
      <c r="B13" s="72" t="s">
        <v>1182</v>
      </c>
      <c r="C13" s="20" t="s">
        <v>1183</v>
      </c>
      <c r="D13" s="20">
        <v>44</v>
      </c>
      <c r="E13" s="69" t="s">
        <v>1184</v>
      </c>
      <c r="F13" s="70">
        <v>44929</v>
      </c>
      <c r="G13" s="20">
        <v>105</v>
      </c>
      <c r="H13" s="73">
        <v>2.9</v>
      </c>
      <c r="I13" s="48">
        <f>IF(MONTH(CallsTable[[#This Row],[Date of Call]])&lt;=6, YEAR(CallsTable[[#This Row],[Date of Call]]),YEAR(CallsTable[[#This Row],[Date of Call]])+1)</f>
        <v>2023</v>
      </c>
      <c r="J13" s="48" t="str">
        <f>TEXT(CallsTable[[#This Row],[Date of Call]],"DDDD")</f>
        <v>Tuesday</v>
      </c>
      <c r="K13" s="48" t="str" cm="1">
        <f t="array" ref="K13">_xlfn.IFS(CallsTable[[#This Row],[Duration]]&lt;=10,"Under 10 mins",CallsTable[[#This Row],[Duration]]&lt;=30,"10 to 30 mins", CallsTable[[#This Row],[Duration]]&lt;60,"30 to 60 mins", CallsTable[[#This Row],[Duration]]&lt;=120,"1 to 2 hours",TRUE, "More than 2 hours")</f>
        <v>30 to 60 mins</v>
      </c>
      <c r="L13" s="5">
        <f>ROUND(CallsTable[[#This Row],[Satisfaction Rating]],0)</f>
        <v>3</v>
      </c>
      <c r="N13" s="72" t="s">
        <v>1183</v>
      </c>
      <c r="O13" s="71" t="s">
        <v>11</v>
      </c>
      <c r="P13" s="20">
        <v>30</v>
      </c>
      <c r="Q13" s="73" t="s">
        <v>1163</v>
      </c>
    </row>
    <row r="14" spans="2:17" x14ac:dyDescent="0.3">
      <c r="B14" s="72" t="s">
        <v>1185</v>
      </c>
      <c r="C14" s="20" t="s">
        <v>1171</v>
      </c>
      <c r="D14" s="20">
        <v>102</v>
      </c>
      <c r="E14" s="69" t="s">
        <v>1166</v>
      </c>
      <c r="F14" s="70">
        <v>44929</v>
      </c>
      <c r="G14" s="20">
        <v>69</v>
      </c>
      <c r="H14" s="73">
        <v>4.9000000000000004</v>
      </c>
      <c r="I14" s="48">
        <f>IF(MONTH(CallsTable[[#This Row],[Date of Call]])&lt;=6, YEAR(CallsTable[[#This Row],[Date of Call]]),YEAR(CallsTable[[#This Row],[Date of Call]])+1)</f>
        <v>2023</v>
      </c>
      <c r="J14" s="48" t="str">
        <f>TEXT(CallsTable[[#This Row],[Date of Call]],"DDDD")</f>
        <v>Tuesday</v>
      </c>
      <c r="K14" s="48" t="str" cm="1">
        <f t="array" ref="K14">_xlfn.IFS(CallsTable[[#This Row],[Duration]]&lt;=10,"Under 10 mins",CallsTable[[#This Row],[Duration]]&lt;=30,"10 to 30 mins", CallsTable[[#This Row],[Duration]]&lt;60,"30 to 60 mins", CallsTable[[#This Row],[Duration]]&lt;=120,"1 to 2 hours",TRUE, "More than 2 hours")</f>
        <v>1 to 2 hours</v>
      </c>
      <c r="L14" s="5">
        <f>ROUND(CallsTable[[#This Row],[Satisfaction Rating]],0)</f>
        <v>5</v>
      </c>
      <c r="N14" s="72" t="s">
        <v>1171</v>
      </c>
      <c r="O14" s="71" t="s">
        <v>11</v>
      </c>
      <c r="P14" s="20">
        <v>30</v>
      </c>
      <c r="Q14" s="73" t="s">
        <v>1167</v>
      </c>
    </row>
    <row r="15" spans="2:17" x14ac:dyDescent="0.3">
      <c r="B15" s="72" t="s">
        <v>1186</v>
      </c>
      <c r="C15" s="20" t="s">
        <v>1187</v>
      </c>
      <c r="D15" s="20">
        <v>135</v>
      </c>
      <c r="E15" s="69" t="s">
        <v>1157</v>
      </c>
      <c r="F15" s="70">
        <v>44929</v>
      </c>
      <c r="G15" s="20">
        <v>46</v>
      </c>
      <c r="H15" s="73">
        <v>3.4</v>
      </c>
      <c r="I15" s="48">
        <f>IF(MONTH(CallsTable[[#This Row],[Date of Call]])&lt;=6, YEAR(CallsTable[[#This Row],[Date of Call]]),YEAR(CallsTable[[#This Row],[Date of Call]])+1)</f>
        <v>2023</v>
      </c>
      <c r="J15" s="48" t="str">
        <f>TEXT(CallsTable[[#This Row],[Date of Call]],"DDDD")</f>
        <v>Tuesday</v>
      </c>
      <c r="K15" s="48" t="str" cm="1">
        <f t="array" ref="K15">_xlfn.IFS(CallsTable[[#This Row],[Duration]]&lt;=10,"Under 10 mins",CallsTable[[#This Row],[Duration]]&lt;=30,"10 to 30 mins", CallsTable[[#This Row],[Duration]]&lt;60,"30 to 60 mins", CallsTable[[#This Row],[Duration]]&lt;=120,"1 to 2 hours",TRUE, "More than 2 hours")</f>
        <v>More than 2 hours</v>
      </c>
      <c r="L15" s="5">
        <f>ROUND(CallsTable[[#This Row],[Satisfaction Rating]],0)</f>
        <v>3</v>
      </c>
      <c r="N15" s="72" t="s">
        <v>1188</v>
      </c>
      <c r="O15" s="71" t="s">
        <v>11</v>
      </c>
      <c r="P15" s="20">
        <v>28</v>
      </c>
      <c r="Q15" s="73" t="s">
        <v>1167</v>
      </c>
    </row>
    <row r="16" spans="2:17" x14ac:dyDescent="0.3">
      <c r="B16" s="72" t="s">
        <v>1189</v>
      </c>
      <c r="C16" s="20" t="s">
        <v>1162</v>
      </c>
      <c r="D16" s="20">
        <v>98</v>
      </c>
      <c r="E16" s="69" t="s">
        <v>1166</v>
      </c>
      <c r="F16" s="70">
        <v>44930</v>
      </c>
      <c r="G16" s="20">
        <v>108</v>
      </c>
      <c r="H16" s="73">
        <v>3.5</v>
      </c>
      <c r="I16" s="48">
        <f>IF(MONTH(CallsTable[[#This Row],[Date of Call]])&lt;=6, YEAR(CallsTable[[#This Row],[Date of Call]]),YEAR(CallsTable[[#This Row],[Date of Call]])+1)</f>
        <v>2023</v>
      </c>
      <c r="J16" s="48" t="str">
        <f>TEXT(CallsTable[[#This Row],[Date of Call]],"DDDD")</f>
        <v>Wednesday</v>
      </c>
      <c r="K16" s="48" t="str" cm="1">
        <f t="array" ref="K16">_xlfn.IFS(CallsTable[[#This Row],[Duration]]&lt;=10,"Under 10 mins",CallsTable[[#This Row],[Duration]]&lt;=30,"10 to 30 mins", CallsTable[[#This Row],[Duration]]&lt;60,"30 to 60 mins", CallsTable[[#This Row],[Duration]]&lt;=120,"1 to 2 hours",TRUE, "More than 2 hours")</f>
        <v>1 to 2 hours</v>
      </c>
      <c r="L16" s="5">
        <f>ROUND(CallsTable[[#This Row],[Satisfaction Rating]],0)</f>
        <v>4</v>
      </c>
      <c r="N16" s="72" t="s">
        <v>1187</v>
      </c>
      <c r="O16" s="71" t="s">
        <v>11</v>
      </c>
      <c r="P16" s="20">
        <v>37</v>
      </c>
      <c r="Q16" s="73" t="s">
        <v>1163</v>
      </c>
    </row>
    <row r="17" spans="2:17" x14ac:dyDescent="0.3">
      <c r="B17" s="72" t="s">
        <v>1190</v>
      </c>
      <c r="C17" s="20" t="s">
        <v>1183</v>
      </c>
      <c r="D17" s="20">
        <v>139</v>
      </c>
      <c r="E17" s="69" t="s">
        <v>1166</v>
      </c>
      <c r="F17" s="70">
        <v>44930</v>
      </c>
      <c r="G17" s="20">
        <v>96</v>
      </c>
      <c r="H17" s="73">
        <v>4</v>
      </c>
      <c r="I17" s="48">
        <f>IF(MONTH(CallsTable[[#This Row],[Date of Call]])&lt;=6, YEAR(CallsTable[[#This Row],[Date of Call]]),YEAR(CallsTable[[#This Row],[Date of Call]])+1)</f>
        <v>2023</v>
      </c>
      <c r="J17" s="48" t="str">
        <f>TEXT(CallsTable[[#This Row],[Date of Call]],"DDDD")</f>
        <v>Wednesday</v>
      </c>
      <c r="K17" s="48" t="str" cm="1">
        <f t="array" ref="K17">_xlfn.IFS(CallsTable[[#This Row],[Duration]]&lt;=10,"Under 10 mins",CallsTable[[#This Row],[Duration]]&lt;=30,"10 to 30 mins", CallsTable[[#This Row],[Duration]]&lt;60,"30 to 60 mins", CallsTable[[#This Row],[Duration]]&lt;=120,"1 to 2 hours",TRUE, "More than 2 hours")</f>
        <v>More than 2 hours</v>
      </c>
      <c r="L17" s="5">
        <f>ROUND(CallsTable[[#This Row],[Satisfaction Rating]],0)</f>
        <v>4</v>
      </c>
      <c r="N17" s="72" t="s">
        <v>1169</v>
      </c>
      <c r="O17" s="71" t="s">
        <v>11</v>
      </c>
      <c r="P17" s="20">
        <v>38</v>
      </c>
      <c r="Q17" s="73" t="s">
        <v>1159</v>
      </c>
    </row>
    <row r="18" spans="2:17" x14ac:dyDescent="0.3">
      <c r="B18" s="72" t="s">
        <v>1191</v>
      </c>
      <c r="C18" s="20" t="s">
        <v>1187</v>
      </c>
      <c r="D18" s="20">
        <v>48</v>
      </c>
      <c r="E18" s="69" t="s">
        <v>1172</v>
      </c>
      <c r="F18" s="70">
        <v>44930</v>
      </c>
      <c r="G18" s="20">
        <v>68</v>
      </c>
      <c r="H18" s="73">
        <v>4.9000000000000004</v>
      </c>
      <c r="I18" s="48">
        <f>IF(MONTH(CallsTable[[#This Row],[Date of Call]])&lt;=6, YEAR(CallsTable[[#This Row],[Date of Call]]),YEAR(CallsTable[[#This Row],[Date of Call]])+1)</f>
        <v>2023</v>
      </c>
      <c r="J18" s="48" t="str">
        <f>TEXT(CallsTable[[#This Row],[Date of Call]],"DDDD")</f>
        <v>Wednesday</v>
      </c>
      <c r="K18" s="48" t="str" cm="1">
        <f t="array" ref="K18">_xlfn.IFS(CallsTable[[#This Row],[Duration]]&lt;=10,"Under 10 mins",CallsTable[[#This Row],[Duration]]&lt;=30,"10 to 30 mins", CallsTable[[#This Row],[Duration]]&lt;60,"30 to 60 mins", CallsTable[[#This Row],[Duration]]&lt;=120,"1 to 2 hours",TRUE, "More than 2 hours")</f>
        <v>30 to 60 mins</v>
      </c>
      <c r="L18" s="5">
        <f>ROUND(CallsTable[[#This Row],[Satisfaction Rating]],0)</f>
        <v>5</v>
      </c>
      <c r="N18" s="79" t="s">
        <v>1192</v>
      </c>
      <c r="O18" s="91" t="s">
        <v>11</v>
      </c>
      <c r="P18" s="80">
        <v>43</v>
      </c>
      <c r="Q18" s="83" t="s">
        <v>1163</v>
      </c>
    </row>
    <row r="19" spans="2:17" x14ac:dyDescent="0.3">
      <c r="B19" s="72" t="s">
        <v>1193</v>
      </c>
      <c r="C19" s="20" t="s">
        <v>1183</v>
      </c>
      <c r="D19" s="20">
        <v>176</v>
      </c>
      <c r="E19" s="69" t="s">
        <v>1157</v>
      </c>
      <c r="F19" s="70">
        <v>44931</v>
      </c>
      <c r="G19" s="20">
        <v>24</v>
      </c>
      <c r="H19" s="73">
        <v>4.8</v>
      </c>
      <c r="I19" s="48">
        <f>IF(MONTH(CallsTable[[#This Row],[Date of Call]])&lt;=6, YEAR(CallsTable[[#This Row],[Date of Call]]),YEAR(CallsTable[[#This Row],[Date of Call]])+1)</f>
        <v>2023</v>
      </c>
      <c r="J19" s="48" t="str">
        <f>TEXT(CallsTable[[#This Row],[Date of Call]],"DDDD")</f>
        <v>Thursday</v>
      </c>
      <c r="K19" s="48" t="str" cm="1">
        <f t="array" ref="K19">_xlfn.IFS(CallsTable[[#This Row],[Duration]]&lt;=10,"Under 10 mins",CallsTable[[#This Row],[Duration]]&lt;=30,"10 to 30 mins", CallsTable[[#This Row],[Duration]]&lt;60,"30 to 60 mins", CallsTable[[#This Row],[Duration]]&lt;=120,"1 to 2 hours",TRUE, "More than 2 hours")</f>
        <v>More than 2 hours</v>
      </c>
      <c r="L19" s="5">
        <f>ROUND(CallsTable[[#This Row],[Satisfaction Rating]],0)</f>
        <v>5</v>
      </c>
    </row>
    <row r="20" spans="2:17" x14ac:dyDescent="0.3">
      <c r="B20" s="72" t="s">
        <v>1194</v>
      </c>
      <c r="C20" s="20" t="s">
        <v>1183</v>
      </c>
      <c r="D20" s="20">
        <v>99</v>
      </c>
      <c r="E20" s="69" t="s">
        <v>1172</v>
      </c>
      <c r="F20" s="70">
        <v>44931</v>
      </c>
      <c r="G20" s="20">
        <v>195</v>
      </c>
      <c r="H20" s="73">
        <v>3.9</v>
      </c>
      <c r="I20" s="48">
        <f>IF(MONTH(CallsTable[[#This Row],[Date of Call]])&lt;=6, YEAR(CallsTable[[#This Row],[Date of Call]]),YEAR(CallsTable[[#This Row],[Date of Call]])+1)</f>
        <v>2023</v>
      </c>
      <c r="J20" s="48" t="str">
        <f>TEXT(CallsTable[[#This Row],[Date of Call]],"DDDD")</f>
        <v>Thursday</v>
      </c>
      <c r="K20" s="48" t="str" cm="1">
        <f t="array" ref="K20">_xlfn.IFS(CallsTable[[#This Row],[Duration]]&lt;=10,"Under 10 mins",CallsTable[[#This Row],[Duration]]&lt;=30,"10 to 30 mins", CallsTable[[#This Row],[Duration]]&lt;60,"30 to 60 mins", CallsTable[[#This Row],[Duration]]&lt;=120,"1 to 2 hours",TRUE, "More than 2 hours")</f>
        <v>1 to 2 hours</v>
      </c>
      <c r="L20" s="5">
        <f>ROUND(CallsTable[[#This Row],[Satisfaction Rating]],0)</f>
        <v>4</v>
      </c>
    </row>
    <row r="21" spans="2:17" x14ac:dyDescent="0.3">
      <c r="B21" s="72" t="s">
        <v>1195</v>
      </c>
      <c r="C21" s="20" t="s">
        <v>1181</v>
      </c>
      <c r="D21" s="20">
        <v>28</v>
      </c>
      <c r="E21" s="69" t="s">
        <v>1184</v>
      </c>
      <c r="F21" s="70">
        <v>44931</v>
      </c>
      <c r="G21" s="20">
        <v>28</v>
      </c>
      <c r="H21" s="73">
        <v>3.8</v>
      </c>
      <c r="I21" s="48">
        <f>IF(MONTH(CallsTable[[#This Row],[Date of Call]])&lt;=6, YEAR(CallsTable[[#This Row],[Date of Call]]),YEAR(CallsTable[[#This Row],[Date of Call]])+1)</f>
        <v>2023</v>
      </c>
      <c r="J21" s="48" t="str">
        <f>TEXT(CallsTable[[#This Row],[Date of Call]],"DDDD")</f>
        <v>Thursday</v>
      </c>
      <c r="K21" s="48" t="str" cm="1">
        <f t="array" ref="K21">_xlfn.IFS(CallsTable[[#This Row],[Duration]]&lt;=10,"Under 10 mins",CallsTable[[#This Row],[Duration]]&lt;=30,"10 to 30 mins", CallsTable[[#This Row],[Duration]]&lt;60,"30 to 60 mins", CallsTable[[#This Row],[Duration]]&lt;=120,"1 to 2 hours",TRUE, "More than 2 hours")</f>
        <v>10 to 30 mins</v>
      </c>
      <c r="L21" s="5">
        <f>ROUND(CallsTable[[#This Row],[Satisfaction Rating]],0)</f>
        <v>4</v>
      </c>
    </row>
    <row r="22" spans="2:17" x14ac:dyDescent="0.3">
      <c r="B22" s="72" t="s">
        <v>1196</v>
      </c>
      <c r="C22" s="20" t="s">
        <v>1176</v>
      </c>
      <c r="D22" s="20">
        <v>54</v>
      </c>
      <c r="E22" s="69" t="s">
        <v>1166</v>
      </c>
      <c r="F22" s="70">
        <v>44931</v>
      </c>
      <c r="G22" s="20">
        <v>170</v>
      </c>
      <c r="H22" s="73">
        <v>4.3</v>
      </c>
      <c r="I22" s="48">
        <f>IF(MONTH(CallsTable[[#This Row],[Date of Call]])&lt;=6, YEAR(CallsTable[[#This Row],[Date of Call]]),YEAR(CallsTable[[#This Row],[Date of Call]])+1)</f>
        <v>2023</v>
      </c>
      <c r="J22" s="48" t="str">
        <f>TEXT(CallsTable[[#This Row],[Date of Call]],"DDDD")</f>
        <v>Thursday</v>
      </c>
      <c r="K22" s="48" t="str" cm="1">
        <f t="array" ref="K22">_xlfn.IFS(CallsTable[[#This Row],[Duration]]&lt;=10,"Under 10 mins",CallsTable[[#This Row],[Duration]]&lt;=30,"10 to 30 mins", CallsTable[[#This Row],[Duration]]&lt;60,"30 to 60 mins", CallsTable[[#This Row],[Duration]]&lt;=120,"1 to 2 hours",TRUE, "More than 2 hours")</f>
        <v>30 to 60 mins</v>
      </c>
      <c r="L22" s="5">
        <f>ROUND(CallsTable[[#This Row],[Satisfaction Rating]],0)</f>
        <v>4</v>
      </c>
    </row>
    <row r="23" spans="2:17" x14ac:dyDescent="0.3">
      <c r="B23" s="72" t="s">
        <v>1197</v>
      </c>
      <c r="C23" s="20" t="s">
        <v>1174</v>
      </c>
      <c r="D23" s="20">
        <v>48</v>
      </c>
      <c r="E23" s="69" t="s">
        <v>1157</v>
      </c>
      <c r="F23" s="70">
        <v>44932</v>
      </c>
      <c r="G23" s="20">
        <v>30</v>
      </c>
      <c r="H23" s="73">
        <v>4.4000000000000004</v>
      </c>
      <c r="I23" s="48">
        <f>IF(MONTH(CallsTable[[#This Row],[Date of Call]])&lt;=6, YEAR(CallsTable[[#This Row],[Date of Call]]),YEAR(CallsTable[[#This Row],[Date of Call]])+1)</f>
        <v>2023</v>
      </c>
      <c r="J23" s="48" t="str">
        <f>TEXT(CallsTable[[#This Row],[Date of Call]],"DDDD")</f>
        <v>Friday</v>
      </c>
      <c r="K23" s="48" t="str" cm="1">
        <f t="array" ref="K23">_xlfn.IFS(CallsTable[[#This Row],[Duration]]&lt;=10,"Under 10 mins",CallsTable[[#This Row],[Duration]]&lt;=30,"10 to 30 mins", CallsTable[[#This Row],[Duration]]&lt;60,"30 to 60 mins", CallsTable[[#This Row],[Duration]]&lt;=120,"1 to 2 hours",TRUE, "More than 2 hours")</f>
        <v>30 to 60 mins</v>
      </c>
      <c r="L23" s="5">
        <f>ROUND(CallsTable[[#This Row],[Satisfaction Rating]],0)</f>
        <v>4</v>
      </c>
      <c r="N23" s="48" t="s">
        <v>2218</v>
      </c>
    </row>
    <row r="24" spans="2:17" x14ac:dyDescent="0.3">
      <c r="B24" s="72" t="s">
        <v>1198</v>
      </c>
      <c r="C24" s="20" t="s">
        <v>1161</v>
      </c>
      <c r="D24" s="20">
        <v>128</v>
      </c>
      <c r="E24" s="69" t="s">
        <v>1157</v>
      </c>
      <c r="F24" s="70">
        <v>44932</v>
      </c>
      <c r="G24" s="20">
        <v>72</v>
      </c>
      <c r="H24" s="73">
        <v>5</v>
      </c>
      <c r="I24" s="48">
        <f>IF(MONTH(CallsTable[[#This Row],[Date of Call]])&lt;=6, YEAR(CallsTable[[#This Row],[Date of Call]]),YEAR(CallsTable[[#This Row],[Date of Call]])+1)</f>
        <v>2023</v>
      </c>
      <c r="J24" s="48" t="str">
        <f>TEXT(CallsTable[[#This Row],[Date of Call]],"DDDD")</f>
        <v>Friday</v>
      </c>
      <c r="K24" s="48" t="str" cm="1">
        <f t="array" ref="K24">_xlfn.IFS(CallsTable[[#This Row],[Duration]]&lt;=10,"Under 10 mins",CallsTable[[#This Row],[Duration]]&lt;=30,"10 to 30 mins", CallsTable[[#This Row],[Duration]]&lt;60,"30 to 60 mins", CallsTable[[#This Row],[Duration]]&lt;=120,"1 to 2 hours",TRUE, "More than 2 hours")</f>
        <v>More than 2 hours</v>
      </c>
      <c r="L24" s="5">
        <f>ROUND(CallsTable[[#This Row],[Satisfaction Rating]],0)</f>
        <v>5</v>
      </c>
    </row>
    <row r="25" spans="2:17" x14ac:dyDescent="0.3">
      <c r="B25" s="72" t="s">
        <v>1199</v>
      </c>
      <c r="C25" s="20" t="s">
        <v>1161</v>
      </c>
      <c r="D25" s="20">
        <v>38</v>
      </c>
      <c r="E25" s="69" t="s">
        <v>1178</v>
      </c>
      <c r="F25" s="70">
        <v>44933</v>
      </c>
      <c r="G25" s="20">
        <v>92</v>
      </c>
      <c r="H25" s="73">
        <v>4.9000000000000004</v>
      </c>
      <c r="I25" s="48">
        <f>IF(MONTH(CallsTable[[#This Row],[Date of Call]])&lt;=6, YEAR(CallsTable[[#This Row],[Date of Call]]),YEAR(CallsTable[[#This Row],[Date of Call]])+1)</f>
        <v>2023</v>
      </c>
      <c r="J25" s="48" t="str">
        <f>TEXT(CallsTable[[#This Row],[Date of Call]],"DDDD")</f>
        <v>Saturday</v>
      </c>
      <c r="K25" s="48" t="str" cm="1">
        <f t="array" ref="K25">_xlfn.IFS(CallsTable[[#This Row],[Duration]]&lt;=10,"Under 10 mins",CallsTable[[#This Row],[Duration]]&lt;=30,"10 to 30 mins", CallsTable[[#This Row],[Duration]]&lt;60,"30 to 60 mins", CallsTable[[#This Row],[Duration]]&lt;=120,"1 to 2 hours",TRUE, "More than 2 hours")</f>
        <v>30 to 60 mins</v>
      </c>
      <c r="L25" s="5">
        <f>ROUND(CallsTable[[#This Row],[Satisfaction Rating]],0)</f>
        <v>5</v>
      </c>
    </row>
    <row r="26" spans="2:17" x14ac:dyDescent="0.3">
      <c r="B26" s="72" t="s">
        <v>1200</v>
      </c>
      <c r="C26" s="20" t="s">
        <v>1156</v>
      </c>
      <c r="D26" s="20">
        <v>67</v>
      </c>
      <c r="E26" s="69" t="s">
        <v>1178</v>
      </c>
      <c r="F26" s="70">
        <v>44934</v>
      </c>
      <c r="G26" s="20">
        <v>165</v>
      </c>
      <c r="H26" s="73">
        <v>4.5</v>
      </c>
      <c r="I26" s="48">
        <f>IF(MONTH(CallsTable[[#This Row],[Date of Call]])&lt;=6, YEAR(CallsTable[[#This Row],[Date of Call]]),YEAR(CallsTable[[#This Row],[Date of Call]])+1)</f>
        <v>2023</v>
      </c>
      <c r="J26" s="48" t="str">
        <f>TEXT(CallsTable[[#This Row],[Date of Call]],"DDDD")</f>
        <v>Sunday</v>
      </c>
      <c r="K26" s="48" t="str" cm="1">
        <f t="array" ref="K26">_xlfn.IFS(CallsTable[[#This Row],[Duration]]&lt;=10,"Under 10 mins",CallsTable[[#This Row],[Duration]]&lt;=30,"10 to 30 mins", CallsTable[[#This Row],[Duration]]&lt;60,"30 to 60 mins", CallsTable[[#This Row],[Duration]]&lt;=120,"1 to 2 hours",TRUE, "More than 2 hours")</f>
        <v>1 to 2 hours</v>
      </c>
      <c r="L26" s="5">
        <f>ROUND(CallsTable[[#This Row],[Satisfaction Rating]],0)</f>
        <v>5</v>
      </c>
    </row>
    <row r="27" spans="2:17" x14ac:dyDescent="0.3">
      <c r="B27" s="72" t="s">
        <v>1201</v>
      </c>
      <c r="C27" s="20" t="s">
        <v>1192</v>
      </c>
      <c r="D27" s="20">
        <v>58</v>
      </c>
      <c r="E27" s="69" t="s">
        <v>1166</v>
      </c>
      <c r="F27" s="70">
        <v>44934</v>
      </c>
      <c r="G27" s="20">
        <v>140</v>
      </c>
      <c r="H27" s="73">
        <v>2.1</v>
      </c>
      <c r="I27" s="48">
        <f>IF(MONTH(CallsTable[[#This Row],[Date of Call]])&lt;=6, YEAR(CallsTable[[#This Row],[Date of Call]]),YEAR(CallsTable[[#This Row],[Date of Call]])+1)</f>
        <v>2023</v>
      </c>
      <c r="J27" s="48" t="str">
        <f>TEXT(CallsTable[[#This Row],[Date of Call]],"DDDD")</f>
        <v>Sunday</v>
      </c>
      <c r="K27" s="48" t="str" cm="1">
        <f t="array" ref="K27">_xlfn.IFS(CallsTable[[#This Row],[Duration]]&lt;=10,"Under 10 mins",CallsTable[[#This Row],[Duration]]&lt;=30,"10 to 30 mins", CallsTable[[#This Row],[Duration]]&lt;60,"30 to 60 mins", CallsTable[[#This Row],[Duration]]&lt;=120,"1 to 2 hours",TRUE, "More than 2 hours")</f>
        <v>30 to 60 mins</v>
      </c>
      <c r="L27" s="5">
        <f>ROUND(CallsTable[[#This Row],[Satisfaction Rating]],0)</f>
        <v>2</v>
      </c>
    </row>
    <row r="28" spans="2:17" x14ac:dyDescent="0.3">
      <c r="B28" s="72" t="s">
        <v>1202</v>
      </c>
      <c r="C28" s="20" t="s">
        <v>1183</v>
      </c>
      <c r="D28" s="20">
        <v>54</v>
      </c>
      <c r="E28" s="69" t="s">
        <v>1172</v>
      </c>
      <c r="F28" s="70">
        <v>44934</v>
      </c>
      <c r="G28" s="20">
        <v>111</v>
      </c>
      <c r="H28" s="73">
        <v>3.3</v>
      </c>
      <c r="I28" s="48">
        <f>IF(MONTH(CallsTable[[#This Row],[Date of Call]])&lt;=6, YEAR(CallsTable[[#This Row],[Date of Call]]),YEAR(CallsTable[[#This Row],[Date of Call]])+1)</f>
        <v>2023</v>
      </c>
      <c r="J28" s="48" t="str">
        <f>TEXT(CallsTable[[#This Row],[Date of Call]],"DDDD")</f>
        <v>Sunday</v>
      </c>
      <c r="K28" s="48" t="str" cm="1">
        <f t="array" ref="K28">_xlfn.IFS(CallsTable[[#This Row],[Duration]]&lt;=10,"Under 10 mins",CallsTable[[#This Row],[Duration]]&lt;=30,"10 to 30 mins", CallsTable[[#This Row],[Duration]]&lt;60,"30 to 60 mins", CallsTable[[#This Row],[Duration]]&lt;=120,"1 to 2 hours",TRUE, "More than 2 hours")</f>
        <v>30 to 60 mins</v>
      </c>
      <c r="L28" s="5">
        <f>ROUND(CallsTable[[#This Row],[Satisfaction Rating]],0)</f>
        <v>3</v>
      </c>
    </row>
    <row r="29" spans="2:17" x14ac:dyDescent="0.3">
      <c r="B29" s="72" t="s">
        <v>1203</v>
      </c>
      <c r="C29" s="20" t="s">
        <v>1188</v>
      </c>
      <c r="D29" s="20">
        <v>28</v>
      </c>
      <c r="E29" s="69" t="s">
        <v>1157</v>
      </c>
      <c r="F29" s="70">
        <v>44935</v>
      </c>
      <c r="G29" s="20">
        <v>63</v>
      </c>
      <c r="H29" s="73">
        <v>4.0999999999999996</v>
      </c>
      <c r="I29" s="48">
        <f>IF(MONTH(CallsTable[[#This Row],[Date of Call]])&lt;=6, YEAR(CallsTable[[#This Row],[Date of Call]]),YEAR(CallsTable[[#This Row],[Date of Call]])+1)</f>
        <v>2023</v>
      </c>
      <c r="J29" s="48" t="str">
        <f>TEXT(CallsTable[[#This Row],[Date of Call]],"DDDD")</f>
        <v>Monday</v>
      </c>
      <c r="K29" s="48" t="str" cm="1">
        <f t="array" ref="K29">_xlfn.IFS(CallsTable[[#This Row],[Duration]]&lt;=10,"Under 10 mins",CallsTable[[#This Row],[Duration]]&lt;=30,"10 to 30 mins", CallsTable[[#This Row],[Duration]]&lt;60,"30 to 60 mins", CallsTable[[#This Row],[Duration]]&lt;=120,"1 to 2 hours",TRUE, "More than 2 hours")</f>
        <v>10 to 30 mins</v>
      </c>
      <c r="L29" s="5">
        <f>ROUND(CallsTable[[#This Row],[Satisfaction Rating]],0)</f>
        <v>4</v>
      </c>
    </row>
    <row r="30" spans="2:17" x14ac:dyDescent="0.3">
      <c r="B30" s="72" t="s">
        <v>1204</v>
      </c>
      <c r="C30" s="20" t="s">
        <v>1162</v>
      </c>
      <c r="D30" s="20">
        <v>73</v>
      </c>
      <c r="E30" s="69" t="s">
        <v>1157</v>
      </c>
      <c r="F30" s="70">
        <v>44935</v>
      </c>
      <c r="G30" s="20">
        <v>80</v>
      </c>
      <c r="H30" s="73">
        <v>4.2</v>
      </c>
      <c r="I30" s="48">
        <f>IF(MONTH(CallsTable[[#This Row],[Date of Call]])&lt;=6, YEAR(CallsTable[[#This Row],[Date of Call]]),YEAR(CallsTable[[#This Row],[Date of Call]])+1)</f>
        <v>2023</v>
      </c>
      <c r="J30" s="48" t="str">
        <f>TEXT(CallsTable[[#This Row],[Date of Call]],"DDDD")</f>
        <v>Monday</v>
      </c>
      <c r="K30" s="48" t="str" cm="1">
        <f t="array" ref="K30">_xlfn.IFS(CallsTable[[#This Row],[Duration]]&lt;=10,"Under 10 mins",CallsTable[[#This Row],[Duration]]&lt;=30,"10 to 30 mins", CallsTable[[#This Row],[Duration]]&lt;60,"30 to 60 mins", CallsTable[[#This Row],[Duration]]&lt;=120,"1 to 2 hours",TRUE, "More than 2 hours")</f>
        <v>1 to 2 hours</v>
      </c>
      <c r="L30" s="5">
        <f>ROUND(CallsTable[[#This Row],[Satisfaction Rating]],0)</f>
        <v>4</v>
      </c>
    </row>
    <row r="31" spans="2:17" x14ac:dyDescent="0.3">
      <c r="B31" s="72" t="s">
        <v>1205</v>
      </c>
      <c r="C31" s="20" t="s">
        <v>1171</v>
      </c>
      <c r="D31" s="20">
        <v>81</v>
      </c>
      <c r="E31" s="69" t="s">
        <v>1157</v>
      </c>
      <c r="F31" s="70">
        <v>44936</v>
      </c>
      <c r="G31" s="20">
        <v>50</v>
      </c>
      <c r="H31" s="73">
        <v>4.5999999999999996</v>
      </c>
      <c r="I31" s="48">
        <f>IF(MONTH(CallsTable[[#This Row],[Date of Call]])&lt;=6, YEAR(CallsTable[[#This Row],[Date of Call]]),YEAR(CallsTable[[#This Row],[Date of Call]])+1)</f>
        <v>2023</v>
      </c>
      <c r="J31" s="48" t="str">
        <f>TEXT(CallsTable[[#This Row],[Date of Call]],"DDDD")</f>
        <v>Tuesday</v>
      </c>
      <c r="K31" s="48" t="str" cm="1">
        <f t="array" ref="K31">_xlfn.IFS(CallsTable[[#This Row],[Duration]]&lt;=10,"Under 10 mins",CallsTable[[#This Row],[Duration]]&lt;=30,"10 to 30 mins", CallsTable[[#This Row],[Duration]]&lt;60,"30 to 60 mins", CallsTable[[#This Row],[Duration]]&lt;=120,"1 to 2 hours",TRUE, "More than 2 hours")</f>
        <v>1 to 2 hours</v>
      </c>
      <c r="L31" s="5">
        <f>ROUND(CallsTable[[#This Row],[Satisfaction Rating]],0)</f>
        <v>5</v>
      </c>
    </row>
    <row r="32" spans="2:17" x14ac:dyDescent="0.3">
      <c r="B32" s="72" t="s">
        <v>1206</v>
      </c>
      <c r="C32" s="20" t="s">
        <v>1181</v>
      </c>
      <c r="D32" s="20">
        <v>31</v>
      </c>
      <c r="E32" s="69" t="s">
        <v>1178</v>
      </c>
      <c r="F32" s="70">
        <v>44936</v>
      </c>
      <c r="G32" s="20">
        <v>123</v>
      </c>
      <c r="H32" s="73">
        <v>2.9</v>
      </c>
      <c r="I32" s="48">
        <f>IF(MONTH(CallsTable[[#This Row],[Date of Call]])&lt;=6, YEAR(CallsTable[[#This Row],[Date of Call]]),YEAR(CallsTable[[#This Row],[Date of Call]])+1)</f>
        <v>2023</v>
      </c>
      <c r="J32" s="48" t="str">
        <f>TEXT(CallsTable[[#This Row],[Date of Call]],"DDDD")</f>
        <v>Tuesday</v>
      </c>
      <c r="K32" s="48" t="str" cm="1">
        <f t="array" ref="K32">_xlfn.IFS(CallsTable[[#This Row],[Duration]]&lt;=10,"Under 10 mins",CallsTable[[#This Row],[Duration]]&lt;=30,"10 to 30 mins", CallsTable[[#This Row],[Duration]]&lt;60,"30 to 60 mins", CallsTable[[#This Row],[Duration]]&lt;=120,"1 to 2 hours",TRUE, "More than 2 hours")</f>
        <v>30 to 60 mins</v>
      </c>
      <c r="L32" s="5">
        <f>ROUND(CallsTable[[#This Row],[Satisfaction Rating]],0)</f>
        <v>3</v>
      </c>
    </row>
    <row r="33" spans="2:12" x14ac:dyDescent="0.3">
      <c r="B33" s="72" t="s">
        <v>1207</v>
      </c>
      <c r="C33" s="20" t="s">
        <v>1192</v>
      </c>
      <c r="D33" s="20">
        <v>155</v>
      </c>
      <c r="E33" s="69" t="s">
        <v>1172</v>
      </c>
      <c r="F33" s="70">
        <v>44936</v>
      </c>
      <c r="G33" s="20">
        <v>110</v>
      </c>
      <c r="H33" s="73">
        <v>4.8</v>
      </c>
      <c r="I33" s="48">
        <f>IF(MONTH(CallsTable[[#This Row],[Date of Call]])&lt;=6, YEAR(CallsTable[[#This Row],[Date of Call]]),YEAR(CallsTable[[#This Row],[Date of Call]])+1)</f>
        <v>2023</v>
      </c>
      <c r="J33" s="48" t="str">
        <f>TEXT(CallsTable[[#This Row],[Date of Call]],"DDDD")</f>
        <v>Tuesday</v>
      </c>
      <c r="K33" s="48" t="str" cm="1">
        <f t="array" ref="K33">_xlfn.IFS(CallsTable[[#This Row],[Duration]]&lt;=10,"Under 10 mins",CallsTable[[#This Row],[Duration]]&lt;=30,"10 to 30 mins", CallsTable[[#This Row],[Duration]]&lt;60,"30 to 60 mins", CallsTable[[#This Row],[Duration]]&lt;=120,"1 to 2 hours",TRUE, "More than 2 hours")</f>
        <v>More than 2 hours</v>
      </c>
      <c r="L33" s="5">
        <f>ROUND(CallsTable[[#This Row],[Satisfaction Rating]],0)</f>
        <v>5</v>
      </c>
    </row>
    <row r="34" spans="2:12" x14ac:dyDescent="0.3">
      <c r="B34" s="72" t="s">
        <v>1208</v>
      </c>
      <c r="C34" s="20" t="s">
        <v>1181</v>
      </c>
      <c r="D34" s="20">
        <v>80</v>
      </c>
      <c r="E34" s="69" t="s">
        <v>1157</v>
      </c>
      <c r="F34" s="70">
        <v>44936</v>
      </c>
      <c r="G34" s="20">
        <v>140</v>
      </c>
      <c r="H34" s="73">
        <v>4.2</v>
      </c>
      <c r="I34" s="48">
        <f>IF(MONTH(CallsTable[[#This Row],[Date of Call]])&lt;=6, YEAR(CallsTable[[#This Row],[Date of Call]]),YEAR(CallsTable[[#This Row],[Date of Call]])+1)</f>
        <v>2023</v>
      </c>
      <c r="J34" s="48" t="str">
        <f>TEXT(CallsTable[[#This Row],[Date of Call]],"DDDD")</f>
        <v>Tuesday</v>
      </c>
      <c r="K34" s="48" t="str" cm="1">
        <f t="array" ref="K34">_xlfn.IFS(CallsTable[[#This Row],[Duration]]&lt;=10,"Under 10 mins",CallsTable[[#This Row],[Duration]]&lt;=30,"10 to 30 mins", CallsTable[[#This Row],[Duration]]&lt;60,"30 to 60 mins", CallsTable[[#This Row],[Duration]]&lt;=120,"1 to 2 hours",TRUE, "More than 2 hours")</f>
        <v>1 to 2 hours</v>
      </c>
      <c r="L34" s="5">
        <f>ROUND(CallsTable[[#This Row],[Satisfaction Rating]],0)</f>
        <v>4</v>
      </c>
    </row>
    <row r="35" spans="2:12" x14ac:dyDescent="0.3">
      <c r="B35" s="72" t="s">
        <v>1209</v>
      </c>
      <c r="C35" s="20" t="s">
        <v>1171</v>
      </c>
      <c r="D35" s="20">
        <v>82</v>
      </c>
      <c r="E35" s="69" t="s">
        <v>1157</v>
      </c>
      <c r="F35" s="70">
        <v>44938</v>
      </c>
      <c r="G35" s="20">
        <v>42</v>
      </c>
      <c r="H35" s="73">
        <v>3.7</v>
      </c>
      <c r="I35" s="48">
        <f>IF(MONTH(CallsTable[[#This Row],[Date of Call]])&lt;=6, YEAR(CallsTable[[#This Row],[Date of Call]]),YEAR(CallsTable[[#This Row],[Date of Call]])+1)</f>
        <v>2023</v>
      </c>
      <c r="J35" s="48" t="str">
        <f>TEXT(CallsTable[[#This Row],[Date of Call]],"DDDD")</f>
        <v>Thursday</v>
      </c>
      <c r="K35" s="48" t="str" cm="1">
        <f t="array" ref="K35">_xlfn.IFS(CallsTable[[#This Row],[Duration]]&lt;=10,"Under 10 mins",CallsTable[[#This Row],[Duration]]&lt;=30,"10 to 30 mins", CallsTable[[#This Row],[Duration]]&lt;60,"30 to 60 mins", CallsTable[[#This Row],[Duration]]&lt;=120,"1 to 2 hours",TRUE, "More than 2 hours")</f>
        <v>1 to 2 hours</v>
      </c>
      <c r="L35" s="5">
        <f>ROUND(CallsTable[[#This Row],[Satisfaction Rating]],0)</f>
        <v>4</v>
      </c>
    </row>
    <row r="36" spans="2:12" x14ac:dyDescent="0.3">
      <c r="B36" s="72" t="s">
        <v>1210</v>
      </c>
      <c r="C36" s="20" t="s">
        <v>1171</v>
      </c>
      <c r="D36" s="20">
        <v>29</v>
      </c>
      <c r="E36" s="69" t="s">
        <v>1172</v>
      </c>
      <c r="F36" s="70">
        <v>44938</v>
      </c>
      <c r="G36" s="20">
        <v>170</v>
      </c>
      <c r="H36" s="73">
        <v>5</v>
      </c>
      <c r="I36" s="48">
        <f>IF(MONTH(CallsTable[[#This Row],[Date of Call]])&lt;=6, YEAR(CallsTable[[#This Row],[Date of Call]]),YEAR(CallsTable[[#This Row],[Date of Call]])+1)</f>
        <v>2023</v>
      </c>
      <c r="J36" s="48" t="str">
        <f>TEXT(CallsTable[[#This Row],[Date of Call]],"DDDD")</f>
        <v>Thursday</v>
      </c>
      <c r="K36" s="48" t="str" cm="1">
        <f t="array" ref="K36">_xlfn.IFS(CallsTable[[#This Row],[Duration]]&lt;=10,"Under 10 mins",CallsTable[[#This Row],[Duration]]&lt;=30,"10 to 30 mins", CallsTable[[#This Row],[Duration]]&lt;60,"30 to 60 mins", CallsTable[[#This Row],[Duration]]&lt;=120,"1 to 2 hours",TRUE, "More than 2 hours")</f>
        <v>10 to 30 mins</v>
      </c>
      <c r="L36" s="5">
        <f>ROUND(CallsTable[[#This Row],[Satisfaction Rating]],0)</f>
        <v>5</v>
      </c>
    </row>
    <row r="37" spans="2:12" x14ac:dyDescent="0.3">
      <c r="B37" s="72" t="s">
        <v>1211</v>
      </c>
      <c r="C37" s="20" t="s">
        <v>1174</v>
      </c>
      <c r="D37" s="20">
        <v>160</v>
      </c>
      <c r="E37" s="69" t="s">
        <v>1166</v>
      </c>
      <c r="F37" s="70">
        <v>44940</v>
      </c>
      <c r="G37" s="20">
        <v>105</v>
      </c>
      <c r="H37" s="73">
        <v>5</v>
      </c>
      <c r="I37" s="48">
        <f>IF(MONTH(CallsTable[[#This Row],[Date of Call]])&lt;=6, YEAR(CallsTable[[#This Row],[Date of Call]]),YEAR(CallsTable[[#This Row],[Date of Call]])+1)</f>
        <v>2023</v>
      </c>
      <c r="J37" s="48" t="str">
        <f>TEXT(CallsTable[[#This Row],[Date of Call]],"DDDD")</f>
        <v>Saturday</v>
      </c>
      <c r="K37" s="48" t="str" cm="1">
        <f t="array" ref="K37">_xlfn.IFS(CallsTable[[#This Row],[Duration]]&lt;=10,"Under 10 mins",CallsTable[[#This Row],[Duration]]&lt;=30,"10 to 30 mins", CallsTable[[#This Row],[Duration]]&lt;60,"30 to 60 mins", CallsTable[[#This Row],[Duration]]&lt;=120,"1 to 2 hours",TRUE, "More than 2 hours")</f>
        <v>More than 2 hours</v>
      </c>
      <c r="L37" s="5">
        <f>ROUND(CallsTable[[#This Row],[Satisfaction Rating]],0)</f>
        <v>5</v>
      </c>
    </row>
    <row r="38" spans="2:12" x14ac:dyDescent="0.3">
      <c r="B38" s="72" t="s">
        <v>1212</v>
      </c>
      <c r="C38" s="20" t="s">
        <v>1158</v>
      </c>
      <c r="D38" s="20">
        <v>105</v>
      </c>
      <c r="E38" s="69" t="s">
        <v>1157</v>
      </c>
      <c r="F38" s="70">
        <v>44941</v>
      </c>
      <c r="G38" s="20">
        <v>125</v>
      </c>
      <c r="H38" s="73">
        <v>4.8</v>
      </c>
      <c r="I38" s="48">
        <f>IF(MONTH(CallsTable[[#This Row],[Date of Call]])&lt;=6, YEAR(CallsTable[[#This Row],[Date of Call]]),YEAR(CallsTable[[#This Row],[Date of Call]])+1)</f>
        <v>2023</v>
      </c>
      <c r="J38" s="48" t="str">
        <f>TEXT(CallsTable[[#This Row],[Date of Call]],"DDDD")</f>
        <v>Sunday</v>
      </c>
      <c r="K38" s="48" t="str" cm="1">
        <f t="array" ref="K38">_xlfn.IFS(CallsTable[[#This Row],[Duration]]&lt;=10,"Under 10 mins",CallsTable[[#This Row],[Duration]]&lt;=30,"10 to 30 mins", CallsTable[[#This Row],[Duration]]&lt;60,"30 to 60 mins", CallsTable[[#This Row],[Duration]]&lt;=120,"1 to 2 hours",TRUE, "More than 2 hours")</f>
        <v>1 to 2 hours</v>
      </c>
      <c r="L38" s="5">
        <f>ROUND(CallsTable[[#This Row],[Satisfaction Rating]],0)</f>
        <v>5</v>
      </c>
    </row>
    <row r="39" spans="2:12" x14ac:dyDescent="0.3">
      <c r="B39" s="72" t="s">
        <v>1213</v>
      </c>
      <c r="C39" s="20" t="s">
        <v>1181</v>
      </c>
      <c r="D39" s="20">
        <v>75</v>
      </c>
      <c r="E39" s="69" t="s">
        <v>1184</v>
      </c>
      <c r="F39" s="70">
        <v>44941</v>
      </c>
      <c r="G39" s="20">
        <v>26</v>
      </c>
      <c r="H39" s="73">
        <v>2.4</v>
      </c>
      <c r="I39" s="48">
        <f>IF(MONTH(CallsTable[[#This Row],[Date of Call]])&lt;=6, YEAR(CallsTable[[#This Row],[Date of Call]]),YEAR(CallsTable[[#This Row],[Date of Call]])+1)</f>
        <v>2023</v>
      </c>
      <c r="J39" s="48" t="str">
        <f>TEXT(CallsTable[[#This Row],[Date of Call]],"DDDD")</f>
        <v>Sunday</v>
      </c>
      <c r="K39" s="48" t="str" cm="1">
        <f t="array" ref="K39">_xlfn.IFS(CallsTable[[#This Row],[Duration]]&lt;=10,"Under 10 mins",CallsTable[[#This Row],[Duration]]&lt;=30,"10 to 30 mins", CallsTable[[#This Row],[Duration]]&lt;60,"30 to 60 mins", CallsTable[[#This Row],[Duration]]&lt;=120,"1 to 2 hours",TRUE, "More than 2 hours")</f>
        <v>1 to 2 hours</v>
      </c>
      <c r="L39" s="5">
        <f>ROUND(CallsTable[[#This Row],[Satisfaction Rating]],0)</f>
        <v>2</v>
      </c>
    </row>
    <row r="40" spans="2:12" x14ac:dyDescent="0.3">
      <c r="B40" s="72" t="s">
        <v>1214</v>
      </c>
      <c r="C40" s="20" t="s">
        <v>1192</v>
      </c>
      <c r="D40" s="20">
        <v>94</v>
      </c>
      <c r="E40" s="69" t="s">
        <v>1184</v>
      </c>
      <c r="F40" s="70">
        <v>44942</v>
      </c>
      <c r="G40" s="20">
        <v>120</v>
      </c>
      <c r="H40" s="73">
        <v>3.1</v>
      </c>
      <c r="I40" s="48">
        <f>IF(MONTH(CallsTable[[#This Row],[Date of Call]])&lt;=6, YEAR(CallsTable[[#This Row],[Date of Call]]),YEAR(CallsTable[[#This Row],[Date of Call]])+1)</f>
        <v>2023</v>
      </c>
      <c r="J40" s="48" t="str">
        <f>TEXT(CallsTable[[#This Row],[Date of Call]],"DDDD")</f>
        <v>Monday</v>
      </c>
      <c r="K40" s="48" t="str" cm="1">
        <f t="array" ref="K40">_xlfn.IFS(CallsTable[[#This Row],[Duration]]&lt;=10,"Under 10 mins",CallsTable[[#This Row],[Duration]]&lt;=30,"10 to 30 mins", CallsTable[[#This Row],[Duration]]&lt;60,"30 to 60 mins", CallsTable[[#This Row],[Duration]]&lt;=120,"1 to 2 hours",TRUE, "More than 2 hours")</f>
        <v>1 to 2 hours</v>
      </c>
      <c r="L40" s="5">
        <f>ROUND(CallsTable[[#This Row],[Satisfaction Rating]],0)</f>
        <v>3</v>
      </c>
    </row>
    <row r="41" spans="2:12" x14ac:dyDescent="0.3">
      <c r="B41" s="72" t="s">
        <v>1215</v>
      </c>
      <c r="C41" s="20" t="s">
        <v>1161</v>
      </c>
      <c r="D41" s="20">
        <v>90</v>
      </c>
      <c r="E41" s="69" t="s">
        <v>1166</v>
      </c>
      <c r="F41" s="70">
        <v>44942</v>
      </c>
      <c r="G41" s="20">
        <v>132</v>
      </c>
      <c r="H41" s="73">
        <v>3.2</v>
      </c>
      <c r="I41" s="48">
        <f>IF(MONTH(CallsTable[[#This Row],[Date of Call]])&lt;=6, YEAR(CallsTable[[#This Row],[Date of Call]]),YEAR(CallsTable[[#This Row],[Date of Call]])+1)</f>
        <v>2023</v>
      </c>
      <c r="J41" s="48" t="str">
        <f>TEXT(CallsTable[[#This Row],[Date of Call]],"DDDD")</f>
        <v>Monday</v>
      </c>
      <c r="K41" s="48" t="str" cm="1">
        <f t="array" ref="K41">_xlfn.IFS(CallsTable[[#This Row],[Duration]]&lt;=10,"Under 10 mins",CallsTable[[#This Row],[Duration]]&lt;=30,"10 to 30 mins", CallsTable[[#This Row],[Duration]]&lt;60,"30 to 60 mins", CallsTable[[#This Row],[Duration]]&lt;=120,"1 to 2 hours",TRUE, "More than 2 hours")</f>
        <v>1 to 2 hours</v>
      </c>
      <c r="L41" s="5">
        <f>ROUND(CallsTable[[#This Row],[Satisfaction Rating]],0)</f>
        <v>3</v>
      </c>
    </row>
    <row r="42" spans="2:12" x14ac:dyDescent="0.3">
      <c r="B42" s="72" t="s">
        <v>1216</v>
      </c>
      <c r="C42" s="20" t="s">
        <v>1192</v>
      </c>
      <c r="D42" s="20">
        <v>81</v>
      </c>
      <c r="E42" s="69" t="s">
        <v>1178</v>
      </c>
      <c r="F42" s="70">
        <v>44943</v>
      </c>
      <c r="G42" s="20">
        <v>86</v>
      </c>
      <c r="H42" s="73">
        <v>2.4</v>
      </c>
      <c r="I42" s="48">
        <f>IF(MONTH(CallsTable[[#This Row],[Date of Call]])&lt;=6, YEAR(CallsTable[[#This Row],[Date of Call]]),YEAR(CallsTable[[#This Row],[Date of Call]])+1)</f>
        <v>2023</v>
      </c>
      <c r="J42" s="48" t="str">
        <f>TEXT(CallsTable[[#This Row],[Date of Call]],"DDDD")</f>
        <v>Tuesday</v>
      </c>
      <c r="K42" s="48" t="str" cm="1">
        <f t="array" ref="K42">_xlfn.IFS(CallsTable[[#This Row],[Duration]]&lt;=10,"Under 10 mins",CallsTable[[#This Row],[Duration]]&lt;=30,"10 to 30 mins", CallsTable[[#This Row],[Duration]]&lt;60,"30 to 60 mins", CallsTable[[#This Row],[Duration]]&lt;=120,"1 to 2 hours",TRUE, "More than 2 hours")</f>
        <v>1 to 2 hours</v>
      </c>
      <c r="L42" s="5">
        <f>ROUND(CallsTable[[#This Row],[Satisfaction Rating]],0)</f>
        <v>2</v>
      </c>
    </row>
    <row r="43" spans="2:12" x14ac:dyDescent="0.3">
      <c r="B43" s="72" t="s">
        <v>1217</v>
      </c>
      <c r="C43" s="20" t="s">
        <v>1181</v>
      </c>
      <c r="D43" s="20">
        <v>106</v>
      </c>
      <c r="E43" s="69" t="s">
        <v>1157</v>
      </c>
      <c r="F43" s="70">
        <v>44943</v>
      </c>
      <c r="G43" s="20">
        <v>108</v>
      </c>
      <c r="H43" s="73">
        <v>5</v>
      </c>
      <c r="I43" s="48">
        <f>IF(MONTH(CallsTable[[#This Row],[Date of Call]])&lt;=6, YEAR(CallsTable[[#This Row],[Date of Call]]),YEAR(CallsTable[[#This Row],[Date of Call]])+1)</f>
        <v>2023</v>
      </c>
      <c r="J43" s="48" t="str">
        <f>TEXT(CallsTable[[#This Row],[Date of Call]],"DDDD")</f>
        <v>Tuesday</v>
      </c>
      <c r="K43" s="48" t="str" cm="1">
        <f t="array" ref="K43">_xlfn.IFS(CallsTable[[#This Row],[Duration]]&lt;=10,"Under 10 mins",CallsTable[[#This Row],[Duration]]&lt;=30,"10 to 30 mins", CallsTable[[#This Row],[Duration]]&lt;60,"30 to 60 mins", CallsTable[[#This Row],[Duration]]&lt;=120,"1 to 2 hours",TRUE, "More than 2 hours")</f>
        <v>1 to 2 hours</v>
      </c>
      <c r="L43" s="5">
        <f>ROUND(CallsTable[[#This Row],[Satisfaction Rating]],0)</f>
        <v>5</v>
      </c>
    </row>
    <row r="44" spans="2:12" x14ac:dyDescent="0.3">
      <c r="B44" s="72" t="s">
        <v>1218</v>
      </c>
      <c r="C44" s="20" t="s">
        <v>1161</v>
      </c>
      <c r="D44" s="20">
        <v>74</v>
      </c>
      <c r="E44" s="69" t="s">
        <v>1178</v>
      </c>
      <c r="F44" s="70">
        <v>44943</v>
      </c>
      <c r="G44" s="20">
        <v>96</v>
      </c>
      <c r="H44" s="73">
        <v>4.7</v>
      </c>
      <c r="I44" s="48">
        <f>IF(MONTH(CallsTable[[#This Row],[Date of Call]])&lt;=6, YEAR(CallsTable[[#This Row],[Date of Call]]),YEAR(CallsTable[[#This Row],[Date of Call]])+1)</f>
        <v>2023</v>
      </c>
      <c r="J44" s="48" t="str">
        <f>TEXT(CallsTable[[#This Row],[Date of Call]],"DDDD")</f>
        <v>Tuesday</v>
      </c>
      <c r="K44" s="48" t="str" cm="1">
        <f t="array" ref="K44">_xlfn.IFS(CallsTable[[#This Row],[Duration]]&lt;=10,"Under 10 mins",CallsTable[[#This Row],[Duration]]&lt;=30,"10 to 30 mins", CallsTable[[#This Row],[Duration]]&lt;60,"30 to 60 mins", CallsTable[[#This Row],[Duration]]&lt;=120,"1 to 2 hours",TRUE, "More than 2 hours")</f>
        <v>1 to 2 hours</v>
      </c>
      <c r="L44" s="5">
        <f>ROUND(CallsTable[[#This Row],[Satisfaction Rating]],0)</f>
        <v>5</v>
      </c>
    </row>
    <row r="45" spans="2:12" x14ac:dyDescent="0.3">
      <c r="B45" s="72" t="s">
        <v>1219</v>
      </c>
      <c r="C45" s="20" t="s">
        <v>1183</v>
      </c>
      <c r="D45" s="20">
        <v>105</v>
      </c>
      <c r="E45" s="69" t="s">
        <v>1166</v>
      </c>
      <c r="F45" s="70">
        <v>44944</v>
      </c>
      <c r="G45" s="20">
        <v>80</v>
      </c>
      <c r="H45" s="73">
        <v>4.7</v>
      </c>
      <c r="I45" s="48">
        <f>IF(MONTH(CallsTable[[#This Row],[Date of Call]])&lt;=6, YEAR(CallsTable[[#This Row],[Date of Call]]),YEAR(CallsTable[[#This Row],[Date of Call]])+1)</f>
        <v>2023</v>
      </c>
      <c r="J45" s="48" t="str">
        <f>TEXT(CallsTable[[#This Row],[Date of Call]],"DDDD")</f>
        <v>Wednesday</v>
      </c>
      <c r="K45" s="48" t="str" cm="1">
        <f t="array" ref="K45">_xlfn.IFS(CallsTable[[#This Row],[Duration]]&lt;=10,"Under 10 mins",CallsTable[[#This Row],[Duration]]&lt;=30,"10 to 30 mins", CallsTable[[#This Row],[Duration]]&lt;60,"30 to 60 mins", CallsTable[[#This Row],[Duration]]&lt;=120,"1 to 2 hours",TRUE, "More than 2 hours")</f>
        <v>1 to 2 hours</v>
      </c>
      <c r="L45" s="5">
        <f>ROUND(CallsTable[[#This Row],[Satisfaction Rating]],0)</f>
        <v>5</v>
      </c>
    </row>
    <row r="46" spans="2:12" x14ac:dyDescent="0.3">
      <c r="B46" s="72" t="s">
        <v>1220</v>
      </c>
      <c r="C46" s="20" t="s">
        <v>1181</v>
      </c>
      <c r="D46" s="20">
        <v>89</v>
      </c>
      <c r="E46" s="69" t="s">
        <v>1157</v>
      </c>
      <c r="F46" s="70">
        <v>44944</v>
      </c>
      <c r="G46" s="20">
        <v>155</v>
      </c>
      <c r="H46" s="73">
        <v>4.0999999999999996</v>
      </c>
      <c r="I46" s="48">
        <f>IF(MONTH(CallsTable[[#This Row],[Date of Call]])&lt;=6, YEAR(CallsTable[[#This Row],[Date of Call]]),YEAR(CallsTable[[#This Row],[Date of Call]])+1)</f>
        <v>2023</v>
      </c>
      <c r="J46" s="48" t="str">
        <f>TEXT(CallsTable[[#This Row],[Date of Call]],"DDDD")</f>
        <v>Wednesday</v>
      </c>
      <c r="K46" s="48" t="str" cm="1">
        <f t="array" ref="K46">_xlfn.IFS(CallsTable[[#This Row],[Duration]]&lt;=10,"Under 10 mins",CallsTable[[#This Row],[Duration]]&lt;=30,"10 to 30 mins", CallsTable[[#This Row],[Duration]]&lt;60,"30 to 60 mins", CallsTable[[#This Row],[Duration]]&lt;=120,"1 to 2 hours",TRUE, "More than 2 hours")</f>
        <v>1 to 2 hours</v>
      </c>
      <c r="L46" s="5">
        <f>ROUND(CallsTable[[#This Row],[Satisfaction Rating]],0)</f>
        <v>4</v>
      </c>
    </row>
    <row r="47" spans="2:12" x14ac:dyDescent="0.3">
      <c r="B47" s="72" t="s">
        <v>1221</v>
      </c>
      <c r="C47" s="20" t="s">
        <v>1187</v>
      </c>
      <c r="D47" s="20">
        <v>132</v>
      </c>
      <c r="E47" s="69" t="s">
        <v>1184</v>
      </c>
      <c r="F47" s="70">
        <v>44944</v>
      </c>
      <c r="G47" s="20">
        <v>168</v>
      </c>
      <c r="H47" s="73">
        <v>4.0999999999999996</v>
      </c>
      <c r="I47" s="48">
        <f>IF(MONTH(CallsTable[[#This Row],[Date of Call]])&lt;=6, YEAR(CallsTable[[#This Row],[Date of Call]]),YEAR(CallsTable[[#This Row],[Date of Call]])+1)</f>
        <v>2023</v>
      </c>
      <c r="J47" s="48" t="str">
        <f>TEXT(CallsTable[[#This Row],[Date of Call]],"DDDD")</f>
        <v>Wednesday</v>
      </c>
      <c r="K47" s="48" t="str" cm="1">
        <f t="array" ref="K47">_xlfn.IFS(CallsTable[[#This Row],[Duration]]&lt;=10,"Under 10 mins",CallsTable[[#This Row],[Duration]]&lt;=30,"10 to 30 mins", CallsTable[[#This Row],[Duration]]&lt;60,"30 to 60 mins", CallsTable[[#This Row],[Duration]]&lt;=120,"1 to 2 hours",TRUE, "More than 2 hours")</f>
        <v>More than 2 hours</v>
      </c>
      <c r="L47" s="5">
        <f>ROUND(CallsTable[[#This Row],[Satisfaction Rating]],0)</f>
        <v>4</v>
      </c>
    </row>
    <row r="48" spans="2:12" x14ac:dyDescent="0.3">
      <c r="B48" s="72" t="s">
        <v>1222</v>
      </c>
      <c r="C48" s="20" t="s">
        <v>1158</v>
      </c>
      <c r="D48" s="20">
        <v>105</v>
      </c>
      <c r="E48" s="69" t="s">
        <v>1172</v>
      </c>
      <c r="F48" s="70">
        <v>44944</v>
      </c>
      <c r="G48" s="20">
        <v>56</v>
      </c>
      <c r="H48" s="73">
        <v>3.6</v>
      </c>
      <c r="I48" s="48">
        <f>IF(MONTH(CallsTable[[#This Row],[Date of Call]])&lt;=6, YEAR(CallsTable[[#This Row],[Date of Call]]),YEAR(CallsTable[[#This Row],[Date of Call]])+1)</f>
        <v>2023</v>
      </c>
      <c r="J48" s="48" t="str">
        <f>TEXT(CallsTable[[#This Row],[Date of Call]],"DDDD")</f>
        <v>Wednesday</v>
      </c>
      <c r="K48" s="48" t="str" cm="1">
        <f t="array" ref="K48">_xlfn.IFS(CallsTable[[#This Row],[Duration]]&lt;=10,"Under 10 mins",CallsTable[[#This Row],[Duration]]&lt;=30,"10 to 30 mins", CallsTable[[#This Row],[Duration]]&lt;60,"30 to 60 mins", CallsTable[[#This Row],[Duration]]&lt;=120,"1 to 2 hours",TRUE, "More than 2 hours")</f>
        <v>1 to 2 hours</v>
      </c>
      <c r="L48" s="5">
        <f>ROUND(CallsTable[[#This Row],[Satisfaction Rating]],0)</f>
        <v>4</v>
      </c>
    </row>
    <row r="49" spans="2:12" x14ac:dyDescent="0.3">
      <c r="B49" s="72" t="s">
        <v>1223</v>
      </c>
      <c r="C49" s="20" t="s">
        <v>1171</v>
      </c>
      <c r="D49" s="20">
        <v>13</v>
      </c>
      <c r="E49" s="69" t="s">
        <v>1184</v>
      </c>
      <c r="F49" s="70">
        <v>44945</v>
      </c>
      <c r="G49" s="20">
        <v>32</v>
      </c>
      <c r="H49" s="73">
        <v>4.4000000000000004</v>
      </c>
      <c r="I49" s="48">
        <f>IF(MONTH(CallsTable[[#This Row],[Date of Call]])&lt;=6, YEAR(CallsTable[[#This Row],[Date of Call]]),YEAR(CallsTable[[#This Row],[Date of Call]])+1)</f>
        <v>2023</v>
      </c>
      <c r="J49" s="48" t="str">
        <f>TEXT(CallsTable[[#This Row],[Date of Call]],"DDDD")</f>
        <v>Thursday</v>
      </c>
      <c r="K49" s="48" t="str" cm="1">
        <f t="array" ref="K49">_xlfn.IFS(CallsTable[[#This Row],[Duration]]&lt;=10,"Under 10 mins",CallsTable[[#This Row],[Duration]]&lt;=30,"10 to 30 mins", CallsTable[[#This Row],[Duration]]&lt;60,"30 to 60 mins", CallsTable[[#This Row],[Duration]]&lt;=120,"1 to 2 hours",TRUE, "More than 2 hours")</f>
        <v>10 to 30 mins</v>
      </c>
      <c r="L49" s="5">
        <f>ROUND(CallsTable[[#This Row],[Satisfaction Rating]],0)</f>
        <v>4</v>
      </c>
    </row>
    <row r="50" spans="2:12" x14ac:dyDescent="0.3">
      <c r="B50" s="72" t="s">
        <v>1224</v>
      </c>
      <c r="C50" s="20" t="s">
        <v>1169</v>
      </c>
      <c r="D50" s="20">
        <v>131</v>
      </c>
      <c r="E50" s="69" t="s">
        <v>1172</v>
      </c>
      <c r="F50" s="70">
        <v>44945</v>
      </c>
      <c r="G50" s="20">
        <v>78</v>
      </c>
      <c r="H50" s="73">
        <v>4.4000000000000004</v>
      </c>
      <c r="I50" s="48">
        <f>IF(MONTH(CallsTable[[#This Row],[Date of Call]])&lt;=6, YEAR(CallsTable[[#This Row],[Date of Call]]),YEAR(CallsTable[[#This Row],[Date of Call]])+1)</f>
        <v>2023</v>
      </c>
      <c r="J50" s="48" t="str">
        <f>TEXT(CallsTable[[#This Row],[Date of Call]],"DDDD")</f>
        <v>Thursday</v>
      </c>
      <c r="K50" s="48" t="str" cm="1">
        <f t="array" ref="K50">_xlfn.IFS(CallsTable[[#This Row],[Duration]]&lt;=10,"Under 10 mins",CallsTable[[#This Row],[Duration]]&lt;=30,"10 to 30 mins", CallsTable[[#This Row],[Duration]]&lt;60,"30 to 60 mins", CallsTable[[#This Row],[Duration]]&lt;=120,"1 to 2 hours",TRUE, "More than 2 hours")</f>
        <v>More than 2 hours</v>
      </c>
      <c r="L50" s="5">
        <f>ROUND(CallsTable[[#This Row],[Satisfaction Rating]],0)</f>
        <v>4</v>
      </c>
    </row>
    <row r="51" spans="2:12" x14ac:dyDescent="0.3">
      <c r="B51" s="72" t="s">
        <v>1225</v>
      </c>
      <c r="C51" s="20" t="s">
        <v>1161</v>
      </c>
      <c r="D51" s="20">
        <v>104</v>
      </c>
      <c r="E51" s="69" t="s">
        <v>1157</v>
      </c>
      <c r="F51" s="70">
        <v>44945</v>
      </c>
      <c r="G51" s="20">
        <v>86</v>
      </c>
      <c r="H51" s="73">
        <v>4</v>
      </c>
      <c r="I51" s="48">
        <f>IF(MONTH(CallsTable[[#This Row],[Date of Call]])&lt;=6, YEAR(CallsTable[[#This Row],[Date of Call]]),YEAR(CallsTable[[#This Row],[Date of Call]])+1)</f>
        <v>2023</v>
      </c>
      <c r="J51" s="48" t="str">
        <f>TEXT(CallsTable[[#This Row],[Date of Call]],"DDDD")</f>
        <v>Thursday</v>
      </c>
      <c r="K51" s="48" t="str" cm="1">
        <f t="array" ref="K51">_xlfn.IFS(CallsTable[[#This Row],[Duration]]&lt;=10,"Under 10 mins",CallsTable[[#This Row],[Duration]]&lt;=30,"10 to 30 mins", CallsTable[[#This Row],[Duration]]&lt;60,"30 to 60 mins", CallsTable[[#This Row],[Duration]]&lt;=120,"1 to 2 hours",TRUE, "More than 2 hours")</f>
        <v>1 to 2 hours</v>
      </c>
      <c r="L51" s="5">
        <f>ROUND(CallsTable[[#This Row],[Satisfaction Rating]],0)</f>
        <v>4</v>
      </c>
    </row>
    <row r="52" spans="2:12" x14ac:dyDescent="0.3">
      <c r="B52" s="72" t="s">
        <v>1226</v>
      </c>
      <c r="C52" s="20" t="s">
        <v>1156</v>
      </c>
      <c r="D52" s="20">
        <v>90</v>
      </c>
      <c r="E52" s="69" t="s">
        <v>1166</v>
      </c>
      <c r="F52" s="70">
        <v>44946</v>
      </c>
      <c r="G52" s="20">
        <v>64</v>
      </c>
      <c r="H52" s="73">
        <v>3.8</v>
      </c>
      <c r="I52" s="48">
        <f>IF(MONTH(CallsTable[[#This Row],[Date of Call]])&lt;=6, YEAR(CallsTable[[#This Row],[Date of Call]]),YEAR(CallsTable[[#This Row],[Date of Call]])+1)</f>
        <v>2023</v>
      </c>
      <c r="J52" s="48" t="str">
        <f>TEXT(CallsTable[[#This Row],[Date of Call]],"DDDD")</f>
        <v>Friday</v>
      </c>
      <c r="K52" s="48" t="str" cm="1">
        <f t="array" ref="K52">_xlfn.IFS(CallsTable[[#This Row],[Duration]]&lt;=10,"Under 10 mins",CallsTable[[#This Row],[Duration]]&lt;=30,"10 to 30 mins", CallsTable[[#This Row],[Duration]]&lt;60,"30 to 60 mins", CallsTable[[#This Row],[Duration]]&lt;=120,"1 to 2 hours",TRUE, "More than 2 hours")</f>
        <v>1 to 2 hours</v>
      </c>
      <c r="L52" s="5">
        <f>ROUND(CallsTable[[#This Row],[Satisfaction Rating]],0)</f>
        <v>4</v>
      </c>
    </row>
    <row r="53" spans="2:12" x14ac:dyDescent="0.3">
      <c r="B53" s="72" t="s">
        <v>1227</v>
      </c>
      <c r="C53" s="20" t="s">
        <v>1188</v>
      </c>
      <c r="D53" s="20">
        <v>37</v>
      </c>
      <c r="E53" s="69" t="s">
        <v>1166</v>
      </c>
      <c r="F53" s="70">
        <v>44946</v>
      </c>
      <c r="G53" s="20">
        <v>96</v>
      </c>
      <c r="H53" s="73">
        <v>3.6</v>
      </c>
      <c r="I53" s="48">
        <f>IF(MONTH(CallsTable[[#This Row],[Date of Call]])&lt;=6, YEAR(CallsTable[[#This Row],[Date of Call]]),YEAR(CallsTable[[#This Row],[Date of Call]])+1)</f>
        <v>2023</v>
      </c>
      <c r="J53" s="48" t="str">
        <f>TEXT(CallsTable[[#This Row],[Date of Call]],"DDDD")</f>
        <v>Friday</v>
      </c>
      <c r="K53" s="48" t="str" cm="1">
        <f t="array" ref="K53">_xlfn.IFS(CallsTable[[#This Row],[Duration]]&lt;=10,"Under 10 mins",CallsTable[[#This Row],[Duration]]&lt;=30,"10 to 30 mins", CallsTable[[#This Row],[Duration]]&lt;60,"30 to 60 mins", CallsTable[[#This Row],[Duration]]&lt;=120,"1 to 2 hours",TRUE, "More than 2 hours")</f>
        <v>30 to 60 mins</v>
      </c>
      <c r="L53" s="5">
        <f>ROUND(CallsTable[[#This Row],[Satisfaction Rating]],0)</f>
        <v>4</v>
      </c>
    </row>
    <row r="54" spans="2:12" x14ac:dyDescent="0.3">
      <c r="B54" s="72" t="s">
        <v>1228</v>
      </c>
      <c r="C54" s="20" t="s">
        <v>1162</v>
      </c>
      <c r="D54" s="20">
        <v>149</v>
      </c>
      <c r="E54" s="69" t="s">
        <v>1172</v>
      </c>
      <c r="F54" s="70">
        <v>44946</v>
      </c>
      <c r="G54" s="20">
        <v>72</v>
      </c>
      <c r="H54" s="73">
        <v>4.3</v>
      </c>
      <c r="I54" s="48">
        <f>IF(MONTH(CallsTable[[#This Row],[Date of Call]])&lt;=6, YEAR(CallsTable[[#This Row],[Date of Call]]),YEAR(CallsTable[[#This Row],[Date of Call]])+1)</f>
        <v>2023</v>
      </c>
      <c r="J54" s="48" t="str">
        <f>TEXT(CallsTable[[#This Row],[Date of Call]],"DDDD")</f>
        <v>Friday</v>
      </c>
      <c r="K54" s="48" t="str" cm="1">
        <f t="array" ref="K54">_xlfn.IFS(CallsTable[[#This Row],[Duration]]&lt;=10,"Under 10 mins",CallsTable[[#This Row],[Duration]]&lt;=30,"10 to 30 mins", CallsTable[[#This Row],[Duration]]&lt;60,"30 to 60 mins", CallsTable[[#This Row],[Duration]]&lt;=120,"1 to 2 hours",TRUE, "More than 2 hours")</f>
        <v>More than 2 hours</v>
      </c>
      <c r="L54" s="5">
        <f>ROUND(CallsTable[[#This Row],[Satisfaction Rating]],0)</f>
        <v>4</v>
      </c>
    </row>
    <row r="55" spans="2:12" x14ac:dyDescent="0.3">
      <c r="B55" s="72" t="s">
        <v>1229</v>
      </c>
      <c r="C55" s="20" t="s">
        <v>1187</v>
      </c>
      <c r="D55" s="20">
        <v>100</v>
      </c>
      <c r="E55" s="69" t="s">
        <v>1178</v>
      </c>
      <c r="F55" s="70">
        <v>44947</v>
      </c>
      <c r="G55" s="20">
        <v>135</v>
      </c>
      <c r="H55" s="73">
        <v>3.8</v>
      </c>
      <c r="I55" s="48">
        <f>IF(MONTH(CallsTable[[#This Row],[Date of Call]])&lt;=6, YEAR(CallsTable[[#This Row],[Date of Call]]),YEAR(CallsTable[[#This Row],[Date of Call]])+1)</f>
        <v>2023</v>
      </c>
      <c r="J55" s="48" t="str">
        <f>TEXT(CallsTable[[#This Row],[Date of Call]],"DDDD")</f>
        <v>Saturday</v>
      </c>
      <c r="K55" s="48" t="str" cm="1">
        <f t="array" ref="K55">_xlfn.IFS(CallsTable[[#This Row],[Duration]]&lt;=10,"Under 10 mins",CallsTable[[#This Row],[Duration]]&lt;=30,"10 to 30 mins", CallsTable[[#This Row],[Duration]]&lt;60,"30 to 60 mins", CallsTable[[#This Row],[Duration]]&lt;=120,"1 to 2 hours",TRUE, "More than 2 hours")</f>
        <v>1 to 2 hours</v>
      </c>
      <c r="L55" s="5">
        <f>ROUND(CallsTable[[#This Row],[Satisfaction Rating]],0)</f>
        <v>4</v>
      </c>
    </row>
    <row r="56" spans="2:12" x14ac:dyDescent="0.3">
      <c r="B56" s="72" t="s">
        <v>1230</v>
      </c>
      <c r="C56" s="20" t="s">
        <v>1187</v>
      </c>
      <c r="D56" s="20">
        <v>79</v>
      </c>
      <c r="E56" s="69" t="s">
        <v>1184</v>
      </c>
      <c r="F56" s="70">
        <v>44947</v>
      </c>
      <c r="G56" s="20">
        <v>140</v>
      </c>
      <c r="H56" s="73">
        <v>4.5</v>
      </c>
      <c r="I56" s="48">
        <f>IF(MONTH(CallsTable[[#This Row],[Date of Call]])&lt;=6, YEAR(CallsTable[[#This Row],[Date of Call]]),YEAR(CallsTable[[#This Row],[Date of Call]])+1)</f>
        <v>2023</v>
      </c>
      <c r="J56" s="48" t="str">
        <f>TEXT(CallsTable[[#This Row],[Date of Call]],"DDDD")</f>
        <v>Saturday</v>
      </c>
      <c r="K56" s="48" t="str" cm="1">
        <f t="array" ref="K56">_xlfn.IFS(CallsTable[[#This Row],[Duration]]&lt;=10,"Under 10 mins",CallsTable[[#This Row],[Duration]]&lt;=30,"10 to 30 mins", CallsTable[[#This Row],[Duration]]&lt;60,"30 to 60 mins", CallsTable[[#This Row],[Duration]]&lt;=120,"1 to 2 hours",TRUE, "More than 2 hours")</f>
        <v>1 to 2 hours</v>
      </c>
      <c r="L56" s="5">
        <f>ROUND(CallsTable[[#This Row],[Satisfaction Rating]],0)</f>
        <v>5</v>
      </c>
    </row>
    <row r="57" spans="2:12" x14ac:dyDescent="0.3">
      <c r="B57" s="72" t="s">
        <v>1231</v>
      </c>
      <c r="C57" s="20" t="s">
        <v>1179</v>
      </c>
      <c r="D57" s="20">
        <v>157</v>
      </c>
      <c r="E57" s="69" t="s">
        <v>1172</v>
      </c>
      <c r="F57" s="70">
        <v>44947</v>
      </c>
      <c r="G57" s="20">
        <v>69</v>
      </c>
      <c r="H57" s="73">
        <v>4.5</v>
      </c>
      <c r="I57" s="48">
        <f>IF(MONTH(CallsTable[[#This Row],[Date of Call]])&lt;=6, YEAR(CallsTable[[#This Row],[Date of Call]]),YEAR(CallsTable[[#This Row],[Date of Call]])+1)</f>
        <v>2023</v>
      </c>
      <c r="J57" s="48" t="str">
        <f>TEXT(CallsTable[[#This Row],[Date of Call]],"DDDD")</f>
        <v>Saturday</v>
      </c>
      <c r="K57" s="48" t="str" cm="1">
        <f t="array" ref="K57">_xlfn.IFS(CallsTable[[#This Row],[Duration]]&lt;=10,"Under 10 mins",CallsTable[[#This Row],[Duration]]&lt;=30,"10 to 30 mins", CallsTable[[#This Row],[Duration]]&lt;60,"30 to 60 mins", CallsTable[[#This Row],[Duration]]&lt;=120,"1 to 2 hours",TRUE, "More than 2 hours")</f>
        <v>More than 2 hours</v>
      </c>
      <c r="L57" s="5">
        <f>ROUND(CallsTable[[#This Row],[Satisfaction Rating]],0)</f>
        <v>5</v>
      </c>
    </row>
    <row r="58" spans="2:12" x14ac:dyDescent="0.3">
      <c r="B58" s="72" t="s">
        <v>1232</v>
      </c>
      <c r="C58" s="20" t="s">
        <v>1187</v>
      </c>
      <c r="D58" s="20">
        <v>59</v>
      </c>
      <c r="E58" s="69" t="s">
        <v>1157</v>
      </c>
      <c r="F58" s="70">
        <v>44948</v>
      </c>
      <c r="G58" s="20">
        <v>136</v>
      </c>
      <c r="H58" s="73">
        <v>4.5999999999999996</v>
      </c>
      <c r="I58" s="48">
        <f>IF(MONTH(CallsTable[[#This Row],[Date of Call]])&lt;=6, YEAR(CallsTable[[#This Row],[Date of Call]]),YEAR(CallsTable[[#This Row],[Date of Call]])+1)</f>
        <v>2023</v>
      </c>
      <c r="J58" s="48" t="str">
        <f>TEXT(CallsTable[[#This Row],[Date of Call]],"DDDD")</f>
        <v>Sunday</v>
      </c>
      <c r="K58" s="48" t="str" cm="1">
        <f t="array" ref="K58">_xlfn.IFS(CallsTable[[#This Row],[Duration]]&lt;=10,"Under 10 mins",CallsTable[[#This Row],[Duration]]&lt;=30,"10 to 30 mins", CallsTable[[#This Row],[Duration]]&lt;60,"30 to 60 mins", CallsTable[[#This Row],[Duration]]&lt;=120,"1 to 2 hours",TRUE, "More than 2 hours")</f>
        <v>30 to 60 mins</v>
      </c>
      <c r="L58" s="5">
        <f>ROUND(CallsTable[[#This Row],[Satisfaction Rating]],0)</f>
        <v>5</v>
      </c>
    </row>
    <row r="59" spans="2:12" x14ac:dyDescent="0.3">
      <c r="B59" s="72" t="s">
        <v>1233</v>
      </c>
      <c r="C59" s="20" t="s">
        <v>1188</v>
      </c>
      <c r="D59" s="20">
        <v>83</v>
      </c>
      <c r="E59" s="69" t="s">
        <v>1172</v>
      </c>
      <c r="F59" s="70">
        <v>44948</v>
      </c>
      <c r="G59" s="20">
        <v>28</v>
      </c>
      <c r="H59" s="73">
        <v>4.5</v>
      </c>
      <c r="I59" s="48">
        <f>IF(MONTH(CallsTable[[#This Row],[Date of Call]])&lt;=6, YEAR(CallsTable[[#This Row],[Date of Call]]),YEAR(CallsTable[[#This Row],[Date of Call]])+1)</f>
        <v>2023</v>
      </c>
      <c r="J59" s="48" t="str">
        <f>TEXT(CallsTable[[#This Row],[Date of Call]],"DDDD")</f>
        <v>Sunday</v>
      </c>
      <c r="K59" s="48" t="str" cm="1">
        <f t="array" ref="K59">_xlfn.IFS(CallsTable[[#This Row],[Duration]]&lt;=10,"Under 10 mins",CallsTable[[#This Row],[Duration]]&lt;=30,"10 to 30 mins", CallsTable[[#This Row],[Duration]]&lt;60,"30 to 60 mins", CallsTable[[#This Row],[Duration]]&lt;=120,"1 to 2 hours",TRUE, "More than 2 hours")</f>
        <v>1 to 2 hours</v>
      </c>
      <c r="L59" s="5">
        <f>ROUND(CallsTable[[#This Row],[Satisfaction Rating]],0)</f>
        <v>5</v>
      </c>
    </row>
    <row r="60" spans="2:12" x14ac:dyDescent="0.3">
      <c r="B60" s="72" t="s">
        <v>1234</v>
      </c>
      <c r="C60" s="20" t="s">
        <v>1179</v>
      </c>
      <c r="D60" s="20">
        <v>58</v>
      </c>
      <c r="E60" s="69" t="s">
        <v>1166</v>
      </c>
      <c r="F60" s="70">
        <v>44949</v>
      </c>
      <c r="G60" s="20">
        <v>135</v>
      </c>
      <c r="H60" s="73">
        <v>3.3</v>
      </c>
      <c r="I60" s="48">
        <f>IF(MONTH(CallsTable[[#This Row],[Date of Call]])&lt;=6, YEAR(CallsTable[[#This Row],[Date of Call]]),YEAR(CallsTable[[#This Row],[Date of Call]])+1)</f>
        <v>2023</v>
      </c>
      <c r="J60" s="48" t="str">
        <f>TEXT(CallsTable[[#This Row],[Date of Call]],"DDDD")</f>
        <v>Monday</v>
      </c>
      <c r="K60" s="48" t="str" cm="1">
        <f t="array" ref="K60">_xlfn.IFS(CallsTable[[#This Row],[Duration]]&lt;=10,"Under 10 mins",CallsTable[[#This Row],[Duration]]&lt;=30,"10 to 30 mins", CallsTable[[#This Row],[Duration]]&lt;60,"30 to 60 mins", CallsTable[[#This Row],[Duration]]&lt;=120,"1 to 2 hours",TRUE, "More than 2 hours")</f>
        <v>30 to 60 mins</v>
      </c>
      <c r="L60" s="5">
        <f>ROUND(CallsTable[[#This Row],[Satisfaction Rating]],0)</f>
        <v>3</v>
      </c>
    </row>
    <row r="61" spans="2:12" x14ac:dyDescent="0.3">
      <c r="B61" s="72" t="s">
        <v>1235</v>
      </c>
      <c r="C61" s="20" t="s">
        <v>1192</v>
      </c>
      <c r="D61" s="20">
        <v>118</v>
      </c>
      <c r="E61" s="69" t="s">
        <v>1166</v>
      </c>
      <c r="F61" s="70">
        <v>44949</v>
      </c>
      <c r="G61" s="20">
        <v>126</v>
      </c>
      <c r="H61" s="73">
        <v>2.2999999999999998</v>
      </c>
      <c r="I61" s="48">
        <f>IF(MONTH(CallsTable[[#This Row],[Date of Call]])&lt;=6, YEAR(CallsTable[[#This Row],[Date of Call]]),YEAR(CallsTable[[#This Row],[Date of Call]])+1)</f>
        <v>2023</v>
      </c>
      <c r="J61" s="48" t="str">
        <f>TEXT(CallsTable[[#This Row],[Date of Call]],"DDDD")</f>
        <v>Monday</v>
      </c>
      <c r="K61" s="48" t="str" cm="1">
        <f t="array" ref="K61">_xlfn.IFS(CallsTable[[#This Row],[Duration]]&lt;=10,"Under 10 mins",CallsTable[[#This Row],[Duration]]&lt;=30,"10 to 30 mins", CallsTable[[#This Row],[Duration]]&lt;60,"30 to 60 mins", CallsTable[[#This Row],[Duration]]&lt;=120,"1 to 2 hours",TRUE, "More than 2 hours")</f>
        <v>1 to 2 hours</v>
      </c>
      <c r="L61" s="5">
        <f>ROUND(CallsTable[[#This Row],[Satisfaction Rating]],0)</f>
        <v>2</v>
      </c>
    </row>
    <row r="62" spans="2:12" x14ac:dyDescent="0.3">
      <c r="B62" s="72" t="s">
        <v>1236</v>
      </c>
      <c r="C62" s="20" t="s">
        <v>1171</v>
      </c>
      <c r="D62" s="20">
        <v>63</v>
      </c>
      <c r="E62" s="69" t="s">
        <v>1157</v>
      </c>
      <c r="F62" s="70">
        <v>44949</v>
      </c>
      <c r="G62" s="20">
        <v>160</v>
      </c>
      <c r="H62" s="73">
        <v>4.3</v>
      </c>
      <c r="I62" s="48">
        <f>IF(MONTH(CallsTable[[#This Row],[Date of Call]])&lt;=6, YEAR(CallsTable[[#This Row],[Date of Call]]),YEAR(CallsTable[[#This Row],[Date of Call]])+1)</f>
        <v>2023</v>
      </c>
      <c r="J62" s="48" t="str">
        <f>TEXT(CallsTable[[#This Row],[Date of Call]],"DDDD")</f>
        <v>Monday</v>
      </c>
      <c r="K62" s="48" t="str" cm="1">
        <f t="array" ref="K62">_xlfn.IFS(CallsTable[[#This Row],[Duration]]&lt;=10,"Under 10 mins",CallsTable[[#This Row],[Duration]]&lt;=30,"10 to 30 mins", CallsTable[[#This Row],[Duration]]&lt;60,"30 to 60 mins", CallsTable[[#This Row],[Duration]]&lt;=120,"1 to 2 hours",TRUE, "More than 2 hours")</f>
        <v>1 to 2 hours</v>
      </c>
      <c r="L62" s="5">
        <f>ROUND(CallsTable[[#This Row],[Satisfaction Rating]],0)</f>
        <v>4</v>
      </c>
    </row>
    <row r="63" spans="2:12" x14ac:dyDescent="0.3">
      <c r="B63" s="72" t="s">
        <v>1237</v>
      </c>
      <c r="C63" s="20" t="s">
        <v>1179</v>
      </c>
      <c r="D63" s="20">
        <v>95</v>
      </c>
      <c r="E63" s="69" t="s">
        <v>1166</v>
      </c>
      <c r="F63" s="70">
        <v>44950</v>
      </c>
      <c r="G63" s="20">
        <v>48</v>
      </c>
      <c r="H63" s="73">
        <v>4.5999999999999996</v>
      </c>
      <c r="I63" s="48">
        <f>IF(MONTH(CallsTable[[#This Row],[Date of Call]])&lt;=6, YEAR(CallsTable[[#This Row],[Date of Call]]),YEAR(CallsTable[[#This Row],[Date of Call]])+1)</f>
        <v>2023</v>
      </c>
      <c r="J63" s="48" t="str">
        <f>TEXT(CallsTable[[#This Row],[Date of Call]],"DDDD")</f>
        <v>Tuesday</v>
      </c>
      <c r="K63" s="48" t="str" cm="1">
        <f t="array" ref="K63">_xlfn.IFS(CallsTable[[#This Row],[Duration]]&lt;=10,"Under 10 mins",CallsTable[[#This Row],[Duration]]&lt;=30,"10 to 30 mins", CallsTable[[#This Row],[Duration]]&lt;60,"30 to 60 mins", CallsTable[[#This Row],[Duration]]&lt;=120,"1 to 2 hours",TRUE, "More than 2 hours")</f>
        <v>1 to 2 hours</v>
      </c>
      <c r="L63" s="5">
        <f>ROUND(CallsTable[[#This Row],[Satisfaction Rating]],0)</f>
        <v>5</v>
      </c>
    </row>
    <row r="64" spans="2:12" x14ac:dyDescent="0.3">
      <c r="B64" s="72" t="s">
        <v>1238</v>
      </c>
      <c r="C64" s="20" t="s">
        <v>1187</v>
      </c>
      <c r="D64" s="20">
        <v>74</v>
      </c>
      <c r="E64" s="69" t="s">
        <v>1172</v>
      </c>
      <c r="F64" s="70">
        <v>44950</v>
      </c>
      <c r="G64" s="20">
        <v>66</v>
      </c>
      <c r="H64" s="73">
        <v>4</v>
      </c>
      <c r="I64" s="48">
        <f>IF(MONTH(CallsTable[[#This Row],[Date of Call]])&lt;=6, YEAR(CallsTable[[#This Row],[Date of Call]]),YEAR(CallsTable[[#This Row],[Date of Call]])+1)</f>
        <v>2023</v>
      </c>
      <c r="J64" s="48" t="str">
        <f>TEXT(CallsTable[[#This Row],[Date of Call]],"DDDD")</f>
        <v>Tuesday</v>
      </c>
      <c r="K64" s="48" t="str" cm="1">
        <f t="array" ref="K64">_xlfn.IFS(CallsTable[[#This Row],[Duration]]&lt;=10,"Under 10 mins",CallsTable[[#This Row],[Duration]]&lt;=30,"10 to 30 mins", CallsTable[[#This Row],[Duration]]&lt;60,"30 to 60 mins", CallsTable[[#This Row],[Duration]]&lt;=120,"1 to 2 hours",TRUE, "More than 2 hours")</f>
        <v>1 to 2 hours</v>
      </c>
      <c r="L64" s="5">
        <f>ROUND(CallsTable[[#This Row],[Satisfaction Rating]],0)</f>
        <v>4</v>
      </c>
    </row>
    <row r="65" spans="2:12" x14ac:dyDescent="0.3">
      <c r="B65" s="72" t="s">
        <v>1239</v>
      </c>
      <c r="C65" s="20" t="s">
        <v>1183</v>
      </c>
      <c r="D65" s="20">
        <v>130</v>
      </c>
      <c r="E65" s="69" t="s">
        <v>1178</v>
      </c>
      <c r="F65" s="70">
        <v>44950</v>
      </c>
      <c r="G65" s="20">
        <v>126</v>
      </c>
      <c r="H65" s="73">
        <v>2.5</v>
      </c>
      <c r="I65" s="48">
        <f>IF(MONTH(CallsTable[[#This Row],[Date of Call]])&lt;=6, YEAR(CallsTable[[#This Row],[Date of Call]]),YEAR(CallsTable[[#This Row],[Date of Call]])+1)</f>
        <v>2023</v>
      </c>
      <c r="J65" s="48" t="str">
        <f>TEXT(CallsTable[[#This Row],[Date of Call]],"DDDD")</f>
        <v>Tuesday</v>
      </c>
      <c r="K65" s="48" t="str" cm="1">
        <f t="array" ref="K65">_xlfn.IFS(CallsTable[[#This Row],[Duration]]&lt;=10,"Under 10 mins",CallsTable[[#This Row],[Duration]]&lt;=30,"10 to 30 mins", CallsTable[[#This Row],[Duration]]&lt;60,"30 to 60 mins", CallsTable[[#This Row],[Duration]]&lt;=120,"1 to 2 hours",TRUE, "More than 2 hours")</f>
        <v>More than 2 hours</v>
      </c>
      <c r="L65" s="5">
        <f>ROUND(CallsTable[[#This Row],[Satisfaction Rating]],0)</f>
        <v>3</v>
      </c>
    </row>
    <row r="66" spans="2:12" x14ac:dyDescent="0.3">
      <c r="B66" s="72" t="s">
        <v>1240</v>
      </c>
      <c r="C66" s="20" t="s">
        <v>1192</v>
      </c>
      <c r="D66" s="20">
        <v>110</v>
      </c>
      <c r="E66" s="69" t="s">
        <v>1184</v>
      </c>
      <c r="F66" s="70">
        <v>44950</v>
      </c>
      <c r="G66" s="20">
        <v>96</v>
      </c>
      <c r="H66" s="73">
        <v>5</v>
      </c>
      <c r="I66" s="48">
        <f>IF(MONTH(CallsTable[[#This Row],[Date of Call]])&lt;=6, YEAR(CallsTable[[#This Row],[Date of Call]]),YEAR(CallsTable[[#This Row],[Date of Call]])+1)</f>
        <v>2023</v>
      </c>
      <c r="J66" s="48" t="str">
        <f>TEXT(CallsTable[[#This Row],[Date of Call]],"DDDD")</f>
        <v>Tuesday</v>
      </c>
      <c r="K66" s="48" t="str" cm="1">
        <f t="array" ref="K66">_xlfn.IFS(CallsTable[[#This Row],[Duration]]&lt;=10,"Under 10 mins",CallsTable[[#This Row],[Duration]]&lt;=30,"10 to 30 mins", CallsTable[[#This Row],[Duration]]&lt;60,"30 to 60 mins", CallsTable[[#This Row],[Duration]]&lt;=120,"1 to 2 hours",TRUE, "More than 2 hours")</f>
        <v>1 to 2 hours</v>
      </c>
      <c r="L66" s="5">
        <f>ROUND(CallsTable[[#This Row],[Satisfaction Rating]],0)</f>
        <v>5</v>
      </c>
    </row>
    <row r="67" spans="2:12" x14ac:dyDescent="0.3">
      <c r="B67" s="72" t="s">
        <v>1241</v>
      </c>
      <c r="C67" s="20" t="s">
        <v>1187</v>
      </c>
      <c r="D67" s="20">
        <v>71</v>
      </c>
      <c r="E67" s="69" t="s">
        <v>1157</v>
      </c>
      <c r="F67" s="70">
        <v>44951</v>
      </c>
      <c r="G67" s="20">
        <v>90</v>
      </c>
      <c r="H67" s="73">
        <v>3.8</v>
      </c>
      <c r="I67" s="48">
        <f>IF(MONTH(CallsTable[[#This Row],[Date of Call]])&lt;=6, YEAR(CallsTable[[#This Row],[Date of Call]]),YEAR(CallsTable[[#This Row],[Date of Call]])+1)</f>
        <v>2023</v>
      </c>
      <c r="J67" s="48" t="str">
        <f>TEXT(CallsTable[[#This Row],[Date of Call]],"DDDD")</f>
        <v>Wednesday</v>
      </c>
      <c r="K67" s="48" t="str" cm="1">
        <f t="array" ref="K67">_xlfn.IFS(CallsTable[[#This Row],[Duration]]&lt;=10,"Under 10 mins",CallsTable[[#This Row],[Duration]]&lt;=30,"10 to 30 mins", CallsTable[[#This Row],[Duration]]&lt;60,"30 to 60 mins", CallsTable[[#This Row],[Duration]]&lt;=120,"1 to 2 hours",TRUE, "More than 2 hours")</f>
        <v>1 to 2 hours</v>
      </c>
      <c r="L67" s="5">
        <f>ROUND(CallsTable[[#This Row],[Satisfaction Rating]],0)</f>
        <v>4</v>
      </c>
    </row>
    <row r="68" spans="2:12" x14ac:dyDescent="0.3">
      <c r="B68" s="72" t="s">
        <v>1242</v>
      </c>
      <c r="C68" s="20" t="s">
        <v>1158</v>
      </c>
      <c r="D68" s="20">
        <v>147</v>
      </c>
      <c r="E68" s="69" t="s">
        <v>1178</v>
      </c>
      <c r="F68" s="70">
        <v>44951</v>
      </c>
      <c r="G68" s="20">
        <v>105</v>
      </c>
      <c r="H68" s="73">
        <v>4.4000000000000004</v>
      </c>
      <c r="I68" s="48">
        <f>IF(MONTH(CallsTable[[#This Row],[Date of Call]])&lt;=6, YEAR(CallsTable[[#This Row],[Date of Call]]),YEAR(CallsTable[[#This Row],[Date of Call]])+1)</f>
        <v>2023</v>
      </c>
      <c r="J68" s="48" t="str">
        <f>TEXT(CallsTable[[#This Row],[Date of Call]],"DDDD")</f>
        <v>Wednesday</v>
      </c>
      <c r="K68" s="48" t="str" cm="1">
        <f t="array" ref="K68">_xlfn.IFS(CallsTable[[#This Row],[Duration]]&lt;=10,"Under 10 mins",CallsTable[[#This Row],[Duration]]&lt;=30,"10 to 30 mins", CallsTable[[#This Row],[Duration]]&lt;60,"30 to 60 mins", CallsTable[[#This Row],[Duration]]&lt;=120,"1 to 2 hours",TRUE, "More than 2 hours")</f>
        <v>More than 2 hours</v>
      </c>
      <c r="L68" s="5">
        <f>ROUND(CallsTable[[#This Row],[Satisfaction Rating]],0)</f>
        <v>4</v>
      </c>
    </row>
    <row r="69" spans="2:12" x14ac:dyDescent="0.3">
      <c r="B69" s="72" t="s">
        <v>1243</v>
      </c>
      <c r="C69" s="20" t="s">
        <v>1161</v>
      </c>
      <c r="D69" s="20">
        <v>69</v>
      </c>
      <c r="E69" s="69" t="s">
        <v>1166</v>
      </c>
      <c r="F69" s="70">
        <v>44952</v>
      </c>
      <c r="G69" s="20">
        <v>40</v>
      </c>
      <c r="H69" s="73">
        <v>3.8</v>
      </c>
      <c r="I69" s="48">
        <f>IF(MONTH(CallsTable[[#This Row],[Date of Call]])&lt;=6, YEAR(CallsTable[[#This Row],[Date of Call]]),YEAR(CallsTable[[#This Row],[Date of Call]])+1)</f>
        <v>2023</v>
      </c>
      <c r="J69" s="48" t="str">
        <f>TEXT(CallsTable[[#This Row],[Date of Call]],"DDDD")</f>
        <v>Thursday</v>
      </c>
      <c r="K69" s="48" t="str" cm="1">
        <f t="array" ref="K69">_xlfn.IFS(CallsTable[[#This Row],[Duration]]&lt;=10,"Under 10 mins",CallsTable[[#This Row],[Duration]]&lt;=30,"10 to 30 mins", CallsTable[[#This Row],[Duration]]&lt;60,"30 to 60 mins", CallsTable[[#This Row],[Duration]]&lt;=120,"1 to 2 hours",TRUE, "More than 2 hours")</f>
        <v>1 to 2 hours</v>
      </c>
      <c r="L69" s="5">
        <f>ROUND(CallsTable[[#This Row],[Satisfaction Rating]],0)</f>
        <v>4</v>
      </c>
    </row>
    <row r="70" spans="2:12" x14ac:dyDescent="0.3">
      <c r="B70" s="72" t="s">
        <v>1244</v>
      </c>
      <c r="C70" s="20" t="s">
        <v>1192</v>
      </c>
      <c r="D70" s="20">
        <v>50</v>
      </c>
      <c r="E70" s="69" t="s">
        <v>1157</v>
      </c>
      <c r="F70" s="70">
        <v>44952</v>
      </c>
      <c r="G70" s="20">
        <v>60</v>
      </c>
      <c r="H70" s="73">
        <v>2</v>
      </c>
      <c r="I70" s="48">
        <f>IF(MONTH(CallsTable[[#This Row],[Date of Call]])&lt;=6, YEAR(CallsTable[[#This Row],[Date of Call]]),YEAR(CallsTable[[#This Row],[Date of Call]])+1)</f>
        <v>2023</v>
      </c>
      <c r="J70" s="48" t="str">
        <f>TEXT(CallsTable[[#This Row],[Date of Call]],"DDDD")</f>
        <v>Thursday</v>
      </c>
      <c r="K70" s="48" t="str" cm="1">
        <f t="array" ref="K70">_xlfn.IFS(CallsTable[[#This Row],[Duration]]&lt;=10,"Under 10 mins",CallsTable[[#This Row],[Duration]]&lt;=30,"10 to 30 mins", CallsTable[[#This Row],[Duration]]&lt;60,"30 to 60 mins", CallsTable[[#This Row],[Duration]]&lt;=120,"1 to 2 hours",TRUE, "More than 2 hours")</f>
        <v>30 to 60 mins</v>
      </c>
      <c r="L70" s="5">
        <f>ROUND(CallsTable[[#This Row],[Satisfaction Rating]],0)</f>
        <v>2</v>
      </c>
    </row>
    <row r="71" spans="2:12" x14ac:dyDescent="0.3">
      <c r="B71" s="72" t="s">
        <v>1245</v>
      </c>
      <c r="C71" s="20" t="s">
        <v>1183</v>
      </c>
      <c r="D71" s="20">
        <v>124</v>
      </c>
      <c r="E71" s="69" t="s">
        <v>1178</v>
      </c>
      <c r="F71" s="70">
        <v>44953</v>
      </c>
      <c r="G71" s="20">
        <v>215</v>
      </c>
      <c r="H71" s="73">
        <v>4.0999999999999996</v>
      </c>
      <c r="I71" s="48">
        <f>IF(MONTH(CallsTable[[#This Row],[Date of Call]])&lt;=6, YEAR(CallsTable[[#This Row],[Date of Call]]),YEAR(CallsTable[[#This Row],[Date of Call]])+1)</f>
        <v>2023</v>
      </c>
      <c r="J71" s="48" t="str">
        <f>TEXT(CallsTable[[#This Row],[Date of Call]],"DDDD")</f>
        <v>Friday</v>
      </c>
      <c r="K71" s="48" t="str" cm="1">
        <f t="array" ref="K71">_xlfn.IFS(CallsTable[[#This Row],[Duration]]&lt;=10,"Under 10 mins",CallsTable[[#This Row],[Duration]]&lt;=30,"10 to 30 mins", CallsTable[[#This Row],[Duration]]&lt;60,"30 to 60 mins", CallsTable[[#This Row],[Duration]]&lt;=120,"1 to 2 hours",TRUE, "More than 2 hours")</f>
        <v>More than 2 hours</v>
      </c>
      <c r="L71" s="5">
        <f>ROUND(CallsTable[[#This Row],[Satisfaction Rating]],0)</f>
        <v>4</v>
      </c>
    </row>
    <row r="72" spans="2:12" x14ac:dyDescent="0.3">
      <c r="B72" s="72" t="s">
        <v>1246</v>
      </c>
      <c r="C72" s="20" t="s">
        <v>1165</v>
      </c>
      <c r="D72" s="20">
        <v>81</v>
      </c>
      <c r="E72" s="69" t="s">
        <v>1172</v>
      </c>
      <c r="F72" s="70">
        <v>44953</v>
      </c>
      <c r="G72" s="20">
        <v>156</v>
      </c>
      <c r="H72" s="73">
        <v>2.6</v>
      </c>
      <c r="I72" s="48">
        <f>IF(MONTH(CallsTable[[#This Row],[Date of Call]])&lt;=6, YEAR(CallsTable[[#This Row],[Date of Call]]),YEAR(CallsTable[[#This Row],[Date of Call]])+1)</f>
        <v>2023</v>
      </c>
      <c r="J72" s="48" t="str">
        <f>TEXT(CallsTable[[#This Row],[Date of Call]],"DDDD")</f>
        <v>Friday</v>
      </c>
      <c r="K72" s="48" t="str" cm="1">
        <f t="array" ref="K72">_xlfn.IFS(CallsTable[[#This Row],[Duration]]&lt;=10,"Under 10 mins",CallsTable[[#This Row],[Duration]]&lt;=30,"10 to 30 mins", CallsTable[[#This Row],[Duration]]&lt;60,"30 to 60 mins", CallsTable[[#This Row],[Duration]]&lt;=120,"1 to 2 hours",TRUE, "More than 2 hours")</f>
        <v>1 to 2 hours</v>
      </c>
      <c r="L72" s="5">
        <f>ROUND(CallsTable[[#This Row],[Satisfaction Rating]],0)</f>
        <v>3</v>
      </c>
    </row>
    <row r="73" spans="2:12" x14ac:dyDescent="0.3">
      <c r="B73" s="72" t="s">
        <v>1247</v>
      </c>
      <c r="C73" s="20" t="s">
        <v>1174</v>
      </c>
      <c r="D73" s="20">
        <v>141</v>
      </c>
      <c r="E73" s="69" t="s">
        <v>1184</v>
      </c>
      <c r="F73" s="70">
        <v>44953</v>
      </c>
      <c r="G73" s="20">
        <v>54</v>
      </c>
      <c r="H73" s="73">
        <v>0</v>
      </c>
      <c r="I73" s="48">
        <f>IF(MONTH(CallsTable[[#This Row],[Date of Call]])&lt;=6, YEAR(CallsTable[[#This Row],[Date of Call]]),YEAR(CallsTable[[#This Row],[Date of Call]])+1)</f>
        <v>2023</v>
      </c>
      <c r="J73" s="48" t="str">
        <f>TEXT(CallsTable[[#This Row],[Date of Call]],"DDDD")</f>
        <v>Friday</v>
      </c>
      <c r="K73" s="48" t="str" cm="1">
        <f t="array" ref="K73">_xlfn.IFS(CallsTable[[#This Row],[Duration]]&lt;=10,"Under 10 mins",CallsTable[[#This Row],[Duration]]&lt;=30,"10 to 30 mins", CallsTable[[#This Row],[Duration]]&lt;60,"30 to 60 mins", CallsTable[[#This Row],[Duration]]&lt;=120,"1 to 2 hours",TRUE, "More than 2 hours")</f>
        <v>More than 2 hours</v>
      </c>
      <c r="L73" s="5">
        <f>ROUND(CallsTable[[#This Row],[Satisfaction Rating]],0)</f>
        <v>0</v>
      </c>
    </row>
    <row r="74" spans="2:12" x14ac:dyDescent="0.3">
      <c r="B74" s="72" t="s">
        <v>1248</v>
      </c>
      <c r="C74" s="20" t="s">
        <v>1174</v>
      </c>
      <c r="D74" s="20">
        <v>168</v>
      </c>
      <c r="E74" s="69" t="s">
        <v>1184</v>
      </c>
      <c r="F74" s="70">
        <v>44954</v>
      </c>
      <c r="G74" s="20">
        <v>160</v>
      </c>
      <c r="H74" s="73">
        <v>3.9</v>
      </c>
      <c r="I74" s="48">
        <f>IF(MONTH(CallsTable[[#This Row],[Date of Call]])&lt;=6, YEAR(CallsTable[[#This Row],[Date of Call]]),YEAR(CallsTable[[#This Row],[Date of Call]])+1)</f>
        <v>2023</v>
      </c>
      <c r="J74" s="48" t="str">
        <f>TEXT(CallsTable[[#This Row],[Date of Call]],"DDDD")</f>
        <v>Saturday</v>
      </c>
      <c r="K74" s="48" t="str" cm="1">
        <f t="array" ref="K74">_xlfn.IFS(CallsTable[[#This Row],[Duration]]&lt;=10,"Under 10 mins",CallsTable[[#This Row],[Duration]]&lt;=30,"10 to 30 mins", CallsTable[[#This Row],[Duration]]&lt;60,"30 to 60 mins", CallsTable[[#This Row],[Duration]]&lt;=120,"1 to 2 hours",TRUE, "More than 2 hours")</f>
        <v>More than 2 hours</v>
      </c>
      <c r="L74" s="5">
        <f>ROUND(CallsTable[[#This Row],[Satisfaction Rating]],0)</f>
        <v>4</v>
      </c>
    </row>
    <row r="75" spans="2:12" x14ac:dyDescent="0.3">
      <c r="B75" s="72" t="s">
        <v>1249</v>
      </c>
      <c r="C75" s="20" t="s">
        <v>1158</v>
      </c>
      <c r="D75" s="20">
        <v>101</v>
      </c>
      <c r="E75" s="69" t="s">
        <v>1172</v>
      </c>
      <c r="F75" s="70">
        <v>44954</v>
      </c>
      <c r="G75" s="20">
        <v>80</v>
      </c>
      <c r="H75" s="73">
        <v>4.8</v>
      </c>
      <c r="I75" s="48">
        <f>IF(MONTH(CallsTable[[#This Row],[Date of Call]])&lt;=6, YEAR(CallsTable[[#This Row],[Date of Call]]),YEAR(CallsTable[[#This Row],[Date of Call]])+1)</f>
        <v>2023</v>
      </c>
      <c r="J75" s="48" t="str">
        <f>TEXT(CallsTable[[#This Row],[Date of Call]],"DDDD")</f>
        <v>Saturday</v>
      </c>
      <c r="K75" s="48" t="str" cm="1">
        <f t="array" ref="K75">_xlfn.IFS(CallsTable[[#This Row],[Duration]]&lt;=10,"Under 10 mins",CallsTable[[#This Row],[Duration]]&lt;=30,"10 to 30 mins", CallsTable[[#This Row],[Duration]]&lt;60,"30 to 60 mins", CallsTable[[#This Row],[Duration]]&lt;=120,"1 to 2 hours",TRUE, "More than 2 hours")</f>
        <v>1 to 2 hours</v>
      </c>
      <c r="L75" s="5">
        <f>ROUND(CallsTable[[#This Row],[Satisfaction Rating]],0)</f>
        <v>5</v>
      </c>
    </row>
    <row r="76" spans="2:12" x14ac:dyDescent="0.3">
      <c r="B76" s="72" t="s">
        <v>1250</v>
      </c>
      <c r="C76" s="20" t="s">
        <v>1187</v>
      </c>
      <c r="D76" s="20">
        <v>67</v>
      </c>
      <c r="E76" s="69" t="s">
        <v>1172</v>
      </c>
      <c r="F76" s="70">
        <v>44954</v>
      </c>
      <c r="G76" s="20">
        <v>168</v>
      </c>
      <c r="H76" s="73">
        <v>2.6</v>
      </c>
      <c r="I76" s="48">
        <f>IF(MONTH(CallsTable[[#This Row],[Date of Call]])&lt;=6, YEAR(CallsTable[[#This Row],[Date of Call]]),YEAR(CallsTable[[#This Row],[Date of Call]])+1)</f>
        <v>2023</v>
      </c>
      <c r="J76" s="48" t="str">
        <f>TEXT(CallsTable[[#This Row],[Date of Call]],"DDDD")</f>
        <v>Saturday</v>
      </c>
      <c r="K76" s="48" t="str" cm="1">
        <f t="array" ref="K76">_xlfn.IFS(CallsTable[[#This Row],[Duration]]&lt;=10,"Under 10 mins",CallsTable[[#This Row],[Duration]]&lt;=30,"10 to 30 mins", CallsTable[[#This Row],[Duration]]&lt;60,"30 to 60 mins", CallsTable[[#This Row],[Duration]]&lt;=120,"1 to 2 hours",TRUE, "More than 2 hours")</f>
        <v>1 to 2 hours</v>
      </c>
      <c r="L76" s="5">
        <f>ROUND(CallsTable[[#This Row],[Satisfaction Rating]],0)</f>
        <v>3</v>
      </c>
    </row>
    <row r="77" spans="2:12" x14ac:dyDescent="0.3">
      <c r="B77" s="72" t="s">
        <v>1251</v>
      </c>
      <c r="C77" s="20" t="s">
        <v>1179</v>
      </c>
      <c r="D77" s="20">
        <v>114</v>
      </c>
      <c r="E77" s="69" t="s">
        <v>1184</v>
      </c>
      <c r="F77" s="70">
        <v>44956</v>
      </c>
      <c r="G77" s="20">
        <v>42</v>
      </c>
      <c r="H77" s="73">
        <v>2.6</v>
      </c>
      <c r="I77" s="48">
        <f>IF(MONTH(CallsTable[[#This Row],[Date of Call]])&lt;=6, YEAR(CallsTable[[#This Row],[Date of Call]]),YEAR(CallsTable[[#This Row],[Date of Call]])+1)</f>
        <v>2023</v>
      </c>
      <c r="J77" s="48" t="str">
        <f>TEXT(CallsTable[[#This Row],[Date of Call]],"DDDD")</f>
        <v>Monday</v>
      </c>
      <c r="K77" s="48" t="str" cm="1">
        <f t="array" ref="K77">_xlfn.IFS(CallsTable[[#This Row],[Duration]]&lt;=10,"Under 10 mins",CallsTable[[#This Row],[Duration]]&lt;=30,"10 to 30 mins", CallsTable[[#This Row],[Duration]]&lt;60,"30 to 60 mins", CallsTable[[#This Row],[Duration]]&lt;=120,"1 to 2 hours",TRUE, "More than 2 hours")</f>
        <v>1 to 2 hours</v>
      </c>
      <c r="L77" s="5">
        <f>ROUND(CallsTable[[#This Row],[Satisfaction Rating]],0)</f>
        <v>3</v>
      </c>
    </row>
    <row r="78" spans="2:12" x14ac:dyDescent="0.3">
      <c r="B78" s="72" t="s">
        <v>1252</v>
      </c>
      <c r="C78" s="20" t="s">
        <v>1165</v>
      </c>
      <c r="D78" s="20">
        <v>42</v>
      </c>
      <c r="E78" s="69" t="s">
        <v>1172</v>
      </c>
      <c r="F78" s="70">
        <v>44956</v>
      </c>
      <c r="G78" s="20">
        <v>205</v>
      </c>
      <c r="H78" s="73">
        <v>3.6</v>
      </c>
      <c r="I78" s="48">
        <f>IF(MONTH(CallsTable[[#This Row],[Date of Call]])&lt;=6, YEAR(CallsTable[[#This Row],[Date of Call]]),YEAR(CallsTable[[#This Row],[Date of Call]])+1)</f>
        <v>2023</v>
      </c>
      <c r="J78" s="48" t="str">
        <f>TEXT(CallsTable[[#This Row],[Date of Call]],"DDDD")</f>
        <v>Monday</v>
      </c>
      <c r="K78" s="48" t="str" cm="1">
        <f t="array" ref="K78">_xlfn.IFS(CallsTable[[#This Row],[Duration]]&lt;=10,"Under 10 mins",CallsTable[[#This Row],[Duration]]&lt;=30,"10 to 30 mins", CallsTable[[#This Row],[Duration]]&lt;60,"30 to 60 mins", CallsTable[[#This Row],[Duration]]&lt;=120,"1 to 2 hours",TRUE, "More than 2 hours")</f>
        <v>30 to 60 mins</v>
      </c>
      <c r="L78" s="5">
        <f>ROUND(CallsTable[[#This Row],[Satisfaction Rating]],0)</f>
        <v>4</v>
      </c>
    </row>
    <row r="79" spans="2:12" x14ac:dyDescent="0.3">
      <c r="B79" s="72" t="s">
        <v>1253</v>
      </c>
      <c r="C79" s="20" t="s">
        <v>1171</v>
      </c>
      <c r="D79" s="20">
        <v>69</v>
      </c>
      <c r="E79" s="69" t="s">
        <v>1184</v>
      </c>
      <c r="F79" s="70">
        <v>44956</v>
      </c>
      <c r="G79" s="20">
        <v>108</v>
      </c>
      <c r="H79" s="73">
        <v>3.3</v>
      </c>
      <c r="I79" s="48">
        <f>IF(MONTH(CallsTable[[#This Row],[Date of Call]])&lt;=6, YEAR(CallsTable[[#This Row],[Date of Call]]),YEAR(CallsTable[[#This Row],[Date of Call]])+1)</f>
        <v>2023</v>
      </c>
      <c r="J79" s="48" t="str">
        <f>TEXT(CallsTable[[#This Row],[Date of Call]],"DDDD")</f>
        <v>Monday</v>
      </c>
      <c r="K79" s="48" t="str" cm="1">
        <f t="array" ref="K79">_xlfn.IFS(CallsTable[[#This Row],[Duration]]&lt;=10,"Under 10 mins",CallsTable[[#This Row],[Duration]]&lt;=30,"10 to 30 mins", CallsTable[[#This Row],[Duration]]&lt;60,"30 to 60 mins", CallsTable[[#This Row],[Duration]]&lt;=120,"1 to 2 hours",TRUE, "More than 2 hours")</f>
        <v>1 to 2 hours</v>
      </c>
      <c r="L79" s="5">
        <f>ROUND(CallsTable[[#This Row],[Satisfaction Rating]],0)</f>
        <v>3</v>
      </c>
    </row>
    <row r="80" spans="2:12" x14ac:dyDescent="0.3">
      <c r="B80" s="72" t="s">
        <v>1254</v>
      </c>
      <c r="C80" s="20" t="s">
        <v>1183</v>
      </c>
      <c r="D80" s="20">
        <v>145</v>
      </c>
      <c r="E80" s="69" t="s">
        <v>1166</v>
      </c>
      <c r="F80" s="70">
        <v>44956</v>
      </c>
      <c r="G80" s="20">
        <v>78</v>
      </c>
      <c r="H80" s="73">
        <v>1.9</v>
      </c>
      <c r="I80" s="48">
        <f>IF(MONTH(CallsTable[[#This Row],[Date of Call]])&lt;=6, YEAR(CallsTable[[#This Row],[Date of Call]]),YEAR(CallsTable[[#This Row],[Date of Call]])+1)</f>
        <v>2023</v>
      </c>
      <c r="J80" s="48" t="str">
        <f>TEXT(CallsTable[[#This Row],[Date of Call]],"DDDD")</f>
        <v>Monday</v>
      </c>
      <c r="K80" s="48" t="str" cm="1">
        <f t="array" ref="K80">_xlfn.IFS(CallsTable[[#This Row],[Duration]]&lt;=10,"Under 10 mins",CallsTable[[#This Row],[Duration]]&lt;=30,"10 to 30 mins", CallsTable[[#This Row],[Duration]]&lt;60,"30 to 60 mins", CallsTable[[#This Row],[Duration]]&lt;=120,"1 to 2 hours",TRUE, "More than 2 hours")</f>
        <v>More than 2 hours</v>
      </c>
      <c r="L80" s="5">
        <f>ROUND(CallsTable[[#This Row],[Satisfaction Rating]],0)</f>
        <v>2</v>
      </c>
    </row>
    <row r="81" spans="2:12" x14ac:dyDescent="0.3">
      <c r="B81" s="72" t="s">
        <v>1255</v>
      </c>
      <c r="C81" s="20" t="s">
        <v>1161</v>
      </c>
      <c r="D81" s="20">
        <v>43</v>
      </c>
      <c r="E81" s="69" t="s">
        <v>1184</v>
      </c>
      <c r="F81" s="70">
        <v>44956</v>
      </c>
      <c r="G81" s="20">
        <v>23</v>
      </c>
      <c r="H81" s="73">
        <v>4.9000000000000004</v>
      </c>
      <c r="I81" s="48">
        <f>IF(MONTH(CallsTable[[#This Row],[Date of Call]])&lt;=6, YEAR(CallsTable[[#This Row],[Date of Call]]),YEAR(CallsTable[[#This Row],[Date of Call]])+1)</f>
        <v>2023</v>
      </c>
      <c r="J81" s="48" t="str">
        <f>TEXT(CallsTable[[#This Row],[Date of Call]],"DDDD")</f>
        <v>Monday</v>
      </c>
      <c r="K81" s="48" t="str" cm="1">
        <f t="array" ref="K81">_xlfn.IFS(CallsTable[[#This Row],[Duration]]&lt;=10,"Under 10 mins",CallsTable[[#This Row],[Duration]]&lt;=30,"10 to 30 mins", CallsTable[[#This Row],[Duration]]&lt;60,"30 to 60 mins", CallsTable[[#This Row],[Duration]]&lt;=120,"1 to 2 hours",TRUE, "More than 2 hours")</f>
        <v>30 to 60 mins</v>
      </c>
      <c r="L81" s="5">
        <f>ROUND(CallsTable[[#This Row],[Satisfaction Rating]],0)</f>
        <v>5</v>
      </c>
    </row>
    <row r="82" spans="2:12" x14ac:dyDescent="0.3">
      <c r="B82" s="72" t="s">
        <v>1256</v>
      </c>
      <c r="C82" s="20" t="s">
        <v>1171</v>
      </c>
      <c r="D82" s="20">
        <v>62</v>
      </c>
      <c r="E82" s="69" t="s">
        <v>1157</v>
      </c>
      <c r="F82" s="70">
        <v>44957</v>
      </c>
      <c r="G82" s="20">
        <v>99</v>
      </c>
      <c r="H82" s="73">
        <v>3.6</v>
      </c>
      <c r="I82" s="48">
        <f>IF(MONTH(CallsTable[[#This Row],[Date of Call]])&lt;=6, YEAR(CallsTable[[#This Row],[Date of Call]]),YEAR(CallsTable[[#This Row],[Date of Call]])+1)</f>
        <v>2023</v>
      </c>
      <c r="J82" s="48" t="str">
        <f>TEXT(CallsTable[[#This Row],[Date of Call]],"DDDD")</f>
        <v>Tuesday</v>
      </c>
      <c r="K82" s="48" t="str" cm="1">
        <f t="array" ref="K82">_xlfn.IFS(CallsTable[[#This Row],[Duration]]&lt;=10,"Under 10 mins",CallsTable[[#This Row],[Duration]]&lt;=30,"10 to 30 mins", CallsTable[[#This Row],[Duration]]&lt;60,"30 to 60 mins", CallsTable[[#This Row],[Duration]]&lt;=120,"1 to 2 hours",TRUE, "More than 2 hours")</f>
        <v>1 to 2 hours</v>
      </c>
      <c r="L82" s="5">
        <f>ROUND(CallsTable[[#This Row],[Satisfaction Rating]],0)</f>
        <v>4</v>
      </c>
    </row>
    <row r="83" spans="2:12" x14ac:dyDescent="0.3">
      <c r="B83" s="72" t="s">
        <v>1257</v>
      </c>
      <c r="C83" s="20" t="s">
        <v>1181</v>
      </c>
      <c r="D83" s="20">
        <v>79</v>
      </c>
      <c r="E83" s="69" t="s">
        <v>1184</v>
      </c>
      <c r="F83" s="70">
        <v>44958</v>
      </c>
      <c r="G83" s="20">
        <v>148</v>
      </c>
      <c r="H83" s="73">
        <v>4.5</v>
      </c>
      <c r="I83" s="48">
        <f>IF(MONTH(CallsTable[[#This Row],[Date of Call]])&lt;=6, YEAR(CallsTable[[#This Row],[Date of Call]]),YEAR(CallsTable[[#This Row],[Date of Call]])+1)</f>
        <v>2023</v>
      </c>
      <c r="J83" s="48" t="str">
        <f>TEXT(CallsTable[[#This Row],[Date of Call]],"DDDD")</f>
        <v>Wednesday</v>
      </c>
      <c r="K83" s="48" t="str" cm="1">
        <f t="array" ref="K83">_xlfn.IFS(CallsTable[[#This Row],[Duration]]&lt;=10,"Under 10 mins",CallsTable[[#This Row],[Duration]]&lt;=30,"10 to 30 mins", CallsTable[[#This Row],[Duration]]&lt;60,"30 to 60 mins", CallsTable[[#This Row],[Duration]]&lt;=120,"1 to 2 hours",TRUE, "More than 2 hours")</f>
        <v>1 to 2 hours</v>
      </c>
      <c r="L83" s="5">
        <f>ROUND(CallsTable[[#This Row],[Satisfaction Rating]],0)</f>
        <v>5</v>
      </c>
    </row>
    <row r="84" spans="2:12" x14ac:dyDescent="0.3">
      <c r="B84" s="72" t="s">
        <v>1258</v>
      </c>
      <c r="C84" s="20" t="s">
        <v>1183</v>
      </c>
      <c r="D84" s="20">
        <v>45</v>
      </c>
      <c r="E84" s="69" t="s">
        <v>1178</v>
      </c>
      <c r="F84" s="70">
        <v>44958</v>
      </c>
      <c r="G84" s="20">
        <v>34</v>
      </c>
      <c r="H84" s="73">
        <v>3.7</v>
      </c>
      <c r="I84" s="48">
        <f>IF(MONTH(CallsTable[[#This Row],[Date of Call]])&lt;=6, YEAR(CallsTable[[#This Row],[Date of Call]]),YEAR(CallsTable[[#This Row],[Date of Call]])+1)</f>
        <v>2023</v>
      </c>
      <c r="J84" s="48" t="str">
        <f>TEXT(CallsTable[[#This Row],[Date of Call]],"DDDD")</f>
        <v>Wednesday</v>
      </c>
      <c r="K84" s="48" t="str" cm="1">
        <f t="array" ref="K84">_xlfn.IFS(CallsTable[[#This Row],[Duration]]&lt;=10,"Under 10 mins",CallsTable[[#This Row],[Duration]]&lt;=30,"10 to 30 mins", CallsTable[[#This Row],[Duration]]&lt;60,"30 to 60 mins", CallsTable[[#This Row],[Duration]]&lt;=120,"1 to 2 hours",TRUE, "More than 2 hours")</f>
        <v>30 to 60 mins</v>
      </c>
      <c r="L84" s="5">
        <f>ROUND(CallsTable[[#This Row],[Satisfaction Rating]],0)</f>
        <v>4</v>
      </c>
    </row>
    <row r="85" spans="2:12" x14ac:dyDescent="0.3">
      <c r="B85" s="72" t="s">
        <v>1259</v>
      </c>
      <c r="C85" s="20" t="s">
        <v>1171</v>
      </c>
      <c r="D85" s="20">
        <v>137</v>
      </c>
      <c r="E85" s="69" t="s">
        <v>1184</v>
      </c>
      <c r="F85" s="70">
        <v>44958</v>
      </c>
      <c r="G85" s="20">
        <v>86</v>
      </c>
      <c r="H85" s="73">
        <v>4.8</v>
      </c>
      <c r="I85" s="48">
        <f>IF(MONTH(CallsTable[[#This Row],[Date of Call]])&lt;=6, YEAR(CallsTable[[#This Row],[Date of Call]]),YEAR(CallsTable[[#This Row],[Date of Call]])+1)</f>
        <v>2023</v>
      </c>
      <c r="J85" s="48" t="str">
        <f>TEXT(CallsTable[[#This Row],[Date of Call]],"DDDD")</f>
        <v>Wednesday</v>
      </c>
      <c r="K85" s="48" t="str" cm="1">
        <f t="array" ref="K85">_xlfn.IFS(CallsTable[[#This Row],[Duration]]&lt;=10,"Under 10 mins",CallsTable[[#This Row],[Duration]]&lt;=30,"10 to 30 mins", CallsTable[[#This Row],[Duration]]&lt;60,"30 to 60 mins", CallsTable[[#This Row],[Duration]]&lt;=120,"1 to 2 hours",TRUE, "More than 2 hours")</f>
        <v>More than 2 hours</v>
      </c>
      <c r="L85" s="5">
        <f>ROUND(CallsTable[[#This Row],[Satisfaction Rating]],0)</f>
        <v>5</v>
      </c>
    </row>
    <row r="86" spans="2:12" x14ac:dyDescent="0.3">
      <c r="B86" s="72" t="s">
        <v>1260</v>
      </c>
      <c r="C86" s="20" t="s">
        <v>1179</v>
      </c>
      <c r="D86" s="20">
        <v>109</v>
      </c>
      <c r="E86" s="69" t="s">
        <v>1157</v>
      </c>
      <c r="F86" s="70">
        <v>44958</v>
      </c>
      <c r="G86" s="20">
        <v>105</v>
      </c>
      <c r="H86" s="73">
        <v>3.3</v>
      </c>
      <c r="I86" s="48">
        <f>IF(MONTH(CallsTable[[#This Row],[Date of Call]])&lt;=6, YEAR(CallsTable[[#This Row],[Date of Call]]),YEAR(CallsTable[[#This Row],[Date of Call]])+1)</f>
        <v>2023</v>
      </c>
      <c r="J86" s="48" t="str">
        <f>TEXT(CallsTable[[#This Row],[Date of Call]],"DDDD")</f>
        <v>Wednesday</v>
      </c>
      <c r="K86" s="48" t="str" cm="1">
        <f t="array" ref="K86">_xlfn.IFS(CallsTable[[#This Row],[Duration]]&lt;=10,"Under 10 mins",CallsTable[[#This Row],[Duration]]&lt;=30,"10 to 30 mins", CallsTable[[#This Row],[Duration]]&lt;60,"30 to 60 mins", CallsTable[[#This Row],[Duration]]&lt;=120,"1 to 2 hours",TRUE, "More than 2 hours")</f>
        <v>1 to 2 hours</v>
      </c>
      <c r="L86" s="5">
        <f>ROUND(CallsTable[[#This Row],[Satisfaction Rating]],0)</f>
        <v>3</v>
      </c>
    </row>
    <row r="87" spans="2:12" x14ac:dyDescent="0.3">
      <c r="B87" s="72" t="s">
        <v>1261</v>
      </c>
      <c r="C87" s="20" t="s">
        <v>1161</v>
      </c>
      <c r="D87" s="20">
        <v>78</v>
      </c>
      <c r="E87" s="69" t="s">
        <v>1157</v>
      </c>
      <c r="F87" s="70">
        <v>44958</v>
      </c>
      <c r="G87" s="20">
        <v>62</v>
      </c>
      <c r="H87" s="73">
        <v>3.1</v>
      </c>
      <c r="I87" s="48">
        <f>IF(MONTH(CallsTable[[#This Row],[Date of Call]])&lt;=6, YEAR(CallsTable[[#This Row],[Date of Call]]),YEAR(CallsTable[[#This Row],[Date of Call]])+1)</f>
        <v>2023</v>
      </c>
      <c r="J87" s="48" t="str">
        <f>TEXT(CallsTable[[#This Row],[Date of Call]],"DDDD")</f>
        <v>Wednesday</v>
      </c>
      <c r="K87" s="48" t="str" cm="1">
        <f t="array" ref="K87">_xlfn.IFS(CallsTable[[#This Row],[Duration]]&lt;=10,"Under 10 mins",CallsTable[[#This Row],[Duration]]&lt;=30,"10 to 30 mins", CallsTable[[#This Row],[Duration]]&lt;60,"30 to 60 mins", CallsTable[[#This Row],[Duration]]&lt;=120,"1 to 2 hours",TRUE, "More than 2 hours")</f>
        <v>1 to 2 hours</v>
      </c>
      <c r="L87" s="5">
        <f>ROUND(CallsTable[[#This Row],[Satisfaction Rating]],0)</f>
        <v>3</v>
      </c>
    </row>
    <row r="88" spans="2:12" x14ac:dyDescent="0.3">
      <c r="B88" s="72" t="s">
        <v>1262</v>
      </c>
      <c r="C88" s="20" t="s">
        <v>1171</v>
      </c>
      <c r="D88" s="20">
        <v>137</v>
      </c>
      <c r="E88" s="69" t="s">
        <v>1178</v>
      </c>
      <c r="F88" s="70">
        <v>44958</v>
      </c>
      <c r="G88" s="20">
        <v>90</v>
      </c>
      <c r="H88" s="73">
        <v>4.0999999999999996</v>
      </c>
      <c r="I88" s="48">
        <f>IF(MONTH(CallsTable[[#This Row],[Date of Call]])&lt;=6, YEAR(CallsTable[[#This Row],[Date of Call]]),YEAR(CallsTable[[#This Row],[Date of Call]])+1)</f>
        <v>2023</v>
      </c>
      <c r="J88" s="48" t="str">
        <f>TEXT(CallsTable[[#This Row],[Date of Call]],"DDDD")</f>
        <v>Wednesday</v>
      </c>
      <c r="K88" s="48" t="str" cm="1">
        <f t="array" ref="K88">_xlfn.IFS(CallsTable[[#This Row],[Duration]]&lt;=10,"Under 10 mins",CallsTable[[#This Row],[Duration]]&lt;=30,"10 to 30 mins", CallsTable[[#This Row],[Duration]]&lt;60,"30 to 60 mins", CallsTable[[#This Row],[Duration]]&lt;=120,"1 to 2 hours",TRUE, "More than 2 hours")</f>
        <v>More than 2 hours</v>
      </c>
      <c r="L88" s="5">
        <f>ROUND(CallsTable[[#This Row],[Satisfaction Rating]],0)</f>
        <v>4</v>
      </c>
    </row>
    <row r="89" spans="2:12" x14ac:dyDescent="0.3">
      <c r="B89" s="72" t="s">
        <v>1263</v>
      </c>
      <c r="C89" s="20" t="s">
        <v>1169</v>
      </c>
      <c r="D89" s="20">
        <v>99</v>
      </c>
      <c r="E89" s="69" t="s">
        <v>1157</v>
      </c>
      <c r="F89" s="70">
        <v>44959</v>
      </c>
      <c r="G89" s="20">
        <v>112</v>
      </c>
      <c r="H89" s="73">
        <v>4.9000000000000004</v>
      </c>
      <c r="I89" s="48">
        <f>IF(MONTH(CallsTable[[#This Row],[Date of Call]])&lt;=6, YEAR(CallsTable[[#This Row],[Date of Call]]),YEAR(CallsTable[[#This Row],[Date of Call]])+1)</f>
        <v>2023</v>
      </c>
      <c r="J89" s="48" t="str">
        <f>TEXT(CallsTable[[#This Row],[Date of Call]],"DDDD")</f>
        <v>Thursday</v>
      </c>
      <c r="K89" s="48" t="str" cm="1">
        <f t="array" ref="K89">_xlfn.IFS(CallsTable[[#This Row],[Duration]]&lt;=10,"Under 10 mins",CallsTable[[#This Row],[Duration]]&lt;=30,"10 to 30 mins", CallsTable[[#This Row],[Duration]]&lt;60,"30 to 60 mins", CallsTable[[#This Row],[Duration]]&lt;=120,"1 to 2 hours",TRUE, "More than 2 hours")</f>
        <v>1 to 2 hours</v>
      </c>
      <c r="L89" s="5">
        <f>ROUND(CallsTable[[#This Row],[Satisfaction Rating]],0)</f>
        <v>5</v>
      </c>
    </row>
    <row r="90" spans="2:12" x14ac:dyDescent="0.3">
      <c r="B90" s="72" t="s">
        <v>1264</v>
      </c>
      <c r="C90" s="20" t="s">
        <v>1192</v>
      </c>
      <c r="D90" s="20">
        <v>100</v>
      </c>
      <c r="E90" s="69" t="s">
        <v>1157</v>
      </c>
      <c r="F90" s="70">
        <v>44959</v>
      </c>
      <c r="G90" s="20">
        <v>135</v>
      </c>
      <c r="H90" s="73">
        <v>4</v>
      </c>
      <c r="I90" s="48">
        <f>IF(MONTH(CallsTable[[#This Row],[Date of Call]])&lt;=6, YEAR(CallsTable[[#This Row],[Date of Call]]),YEAR(CallsTable[[#This Row],[Date of Call]])+1)</f>
        <v>2023</v>
      </c>
      <c r="J90" s="48" t="str">
        <f>TEXT(CallsTable[[#This Row],[Date of Call]],"DDDD")</f>
        <v>Thursday</v>
      </c>
      <c r="K90" s="48" t="str" cm="1">
        <f t="array" ref="K90">_xlfn.IFS(CallsTable[[#This Row],[Duration]]&lt;=10,"Under 10 mins",CallsTable[[#This Row],[Duration]]&lt;=30,"10 to 30 mins", CallsTable[[#This Row],[Duration]]&lt;60,"30 to 60 mins", CallsTable[[#This Row],[Duration]]&lt;=120,"1 to 2 hours",TRUE, "More than 2 hours")</f>
        <v>1 to 2 hours</v>
      </c>
      <c r="L90" s="5">
        <f>ROUND(CallsTable[[#This Row],[Satisfaction Rating]],0)</f>
        <v>4</v>
      </c>
    </row>
    <row r="91" spans="2:12" x14ac:dyDescent="0.3">
      <c r="B91" s="72" t="s">
        <v>1265</v>
      </c>
      <c r="C91" s="20" t="s">
        <v>1161</v>
      </c>
      <c r="D91" s="20">
        <v>47</v>
      </c>
      <c r="E91" s="69" t="s">
        <v>1166</v>
      </c>
      <c r="F91" s="70">
        <v>44959</v>
      </c>
      <c r="G91" s="20">
        <v>34</v>
      </c>
      <c r="H91" s="73">
        <v>2.1</v>
      </c>
      <c r="I91" s="48">
        <f>IF(MONTH(CallsTable[[#This Row],[Date of Call]])&lt;=6, YEAR(CallsTable[[#This Row],[Date of Call]]),YEAR(CallsTable[[#This Row],[Date of Call]])+1)</f>
        <v>2023</v>
      </c>
      <c r="J91" s="48" t="str">
        <f>TEXT(CallsTable[[#This Row],[Date of Call]],"DDDD")</f>
        <v>Thursday</v>
      </c>
      <c r="K91" s="48" t="str" cm="1">
        <f t="array" ref="K91">_xlfn.IFS(CallsTable[[#This Row],[Duration]]&lt;=10,"Under 10 mins",CallsTable[[#This Row],[Duration]]&lt;=30,"10 to 30 mins", CallsTable[[#This Row],[Duration]]&lt;60,"30 to 60 mins", CallsTable[[#This Row],[Duration]]&lt;=120,"1 to 2 hours",TRUE, "More than 2 hours")</f>
        <v>30 to 60 mins</v>
      </c>
      <c r="L91" s="5">
        <f>ROUND(CallsTable[[#This Row],[Satisfaction Rating]],0)</f>
        <v>2</v>
      </c>
    </row>
    <row r="92" spans="2:12" x14ac:dyDescent="0.3">
      <c r="B92" s="72" t="s">
        <v>1266</v>
      </c>
      <c r="C92" s="20" t="s">
        <v>1179</v>
      </c>
      <c r="D92" s="20">
        <v>87</v>
      </c>
      <c r="E92" s="69" t="s">
        <v>1172</v>
      </c>
      <c r="F92" s="70">
        <v>44959</v>
      </c>
      <c r="G92" s="20">
        <v>155</v>
      </c>
      <c r="H92" s="73">
        <v>4.5</v>
      </c>
      <c r="I92" s="48">
        <f>IF(MONTH(CallsTable[[#This Row],[Date of Call]])&lt;=6, YEAR(CallsTable[[#This Row],[Date of Call]]),YEAR(CallsTable[[#This Row],[Date of Call]])+1)</f>
        <v>2023</v>
      </c>
      <c r="J92" s="48" t="str">
        <f>TEXT(CallsTable[[#This Row],[Date of Call]],"DDDD")</f>
        <v>Thursday</v>
      </c>
      <c r="K92" s="48" t="str" cm="1">
        <f t="array" ref="K92">_xlfn.IFS(CallsTable[[#This Row],[Duration]]&lt;=10,"Under 10 mins",CallsTable[[#This Row],[Duration]]&lt;=30,"10 to 30 mins", CallsTable[[#This Row],[Duration]]&lt;60,"30 to 60 mins", CallsTable[[#This Row],[Duration]]&lt;=120,"1 to 2 hours",TRUE, "More than 2 hours")</f>
        <v>1 to 2 hours</v>
      </c>
      <c r="L92" s="5">
        <f>ROUND(CallsTable[[#This Row],[Satisfaction Rating]],0)</f>
        <v>5</v>
      </c>
    </row>
    <row r="93" spans="2:12" x14ac:dyDescent="0.3">
      <c r="B93" s="72" t="s">
        <v>1267</v>
      </c>
      <c r="C93" s="20" t="s">
        <v>1169</v>
      </c>
      <c r="D93" s="20">
        <v>143</v>
      </c>
      <c r="E93" s="69" t="s">
        <v>1172</v>
      </c>
      <c r="F93" s="70">
        <v>44961</v>
      </c>
      <c r="G93" s="20">
        <v>124</v>
      </c>
      <c r="H93" s="73">
        <v>4.9000000000000004</v>
      </c>
      <c r="I93" s="48">
        <f>IF(MONTH(CallsTable[[#This Row],[Date of Call]])&lt;=6, YEAR(CallsTable[[#This Row],[Date of Call]]),YEAR(CallsTable[[#This Row],[Date of Call]])+1)</f>
        <v>2023</v>
      </c>
      <c r="J93" s="48" t="str">
        <f>TEXT(CallsTable[[#This Row],[Date of Call]],"DDDD")</f>
        <v>Saturday</v>
      </c>
      <c r="K93" s="48" t="str" cm="1">
        <f t="array" ref="K93">_xlfn.IFS(CallsTable[[#This Row],[Duration]]&lt;=10,"Under 10 mins",CallsTable[[#This Row],[Duration]]&lt;=30,"10 to 30 mins", CallsTable[[#This Row],[Duration]]&lt;60,"30 to 60 mins", CallsTable[[#This Row],[Duration]]&lt;=120,"1 to 2 hours",TRUE, "More than 2 hours")</f>
        <v>More than 2 hours</v>
      </c>
      <c r="L93" s="5">
        <f>ROUND(CallsTable[[#This Row],[Satisfaction Rating]],0)</f>
        <v>5</v>
      </c>
    </row>
    <row r="94" spans="2:12" x14ac:dyDescent="0.3">
      <c r="B94" s="72" t="s">
        <v>1268</v>
      </c>
      <c r="C94" s="20" t="s">
        <v>1192</v>
      </c>
      <c r="D94" s="20">
        <v>84</v>
      </c>
      <c r="E94" s="69" t="s">
        <v>1157</v>
      </c>
      <c r="F94" s="70">
        <v>44961</v>
      </c>
      <c r="G94" s="20">
        <v>195</v>
      </c>
      <c r="H94" s="73">
        <v>4.0999999999999996</v>
      </c>
      <c r="I94" s="48">
        <f>IF(MONTH(CallsTable[[#This Row],[Date of Call]])&lt;=6, YEAR(CallsTable[[#This Row],[Date of Call]]),YEAR(CallsTable[[#This Row],[Date of Call]])+1)</f>
        <v>2023</v>
      </c>
      <c r="J94" s="48" t="str">
        <f>TEXT(CallsTable[[#This Row],[Date of Call]],"DDDD")</f>
        <v>Saturday</v>
      </c>
      <c r="K94" s="48" t="str" cm="1">
        <f t="array" ref="K94">_xlfn.IFS(CallsTable[[#This Row],[Duration]]&lt;=10,"Under 10 mins",CallsTable[[#This Row],[Duration]]&lt;=30,"10 to 30 mins", CallsTable[[#This Row],[Duration]]&lt;60,"30 to 60 mins", CallsTable[[#This Row],[Duration]]&lt;=120,"1 to 2 hours",TRUE, "More than 2 hours")</f>
        <v>1 to 2 hours</v>
      </c>
      <c r="L94" s="5">
        <f>ROUND(CallsTable[[#This Row],[Satisfaction Rating]],0)</f>
        <v>4</v>
      </c>
    </row>
    <row r="95" spans="2:12" x14ac:dyDescent="0.3">
      <c r="B95" s="72" t="s">
        <v>1269</v>
      </c>
      <c r="C95" s="20" t="s">
        <v>1158</v>
      </c>
      <c r="D95" s="20">
        <v>55</v>
      </c>
      <c r="E95" s="69" t="s">
        <v>1172</v>
      </c>
      <c r="F95" s="70">
        <v>44962</v>
      </c>
      <c r="G95" s="20">
        <v>78</v>
      </c>
      <c r="H95" s="73">
        <v>4.5</v>
      </c>
      <c r="I95" s="48">
        <f>IF(MONTH(CallsTable[[#This Row],[Date of Call]])&lt;=6, YEAR(CallsTable[[#This Row],[Date of Call]]),YEAR(CallsTable[[#This Row],[Date of Call]])+1)</f>
        <v>2023</v>
      </c>
      <c r="J95" s="48" t="str">
        <f>TEXT(CallsTable[[#This Row],[Date of Call]],"DDDD")</f>
        <v>Sunday</v>
      </c>
      <c r="K95" s="48" t="str" cm="1">
        <f t="array" ref="K95">_xlfn.IFS(CallsTable[[#This Row],[Duration]]&lt;=10,"Under 10 mins",CallsTable[[#This Row],[Duration]]&lt;=30,"10 to 30 mins", CallsTable[[#This Row],[Duration]]&lt;60,"30 to 60 mins", CallsTable[[#This Row],[Duration]]&lt;=120,"1 to 2 hours",TRUE, "More than 2 hours")</f>
        <v>30 to 60 mins</v>
      </c>
      <c r="L95" s="5">
        <f>ROUND(CallsTable[[#This Row],[Satisfaction Rating]],0)</f>
        <v>5</v>
      </c>
    </row>
    <row r="96" spans="2:12" x14ac:dyDescent="0.3">
      <c r="B96" s="72" t="s">
        <v>1270</v>
      </c>
      <c r="C96" s="20" t="s">
        <v>1176</v>
      </c>
      <c r="D96" s="20">
        <v>135</v>
      </c>
      <c r="E96" s="69" t="s">
        <v>1178</v>
      </c>
      <c r="F96" s="70">
        <v>44964</v>
      </c>
      <c r="G96" s="20">
        <v>35</v>
      </c>
      <c r="H96" s="73">
        <v>4.8</v>
      </c>
      <c r="I96" s="48">
        <f>IF(MONTH(CallsTable[[#This Row],[Date of Call]])&lt;=6, YEAR(CallsTable[[#This Row],[Date of Call]]),YEAR(CallsTable[[#This Row],[Date of Call]])+1)</f>
        <v>2023</v>
      </c>
      <c r="J96" s="48" t="str">
        <f>TEXT(CallsTable[[#This Row],[Date of Call]],"DDDD")</f>
        <v>Tuesday</v>
      </c>
      <c r="K96" s="48" t="str" cm="1">
        <f t="array" ref="K96">_xlfn.IFS(CallsTable[[#This Row],[Duration]]&lt;=10,"Under 10 mins",CallsTable[[#This Row],[Duration]]&lt;=30,"10 to 30 mins", CallsTable[[#This Row],[Duration]]&lt;60,"30 to 60 mins", CallsTable[[#This Row],[Duration]]&lt;=120,"1 to 2 hours",TRUE, "More than 2 hours")</f>
        <v>More than 2 hours</v>
      </c>
      <c r="L96" s="5">
        <f>ROUND(CallsTable[[#This Row],[Satisfaction Rating]],0)</f>
        <v>5</v>
      </c>
    </row>
    <row r="97" spans="2:12" x14ac:dyDescent="0.3">
      <c r="B97" s="72" t="s">
        <v>1271</v>
      </c>
      <c r="C97" s="20" t="s">
        <v>1188</v>
      </c>
      <c r="D97" s="20">
        <v>152</v>
      </c>
      <c r="E97" s="69" t="s">
        <v>1166</v>
      </c>
      <c r="F97" s="70">
        <v>44964</v>
      </c>
      <c r="G97" s="20">
        <v>123</v>
      </c>
      <c r="H97" s="73">
        <v>4.5999999999999996</v>
      </c>
      <c r="I97" s="48">
        <f>IF(MONTH(CallsTable[[#This Row],[Date of Call]])&lt;=6, YEAR(CallsTable[[#This Row],[Date of Call]]),YEAR(CallsTable[[#This Row],[Date of Call]])+1)</f>
        <v>2023</v>
      </c>
      <c r="J97" s="48" t="str">
        <f>TEXT(CallsTable[[#This Row],[Date of Call]],"DDDD")</f>
        <v>Tuesday</v>
      </c>
      <c r="K97" s="48" t="str" cm="1">
        <f t="array" ref="K97">_xlfn.IFS(CallsTable[[#This Row],[Duration]]&lt;=10,"Under 10 mins",CallsTable[[#This Row],[Duration]]&lt;=30,"10 to 30 mins", CallsTable[[#This Row],[Duration]]&lt;60,"30 to 60 mins", CallsTable[[#This Row],[Duration]]&lt;=120,"1 to 2 hours",TRUE, "More than 2 hours")</f>
        <v>More than 2 hours</v>
      </c>
      <c r="L97" s="5">
        <f>ROUND(CallsTable[[#This Row],[Satisfaction Rating]],0)</f>
        <v>5</v>
      </c>
    </row>
    <row r="98" spans="2:12" x14ac:dyDescent="0.3">
      <c r="B98" s="72" t="s">
        <v>1272</v>
      </c>
      <c r="C98" s="20" t="s">
        <v>1165</v>
      </c>
      <c r="D98" s="20">
        <v>132</v>
      </c>
      <c r="E98" s="69" t="s">
        <v>1166</v>
      </c>
      <c r="F98" s="70">
        <v>44964</v>
      </c>
      <c r="G98" s="20">
        <v>43</v>
      </c>
      <c r="H98" s="73">
        <v>4.5999999999999996</v>
      </c>
      <c r="I98" s="48">
        <f>IF(MONTH(CallsTable[[#This Row],[Date of Call]])&lt;=6, YEAR(CallsTable[[#This Row],[Date of Call]]),YEAR(CallsTable[[#This Row],[Date of Call]])+1)</f>
        <v>2023</v>
      </c>
      <c r="J98" s="48" t="str">
        <f>TEXT(CallsTable[[#This Row],[Date of Call]],"DDDD")</f>
        <v>Tuesday</v>
      </c>
      <c r="K98" s="48" t="str" cm="1">
        <f t="array" ref="K98">_xlfn.IFS(CallsTable[[#This Row],[Duration]]&lt;=10,"Under 10 mins",CallsTable[[#This Row],[Duration]]&lt;=30,"10 to 30 mins", CallsTable[[#This Row],[Duration]]&lt;60,"30 to 60 mins", CallsTable[[#This Row],[Duration]]&lt;=120,"1 to 2 hours",TRUE, "More than 2 hours")</f>
        <v>More than 2 hours</v>
      </c>
      <c r="L98" s="5">
        <f>ROUND(CallsTable[[#This Row],[Satisfaction Rating]],0)</f>
        <v>5</v>
      </c>
    </row>
    <row r="99" spans="2:12" x14ac:dyDescent="0.3">
      <c r="B99" s="72" t="s">
        <v>1273</v>
      </c>
      <c r="C99" s="20" t="s">
        <v>1174</v>
      </c>
      <c r="D99" s="20">
        <v>60</v>
      </c>
      <c r="E99" s="69" t="s">
        <v>1157</v>
      </c>
      <c r="F99" s="70">
        <v>44965</v>
      </c>
      <c r="G99" s="20">
        <v>69</v>
      </c>
      <c r="H99" s="73">
        <v>4.3</v>
      </c>
      <c r="I99" s="48">
        <f>IF(MONTH(CallsTable[[#This Row],[Date of Call]])&lt;=6, YEAR(CallsTable[[#This Row],[Date of Call]]),YEAR(CallsTable[[#This Row],[Date of Call]])+1)</f>
        <v>2023</v>
      </c>
      <c r="J99" s="48" t="str">
        <f>TEXT(CallsTable[[#This Row],[Date of Call]],"DDDD")</f>
        <v>Wednesday</v>
      </c>
      <c r="K99" s="48" t="str" cm="1">
        <f t="array" ref="K99">_xlfn.IFS(CallsTable[[#This Row],[Duration]]&lt;=10,"Under 10 mins",CallsTable[[#This Row],[Duration]]&lt;=30,"10 to 30 mins", CallsTable[[#This Row],[Duration]]&lt;60,"30 to 60 mins", CallsTable[[#This Row],[Duration]]&lt;=120,"1 to 2 hours",TRUE, "More than 2 hours")</f>
        <v>1 to 2 hours</v>
      </c>
      <c r="L99" s="5">
        <f>ROUND(CallsTable[[#This Row],[Satisfaction Rating]],0)</f>
        <v>4</v>
      </c>
    </row>
    <row r="100" spans="2:12" x14ac:dyDescent="0.3">
      <c r="B100" s="72" t="s">
        <v>1274</v>
      </c>
      <c r="C100" s="20" t="s">
        <v>1188</v>
      </c>
      <c r="D100" s="20">
        <v>95</v>
      </c>
      <c r="E100" s="69" t="s">
        <v>1166</v>
      </c>
      <c r="F100" s="70">
        <v>44965</v>
      </c>
      <c r="G100" s="20">
        <v>130</v>
      </c>
      <c r="H100" s="73">
        <v>5</v>
      </c>
      <c r="I100" s="48">
        <f>IF(MONTH(CallsTable[[#This Row],[Date of Call]])&lt;=6, YEAR(CallsTable[[#This Row],[Date of Call]]),YEAR(CallsTable[[#This Row],[Date of Call]])+1)</f>
        <v>2023</v>
      </c>
      <c r="J100" s="48" t="str">
        <f>TEXT(CallsTable[[#This Row],[Date of Call]],"DDDD")</f>
        <v>Wednesday</v>
      </c>
      <c r="K100" s="48" t="str" cm="1">
        <f t="array" ref="K100">_xlfn.IFS(CallsTable[[#This Row],[Duration]]&lt;=10,"Under 10 mins",CallsTable[[#This Row],[Duration]]&lt;=30,"10 to 30 mins", CallsTable[[#This Row],[Duration]]&lt;60,"30 to 60 mins", CallsTable[[#This Row],[Duration]]&lt;=120,"1 to 2 hours",TRUE, "More than 2 hours")</f>
        <v>1 to 2 hours</v>
      </c>
      <c r="L100" s="5">
        <f>ROUND(CallsTable[[#This Row],[Satisfaction Rating]],0)</f>
        <v>5</v>
      </c>
    </row>
    <row r="101" spans="2:12" x14ac:dyDescent="0.3">
      <c r="B101" s="72" t="s">
        <v>1275</v>
      </c>
      <c r="C101" s="20" t="s">
        <v>1156</v>
      </c>
      <c r="D101" s="20">
        <v>96</v>
      </c>
      <c r="E101" s="69" t="s">
        <v>1184</v>
      </c>
      <c r="F101" s="70">
        <v>44965</v>
      </c>
      <c r="G101" s="20">
        <v>120</v>
      </c>
      <c r="H101" s="73">
        <v>4</v>
      </c>
      <c r="I101" s="48">
        <f>IF(MONTH(CallsTable[[#This Row],[Date of Call]])&lt;=6, YEAR(CallsTable[[#This Row],[Date of Call]]),YEAR(CallsTable[[#This Row],[Date of Call]])+1)</f>
        <v>2023</v>
      </c>
      <c r="J101" s="48" t="str">
        <f>TEXT(CallsTable[[#This Row],[Date of Call]],"DDDD")</f>
        <v>Wednesday</v>
      </c>
      <c r="K101" s="48" t="str" cm="1">
        <f t="array" ref="K101">_xlfn.IFS(CallsTable[[#This Row],[Duration]]&lt;=10,"Under 10 mins",CallsTable[[#This Row],[Duration]]&lt;=30,"10 to 30 mins", CallsTable[[#This Row],[Duration]]&lt;60,"30 to 60 mins", CallsTable[[#This Row],[Duration]]&lt;=120,"1 to 2 hours",TRUE, "More than 2 hours")</f>
        <v>1 to 2 hours</v>
      </c>
      <c r="L101" s="5">
        <f>ROUND(CallsTable[[#This Row],[Satisfaction Rating]],0)</f>
        <v>4</v>
      </c>
    </row>
    <row r="102" spans="2:12" x14ac:dyDescent="0.3">
      <c r="B102" s="72" t="s">
        <v>1276</v>
      </c>
      <c r="C102" s="20" t="s">
        <v>1158</v>
      </c>
      <c r="D102" s="20">
        <v>45</v>
      </c>
      <c r="E102" s="69" t="s">
        <v>1157</v>
      </c>
      <c r="F102" s="70">
        <v>44966</v>
      </c>
      <c r="G102" s="20">
        <v>84</v>
      </c>
      <c r="H102" s="73">
        <v>4.5999999999999996</v>
      </c>
      <c r="I102" s="48">
        <f>IF(MONTH(CallsTable[[#This Row],[Date of Call]])&lt;=6, YEAR(CallsTable[[#This Row],[Date of Call]]),YEAR(CallsTable[[#This Row],[Date of Call]])+1)</f>
        <v>2023</v>
      </c>
      <c r="J102" s="48" t="str">
        <f>TEXT(CallsTable[[#This Row],[Date of Call]],"DDDD")</f>
        <v>Thursday</v>
      </c>
      <c r="K102" s="48" t="str" cm="1">
        <f t="array" ref="K102">_xlfn.IFS(CallsTable[[#This Row],[Duration]]&lt;=10,"Under 10 mins",CallsTable[[#This Row],[Duration]]&lt;=30,"10 to 30 mins", CallsTable[[#This Row],[Duration]]&lt;60,"30 to 60 mins", CallsTable[[#This Row],[Duration]]&lt;=120,"1 to 2 hours",TRUE, "More than 2 hours")</f>
        <v>30 to 60 mins</v>
      </c>
      <c r="L102" s="5">
        <f>ROUND(CallsTable[[#This Row],[Satisfaction Rating]],0)</f>
        <v>5</v>
      </c>
    </row>
    <row r="103" spans="2:12" x14ac:dyDescent="0.3">
      <c r="B103" s="72" t="s">
        <v>1277</v>
      </c>
      <c r="C103" s="20" t="s">
        <v>1156</v>
      </c>
      <c r="D103" s="20">
        <v>132</v>
      </c>
      <c r="E103" s="69" t="s">
        <v>1184</v>
      </c>
      <c r="F103" s="70">
        <v>44967</v>
      </c>
      <c r="G103" s="20">
        <v>112</v>
      </c>
      <c r="H103" s="73">
        <v>4.5</v>
      </c>
      <c r="I103" s="48">
        <f>IF(MONTH(CallsTable[[#This Row],[Date of Call]])&lt;=6, YEAR(CallsTable[[#This Row],[Date of Call]]),YEAR(CallsTable[[#This Row],[Date of Call]])+1)</f>
        <v>2023</v>
      </c>
      <c r="J103" s="48" t="str">
        <f>TEXT(CallsTable[[#This Row],[Date of Call]],"DDDD")</f>
        <v>Friday</v>
      </c>
      <c r="K103" s="48" t="str" cm="1">
        <f t="array" ref="K103">_xlfn.IFS(CallsTable[[#This Row],[Duration]]&lt;=10,"Under 10 mins",CallsTable[[#This Row],[Duration]]&lt;=30,"10 to 30 mins", CallsTable[[#This Row],[Duration]]&lt;60,"30 to 60 mins", CallsTable[[#This Row],[Duration]]&lt;=120,"1 to 2 hours",TRUE, "More than 2 hours")</f>
        <v>More than 2 hours</v>
      </c>
      <c r="L103" s="5">
        <f>ROUND(CallsTable[[#This Row],[Satisfaction Rating]],0)</f>
        <v>5</v>
      </c>
    </row>
    <row r="104" spans="2:12" x14ac:dyDescent="0.3">
      <c r="B104" s="72" t="s">
        <v>1278</v>
      </c>
      <c r="C104" s="20" t="s">
        <v>1187</v>
      </c>
      <c r="D104" s="20">
        <v>95</v>
      </c>
      <c r="E104" s="69" t="s">
        <v>1157</v>
      </c>
      <c r="F104" s="70">
        <v>44967</v>
      </c>
      <c r="G104" s="20">
        <v>66</v>
      </c>
      <c r="H104" s="73">
        <v>4.5999999999999996</v>
      </c>
      <c r="I104" s="48">
        <f>IF(MONTH(CallsTable[[#This Row],[Date of Call]])&lt;=6, YEAR(CallsTable[[#This Row],[Date of Call]]),YEAR(CallsTable[[#This Row],[Date of Call]])+1)</f>
        <v>2023</v>
      </c>
      <c r="J104" s="48" t="str">
        <f>TEXT(CallsTable[[#This Row],[Date of Call]],"DDDD")</f>
        <v>Friday</v>
      </c>
      <c r="K104" s="48" t="str" cm="1">
        <f t="array" ref="K104">_xlfn.IFS(CallsTable[[#This Row],[Duration]]&lt;=10,"Under 10 mins",CallsTable[[#This Row],[Duration]]&lt;=30,"10 to 30 mins", CallsTable[[#This Row],[Duration]]&lt;60,"30 to 60 mins", CallsTable[[#This Row],[Duration]]&lt;=120,"1 to 2 hours",TRUE, "More than 2 hours")</f>
        <v>1 to 2 hours</v>
      </c>
      <c r="L104" s="5">
        <f>ROUND(CallsTable[[#This Row],[Satisfaction Rating]],0)</f>
        <v>5</v>
      </c>
    </row>
    <row r="105" spans="2:12" x14ac:dyDescent="0.3">
      <c r="B105" s="72" t="s">
        <v>1279</v>
      </c>
      <c r="C105" s="20" t="s">
        <v>1188</v>
      </c>
      <c r="D105" s="20">
        <v>131</v>
      </c>
      <c r="E105" s="69" t="s">
        <v>1172</v>
      </c>
      <c r="F105" s="70">
        <v>44967</v>
      </c>
      <c r="G105" s="20">
        <v>172</v>
      </c>
      <c r="H105" s="73">
        <v>2.6</v>
      </c>
      <c r="I105" s="48">
        <f>IF(MONTH(CallsTable[[#This Row],[Date of Call]])&lt;=6, YEAR(CallsTable[[#This Row],[Date of Call]]),YEAR(CallsTable[[#This Row],[Date of Call]])+1)</f>
        <v>2023</v>
      </c>
      <c r="J105" s="48" t="str">
        <f>TEXT(CallsTable[[#This Row],[Date of Call]],"DDDD")</f>
        <v>Friday</v>
      </c>
      <c r="K105" s="48" t="str" cm="1">
        <f t="array" ref="K105">_xlfn.IFS(CallsTable[[#This Row],[Duration]]&lt;=10,"Under 10 mins",CallsTable[[#This Row],[Duration]]&lt;=30,"10 to 30 mins", CallsTable[[#This Row],[Duration]]&lt;60,"30 to 60 mins", CallsTable[[#This Row],[Duration]]&lt;=120,"1 to 2 hours",TRUE, "More than 2 hours")</f>
        <v>More than 2 hours</v>
      </c>
      <c r="L105" s="5">
        <f>ROUND(CallsTable[[#This Row],[Satisfaction Rating]],0)</f>
        <v>3</v>
      </c>
    </row>
    <row r="106" spans="2:12" x14ac:dyDescent="0.3">
      <c r="B106" s="72" t="s">
        <v>1280</v>
      </c>
      <c r="C106" s="20" t="s">
        <v>1181</v>
      </c>
      <c r="D106" s="20">
        <v>67</v>
      </c>
      <c r="E106" s="69" t="s">
        <v>1178</v>
      </c>
      <c r="F106" s="70">
        <v>44968</v>
      </c>
      <c r="G106" s="20">
        <v>24</v>
      </c>
      <c r="H106" s="73">
        <v>4.3</v>
      </c>
      <c r="I106" s="48">
        <f>IF(MONTH(CallsTable[[#This Row],[Date of Call]])&lt;=6, YEAR(CallsTable[[#This Row],[Date of Call]]),YEAR(CallsTable[[#This Row],[Date of Call]])+1)</f>
        <v>2023</v>
      </c>
      <c r="J106" s="48" t="str">
        <f>TEXT(CallsTable[[#This Row],[Date of Call]],"DDDD")</f>
        <v>Saturday</v>
      </c>
      <c r="K106" s="48" t="str" cm="1">
        <f t="array" ref="K106">_xlfn.IFS(CallsTable[[#This Row],[Duration]]&lt;=10,"Under 10 mins",CallsTable[[#This Row],[Duration]]&lt;=30,"10 to 30 mins", CallsTable[[#This Row],[Duration]]&lt;60,"30 to 60 mins", CallsTable[[#This Row],[Duration]]&lt;=120,"1 to 2 hours",TRUE, "More than 2 hours")</f>
        <v>1 to 2 hours</v>
      </c>
      <c r="L106" s="5">
        <f>ROUND(CallsTable[[#This Row],[Satisfaction Rating]],0)</f>
        <v>4</v>
      </c>
    </row>
    <row r="107" spans="2:12" x14ac:dyDescent="0.3">
      <c r="B107" s="72" t="s">
        <v>1281</v>
      </c>
      <c r="C107" s="20" t="s">
        <v>1169</v>
      </c>
      <c r="D107" s="20">
        <v>111</v>
      </c>
      <c r="E107" s="69" t="s">
        <v>1172</v>
      </c>
      <c r="F107" s="70">
        <v>44969</v>
      </c>
      <c r="G107" s="20">
        <v>43</v>
      </c>
      <c r="H107" s="73">
        <v>3.9</v>
      </c>
      <c r="I107" s="48">
        <f>IF(MONTH(CallsTable[[#This Row],[Date of Call]])&lt;=6, YEAR(CallsTable[[#This Row],[Date of Call]]),YEAR(CallsTable[[#This Row],[Date of Call]])+1)</f>
        <v>2023</v>
      </c>
      <c r="J107" s="48" t="str">
        <f>TEXT(CallsTable[[#This Row],[Date of Call]],"DDDD")</f>
        <v>Sunday</v>
      </c>
      <c r="K107" s="48" t="str" cm="1">
        <f t="array" ref="K107">_xlfn.IFS(CallsTable[[#This Row],[Duration]]&lt;=10,"Under 10 mins",CallsTable[[#This Row],[Duration]]&lt;=30,"10 to 30 mins", CallsTable[[#This Row],[Duration]]&lt;60,"30 to 60 mins", CallsTable[[#This Row],[Duration]]&lt;=120,"1 to 2 hours",TRUE, "More than 2 hours")</f>
        <v>1 to 2 hours</v>
      </c>
      <c r="L107" s="5">
        <f>ROUND(CallsTable[[#This Row],[Satisfaction Rating]],0)</f>
        <v>4</v>
      </c>
    </row>
    <row r="108" spans="2:12" x14ac:dyDescent="0.3">
      <c r="B108" s="72" t="s">
        <v>1282</v>
      </c>
      <c r="C108" s="20" t="s">
        <v>1165</v>
      </c>
      <c r="D108" s="20">
        <v>78</v>
      </c>
      <c r="E108" s="69" t="s">
        <v>1166</v>
      </c>
      <c r="F108" s="70">
        <v>44969</v>
      </c>
      <c r="G108" s="20">
        <v>23</v>
      </c>
      <c r="H108" s="73">
        <v>5</v>
      </c>
      <c r="I108" s="48">
        <f>IF(MONTH(CallsTable[[#This Row],[Date of Call]])&lt;=6, YEAR(CallsTable[[#This Row],[Date of Call]]),YEAR(CallsTable[[#This Row],[Date of Call]])+1)</f>
        <v>2023</v>
      </c>
      <c r="J108" s="48" t="str">
        <f>TEXT(CallsTable[[#This Row],[Date of Call]],"DDDD")</f>
        <v>Sunday</v>
      </c>
      <c r="K108" s="48" t="str" cm="1">
        <f t="array" ref="K108">_xlfn.IFS(CallsTable[[#This Row],[Duration]]&lt;=10,"Under 10 mins",CallsTable[[#This Row],[Duration]]&lt;=30,"10 to 30 mins", CallsTable[[#This Row],[Duration]]&lt;60,"30 to 60 mins", CallsTable[[#This Row],[Duration]]&lt;=120,"1 to 2 hours",TRUE, "More than 2 hours")</f>
        <v>1 to 2 hours</v>
      </c>
      <c r="L108" s="5">
        <f>ROUND(CallsTable[[#This Row],[Satisfaction Rating]],0)</f>
        <v>5</v>
      </c>
    </row>
    <row r="109" spans="2:12" x14ac:dyDescent="0.3">
      <c r="B109" s="72" t="s">
        <v>1283</v>
      </c>
      <c r="C109" s="20" t="s">
        <v>1162</v>
      </c>
      <c r="D109" s="20">
        <v>28</v>
      </c>
      <c r="E109" s="69" t="s">
        <v>1184</v>
      </c>
      <c r="F109" s="70">
        <v>44969</v>
      </c>
      <c r="G109" s="20">
        <v>74</v>
      </c>
      <c r="H109" s="73">
        <v>3.5</v>
      </c>
      <c r="I109" s="48">
        <f>IF(MONTH(CallsTable[[#This Row],[Date of Call]])&lt;=6, YEAR(CallsTable[[#This Row],[Date of Call]]),YEAR(CallsTable[[#This Row],[Date of Call]])+1)</f>
        <v>2023</v>
      </c>
      <c r="J109" s="48" t="str">
        <f>TEXT(CallsTable[[#This Row],[Date of Call]],"DDDD")</f>
        <v>Sunday</v>
      </c>
      <c r="K109" s="48" t="str" cm="1">
        <f t="array" ref="K109">_xlfn.IFS(CallsTable[[#This Row],[Duration]]&lt;=10,"Under 10 mins",CallsTable[[#This Row],[Duration]]&lt;=30,"10 to 30 mins", CallsTable[[#This Row],[Duration]]&lt;60,"30 to 60 mins", CallsTable[[#This Row],[Duration]]&lt;=120,"1 to 2 hours",TRUE, "More than 2 hours")</f>
        <v>10 to 30 mins</v>
      </c>
      <c r="L109" s="5">
        <f>ROUND(CallsTable[[#This Row],[Satisfaction Rating]],0)</f>
        <v>4</v>
      </c>
    </row>
    <row r="110" spans="2:12" x14ac:dyDescent="0.3">
      <c r="B110" s="72" t="s">
        <v>1284</v>
      </c>
      <c r="C110" s="20" t="s">
        <v>1161</v>
      </c>
      <c r="D110" s="20">
        <v>127</v>
      </c>
      <c r="E110" s="69" t="s">
        <v>1178</v>
      </c>
      <c r="F110" s="70">
        <v>44970</v>
      </c>
      <c r="G110" s="20">
        <v>165</v>
      </c>
      <c r="H110" s="73">
        <v>4.7</v>
      </c>
      <c r="I110" s="48">
        <f>IF(MONTH(CallsTable[[#This Row],[Date of Call]])&lt;=6, YEAR(CallsTable[[#This Row],[Date of Call]]),YEAR(CallsTable[[#This Row],[Date of Call]])+1)</f>
        <v>2023</v>
      </c>
      <c r="J110" s="48" t="str">
        <f>TEXT(CallsTable[[#This Row],[Date of Call]],"DDDD")</f>
        <v>Monday</v>
      </c>
      <c r="K110" s="48" t="str" cm="1">
        <f t="array" ref="K110">_xlfn.IFS(CallsTable[[#This Row],[Duration]]&lt;=10,"Under 10 mins",CallsTable[[#This Row],[Duration]]&lt;=30,"10 to 30 mins", CallsTable[[#This Row],[Duration]]&lt;60,"30 to 60 mins", CallsTable[[#This Row],[Duration]]&lt;=120,"1 to 2 hours",TRUE, "More than 2 hours")</f>
        <v>More than 2 hours</v>
      </c>
      <c r="L110" s="5">
        <f>ROUND(CallsTable[[#This Row],[Satisfaction Rating]],0)</f>
        <v>5</v>
      </c>
    </row>
    <row r="111" spans="2:12" x14ac:dyDescent="0.3">
      <c r="B111" s="72" t="s">
        <v>1285</v>
      </c>
      <c r="C111" s="20" t="s">
        <v>1192</v>
      </c>
      <c r="D111" s="20">
        <v>137</v>
      </c>
      <c r="E111" s="69" t="s">
        <v>1172</v>
      </c>
      <c r="F111" s="70">
        <v>44970</v>
      </c>
      <c r="G111" s="20">
        <v>34</v>
      </c>
      <c r="H111" s="73">
        <v>2.9</v>
      </c>
      <c r="I111" s="48">
        <f>IF(MONTH(CallsTable[[#This Row],[Date of Call]])&lt;=6, YEAR(CallsTable[[#This Row],[Date of Call]]),YEAR(CallsTable[[#This Row],[Date of Call]])+1)</f>
        <v>2023</v>
      </c>
      <c r="J111" s="48" t="str">
        <f>TEXT(CallsTable[[#This Row],[Date of Call]],"DDDD")</f>
        <v>Monday</v>
      </c>
      <c r="K111" s="48" t="str" cm="1">
        <f t="array" ref="K111">_xlfn.IFS(CallsTable[[#This Row],[Duration]]&lt;=10,"Under 10 mins",CallsTable[[#This Row],[Duration]]&lt;=30,"10 to 30 mins", CallsTable[[#This Row],[Duration]]&lt;60,"30 to 60 mins", CallsTable[[#This Row],[Duration]]&lt;=120,"1 to 2 hours",TRUE, "More than 2 hours")</f>
        <v>More than 2 hours</v>
      </c>
      <c r="L111" s="5">
        <f>ROUND(CallsTable[[#This Row],[Satisfaction Rating]],0)</f>
        <v>3</v>
      </c>
    </row>
    <row r="112" spans="2:12" x14ac:dyDescent="0.3">
      <c r="B112" s="72" t="s">
        <v>1286</v>
      </c>
      <c r="C112" s="20" t="s">
        <v>1161</v>
      </c>
      <c r="D112" s="20">
        <v>76</v>
      </c>
      <c r="E112" s="69" t="s">
        <v>1184</v>
      </c>
      <c r="F112" s="70">
        <v>44970</v>
      </c>
      <c r="G112" s="20">
        <v>64</v>
      </c>
      <c r="H112" s="73">
        <v>3.4</v>
      </c>
      <c r="I112" s="48">
        <f>IF(MONTH(CallsTable[[#This Row],[Date of Call]])&lt;=6, YEAR(CallsTable[[#This Row],[Date of Call]]),YEAR(CallsTable[[#This Row],[Date of Call]])+1)</f>
        <v>2023</v>
      </c>
      <c r="J112" s="48" t="str">
        <f>TEXT(CallsTable[[#This Row],[Date of Call]],"DDDD")</f>
        <v>Monday</v>
      </c>
      <c r="K112" s="48" t="str" cm="1">
        <f t="array" ref="K112">_xlfn.IFS(CallsTable[[#This Row],[Duration]]&lt;=10,"Under 10 mins",CallsTable[[#This Row],[Duration]]&lt;=30,"10 to 30 mins", CallsTable[[#This Row],[Duration]]&lt;60,"30 to 60 mins", CallsTable[[#This Row],[Duration]]&lt;=120,"1 to 2 hours",TRUE, "More than 2 hours")</f>
        <v>1 to 2 hours</v>
      </c>
      <c r="L112" s="5">
        <f>ROUND(CallsTable[[#This Row],[Satisfaction Rating]],0)</f>
        <v>3</v>
      </c>
    </row>
    <row r="113" spans="2:12" x14ac:dyDescent="0.3">
      <c r="B113" s="72" t="s">
        <v>1287</v>
      </c>
      <c r="C113" s="20" t="s">
        <v>1165</v>
      </c>
      <c r="D113" s="20">
        <v>80</v>
      </c>
      <c r="E113" s="69" t="s">
        <v>1178</v>
      </c>
      <c r="F113" s="70">
        <v>44971</v>
      </c>
      <c r="G113" s="20">
        <v>155</v>
      </c>
      <c r="H113" s="73">
        <v>3.2</v>
      </c>
      <c r="I113" s="48">
        <f>IF(MONTH(CallsTable[[#This Row],[Date of Call]])&lt;=6, YEAR(CallsTable[[#This Row],[Date of Call]]),YEAR(CallsTable[[#This Row],[Date of Call]])+1)</f>
        <v>2023</v>
      </c>
      <c r="J113" s="48" t="str">
        <f>TEXT(CallsTable[[#This Row],[Date of Call]],"DDDD")</f>
        <v>Tuesday</v>
      </c>
      <c r="K113" s="48" t="str" cm="1">
        <f t="array" ref="K113">_xlfn.IFS(CallsTable[[#This Row],[Duration]]&lt;=10,"Under 10 mins",CallsTable[[#This Row],[Duration]]&lt;=30,"10 to 30 mins", CallsTable[[#This Row],[Duration]]&lt;60,"30 to 60 mins", CallsTable[[#This Row],[Duration]]&lt;=120,"1 to 2 hours",TRUE, "More than 2 hours")</f>
        <v>1 to 2 hours</v>
      </c>
      <c r="L113" s="5">
        <f>ROUND(CallsTable[[#This Row],[Satisfaction Rating]],0)</f>
        <v>3</v>
      </c>
    </row>
    <row r="114" spans="2:12" x14ac:dyDescent="0.3">
      <c r="B114" s="72" t="s">
        <v>1288</v>
      </c>
      <c r="C114" s="20" t="s">
        <v>1161</v>
      </c>
      <c r="D114" s="20">
        <v>95</v>
      </c>
      <c r="E114" s="69" t="s">
        <v>1166</v>
      </c>
      <c r="F114" s="70">
        <v>44972</v>
      </c>
      <c r="G114" s="20">
        <v>120</v>
      </c>
      <c r="H114" s="73">
        <v>4.8</v>
      </c>
      <c r="I114" s="48">
        <f>IF(MONTH(CallsTable[[#This Row],[Date of Call]])&lt;=6, YEAR(CallsTable[[#This Row],[Date of Call]]),YEAR(CallsTable[[#This Row],[Date of Call]])+1)</f>
        <v>2023</v>
      </c>
      <c r="J114" s="48" t="str">
        <f>TEXT(CallsTable[[#This Row],[Date of Call]],"DDDD")</f>
        <v>Wednesday</v>
      </c>
      <c r="K114" s="48" t="str" cm="1">
        <f t="array" ref="K114">_xlfn.IFS(CallsTable[[#This Row],[Duration]]&lt;=10,"Under 10 mins",CallsTable[[#This Row],[Duration]]&lt;=30,"10 to 30 mins", CallsTable[[#This Row],[Duration]]&lt;60,"30 to 60 mins", CallsTable[[#This Row],[Duration]]&lt;=120,"1 to 2 hours",TRUE, "More than 2 hours")</f>
        <v>1 to 2 hours</v>
      </c>
      <c r="L114" s="5">
        <f>ROUND(CallsTable[[#This Row],[Satisfaction Rating]],0)</f>
        <v>5</v>
      </c>
    </row>
    <row r="115" spans="2:12" x14ac:dyDescent="0.3">
      <c r="B115" s="72" t="s">
        <v>1289</v>
      </c>
      <c r="C115" s="20" t="s">
        <v>1174</v>
      </c>
      <c r="D115" s="20">
        <v>30</v>
      </c>
      <c r="E115" s="69" t="s">
        <v>1184</v>
      </c>
      <c r="F115" s="70">
        <v>44972</v>
      </c>
      <c r="G115" s="20">
        <v>105</v>
      </c>
      <c r="H115" s="73">
        <v>3.6</v>
      </c>
      <c r="I115" s="48">
        <f>IF(MONTH(CallsTable[[#This Row],[Date of Call]])&lt;=6, YEAR(CallsTable[[#This Row],[Date of Call]]),YEAR(CallsTable[[#This Row],[Date of Call]])+1)</f>
        <v>2023</v>
      </c>
      <c r="J115" s="48" t="str">
        <f>TEXT(CallsTable[[#This Row],[Date of Call]],"DDDD")</f>
        <v>Wednesday</v>
      </c>
      <c r="K115" s="48" t="str" cm="1">
        <f t="array" ref="K115">_xlfn.IFS(CallsTable[[#This Row],[Duration]]&lt;=10,"Under 10 mins",CallsTable[[#This Row],[Duration]]&lt;=30,"10 to 30 mins", CallsTable[[#This Row],[Duration]]&lt;60,"30 to 60 mins", CallsTable[[#This Row],[Duration]]&lt;=120,"1 to 2 hours",TRUE, "More than 2 hours")</f>
        <v>10 to 30 mins</v>
      </c>
      <c r="L115" s="5">
        <f>ROUND(CallsTable[[#This Row],[Satisfaction Rating]],0)</f>
        <v>4</v>
      </c>
    </row>
    <row r="116" spans="2:12" x14ac:dyDescent="0.3">
      <c r="B116" s="72" t="s">
        <v>1290</v>
      </c>
      <c r="C116" s="20" t="s">
        <v>1171</v>
      </c>
      <c r="D116" s="20">
        <v>19</v>
      </c>
      <c r="E116" s="69" t="s">
        <v>1172</v>
      </c>
      <c r="F116" s="70">
        <v>44972</v>
      </c>
      <c r="G116" s="20">
        <v>28</v>
      </c>
      <c r="H116" s="73">
        <v>4.9000000000000004</v>
      </c>
      <c r="I116" s="48">
        <f>IF(MONTH(CallsTable[[#This Row],[Date of Call]])&lt;=6, YEAR(CallsTable[[#This Row],[Date of Call]]),YEAR(CallsTable[[#This Row],[Date of Call]])+1)</f>
        <v>2023</v>
      </c>
      <c r="J116" s="48" t="str">
        <f>TEXT(CallsTable[[#This Row],[Date of Call]],"DDDD")</f>
        <v>Wednesday</v>
      </c>
      <c r="K116" s="48" t="str" cm="1">
        <f t="array" ref="K116">_xlfn.IFS(CallsTable[[#This Row],[Duration]]&lt;=10,"Under 10 mins",CallsTable[[#This Row],[Duration]]&lt;=30,"10 to 30 mins", CallsTable[[#This Row],[Duration]]&lt;60,"30 to 60 mins", CallsTable[[#This Row],[Duration]]&lt;=120,"1 to 2 hours",TRUE, "More than 2 hours")</f>
        <v>10 to 30 mins</v>
      </c>
      <c r="L116" s="5">
        <f>ROUND(CallsTable[[#This Row],[Satisfaction Rating]],0)</f>
        <v>5</v>
      </c>
    </row>
    <row r="117" spans="2:12" x14ac:dyDescent="0.3">
      <c r="B117" s="72" t="s">
        <v>1291</v>
      </c>
      <c r="C117" s="20" t="s">
        <v>1183</v>
      </c>
      <c r="D117" s="20">
        <v>38</v>
      </c>
      <c r="E117" s="69" t="s">
        <v>1178</v>
      </c>
      <c r="F117" s="70">
        <v>44972</v>
      </c>
      <c r="G117" s="20">
        <v>100</v>
      </c>
      <c r="H117" s="73">
        <v>4.8</v>
      </c>
      <c r="I117" s="48">
        <f>IF(MONTH(CallsTable[[#This Row],[Date of Call]])&lt;=6, YEAR(CallsTable[[#This Row],[Date of Call]]),YEAR(CallsTable[[#This Row],[Date of Call]])+1)</f>
        <v>2023</v>
      </c>
      <c r="J117" s="48" t="str">
        <f>TEXT(CallsTable[[#This Row],[Date of Call]],"DDDD")</f>
        <v>Wednesday</v>
      </c>
      <c r="K117" s="48" t="str" cm="1">
        <f t="array" ref="K117">_xlfn.IFS(CallsTable[[#This Row],[Duration]]&lt;=10,"Under 10 mins",CallsTable[[#This Row],[Duration]]&lt;=30,"10 to 30 mins", CallsTable[[#This Row],[Duration]]&lt;60,"30 to 60 mins", CallsTable[[#This Row],[Duration]]&lt;=120,"1 to 2 hours",TRUE, "More than 2 hours")</f>
        <v>30 to 60 mins</v>
      </c>
      <c r="L117" s="5">
        <f>ROUND(CallsTable[[#This Row],[Satisfaction Rating]],0)</f>
        <v>5</v>
      </c>
    </row>
    <row r="118" spans="2:12" x14ac:dyDescent="0.3">
      <c r="B118" s="72" t="s">
        <v>1292</v>
      </c>
      <c r="C118" s="20" t="s">
        <v>1187</v>
      </c>
      <c r="D118" s="20">
        <v>55</v>
      </c>
      <c r="E118" s="69" t="s">
        <v>1172</v>
      </c>
      <c r="F118" s="70">
        <v>44972</v>
      </c>
      <c r="G118" s="20">
        <v>23</v>
      </c>
      <c r="H118" s="73">
        <v>3.6</v>
      </c>
      <c r="I118" s="48">
        <f>IF(MONTH(CallsTable[[#This Row],[Date of Call]])&lt;=6, YEAR(CallsTable[[#This Row],[Date of Call]]),YEAR(CallsTable[[#This Row],[Date of Call]])+1)</f>
        <v>2023</v>
      </c>
      <c r="J118" s="48" t="str">
        <f>TEXT(CallsTable[[#This Row],[Date of Call]],"DDDD")</f>
        <v>Wednesday</v>
      </c>
      <c r="K118" s="48" t="str" cm="1">
        <f t="array" ref="K118">_xlfn.IFS(CallsTable[[#This Row],[Duration]]&lt;=10,"Under 10 mins",CallsTable[[#This Row],[Duration]]&lt;=30,"10 to 30 mins", CallsTable[[#This Row],[Duration]]&lt;60,"30 to 60 mins", CallsTable[[#This Row],[Duration]]&lt;=120,"1 to 2 hours",TRUE, "More than 2 hours")</f>
        <v>30 to 60 mins</v>
      </c>
      <c r="L118" s="5">
        <f>ROUND(CallsTable[[#This Row],[Satisfaction Rating]],0)</f>
        <v>4</v>
      </c>
    </row>
    <row r="119" spans="2:12" x14ac:dyDescent="0.3">
      <c r="B119" s="72" t="s">
        <v>1293</v>
      </c>
      <c r="C119" s="20" t="s">
        <v>1181</v>
      </c>
      <c r="D119" s="20">
        <v>27</v>
      </c>
      <c r="E119" s="69" t="s">
        <v>1184</v>
      </c>
      <c r="F119" s="70">
        <v>44973</v>
      </c>
      <c r="G119" s="20">
        <v>70</v>
      </c>
      <c r="H119" s="73">
        <v>3.9</v>
      </c>
      <c r="I119" s="48">
        <f>IF(MONTH(CallsTable[[#This Row],[Date of Call]])&lt;=6, YEAR(CallsTable[[#This Row],[Date of Call]]),YEAR(CallsTable[[#This Row],[Date of Call]])+1)</f>
        <v>2023</v>
      </c>
      <c r="J119" s="48" t="str">
        <f>TEXT(CallsTable[[#This Row],[Date of Call]],"DDDD")</f>
        <v>Thursday</v>
      </c>
      <c r="K119" s="48" t="str" cm="1">
        <f t="array" ref="K119">_xlfn.IFS(CallsTable[[#This Row],[Duration]]&lt;=10,"Under 10 mins",CallsTable[[#This Row],[Duration]]&lt;=30,"10 to 30 mins", CallsTable[[#This Row],[Duration]]&lt;60,"30 to 60 mins", CallsTable[[#This Row],[Duration]]&lt;=120,"1 to 2 hours",TRUE, "More than 2 hours")</f>
        <v>10 to 30 mins</v>
      </c>
      <c r="L119" s="5">
        <f>ROUND(CallsTable[[#This Row],[Satisfaction Rating]],0)</f>
        <v>4</v>
      </c>
    </row>
    <row r="120" spans="2:12" x14ac:dyDescent="0.3">
      <c r="B120" s="72" t="s">
        <v>1294</v>
      </c>
      <c r="C120" s="20" t="s">
        <v>1181</v>
      </c>
      <c r="D120" s="20">
        <v>32</v>
      </c>
      <c r="E120" s="69" t="s">
        <v>1184</v>
      </c>
      <c r="F120" s="70">
        <v>44973</v>
      </c>
      <c r="G120" s="20">
        <v>37</v>
      </c>
      <c r="H120" s="73">
        <v>1.9</v>
      </c>
      <c r="I120" s="48">
        <f>IF(MONTH(CallsTable[[#This Row],[Date of Call]])&lt;=6, YEAR(CallsTable[[#This Row],[Date of Call]]),YEAR(CallsTable[[#This Row],[Date of Call]])+1)</f>
        <v>2023</v>
      </c>
      <c r="J120" s="48" t="str">
        <f>TEXT(CallsTable[[#This Row],[Date of Call]],"DDDD")</f>
        <v>Thursday</v>
      </c>
      <c r="K120" s="48" t="str" cm="1">
        <f t="array" ref="K120">_xlfn.IFS(CallsTable[[#This Row],[Duration]]&lt;=10,"Under 10 mins",CallsTable[[#This Row],[Duration]]&lt;=30,"10 to 30 mins", CallsTable[[#This Row],[Duration]]&lt;60,"30 to 60 mins", CallsTable[[#This Row],[Duration]]&lt;=120,"1 to 2 hours",TRUE, "More than 2 hours")</f>
        <v>30 to 60 mins</v>
      </c>
      <c r="L120" s="5">
        <f>ROUND(CallsTable[[#This Row],[Satisfaction Rating]],0)</f>
        <v>2</v>
      </c>
    </row>
    <row r="121" spans="2:12" x14ac:dyDescent="0.3">
      <c r="B121" s="72" t="s">
        <v>1295</v>
      </c>
      <c r="C121" s="20" t="s">
        <v>1162</v>
      </c>
      <c r="D121" s="20">
        <v>116</v>
      </c>
      <c r="E121" s="69" t="s">
        <v>1157</v>
      </c>
      <c r="F121" s="70">
        <v>44973</v>
      </c>
      <c r="G121" s="20">
        <v>140</v>
      </c>
      <c r="H121" s="73">
        <v>3.6</v>
      </c>
      <c r="I121" s="48">
        <f>IF(MONTH(CallsTable[[#This Row],[Date of Call]])&lt;=6, YEAR(CallsTable[[#This Row],[Date of Call]]),YEAR(CallsTable[[#This Row],[Date of Call]])+1)</f>
        <v>2023</v>
      </c>
      <c r="J121" s="48" t="str">
        <f>TEXT(CallsTable[[#This Row],[Date of Call]],"DDDD")</f>
        <v>Thursday</v>
      </c>
      <c r="K121" s="48" t="str" cm="1">
        <f t="array" ref="K121">_xlfn.IFS(CallsTable[[#This Row],[Duration]]&lt;=10,"Under 10 mins",CallsTable[[#This Row],[Duration]]&lt;=30,"10 to 30 mins", CallsTable[[#This Row],[Duration]]&lt;60,"30 to 60 mins", CallsTable[[#This Row],[Duration]]&lt;=120,"1 to 2 hours",TRUE, "More than 2 hours")</f>
        <v>1 to 2 hours</v>
      </c>
      <c r="L121" s="5">
        <f>ROUND(CallsTable[[#This Row],[Satisfaction Rating]],0)</f>
        <v>4</v>
      </c>
    </row>
    <row r="122" spans="2:12" x14ac:dyDescent="0.3">
      <c r="B122" s="72" t="s">
        <v>1296</v>
      </c>
      <c r="C122" s="20" t="s">
        <v>1156</v>
      </c>
      <c r="D122" s="20">
        <v>99</v>
      </c>
      <c r="E122" s="69" t="s">
        <v>1166</v>
      </c>
      <c r="F122" s="70">
        <v>44973</v>
      </c>
      <c r="G122" s="20">
        <v>78</v>
      </c>
      <c r="H122" s="73">
        <v>4.0999999999999996</v>
      </c>
      <c r="I122" s="48">
        <f>IF(MONTH(CallsTable[[#This Row],[Date of Call]])&lt;=6, YEAR(CallsTable[[#This Row],[Date of Call]]),YEAR(CallsTable[[#This Row],[Date of Call]])+1)</f>
        <v>2023</v>
      </c>
      <c r="J122" s="48" t="str">
        <f>TEXT(CallsTable[[#This Row],[Date of Call]],"DDDD")</f>
        <v>Thursday</v>
      </c>
      <c r="K122" s="48" t="str" cm="1">
        <f t="array" ref="K122">_xlfn.IFS(CallsTable[[#This Row],[Duration]]&lt;=10,"Under 10 mins",CallsTable[[#This Row],[Duration]]&lt;=30,"10 to 30 mins", CallsTable[[#This Row],[Duration]]&lt;60,"30 to 60 mins", CallsTable[[#This Row],[Duration]]&lt;=120,"1 to 2 hours",TRUE, "More than 2 hours")</f>
        <v>1 to 2 hours</v>
      </c>
      <c r="L122" s="5">
        <f>ROUND(CallsTable[[#This Row],[Satisfaction Rating]],0)</f>
        <v>4</v>
      </c>
    </row>
    <row r="123" spans="2:12" x14ac:dyDescent="0.3">
      <c r="B123" s="72" t="s">
        <v>1297</v>
      </c>
      <c r="C123" s="20" t="s">
        <v>1161</v>
      </c>
      <c r="D123" s="20">
        <v>75</v>
      </c>
      <c r="E123" s="69" t="s">
        <v>1184</v>
      </c>
      <c r="F123" s="70">
        <v>44974</v>
      </c>
      <c r="G123" s="20">
        <v>21</v>
      </c>
      <c r="H123" s="73">
        <v>4.2</v>
      </c>
      <c r="I123" s="48">
        <f>IF(MONTH(CallsTable[[#This Row],[Date of Call]])&lt;=6, YEAR(CallsTable[[#This Row],[Date of Call]]),YEAR(CallsTable[[#This Row],[Date of Call]])+1)</f>
        <v>2023</v>
      </c>
      <c r="J123" s="48" t="str">
        <f>TEXT(CallsTable[[#This Row],[Date of Call]],"DDDD")</f>
        <v>Friday</v>
      </c>
      <c r="K123" s="48" t="str" cm="1">
        <f t="array" ref="K123">_xlfn.IFS(CallsTable[[#This Row],[Duration]]&lt;=10,"Under 10 mins",CallsTable[[#This Row],[Duration]]&lt;=30,"10 to 30 mins", CallsTable[[#This Row],[Duration]]&lt;60,"30 to 60 mins", CallsTable[[#This Row],[Duration]]&lt;=120,"1 to 2 hours",TRUE, "More than 2 hours")</f>
        <v>1 to 2 hours</v>
      </c>
      <c r="L123" s="5">
        <f>ROUND(CallsTable[[#This Row],[Satisfaction Rating]],0)</f>
        <v>4</v>
      </c>
    </row>
    <row r="124" spans="2:12" x14ac:dyDescent="0.3">
      <c r="B124" s="72" t="s">
        <v>1298</v>
      </c>
      <c r="C124" s="20" t="s">
        <v>1165</v>
      </c>
      <c r="D124" s="20">
        <v>57</v>
      </c>
      <c r="E124" s="69" t="s">
        <v>1157</v>
      </c>
      <c r="F124" s="70">
        <v>44974</v>
      </c>
      <c r="G124" s="20">
        <v>88</v>
      </c>
      <c r="H124" s="73">
        <v>4.3</v>
      </c>
      <c r="I124" s="48">
        <f>IF(MONTH(CallsTable[[#This Row],[Date of Call]])&lt;=6, YEAR(CallsTable[[#This Row],[Date of Call]]),YEAR(CallsTable[[#This Row],[Date of Call]])+1)</f>
        <v>2023</v>
      </c>
      <c r="J124" s="48" t="str">
        <f>TEXT(CallsTable[[#This Row],[Date of Call]],"DDDD")</f>
        <v>Friday</v>
      </c>
      <c r="K124" s="48" t="str" cm="1">
        <f t="array" ref="K124">_xlfn.IFS(CallsTable[[#This Row],[Duration]]&lt;=10,"Under 10 mins",CallsTable[[#This Row],[Duration]]&lt;=30,"10 to 30 mins", CallsTable[[#This Row],[Duration]]&lt;60,"30 to 60 mins", CallsTable[[#This Row],[Duration]]&lt;=120,"1 to 2 hours",TRUE, "More than 2 hours")</f>
        <v>30 to 60 mins</v>
      </c>
      <c r="L124" s="5">
        <f>ROUND(CallsTable[[#This Row],[Satisfaction Rating]],0)</f>
        <v>4</v>
      </c>
    </row>
    <row r="125" spans="2:12" x14ac:dyDescent="0.3">
      <c r="B125" s="72" t="s">
        <v>1299</v>
      </c>
      <c r="C125" s="20" t="s">
        <v>1176</v>
      </c>
      <c r="D125" s="20">
        <v>155</v>
      </c>
      <c r="E125" s="69" t="s">
        <v>1157</v>
      </c>
      <c r="F125" s="70">
        <v>44975</v>
      </c>
      <c r="G125" s="20">
        <v>180</v>
      </c>
      <c r="H125" s="73">
        <v>2.2000000000000002</v>
      </c>
      <c r="I125" s="48">
        <f>IF(MONTH(CallsTable[[#This Row],[Date of Call]])&lt;=6, YEAR(CallsTable[[#This Row],[Date of Call]]),YEAR(CallsTable[[#This Row],[Date of Call]])+1)</f>
        <v>2023</v>
      </c>
      <c r="J125" s="48" t="str">
        <f>TEXT(CallsTable[[#This Row],[Date of Call]],"DDDD")</f>
        <v>Saturday</v>
      </c>
      <c r="K125" s="48" t="str" cm="1">
        <f t="array" ref="K125">_xlfn.IFS(CallsTable[[#This Row],[Duration]]&lt;=10,"Under 10 mins",CallsTable[[#This Row],[Duration]]&lt;=30,"10 to 30 mins", CallsTable[[#This Row],[Duration]]&lt;60,"30 to 60 mins", CallsTable[[#This Row],[Duration]]&lt;=120,"1 to 2 hours",TRUE, "More than 2 hours")</f>
        <v>More than 2 hours</v>
      </c>
      <c r="L125" s="5">
        <f>ROUND(CallsTable[[#This Row],[Satisfaction Rating]],0)</f>
        <v>2</v>
      </c>
    </row>
    <row r="126" spans="2:12" x14ac:dyDescent="0.3">
      <c r="B126" s="72" t="s">
        <v>1300</v>
      </c>
      <c r="C126" s="20" t="s">
        <v>1156</v>
      </c>
      <c r="D126" s="20">
        <v>68</v>
      </c>
      <c r="E126" s="69" t="s">
        <v>1166</v>
      </c>
      <c r="F126" s="70">
        <v>44975</v>
      </c>
      <c r="G126" s="20">
        <v>22</v>
      </c>
      <c r="H126" s="73">
        <v>3.3</v>
      </c>
      <c r="I126" s="48">
        <f>IF(MONTH(CallsTable[[#This Row],[Date of Call]])&lt;=6, YEAR(CallsTable[[#This Row],[Date of Call]]),YEAR(CallsTable[[#This Row],[Date of Call]])+1)</f>
        <v>2023</v>
      </c>
      <c r="J126" s="48" t="str">
        <f>TEXT(CallsTable[[#This Row],[Date of Call]],"DDDD")</f>
        <v>Saturday</v>
      </c>
      <c r="K126" s="48" t="str" cm="1">
        <f t="array" ref="K126">_xlfn.IFS(CallsTable[[#This Row],[Duration]]&lt;=10,"Under 10 mins",CallsTable[[#This Row],[Duration]]&lt;=30,"10 to 30 mins", CallsTable[[#This Row],[Duration]]&lt;60,"30 to 60 mins", CallsTable[[#This Row],[Duration]]&lt;=120,"1 to 2 hours",TRUE, "More than 2 hours")</f>
        <v>1 to 2 hours</v>
      </c>
      <c r="L126" s="5">
        <f>ROUND(CallsTable[[#This Row],[Satisfaction Rating]],0)</f>
        <v>3</v>
      </c>
    </row>
    <row r="127" spans="2:12" x14ac:dyDescent="0.3">
      <c r="B127" s="72" t="s">
        <v>1301</v>
      </c>
      <c r="C127" s="20" t="s">
        <v>1183</v>
      </c>
      <c r="D127" s="20">
        <v>95</v>
      </c>
      <c r="E127" s="69" t="s">
        <v>1166</v>
      </c>
      <c r="F127" s="70">
        <v>44975</v>
      </c>
      <c r="G127" s="20">
        <v>52</v>
      </c>
      <c r="H127" s="73">
        <v>4.8</v>
      </c>
      <c r="I127" s="48">
        <f>IF(MONTH(CallsTable[[#This Row],[Date of Call]])&lt;=6, YEAR(CallsTable[[#This Row],[Date of Call]]),YEAR(CallsTable[[#This Row],[Date of Call]])+1)</f>
        <v>2023</v>
      </c>
      <c r="J127" s="48" t="str">
        <f>TEXT(CallsTable[[#This Row],[Date of Call]],"DDDD")</f>
        <v>Saturday</v>
      </c>
      <c r="K127" s="48" t="str" cm="1">
        <f t="array" ref="K127">_xlfn.IFS(CallsTable[[#This Row],[Duration]]&lt;=10,"Under 10 mins",CallsTable[[#This Row],[Duration]]&lt;=30,"10 to 30 mins", CallsTable[[#This Row],[Duration]]&lt;60,"30 to 60 mins", CallsTable[[#This Row],[Duration]]&lt;=120,"1 to 2 hours",TRUE, "More than 2 hours")</f>
        <v>1 to 2 hours</v>
      </c>
      <c r="L127" s="5">
        <f>ROUND(CallsTable[[#This Row],[Satisfaction Rating]],0)</f>
        <v>5</v>
      </c>
    </row>
    <row r="128" spans="2:12" x14ac:dyDescent="0.3">
      <c r="B128" s="72" t="s">
        <v>1302</v>
      </c>
      <c r="C128" s="20" t="s">
        <v>1192</v>
      </c>
      <c r="D128" s="20">
        <v>65</v>
      </c>
      <c r="E128" s="69" t="s">
        <v>1157</v>
      </c>
      <c r="F128" s="70">
        <v>44976</v>
      </c>
      <c r="G128" s="20">
        <v>80</v>
      </c>
      <c r="H128" s="73">
        <v>4</v>
      </c>
      <c r="I128" s="48">
        <f>IF(MONTH(CallsTable[[#This Row],[Date of Call]])&lt;=6, YEAR(CallsTable[[#This Row],[Date of Call]]),YEAR(CallsTable[[#This Row],[Date of Call]])+1)</f>
        <v>2023</v>
      </c>
      <c r="J128" s="48" t="str">
        <f>TEXT(CallsTable[[#This Row],[Date of Call]],"DDDD")</f>
        <v>Sunday</v>
      </c>
      <c r="K128" s="48" t="str" cm="1">
        <f t="array" ref="K128">_xlfn.IFS(CallsTable[[#This Row],[Duration]]&lt;=10,"Under 10 mins",CallsTable[[#This Row],[Duration]]&lt;=30,"10 to 30 mins", CallsTable[[#This Row],[Duration]]&lt;60,"30 to 60 mins", CallsTable[[#This Row],[Duration]]&lt;=120,"1 to 2 hours",TRUE, "More than 2 hours")</f>
        <v>1 to 2 hours</v>
      </c>
      <c r="L128" s="5">
        <f>ROUND(CallsTable[[#This Row],[Satisfaction Rating]],0)</f>
        <v>4</v>
      </c>
    </row>
    <row r="129" spans="2:12" x14ac:dyDescent="0.3">
      <c r="B129" s="72" t="s">
        <v>1303</v>
      </c>
      <c r="C129" s="20" t="s">
        <v>1171</v>
      </c>
      <c r="D129" s="20">
        <v>114</v>
      </c>
      <c r="E129" s="69" t="s">
        <v>1172</v>
      </c>
      <c r="F129" s="70">
        <v>44976</v>
      </c>
      <c r="G129" s="20">
        <v>54</v>
      </c>
      <c r="H129" s="73">
        <v>1.1000000000000001</v>
      </c>
      <c r="I129" s="48">
        <f>IF(MONTH(CallsTable[[#This Row],[Date of Call]])&lt;=6, YEAR(CallsTable[[#This Row],[Date of Call]]),YEAR(CallsTable[[#This Row],[Date of Call]])+1)</f>
        <v>2023</v>
      </c>
      <c r="J129" s="48" t="str">
        <f>TEXT(CallsTable[[#This Row],[Date of Call]],"DDDD")</f>
        <v>Sunday</v>
      </c>
      <c r="K129" s="48" t="str" cm="1">
        <f t="array" ref="K129">_xlfn.IFS(CallsTable[[#This Row],[Duration]]&lt;=10,"Under 10 mins",CallsTable[[#This Row],[Duration]]&lt;=30,"10 to 30 mins", CallsTable[[#This Row],[Duration]]&lt;60,"30 to 60 mins", CallsTable[[#This Row],[Duration]]&lt;=120,"1 to 2 hours",TRUE, "More than 2 hours")</f>
        <v>1 to 2 hours</v>
      </c>
      <c r="L129" s="5">
        <f>ROUND(CallsTable[[#This Row],[Satisfaction Rating]],0)</f>
        <v>1</v>
      </c>
    </row>
    <row r="130" spans="2:12" x14ac:dyDescent="0.3">
      <c r="B130" s="72" t="s">
        <v>1304</v>
      </c>
      <c r="C130" s="20" t="s">
        <v>1161</v>
      </c>
      <c r="D130" s="20">
        <v>155</v>
      </c>
      <c r="E130" s="69" t="s">
        <v>1172</v>
      </c>
      <c r="F130" s="70">
        <v>44977</v>
      </c>
      <c r="G130" s="20">
        <v>80</v>
      </c>
      <c r="H130" s="73">
        <v>3.9</v>
      </c>
      <c r="I130" s="48">
        <f>IF(MONTH(CallsTable[[#This Row],[Date of Call]])&lt;=6, YEAR(CallsTable[[#This Row],[Date of Call]]),YEAR(CallsTable[[#This Row],[Date of Call]])+1)</f>
        <v>2023</v>
      </c>
      <c r="J130" s="48" t="str">
        <f>TEXT(CallsTable[[#This Row],[Date of Call]],"DDDD")</f>
        <v>Monday</v>
      </c>
      <c r="K130" s="48" t="str" cm="1">
        <f t="array" ref="K130">_xlfn.IFS(CallsTable[[#This Row],[Duration]]&lt;=10,"Under 10 mins",CallsTable[[#This Row],[Duration]]&lt;=30,"10 to 30 mins", CallsTable[[#This Row],[Duration]]&lt;60,"30 to 60 mins", CallsTable[[#This Row],[Duration]]&lt;=120,"1 to 2 hours",TRUE, "More than 2 hours")</f>
        <v>More than 2 hours</v>
      </c>
      <c r="L130" s="5">
        <f>ROUND(CallsTable[[#This Row],[Satisfaction Rating]],0)</f>
        <v>4</v>
      </c>
    </row>
    <row r="131" spans="2:12" x14ac:dyDescent="0.3">
      <c r="B131" s="72" t="s">
        <v>1305</v>
      </c>
      <c r="C131" s="20" t="s">
        <v>1192</v>
      </c>
      <c r="D131" s="20">
        <v>114</v>
      </c>
      <c r="E131" s="69" t="s">
        <v>1157</v>
      </c>
      <c r="F131" s="70">
        <v>44978</v>
      </c>
      <c r="G131" s="20">
        <v>120</v>
      </c>
      <c r="H131" s="73">
        <v>1.8</v>
      </c>
      <c r="I131" s="48">
        <f>IF(MONTH(CallsTable[[#This Row],[Date of Call]])&lt;=6, YEAR(CallsTable[[#This Row],[Date of Call]]),YEAR(CallsTable[[#This Row],[Date of Call]])+1)</f>
        <v>2023</v>
      </c>
      <c r="J131" s="48" t="str">
        <f>TEXT(CallsTable[[#This Row],[Date of Call]],"DDDD")</f>
        <v>Tuesday</v>
      </c>
      <c r="K131" s="48" t="str" cm="1">
        <f t="array" ref="K131">_xlfn.IFS(CallsTable[[#This Row],[Duration]]&lt;=10,"Under 10 mins",CallsTable[[#This Row],[Duration]]&lt;=30,"10 to 30 mins", CallsTable[[#This Row],[Duration]]&lt;60,"30 to 60 mins", CallsTable[[#This Row],[Duration]]&lt;=120,"1 to 2 hours",TRUE, "More than 2 hours")</f>
        <v>1 to 2 hours</v>
      </c>
      <c r="L131" s="5">
        <f>ROUND(CallsTable[[#This Row],[Satisfaction Rating]],0)</f>
        <v>2</v>
      </c>
    </row>
    <row r="132" spans="2:12" x14ac:dyDescent="0.3">
      <c r="B132" s="72" t="s">
        <v>1306</v>
      </c>
      <c r="C132" s="20" t="s">
        <v>1176</v>
      </c>
      <c r="D132" s="20">
        <v>130</v>
      </c>
      <c r="E132" s="69" t="s">
        <v>1178</v>
      </c>
      <c r="F132" s="70">
        <v>44978</v>
      </c>
      <c r="G132" s="20">
        <v>150</v>
      </c>
      <c r="H132" s="73">
        <v>1</v>
      </c>
      <c r="I132" s="48">
        <f>IF(MONTH(CallsTable[[#This Row],[Date of Call]])&lt;=6, YEAR(CallsTable[[#This Row],[Date of Call]]),YEAR(CallsTable[[#This Row],[Date of Call]])+1)</f>
        <v>2023</v>
      </c>
      <c r="J132" s="48" t="str">
        <f>TEXT(CallsTable[[#This Row],[Date of Call]],"DDDD")</f>
        <v>Tuesday</v>
      </c>
      <c r="K132" s="48" t="str" cm="1">
        <f t="array" ref="K132">_xlfn.IFS(CallsTable[[#This Row],[Duration]]&lt;=10,"Under 10 mins",CallsTable[[#This Row],[Duration]]&lt;=30,"10 to 30 mins", CallsTable[[#This Row],[Duration]]&lt;60,"30 to 60 mins", CallsTable[[#This Row],[Duration]]&lt;=120,"1 to 2 hours",TRUE, "More than 2 hours")</f>
        <v>More than 2 hours</v>
      </c>
      <c r="L132" s="5">
        <f>ROUND(CallsTable[[#This Row],[Satisfaction Rating]],0)</f>
        <v>1</v>
      </c>
    </row>
    <row r="133" spans="2:12" x14ac:dyDescent="0.3">
      <c r="B133" s="72" t="s">
        <v>1307</v>
      </c>
      <c r="C133" s="20" t="s">
        <v>1161</v>
      </c>
      <c r="D133" s="20">
        <v>89</v>
      </c>
      <c r="E133" s="69" t="s">
        <v>1157</v>
      </c>
      <c r="F133" s="70">
        <v>44978</v>
      </c>
      <c r="G133" s="20">
        <v>90</v>
      </c>
      <c r="H133" s="73">
        <v>4.3</v>
      </c>
      <c r="I133" s="48">
        <f>IF(MONTH(CallsTable[[#This Row],[Date of Call]])&lt;=6, YEAR(CallsTable[[#This Row],[Date of Call]]),YEAR(CallsTable[[#This Row],[Date of Call]])+1)</f>
        <v>2023</v>
      </c>
      <c r="J133" s="48" t="str">
        <f>TEXT(CallsTable[[#This Row],[Date of Call]],"DDDD")</f>
        <v>Tuesday</v>
      </c>
      <c r="K133" s="48" t="str" cm="1">
        <f t="array" ref="K133">_xlfn.IFS(CallsTable[[#This Row],[Duration]]&lt;=10,"Under 10 mins",CallsTable[[#This Row],[Duration]]&lt;=30,"10 to 30 mins", CallsTable[[#This Row],[Duration]]&lt;60,"30 to 60 mins", CallsTable[[#This Row],[Duration]]&lt;=120,"1 to 2 hours",TRUE, "More than 2 hours")</f>
        <v>1 to 2 hours</v>
      </c>
      <c r="L133" s="5">
        <f>ROUND(CallsTable[[#This Row],[Satisfaction Rating]],0)</f>
        <v>4</v>
      </c>
    </row>
    <row r="134" spans="2:12" x14ac:dyDescent="0.3">
      <c r="B134" s="72" t="s">
        <v>1308</v>
      </c>
      <c r="C134" s="20" t="s">
        <v>1158</v>
      </c>
      <c r="D134" s="20">
        <v>61</v>
      </c>
      <c r="E134" s="69" t="s">
        <v>1184</v>
      </c>
      <c r="F134" s="70">
        <v>44979</v>
      </c>
      <c r="G134" s="20">
        <v>140</v>
      </c>
      <c r="H134" s="73">
        <v>3.4</v>
      </c>
      <c r="I134" s="48">
        <f>IF(MONTH(CallsTable[[#This Row],[Date of Call]])&lt;=6, YEAR(CallsTable[[#This Row],[Date of Call]]),YEAR(CallsTable[[#This Row],[Date of Call]])+1)</f>
        <v>2023</v>
      </c>
      <c r="J134" s="48" t="str">
        <f>TEXT(CallsTable[[#This Row],[Date of Call]],"DDDD")</f>
        <v>Wednesday</v>
      </c>
      <c r="K134" s="48" t="str" cm="1">
        <f t="array" ref="K134">_xlfn.IFS(CallsTable[[#This Row],[Duration]]&lt;=10,"Under 10 mins",CallsTable[[#This Row],[Duration]]&lt;=30,"10 to 30 mins", CallsTable[[#This Row],[Duration]]&lt;60,"30 to 60 mins", CallsTable[[#This Row],[Duration]]&lt;=120,"1 to 2 hours",TRUE, "More than 2 hours")</f>
        <v>1 to 2 hours</v>
      </c>
      <c r="L134" s="5">
        <f>ROUND(CallsTable[[#This Row],[Satisfaction Rating]],0)</f>
        <v>3</v>
      </c>
    </row>
    <row r="135" spans="2:12" x14ac:dyDescent="0.3">
      <c r="B135" s="72" t="s">
        <v>1309</v>
      </c>
      <c r="C135" s="20" t="s">
        <v>1183</v>
      </c>
      <c r="D135" s="20">
        <v>154</v>
      </c>
      <c r="E135" s="69" t="s">
        <v>1172</v>
      </c>
      <c r="F135" s="70">
        <v>44979</v>
      </c>
      <c r="G135" s="20">
        <v>22</v>
      </c>
      <c r="H135" s="73">
        <v>3.4</v>
      </c>
      <c r="I135" s="48">
        <f>IF(MONTH(CallsTable[[#This Row],[Date of Call]])&lt;=6, YEAR(CallsTable[[#This Row],[Date of Call]]),YEAR(CallsTable[[#This Row],[Date of Call]])+1)</f>
        <v>2023</v>
      </c>
      <c r="J135" s="48" t="str">
        <f>TEXT(CallsTable[[#This Row],[Date of Call]],"DDDD")</f>
        <v>Wednesday</v>
      </c>
      <c r="K135" s="48" t="str" cm="1">
        <f t="array" ref="K135">_xlfn.IFS(CallsTable[[#This Row],[Duration]]&lt;=10,"Under 10 mins",CallsTable[[#This Row],[Duration]]&lt;=30,"10 to 30 mins", CallsTable[[#This Row],[Duration]]&lt;60,"30 to 60 mins", CallsTable[[#This Row],[Duration]]&lt;=120,"1 to 2 hours",TRUE, "More than 2 hours")</f>
        <v>More than 2 hours</v>
      </c>
      <c r="L135" s="5">
        <f>ROUND(CallsTable[[#This Row],[Satisfaction Rating]],0)</f>
        <v>3</v>
      </c>
    </row>
    <row r="136" spans="2:12" x14ac:dyDescent="0.3">
      <c r="B136" s="72" t="s">
        <v>1310</v>
      </c>
      <c r="C136" s="20" t="s">
        <v>1192</v>
      </c>
      <c r="D136" s="20">
        <v>115</v>
      </c>
      <c r="E136" s="69" t="s">
        <v>1178</v>
      </c>
      <c r="F136" s="70">
        <v>44980</v>
      </c>
      <c r="G136" s="20">
        <v>150</v>
      </c>
      <c r="H136" s="73">
        <v>4.0999999999999996</v>
      </c>
      <c r="I136" s="48">
        <f>IF(MONTH(CallsTable[[#This Row],[Date of Call]])&lt;=6, YEAR(CallsTable[[#This Row],[Date of Call]]),YEAR(CallsTable[[#This Row],[Date of Call]])+1)</f>
        <v>2023</v>
      </c>
      <c r="J136" s="48" t="str">
        <f>TEXT(CallsTable[[#This Row],[Date of Call]],"DDDD")</f>
        <v>Thursday</v>
      </c>
      <c r="K136" s="48" t="str" cm="1">
        <f t="array" ref="K136">_xlfn.IFS(CallsTable[[#This Row],[Duration]]&lt;=10,"Under 10 mins",CallsTable[[#This Row],[Duration]]&lt;=30,"10 to 30 mins", CallsTable[[#This Row],[Duration]]&lt;60,"30 to 60 mins", CallsTable[[#This Row],[Duration]]&lt;=120,"1 to 2 hours",TRUE, "More than 2 hours")</f>
        <v>1 to 2 hours</v>
      </c>
      <c r="L136" s="5">
        <f>ROUND(CallsTable[[#This Row],[Satisfaction Rating]],0)</f>
        <v>4</v>
      </c>
    </row>
    <row r="137" spans="2:12" x14ac:dyDescent="0.3">
      <c r="B137" s="72" t="s">
        <v>1311</v>
      </c>
      <c r="C137" s="20" t="s">
        <v>1179</v>
      </c>
      <c r="D137" s="20">
        <v>138</v>
      </c>
      <c r="E137" s="69" t="s">
        <v>1166</v>
      </c>
      <c r="F137" s="70">
        <v>44981</v>
      </c>
      <c r="G137" s="20">
        <v>35</v>
      </c>
      <c r="H137" s="73">
        <v>4.8</v>
      </c>
      <c r="I137" s="48">
        <f>IF(MONTH(CallsTable[[#This Row],[Date of Call]])&lt;=6, YEAR(CallsTable[[#This Row],[Date of Call]]),YEAR(CallsTable[[#This Row],[Date of Call]])+1)</f>
        <v>2023</v>
      </c>
      <c r="J137" s="48" t="str">
        <f>TEXT(CallsTable[[#This Row],[Date of Call]],"DDDD")</f>
        <v>Friday</v>
      </c>
      <c r="K137" s="48" t="str" cm="1">
        <f t="array" ref="K137">_xlfn.IFS(CallsTable[[#This Row],[Duration]]&lt;=10,"Under 10 mins",CallsTable[[#This Row],[Duration]]&lt;=30,"10 to 30 mins", CallsTable[[#This Row],[Duration]]&lt;60,"30 to 60 mins", CallsTable[[#This Row],[Duration]]&lt;=120,"1 to 2 hours",TRUE, "More than 2 hours")</f>
        <v>More than 2 hours</v>
      </c>
      <c r="L137" s="5">
        <f>ROUND(CallsTable[[#This Row],[Satisfaction Rating]],0)</f>
        <v>5</v>
      </c>
    </row>
    <row r="138" spans="2:12" x14ac:dyDescent="0.3">
      <c r="B138" s="72" t="s">
        <v>1312</v>
      </c>
      <c r="C138" s="20" t="s">
        <v>1169</v>
      </c>
      <c r="D138" s="20">
        <v>153</v>
      </c>
      <c r="E138" s="69" t="s">
        <v>1157</v>
      </c>
      <c r="F138" s="70">
        <v>44981</v>
      </c>
      <c r="G138" s="20">
        <v>200</v>
      </c>
      <c r="H138" s="73">
        <v>2</v>
      </c>
      <c r="I138" s="48">
        <f>IF(MONTH(CallsTable[[#This Row],[Date of Call]])&lt;=6, YEAR(CallsTable[[#This Row],[Date of Call]]),YEAR(CallsTable[[#This Row],[Date of Call]])+1)</f>
        <v>2023</v>
      </c>
      <c r="J138" s="48" t="str">
        <f>TEXT(CallsTable[[#This Row],[Date of Call]],"DDDD")</f>
        <v>Friday</v>
      </c>
      <c r="K138" s="48" t="str" cm="1">
        <f t="array" ref="K138">_xlfn.IFS(CallsTable[[#This Row],[Duration]]&lt;=10,"Under 10 mins",CallsTable[[#This Row],[Duration]]&lt;=30,"10 to 30 mins", CallsTable[[#This Row],[Duration]]&lt;60,"30 to 60 mins", CallsTable[[#This Row],[Duration]]&lt;=120,"1 to 2 hours",TRUE, "More than 2 hours")</f>
        <v>More than 2 hours</v>
      </c>
      <c r="L138" s="5">
        <f>ROUND(CallsTable[[#This Row],[Satisfaction Rating]],0)</f>
        <v>2</v>
      </c>
    </row>
    <row r="139" spans="2:12" x14ac:dyDescent="0.3">
      <c r="B139" s="72" t="s">
        <v>1313</v>
      </c>
      <c r="C139" s="20" t="s">
        <v>1192</v>
      </c>
      <c r="D139" s="20">
        <v>61</v>
      </c>
      <c r="E139" s="69" t="s">
        <v>1184</v>
      </c>
      <c r="F139" s="70">
        <v>44982</v>
      </c>
      <c r="G139" s="20">
        <v>150</v>
      </c>
      <c r="H139" s="73">
        <v>4.5999999999999996</v>
      </c>
      <c r="I139" s="48">
        <f>IF(MONTH(CallsTable[[#This Row],[Date of Call]])&lt;=6, YEAR(CallsTable[[#This Row],[Date of Call]]),YEAR(CallsTable[[#This Row],[Date of Call]])+1)</f>
        <v>2023</v>
      </c>
      <c r="J139" s="48" t="str">
        <f>TEXT(CallsTable[[#This Row],[Date of Call]],"DDDD")</f>
        <v>Saturday</v>
      </c>
      <c r="K139" s="48" t="str" cm="1">
        <f t="array" ref="K139">_xlfn.IFS(CallsTable[[#This Row],[Duration]]&lt;=10,"Under 10 mins",CallsTable[[#This Row],[Duration]]&lt;=30,"10 to 30 mins", CallsTable[[#This Row],[Duration]]&lt;60,"30 to 60 mins", CallsTable[[#This Row],[Duration]]&lt;=120,"1 to 2 hours",TRUE, "More than 2 hours")</f>
        <v>1 to 2 hours</v>
      </c>
      <c r="L139" s="5">
        <f>ROUND(CallsTable[[#This Row],[Satisfaction Rating]],0)</f>
        <v>5</v>
      </c>
    </row>
    <row r="140" spans="2:12" x14ac:dyDescent="0.3">
      <c r="B140" s="72" t="s">
        <v>1314</v>
      </c>
      <c r="C140" s="20" t="s">
        <v>1181</v>
      </c>
      <c r="D140" s="20">
        <v>62</v>
      </c>
      <c r="E140" s="69" t="s">
        <v>1157</v>
      </c>
      <c r="F140" s="70">
        <v>44982</v>
      </c>
      <c r="G140" s="20">
        <v>21</v>
      </c>
      <c r="H140" s="73">
        <v>2.6</v>
      </c>
      <c r="I140" s="48">
        <f>IF(MONTH(CallsTable[[#This Row],[Date of Call]])&lt;=6, YEAR(CallsTable[[#This Row],[Date of Call]]),YEAR(CallsTable[[#This Row],[Date of Call]])+1)</f>
        <v>2023</v>
      </c>
      <c r="J140" s="48" t="str">
        <f>TEXT(CallsTable[[#This Row],[Date of Call]],"DDDD")</f>
        <v>Saturday</v>
      </c>
      <c r="K140" s="48" t="str" cm="1">
        <f t="array" ref="K140">_xlfn.IFS(CallsTable[[#This Row],[Duration]]&lt;=10,"Under 10 mins",CallsTable[[#This Row],[Duration]]&lt;=30,"10 to 30 mins", CallsTable[[#This Row],[Duration]]&lt;60,"30 to 60 mins", CallsTable[[#This Row],[Duration]]&lt;=120,"1 to 2 hours",TRUE, "More than 2 hours")</f>
        <v>1 to 2 hours</v>
      </c>
      <c r="L140" s="5">
        <f>ROUND(CallsTable[[#This Row],[Satisfaction Rating]],0)</f>
        <v>3</v>
      </c>
    </row>
    <row r="141" spans="2:12" x14ac:dyDescent="0.3">
      <c r="B141" s="72" t="s">
        <v>1315</v>
      </c>
      <c r="C141" s="20" t="s">
        <v>1158</v>
      </c>
      <c r="D141" s="20">
        <v>151</v>
      </c>
      <c r="E141" s="69" t="s">
        <v>1178</v>
      </c>
      <c r="F141" s="70">
        <v>44983</v>
      </c>
      <c r="G141" s="20">
        <v>46</v>
      </c>
      <c r="H141" s="73">
        <v>4.9000000000000004</v>
      </c>
      <c r="I141" s="48">
        <f>IF(MONTH(CallsTable[[#This Row],[Date of Call]])&lt;=6, YEAR(CallsTable[[#This Row],[Date of Call]]),YEAR(CallsTable[[#This Row],[Date of Call]])+1)</f>
        <v>2023</v>
      </c>
      <c r="J141" s="48" t="str">
        <f>TEXT(CallsTable[[#This Row],[Date of Call]],"DDDD")</f>
        <v>Sunday</v>
      </c>
      <c r="K141" s="48" t="str" cm="1">
        <f t="array" ref="K141">_xlfn.IFS(CallsTable[[#This Row],[Duration]]&lt;=10,"Under 10 mins",CallsTable[[#This Row],[Duration]]&lt;=30,"10 to 30 mins", CallsTable[[#This Row],[Duration]]&lt;60,"30 to 60 mins", CallsTable[[#This Row],[Duration]]&lt;=120,"1 to 2 hours",TRUE, "More than 2 hours")</f>
        <v>More than 2 hours</v>
      </c>
      <c r="L141" s="5">
        <f>ROUND(CallsTable[[#This Row],[Satisfaction Rating]],0)</f>
        <v>5</v>
      </c>
    </row>
    <row r="142" spans="2:12" x14ac:dyDescent="0.3">
      <c r="B142" s="72" t="s">
        <v>1316</v>
      </c>
      <c r="C142" s="20" t="s">
        <v>1188</v>
      </c>
      <c r="D142" s="20">
        <v>102</v>
      </c>
      <c r="E142" s="69" t="s">
        <v>1172</v>
      </c>
      <c r="F142" s="70">
        <v>44983</v>
      </c>
      <c r="G142" s="20">
        <v>165</v>
      </c>
      <c r="H142" s="73">
        <v>2.7</v>
      </c>
      <c r="I142" s="48">
        <f>IF(MONTH(CallsTable[[#This Row],[Date of Call]])&lt;=6, YEAR(CallsTable[[#This Row],[Date of Call]]),YEAR(CallsTable[[#This Row],[Date of Call]])+1)</f>
        <v>2023</v>
      </c>
      <c r="J142" s="48" t="str">
        <f>TEXT(CallsTable[[#This Row],[Date of Call]],"DDDD")</f>
        <v>Sunday</v>
      </c>
      <c r="K142" s="48" t="str" cm="1">
        <f t="array" ref="K142">_xlfn.IFS(CallsTable[[#This Row],[Duration]]&lt;=10,"Under 10 mins",CallsTable[[#This Row],[Duration]]&lt;=30,"10 to 30 mins", CallsTable[[#This Row],[Duration]]&lt;60,"30 to 60 mins", CallsTable[[#This Row],[Duration]]&lt;=120,"1 to 2 hours",TRUE, "More than 2 hours")</f>
        <v>1 to 2 hours</v>
      </c>
      <c r="L142" s="5">
        <f>ROUND(CallsTable[[#This Row],[Satisfaction Rating]],0)</f>
        <v>3</v>
      </c>
    </row>
    <row r="143" spans="2:12" x14ac:dyDescent="0.3">
      <c r="B143" s="72" t="s">
        <v>1317</v>
      </c>
      <c r="C143" s="20" t="s">
        <v>1174</v>
      </c>
      <c r="D143" s="20">
        <v>64</v>
      </c>
      <c r="E143" s="69" t="s">
        <v>1157</v>
      </c>
      <c r="F143" s="70">
        <v>44983</v>
      </c>
      <c r="G143" s="20">
        <v>84</v>
      </c>
      <c r="H143" s="73">
        <v>4.0999999999999996</v>
      </c>
      <c r="I143" s="48">
        <f>IF(MONTH(CallsTable[[#This Row],[Date of Call]])&lt;=6, YEAR(CallsTable[[#This Row],[Date of Call]]),YEAR(CallsTable[[#This Row],[Date of Call]])+1)</f>
        <v>2023</v>
      </c>
      <c r="J143" s="48" t="str">
        <f>TEXT(CallsTable[[#This Row],[Date of Call]],"DDDD")</f>
        <v>Sunday</v>
      </c>
      <c r="K143" s="48" t="str" cm="1">
        <f t="array" ref="K143">_xlfn.IFS(CallsTable[[#This Row],[Duration]]&lt;=10,"Under 10 mins",CallsTable[[#This Row],[Duration]]&lt;=30,"10 to 30 mins", CallsTable[[#This Row],[Duration]]&lt;60,"30 to 60 mins", CallsTable[[#This Row],[Duration]]&lt;=120,"1 to 2 hours",TRUE, "More than 2 hours")</f>
        <v>1 to 2 hours</v>
      </c>
      <c r="L143" s="5">
        <f>ROUND(CallsTable[[#This Row],[Satisfaction Rating]],0)</f>
        <v>4</v>
      </c>
    </row>
    <row r="144" spans="2:12" x14ac:dyDescent="0.3">
      <c r="B144" s="72" t="s">
        <v>1318</v>
      </c>
      <c r="C144" s="20" t="s">
        <v>1161</v>
      </c>
      <c r="D144" s="20">
        <v>6</v>
      </c>
      <c r="E144" s="69" t="s">
        <v>1172</v>
      </c>
      <c r="F144" s="70">
        <v>44984</v>
      </c>
      <c r="G144" s="20">
        <v>102</v>
      </c>
      <c r="H144" s="73">
        <v>4.4000000000000004</v>
      </c>
      <c r="I144" s="48">
        <f>IF(MONTH(CallsTable[[#This Row],[Date of Call]])&lt;=6, YEAR(CallsTable[[#This Row],[Date of Call]]),YEAR(CallsTable[[#This Row],[Date of Call]])+1)</f>
        <v>2023</v>
      </c>
      <c r="J144" s="48" t="str">
        <f>TEXT(CallsTable[[#This Row],[Date of Call]],"DDDD")</f>
        <v>Monday</v>
      </c>
      <c r="K144" s="48" t="str" cm="1">
        <f t="array" ref="K144">_xlfn.IFS(CallsTable[[#This Row],[Duration]]&lt;=10,"Under 10 mins",CallsTable[[#This Row],[Duration]]&lt;=30,"10 to 30 mins", CallsTable[[#This Row],[Duration]]&lt;60,"30 to 60 mins", CallsTable[[#This Row],[Duration]]&lt;=120,"1 to 2 hours",TRUE, "More than 2 hours")</f>
        <v>Under 10 mins</v>
      </c>
      <c r="L144" s="5">
        <f>ROUND(CallsTable[[#This Row],[Satisfaction Rating]],0)</f>
        <v>4</v>
      </c>
    </row>
    <row r="145" spans="2:12" x14ac:dyDescent="0.3">
      <c r="B145" s="72" t="s">
        <v>1319</v>
      </c>
      <c r="C145" s="20" t="s">
        <v>1174</v>
      </c>
      <c r="D145" s="20">
        <v>129</v>
      </c>
      <c r="E145" s="69" t="s">
        <v>1157</v>
      </c>
      <c r="F145" s="70">
        <v>44984</v>
      </c>
      <c r="G145" s="20">
        <v>180</v>
      </c>
      <c r="H145" s="73">
        <v>4.8</v>
      </c>
      <c r="I145" s="48">
        <f>IF(MONTH(CallsTable[[#This Row],[Date of Call]])&lt;=6, YEAR(CallsTable[[#This Row],[Date of Call]]),YEAR(CallsTable[[#This Row],[Date of Call]])+1)</f>
        <v>2023</v>
      </c>
      <c r="J145" s="48" t="str">
        <f>TEXT(CallsTable[[#This Row],[Date of Call]],"DDDD")</f>
        <v>Monday</v>
      </c>
      <c r="K145" s="48" t="str" cm="1">
        <f t="array" ref="K145">_xlfn.IFS(CallsTable[[#This Row],[Duration]]&lt;=10,"Under 10 mins",CallsTable[[#This Row],[Duration]]&lt;=30,"10 to 30 mins", CallsTable[[#This Row],[Duration]]&lt;60,"30 to 60 mins", CallsTable[[#This Row],[Duration]]&lt;=120,"1 to 2 hours",TRUE, "More than 2 hours")</f>
        <v>More than 2 hours</v>
      </c>
      <c r="L145" s="5">
        <f>ROUND(CallsTable[[#This Row],[Satisfaction Rating]],0)</f>
        <v>5</v>
      </c>
    </row>
    <row r="146" spans="2:12" x14ac:dyDescent="0.3">
      <c r="B146" s="72" t="s">
        <v>1320</v>
      </c>
      <c r="C146" s="20" t="s">
        <v>1181</v>
      </c>
      <c r="D146" s="20">
        <v>42</v>
      </c>
      <c r="E146" s="69" t="s">
        <v>1178</v>
      </c>
      <c r="F146" s="70">
        <v>44985</v>
      </c>
      <c r="G146" s="20">
        <v>111</v>
      </c>
      <c r="H146" s="73">
        <v>3</v>
      </c>
      <c r="I146" s="48">
        <f>IF(MONTH(CallsTable[[#This Row],[Date of Call]])&lt;=6, YEAR(CallsTable[[#This Row],[Date of Call]]),YEAR(CallsTable[[#This Row],[Date of Call]])+1)</f>
        <v>2023</v>
      </c>
      <c r="J146" s="48" t="str">
        <f>TEXT(CallsTable[[#This Row],[Date of Call]],"DDDD")</f>
        <v>Tuesday</v>
      </c>
      <c r="K146" s="48" t="str" cm="1">
        <f t="array" ref="K146">_xlfn.IFS(CallsTable[[#This Row],[Duration]]&lt;=10,"Under 10 mins",CallsTable[[#This Row],[Duration]]&lt;=30,"10 to 30 mins", CallsTable[[#This Row],[Duration]]&lt;60,"30 to 60 mins", CallsTable[[#This Row],[Duration]]&lt;=120,"1 to 2 hours",TRUE, "More than 2 hours")</f>
        <v>30 to 60 mins</v>
      </c>
      <c r="L146" s="5">
        <f>ROUND(CallsTable[[#This Row],[Satisfaction Rating]],0)</f>
        <v>3</v>
      </c>
    </row>
    <row r="147" spans="2:12" x14ac:dyDescent="0.3">
      <c r="B147" s="72" t="s">
        <v>1321</v>
      </c>
      <c r="C147" s="20" t="s">
        <v>1181</v>
      </c>
      <c r="D147" s="20">
        <v>71</v>
      </c>
      <c r="E147" s="69" t="s">
        <v>1184</v>
      </c>
      <c r="F147" s="70">
        <v>44985</v>
      </c>
      <c r="G147" s="20">
        <v>104</v>
      </c>
      <c r="H147" s="73">
        <v>3.1</v>
      </c>
      <c r="I147" s="48">
        <f>IF(MONTH(CallsTable[[#This Row],[Date of Call]])&lt;=6, YEAR(CallsTable[[#This Row],[Date of Call]]),YEAR(CallsTable[[#This Row],[Date of Call]])+1)</f>
        <v>2023</v>
      </c>
      <c r="J147" s="48" t="str">
        <f>TEXT(CallsTable[[#This Row],[Date of Call]],"DDDD")</f>
        <v>Tuesday</v>
      </c>
      <c r="K147" s="48" t="str" cm="1">
        <f t="array" ref="K147">_xlfn.IFS(CallsTable[[#This Row],[Duration]]&lt;=10,"Under 10 mins",CallsTable[[#This Row],[Duration]]&lt;=30,"10 to 30 mins", CallsTable[[#This Row],[Duration]]&lt;60,"30 to 60 mins", CallsTable[[#This Row],[Duration]]&lt;=120,"1 to 2 hours",TRUE, "More than 2 hours")</f>
        <v>1 to 2 hours</v>
      </c>
      <c r="L147" s="5">
        <f>ROUND(CallsTable[[#This Row],[Satisfaction Rating]],0)</f>
        <v>3</v>
      </c>
    </row>
    <row r="148" spans="2:12" x14ac:dyDescent="0.3">
      <c r="B148" s="72" t="s">
        <v>1322</v>
      </c>
      <c r="C148" s="20" t="s">
        <v>1165</v>
      </c>
      <c r="D148" s="20">
        <v>53</v>
      </c>
      <c r="E148" s="69" t="s">
        <v>1172</v>
      </c>
      <c r="F148" s="70">
        <v>44985</v>
      </c>
      <c r="G148" s="20">
        <v>80</v>
      </c>
      <c r="H148" s="73">
        <v>2.6</v>
      </c>
      <c r="I148" s="48">
        <f>IF(MONTH(CallsTable[[#This Row],[Date of Call]])&lt;=6, YEAR(CallsTable[[#This Row],[Date of Call]]),YEAR(CallsTable[[#This Row],[Date of Call]])+1)</f>
        <v>2023</v>
      </c>
      <c r="J148" s="48" t="str">
        <f>TEXT(CallsTable[[#This Row],[Date of Call]],"DDDD")</f>
        <v>Tuesday</v>
      </c>
      <c r="K148" s="48" t="str" cm="1">
        <f t="array" ref="K148">_xlfn.IFS(CallsTable[[#This Row],[Duration]]&lt;=10,"Under 10 mins",CallsTable[[#This Row],[Duration]]&lt;=30,"10 to 30 mins", CallsTable[[#This Row],[Duration]]&lt;60,"30 to 60 mins", CallsTable[[#This Row],[Duration]]&lt;=120,"1 to 2 hours",TRUE, "More than 2 hours")</f>
        <v>30 to 60 mins</v>
      </c>
      <c r="L148" s="5">
        <f>ROUND(CallsTable[[#This Row],[Satisfaction Rating]],0)</f>
        <v>3</v>
      </c>
    </row>
    <row r="149" spans="2:12" x14ac:dyDescent="0.3">
      <c r="B149" s="72" t="s">
        <v>1323</v>
      </c>
      <c r="C149" s="20" t="s">
        <v>1171</v>
      </c>
      <c r="D149" s="20">
        <v>155</v>
      </c>
      <c r="E149" s="69" t="s">
        <v>1184</v>
      </c>
      <c r="F149" s="70">
        <v>44986</v>
      </c>
      <c r="G149" s="20">
        <v>132</v>
      </c>
      <c r="H149" s="73">
        <v>4.5999999999999996</v>
      </c>
      <c r="I149" s="48">
        <f>IF(MONTH(CallsTable[[#This Row],[Date of Call]])&lt;=6, YEAR(CallsTable[[#This Row],[Date of Call]]),YEAR(CallsTable[[#This Row],[Date of Call]])+1)</f>
        <v>2023</v>
      </c>
      <c r="J149" s="48" t="str">
        <f>TEXT(CallsTable[[#This Row],[Date of Call]],"DDDD")</f>
        <v>Wednesday</v>
      </c>
      <c r="K149" s="48" t="str" cm="1">
        <f t="array" ref="K149">_xlfn.IFS(CallsTable[[#This Row],[Duration]]&lt;=10,"Under 10 mins",CallsTable[[#This Row],[Duration]]&lt;=30,"10 to 30 mins", CallsTable[[#This Row],[Duration]]&lt;60,"30 to 60 mins", CallsTable[[#This Row],[Duration]]&lt;=120,"1 to 2 hours",TRUE, "More than 2 hours")</f>
        <v>More than 2 hours</v>
      </c>
      <c r="L149" s="5">
        <f>ROUND(CallsTable[[#This Row],[Satisfaction Rating]],0)</f>
        <v>5</v>
      </c>
    </row>
    <row r="150" spans="2:12" x14ac:dyDescent="0.3">
      <c r="B150" s="72" t="s">
        <v>1324</v>
      </c>
      <c r="C150" s="20" t="s">
        <v>1171</v>
      </c>
      <c r="D150" s="20">
        <v>90</v>
      </c>
      <c r="E150" s="69" t="s">
        <v>1178</v>
      </c>
      <c r="F150" s="70">
        <v>44986</v>
      </c>
      <c r="G150" s="20">
        <v>170</v>
      </c>
      <c r="H150" s="73">
        <v>3.7</v>
      </c>
      <c r="I150" s="48">
        <f>IF(MONTH(CallsTable[[#This Row],[Date of Call]])&lt;=6, YEAR(CallsTable[[#This Row],[Date of Call]]),YEAR(CallsTable[[#This Row],[Date of Call]])+1)</f>
        <v>2023</v>
      </c>
      <c r="J150" s="48" t="str">
        <f>TEXT(CallsTable[[#This Row],[Date of Call]],"DDDD")</f>
        <v>Wednesday</v>
      </c>
      <c r="K150" s="48" t="str" cm="1">
        <f t="array" ref="K150">_xlfn.IFS(CallsTable[[#This Row],[Duration]]&lt;=10,"Under 10 mins",CallsTable[[#This Row],[Duration]]&lt;=30,"10 to 30 mins", CallsTable[[#This Row],[Duration]]&lt;60,"30 to 60 mins", CallsTable[[#This Row],[Duration]]&lt;=120,"1 to 2 hours",TRUE, "More than 2 hours")</f>
        <v>1 to 2 hours</v>
      </c>
      <c r="L150" s="5">
        <f>ROUND(CallsTable[[#This Row],[Satisfaction Rating]],0)</f>
        <v>4</v>
      </c>
    </row>
    <row r="151" spans="2:12" x14ac:dyDescent="0.3">
      <c r="B151" s="72" t="s">
        <v>1325</v>
      </c>
      <c r="C151" s="20" t="s">
        <v>1174</v>
      </c>
      <c r="D151" s="20">
        <v>166</v>
      </c>
      <c r="E151" s="69" t="s">
        <v>1166</v>
      </c>
      <c r="F151" s="70">
        <v>44986</v>
      </c>
      <c r="G151" s="20">
        <v>36</v>
      </c>
      <c r="H151" s="73">
        <v>3.8</v>
      </c>
      <c r="I151" s="48">
        <f>IF(MONTH(CallsTable[[#This Row],[Date of Call]])&lt;=6, YEAR(CallsTable[[#This Row],[Date of Call]]),YEAR(CallsTable[[#This Row],[Date of Call]])+1)</f>
        <v>2023</v>
      </c>
      <c r="J151" s="48" t="str">
        <f>TEXT(CallsTable[[#This Row],[Date of Call]],"DDDD")</f>
        <v>Wednesday</v>
      </c>
      <c r="K151" s="48" t="str" cm="1">
        <f t="array" ref="K151">_xlfn.IFS(CallsTable[[#This Row],[Duration]]&lt;=10,"Under 10 mins",CallsTable[[#This Row],[Duration]]&lt;=30,"10 to 30 mins", CallsTable[[#This Row],[Duration]]&lt;60,"30 to 60 mins", CallsTable[[#This Row],[Duration]]&lt;=120,"1 to 2 hours",TRUE, "More than 2 hours")</f>
        <v>More than 2 hours</v>
      </c>
      <c r="L151" s="5">
        <f>ROUND(CallsTable[[#This Row],[Satisfaction Rating]],0)</f>
        <v>4</v>
      </c>
    </row>
    <row r="152" spans="2:12" x14ac:dyDescent="0.3">
      <c r="B152" s="72" t="s">
        <v>1326</v>
      </c>
      <c r="C152" s="20" t="s">
        <v>1162</v>
      </c>
      <c r="D152" s="20">
        <v>89</v>
      </c>
      <c r="E152" s="69" t="s">
        <v>1184</v>
      </c>
      <c r="F152" s="70">
        <v>44986</v>
      </c>
      <c r="G152" s="20">
        <v>126</v>
      </c>
      <c r="H152" s="73">
        <v>3.6</v>
      </c>
      <c r="I152" s="48">
        <f>IF(MONTH(CallsTable[[#This Row],[Date of Call]])&lt;=6, YEAR(CallsTable[[#This Row],[Date of Call]]),YEAR(CallsTable[[#This Row],[Date of Call]])+1)</f>
        <v>2023</v>
      </c>
      <c r="J152" s="48" t="str">
        <f>TEXT(CallsTable[[#This Row],[Date of Call]],"DDDD")</f>
        <v>Wednesday</v>
      </c>
      <c r="K152" s="48" t="str" cm="1">
        <f t="array" ref="K152">_xlfn.IFS(CallsTable[[#This Row],[Duration]]&lt;=10,"Under 10 mins",CallsTable[[#This Row],[Duration]]&lt;=30,"10 to 30 mins", CallsTable[[#This Row],[Duration]]&lt;60,"30 to 60 mins", CallsTable[[#This Row],[Duration]]&lt;=120,"1 to 2 hours",TRUE, "More than 2 hours")</f>
        <v>1 to 2 hours</v>
      </c>
      <c r="L152" s="5">
        <f>ROUND(CallsTable[[#This Row],[Satisfaction Rating]],0)</f>
        <v>4</v>
      </c>
    </row>
    <row r="153" spans="2:12" x14ac:dyDescent="0.3">
      <c r="B153" s="72" t="s">
        <v>1327</v>
      </c>
      <c r="C153" s="20" t="s">
        <v>1192</v>
      </c>
      <c r="D153" s="20">
        <v>152</v>
      </c>
      <c r="E153" s="69" t="s">
        <v>1172</v>
      </c>
      <c r="F153" s="70">
        <v>44986</v>
      </c>
      <c r="G153" s="20">
        <v>215</v>
      </c>
      <c r="H153" s="73">
        <v>4.4000000000000004</v>
      </c>
      <c r="I153" s="48">
        <f>IF(MONTH(CallsTable[[#This Row],[Date of Call]])&lt;=6, YEAR(CallsTable[[#This Row],[Date of Call]]),YEAR(CallsTable[[#This Row],[Date of Call]])+1)</f>
        <v>2023</v>
      </c>
      <c r="J153" s="48" t="str">
        <f>TEXT(CallsTable[[#This Row],[Date of Call]],"DDDD")</f>
        <v>Wednesday</v>
      </c>
      <c r="K153" s="48" t="str" cm="1">
        <f t="array" ref="K153">_xlfn.IFS(CallsTable[[#This Row],[Duration]]&lt;=10,"Under 10 mins",CallsTable[[#This Row],[Duration]]&lt;=30,"10 to 30 mins", CallsTable[[#This Row],[Duration]]&lt;60,"30 to 60 mins", CallsTable[[#This Row],[Duration]]&lt;=120,"1 to 2 hours",TRUE, "More than 2 hours")</f>
        <v>More than 2 hours</v>
      </c>
      <c r="L153" s="5">
        <f>ROUND(CallsTable[[#This Row],[Satisfaction Rating]],0)</f>
        <v>4</v>
      </c>
    </row>
    <row r="154" spans="2:12" x14ac:dyDescent="0.3">
      <c r="B154" s="72" t="s">
        <v>1328</v>
      </c>
      <c r="C154" s="20" t="s">
        <v>1162</v>
      </c>
      <c r="D154" s="20">
        <v>137</v>
      </c>
      <c r="E154" s="69" t="s">
        <v>1178</v>
      </c>
      <c r="F154" s="70">
        <v>44986</v>
      </c>
      <c r="G154" s="20">
        <v>114</v>
      </c>
      <c r="H154" s="73">
        <v>3.2</v>
      </c>
      <c r="I154" s="48">
        <f>IF(MONTH(CallsTable[[#This Row],[Date of Call]])&lt;=6, YEAR(CallsTable[[#This Row],[Date of Call]]),YEAR(CallsTable[[#This Row],[Date of Call]])+1)</f>
        <v>2023</v>
      </c>
      <c r="J154" s="48" t="str">
        <f>TEXT(CallsTable[[#This Row],[Date of Call]],"DDDD")</f>
        <v>Wednesday</v>
      </c>
      <c r="K154" s="48" t="str" cm="1">
        <f t="array" ref="K154">_xlfn.IFS(CallsTable[[#This Row],[Duration]]&lt;=10,"Under 10 mins",CallsTable[[#This Row],[Duration]]&lt;=30,"10 to 30 mins", CallsTable[[#This Row],[Duration]]&lt;60,"30 to 60 mins", CallsTable[[#This Row],[Duration]]&lt;=120,"1 to 2 hours",TRUE, "More than 2 hours")</f>
        <v>More than 2 hours</v>
      </c>
      <c r="L154" s="5">
        <f>ROUND(CallsTable[[#This Row],[Satisfaction Rating]],0)</f>
        <v>3</v>
      </c>
    </row>
    <row r="155" spans="2:12" x14ac:dyDescent="0.3">
      <c r="B155" s="72" t="s">
        <v>1329</v>
      </c>
      <c r="C155" s="20" t="s">
        <v>1162</v>
      </c>
      <c r="D155" s="20">
        <v>43</v>
      </c>
      <c r="E155" s="69" t="s">
        <v>1178</v>
      </c>
      <c r="F155" s="70">
        <v>44986</v>
      </c>
      <c r="G155" s="20">
        <v>99</v>
      </c>
      <c r="H155" s="73">
        <v>4.7</v>
      </c>
      <c r="I155" s="48">
        <f>IF(MONTH(CallsTable[[#This Row],[Date of Call]])&lt;=6, YEAR(CallsTable[[#This Row],[Date of Call]]),YEAR(CallsTable[[#This Row],[Date of Call]])+1)</f>
        <v>2023</v>
      </c>
      <c r="J155" s="48" t="str">
        <f>TEXT(CallsTable[[#This Row],[Date of Call]],"DDDD")</f>
        <v>Wednesday</v>
      </c>
      <c r="K155" s="48" t="str" cm="1">
        <f t="array" ref="K155">_xlfn.IFS(CallsTable[[#This Row],[Duration]]&lt;=10,"Under 10 mins",CallsTable[[#This Row],[Duration]]&lt;=30,"10 to 30 mins", CallsTable[[#This Row],[Duration]]&lt;60,"30 to 60 mins", CallsTable[[#This Row],[Duration]]&lt;=120,"1 to 2 hours",TRUE, "More than 2 hours")</f>
        <v>30 to 60 mins</v>
      </c>
      <c r="L155" s="5">
        <f>ROUND(CallsTable[[#This Row],[Satisfaction Rating]],0)</f>
        <v>5</v>
      </c>
    </row>
    <row r="156" spans="2:12" x14ac:dyDescent="0.3">
      <c r="B156" s="72" t="s">
        <v>1330</v>
      </c>
      <c r="C156" s="20" t="s">
        <v>1183</v>
      </c>
      <c r="D156" s="20">
        <v>114</v>
      </c>
      <c r="E156" s="69" t="s">
        <v>1178</v>
      </c>
      <c r="F156" s="70">
        <v>44987</v>
      </c>
      <c r="G156" s="20">
        <v>23</v>
      </c>
      <c r="H156" s="73">
        <v>4.8</v>
      </c>
      <c r="I156" s="48">
        <f>IF(MONTH(CallsTable[[#This Row],[Date of Call]])&lt;=6, YEAR(CallsTable[[#This Row],[Date of Call]]),YEAR(CallsTable[[#This Row],[Date of Call]])+1)</f>
        <v>2023</v>
      </c>
      <c r="J156" s="48" t="str">
        <f>TEXT(CallsTable[[#This Row],[Date of Call]],"DDDD")</f>
        <v>Thursday</v>
      </c>
      <c r="K156" s="48" t="str" cm="1">
        <f t="array" ref="K156">_xlfn.IFS(CallsTable[[#This Row],[Duration]]&lt;=10,"Under 10 mins",CallsTable[[#This Row],[Duration]]&lt;=30,"10 to 30 mins", CallsTable[[#This Row],[Duration]]&lt;60,"30 to 60 mins", CallsTable[[#This Row],[Duration]]&lt;=120,"1 to 2 hours",TRUE, "More than 2 hours")</f>
        <v>1 to 2 hours</v>
      </c>
      <c r="L156" s="5">
        <f>ROUND(CallsTable[[#This Row],[Satisfaction Rating]],0)</f>
        <v>5</v>
      </c>
    </row>
    <row r="157" spans="2:12" x14ac:dyDescent="0.3">
      <c r="B157" s="72" t="s">
        <v>1331</v>
      </c>
      <c r="C157" s="20" t="s">
        <v>1169</v>
      </c>
      <c r="D157" s="20">
        <v>103</v>
      </c>
      <c r="E157" s="69" t="s">
        <v>1184</v>
      </c>
      <c r="F157" s="70">
        <v>44987</v>
      </c>
      <c r="G157" s="20">
        <v>75</v>
      </c>
      <c r="H157" s="73">
        <v>2.7</v>
      </c>
      <c r="I157" s="48">
        <f>IF(MONTH(CallsTable[[#This Row],[Date of Call]])&lt;=6, YEAR(CallsTable[[#This Row],[Date of Call]]),YEAR(CallsTable[[#This Row],[Date of Call]])+1)</f>
        <v>2023</v>
      </c>
      <c r="J157" s="48" t="str">
        <f>TEXT(CallsTable[[#This Row],[Date of Call]],"DDDD")</f>
        <v>Thursday</v>
      </c>
      <c r="K157" s="48" t="str" cm="1">
        <f t="array" ref="K157">_xlfn.IFS(CallsTable[[#This Row],[Duration]]&lt;=10,"Under 10 mins",CallsTable[[#This Row],[Duration]]&lt;=30,"10 to 30 mins", CallsTable[[#This Row],[Duration]]&lt;60,"30 to 60 mins", CallsTable[[#This Row],[Duration]]&lt;=120,"1 to 2 hours",TRUE, "More than 2 hours")</f>
        <v>1 to 2 hours</v>
      </c>
      <c r="L157" s="5">
        <f>ROUND(CallsTable[[#This Row],[Satisfaction Rating]],0)</f>
        <v>3</v>
      </c>
    </row>
    <row r="158" spans="2:12" x14ac:dyDescent="0.3">
      <c r="B158" s="72" t="s">
        <v>1332</v>
      </c>
      <c r="C158" s="20" t="s">
        <v>1162</v>
      </c>
      <c r="D158" s="20">
        <v>98</v>
      </c>
      <c r="E158" s="69" t="s">
        <v>1172</v>
      </c>
      <c r="F158" s="70">
        <v>44987</v>
      </c>
      <c r="G158" s="20">
        <v>100</v>
      </c>
      <c r="H158" s="73">
        <v>3.8</v>
      </c>
      <c r="I158" s="48">
        <f>IF(MONTH(CallsTable[[#This Row],[Date of Call]])&lt;=6, YEAR(CallsTable[[#This Row],[Date of Call]]),YEAR(CallsTable[[#This Row],[Date of Call]])+1)</f>
        <v>2023</v>
      </c>
      <c r="J158" s="48" t="str">
        <f>TEXT(CallsTable[[#This Row],[Date of Call]],"DDDD")</f>
        <v>Thursday</v>
      </c>
      <c r="K158" s="48" t="str" cm="1">
        <f t="array" ref="K158">_xlfn.IFS(CallsTable[[#This Row],[Duration]]&lt;=10,"Under 10 mins",CallsTable[[#This Row],[Duration]]&lt;=30,"10 to 30 mins", CallsTable[[#This Row],[Duration]]&lt;60,"30 to 60 mins", CallsTable[[#This Row],[Duration]]&lt;=120,"1 to 2 hours",TRUE, "More than 2 hours")</f>
        <v>1 to 2 hours</v>
      </c>
      <c r="L158" s="5">
        <f>ROUND(CallsTable[[#This Row],[Satisfaction Rating]],0)</f>
        <v>4</v>
      </c>
    </row>
    <row r="159" spans="2:12" x14ac:dyDescent="0.3">
      <c r="B159" s="72" t="s">
        <v>1333</v>
      </c>
      <c r="C159" s="20" t="s">
        <v>1174</v>
      </c>
      <c r="D159" s="20">
        <v>106</v>
      </c>
      <c r="E159" s="69" t="s">
        <v>1166</v>
      </c>
      <c r="F159" s="70">
        <v>44987</v>
      </c>
      <c r="G159" s="20">
        <v>108</v>
      </c>
      <c r="H159" s="73">
        <v>4.3</v>
      </c>
      <c r="I159" s="48">
        <f>IF(MONTH(CallsTable[[#This Row],[Date of Call]])&lt;=6, YEAR(CallsTable[[#This Row],[Date of Call]]),YEAR(CallsTable[[#This Row],[Date of Call]])+1)</f>
        <v>2023</v>
      </c>
      <c r="J159" s="48" t="str">
        <f>TEXT(CallsTable[[#This Row],[Date of Call]],"DDDD")</f>
        <v>Thursday</v>
      </c>
      <c r="K159" s="48" t="str" cm="1">
        <f t="array" ref="K159">_xlfn.IFS(CallsTable[[#This Row],[Duration]]&lt;=10,"Under 10 mins",CallsTable[[#This Row],[Duration]]&lt;=30,"10 to 30 mins", CallsTable[[#This Row],[Duration]]&lt;60,"30 to 60 mins", CallsTable[[#This Row],[Duration]]&lt;=120,"1 to 2 hours",TRUE, "More than 2 hours")</f>
        <v>1 to 2 hours</v>
      </c>
      <c r="L159" s="5">
        <f>ROUND(CallsTable[[#This Row],[Satisfaction Rating]],0)</f>
        <v>4</v>
      </c>
    </row>
    <row r="160" spans="2:12" x14ac:dyDescent="0.3">
      <c r="B160" s="72" t="s">
        <v>1334</v>
      </c>
      <c r="C160" s="20" t="s">
        <v>1161</v>
      </c>
      <c r="D160" s="20">
        <v>96</v>
      </c>
      <c r="E160" s="69" t="s">
        <v>1166</v>
      </c>
      <c r="F160" s="70">
        <v>44987</v>
      </c>
      <c r="G160" s="20">
        <v>108</v>
      </c>
      <c r="H160" s="73">
        <v>5</v>
      </c>
      <c r="I160" s="48">
        <f>IF(MONTH(CallsTable[[#This Row],[Date of Call]])&lt;=6, YEAR(CallsTable[[#This Row],[Date of Call]]),YEAR(CallsTable[[#This Row],[Date of Call]])+1)</f>
        <v>2023</v>
      </c>
      <c r="J160" s="48" t="str">
        <f>TEXT(CallsTable[[#This Row],[Date of Call]],"DDDD")</f>
        <v>Thursday</v>
      </c>
      <c r="K160" s="48" t="str" cm="1">
        <f t="array" ref="K160">_xlfn.IFS(CallsTable[[#This Row],[Duration]]&lt;=10,"Under 10 mins",CallsTable[[#This Row],[Duration]]&lt;=30,"10 to 30 mins", CallsTable[[#This Row],[Duration]]&lt;60,"30 to 60 mins", CallsTable[[#This Row],[Duration]]&lt;=120,"1 to 2 hours",TRUE, "More than 2 hours")</f>
        <v>1 to 2 hours</v>
      </c>
      <c r="L160" s="5">
        <f>ROUND(CallsTable[[#This Row],[Satisfaction Rating]],0)</f>
        <v>5</v>
      </c>
    </row>
    <row r="161" spans="2:12" x14ac:dyDescent="0.3">
      <c r="B161" s="72" t="s">
        <v>1335</v>
      </c>
      <c r="C161" s="20" t="s">
        <v>1169</v>
      </c>
      <c r="D161" s="20">
        <v>70</v>
      </c>
      <c r="E161" s="69" t="s">
        <v>1166</v>
      </c>
      <c r="F161" s="70">
        <v>44987</v>
      </c>
      <c r="G161" s="20">
        <v>28</v>
      </c>
      <c r="H161" s="73">
        <v>4.8</v>
      </c>
      <c r="I161" s="48">
        <f>IF(MONTH(CallsTable[[#This Row],[Date of Call]])&lt;=6, YEAR(CallsTable[[#This Row],[Date of Call]]),YEAR(CallsTable[[#This Row],[Date of Call]])+1)</f>
        <v>2023</v>
      </c>
      <c r="J161" s="48" t="str">
        <f>TEXT(CallsTable[[#This Row],[Date of Call]],"DDDD")</f>
        <v>Thursday</v>
      </c>
      <c r="K161" s="48" t="str" cm="1">
        <f t="array" ref="K161">_xlfn.IFS(CallsTable[[#This Row],[Duration]]&lt;=10,"Under 10 mins",CallsTable[[#This Row],[Duration]]&lt;=30,"10 to 30 mins", CallsTable[[#This Row],[Duration]]&lt;60,"30 to 60 mins", CallsTable[[#This Row],[Duration]]&lt;=120,"1 to 2 hours",TRUE, "More than 2 hours")</f>
        <v>1 to 2 hours</v>
      </c>
      <c r="L161" s="5">
        <f>ROUND(CallsTable[[#This Row],[Satisfaction Rating]],0)</f>
        <v>5</v>
      </c>
    </row>
    <row r="162" spans="2:12" x14ac:dyDescent="0.3">
      <c r="B162" s="72" t="s">
        <v>1336</v>
      </c>
      <c r="C162" s="20" t="s">
        <v>1181</v>
      </c>
      <c r="D162" s="20">
        <v>86</v>
      </c>
      <c r="E162" s="69" t="s">
        <v>1157</v>
      </c>
      <c r="F162" s="70">
        <v>44988</v>
      </c>
      <c r="G162" s="20">
        <v>70</v>
      </c>
      <c r="H162" s="73">
        <v>4.9000000000000004</v>
      </c>
      <c r="I162" s="48">
        <f>IF(MONTH(CallsTable[[#This Row],[Date of Call]])&lt;=6, YEAR(CallsTable[[#This Row],[Date of Call]]),YEAR(CallsTable[[#This Row],[Date of Call]])+1)</f>
        <v>2023</v>
      </c>
      <c r="J162" s="48" t="str">
        <f>TEXT(CallsTable[[#This Row],[Date of Call]],"DDDD")</f>
        <v>Friday</v>
      </c>
      <c r="K162" s="48" t="str" cm="1">
        <f t="array" ref="K162">_xlfn.IFS(CallsTable[[#This Row],[Duration]]&lt;=10,"Under 10 mins",CallsTable[[#This Row],[Duration]]&lt;=30,"10 to 30 mins", CallsTable[[#This Row],[Duration]]&lt;60,"30 to 60 mins", CallsTable[[#This Row],[Duration]]&lt;=120,"1 to 2 hours",TRUE, "More than 2 hours")</f>
        <v>1 to 2 hours</v>
      </c>
      <c r="L162" s="5">
        <f>ROUND(CallsTable[[#This Row],[Satisfaction Rating]],0)</f>
        <v>5</v>
      </c>
    </row>
    <row r="163" spans="2:12" x14ac:dyDescent="0.3">
      <c r="B163" s="72" t="s">
        <v>1337</v>
      </c>
      <c r="C163" s="20" t="s">
        <v>1165</v>
      </c>
      <c r="D163" s="20">
        <v>64</v>
      </c>
      <c r="E163" s="69" t="s">
        <v>1157</v>
      </c>
      <c r="F163" s="70">
        <v>44988</v>
      </c>
      <c r="G163" s="20">
        <v>172</v>
      </c>
      <c r="H163" s="73">
        <v>4.0999999999999996</v>
      </c>
      <c r="I163" s="48">
        <f>IF(MONTH(CallsTable[[#This Row],[Date of Call]])&lt;=6, YEAR(CallsTable[[#This Row],[Date of Call]]),YEAR(CallsTable[[#This Row],[Date of Call]])+1)</f>
        <v>2023</v>
      </c>
      <c r="J163" s="48" t="str">
        <f>TEXT(CallsTable[[#This Row],[Date of Call]],"DDDD")</f>
        <v>Friday</v>
      </c>
      <c r="K163" s="48" t="str" cm="1">
        <f t="array" ref="K163">_xlfn.IFS(CallsTable[[#This Row],[Duration]]&lt;=10,"Under 10 mins",CallsTable[[#This Row],[Duration]]&lt;=30,"10 to 30 mins", CallsTable[[#This Row],[Duration]]&lt;60,"30 to 60 mins", CallsTable[[#This Row],[Duration]]&lt;=120,"1 to 2 hours",TRUE, "More than 2 hours")</f>
        <v>1 to 2 hours</v>
      </c>
      <c r="L163" s="5">
        <f>ROUND(CallsTable[[#This Row],[Satisfaction Rating]],0)</f>
        <v>4</v>
      </c>
    </row>
    <row r="164" spans="2:12" x14ac:dyDescent="0.3">
      <c r="B164" s="72" t="s">
        <v>1338</v>
      </c>
      <c r="C164" s="20" t="s">
        <v>1161</v>
      </c>
      <c r="D164" s="20">
        <v>113</v>
      </c>
      <c r="E164" s="69" t="s">
        <v>1172</v>
      </c>
      <c r="F164" s="70">
        <v>44988</v>
      </c>
      <c r="G164" s="20">
        <v>123</v>
      </c>
      <c r="H164" s="73">
        <v>4.4000000000000004</v>
      </c>
      <c r="I164" s="48">
        <f>IF(MONTH(CallsTable[[#This Row],[Date of Call]])&lt;=6, YEAR(CallsTable[[#This Row],[Date of Call]]),YEAR(CallsTable[[#This Row],[Date of Call]])+1)</f>
        <v>2023</v>
      </c>
      <c r="J164" s="48" t="str">
        <f>TEXT(CallsTable[[#This Row],[Date of Call]],"DDDD")</f>
        <v>Friday</v>
      </c>
      <c r="K164" s="48" t="str" cm="1">
        <f t="array" ref="K164">_xlfn.IFS(CallsTable[[#This Row],[Duration]]&lt;=10,"Under 10 mins",CallsTable[[#This Row],[Duration]]&lt;=30,"10 to 30 mins", CallsTable[[#This Row],[Duration]]&lt;60,"30 to 60 mins", CallsTable[[#This Row],[Duration]]&lt;=120,"1 to 2 hours",TRUE, "More than 2 hours")</f>
        <v>1 to 2 hours</v>
      </c>
      <c r="L164" s="5">
        <f>ROUND(CallsTable[[#This Row],[Satisfaction Rating]],0)</f>
        <v>4</v>
      </c>
    </row>
    <row r="165" spans="2:12" x14ac:dyDescent="0.3">
      <c r="B165" s="72" t="s">
        <v>1339</v>
      </c>
      <c r="C165" s="20" t="s">
        <v>1161</v>
      </c>
      <c r="D165" s="20">
        <v>21</v>
      </c>
      <c r="E165" s="69" t="s">
        <v>1166</v>
      </c>
      <c r="F165" s="70">
        <v>44988</v>
      </c>
      <c r="G165" s="20">
        <v>93</v>
      </c>
      <c r="H165" s="73">
        <v>3.4</v>
      </c>
      <c r="I165" s="48">
        <f>IF(MONTH(CallsTable[[#This Row],[Date of Call]])&lt;=6, YEAR(CallsTable[[#This Row],[Date of Call]]),YEAR(CallsTable[[#This Row],[Date of Call]])+1)</f>
        <v>2023</v>
      </c>
      <c r="J165" s="48" t="str">
        <f>TEXT(CallsTable[[#This Row],[Date of Call]],"DDDD")</f>
        <v>Friday</v>
      </c>
      <c r="K165" s="48" t="str" cm="1">
        <f t="array" ref="K165">_xlfn.IFS(CallsTable[[#This Row],[Duration]]&lt;=10,"Under 10 mins",CallsTable[[#This Row],[Duration]]&lt;=30,"10 to 30 mins", CallsTable[[#This Row],[Duration]]&lt;60,"30 to 60 mins", CallsTable[[#This Row],[Duration]]&lt;=120,"1 to 2 hours",TRUE, "More than 2 hours")</f>
        <v>10 to 30 mins</v>
      </c>
      <c r="L165" s="5">
        <f>ROUND(CallsTable[[#This Row],[Satisfaction Rating]],0)</f>
        <v>3</v>
      </c>
    </row>
    <row r="166" spans="2:12" x14ac:dyDescent="0.3">
      <c r="B166" s="72" t="s">
        <v>1340</v>
      </c>
      <c r="C166" s="20" t="s">
        <v>1188</v>
      </c>
      <c r="D166" s="20">
        <v>107</v>
      </c>
      <c r="E166" s="69" t="s">
        <v>1157</v>
      </c>
      <c r="F166" s="70">
        <v>44988</v>
      </c>
      <c r="G166" s="20">
        <v>66</v>
      </c>
      <c r="H166" s="73">
        <v>4</v>
      </c>
      <c r="I166" s="48">
        <f>IF(MONTH(CallsTable[[#This Row],[Date of Call]])&lt;=6, YEAR(CallsTable[[#This Row],[Date of Call]]),YEAR(CallsTable[[#This Row],[Date of Call]])+1)</f>
        <v>2023</v>
      </c>
      <c r="J166" s="48" t="str">
        <f>TEXT(CallsTable[[#This Row],[Date of Call]],"DDDD")</f>
        <v>Friday</v>
      </c>
      <c r="K166" s="48" t="str" cm="1">
        <f t="array" ref="K166">_xlfn.IFS(CallsTable[[#This Row],[Duration]]&lt;=10,"Under 10 mins",CallsTable[[#This Row],[Duration]]&lt;=30,"10 to 30 mins", CallsTable[[#This Row],[Duration]]&lt;60,"30 to 60 mins", CallsTable[[#This Row],[Duration]]&lt;=120,"1 to 2 hours",TRUE, "More than 2 hours")</f>
        <v>1 to 2 hours</v>
      </c>
      <c r="L166" s="5">
        <f>ROUND(CallsTable[[#This Row],[Satisfaction Rating]],0)</f>
        <v>4</v>
      </c>
    </row>
    <row r="167" spans="2:12" x14ac:dyDescent="0.3">
      <c r="B167" s="72" t="s">
        <v>1341</v>
      </c>
      <c r="C167" s="20" t="s">
        <v>1188</v>
      </c>
      <c r="D167" s="20">
        <v>131</v>
      </c>
      <c r="E167" s="69" t="s">
        <v>1166</v>
      </c>
      <c r="F167" s="70">
        <v>44988</v>
      </c>
      <c r="G167" s="20">
        <v>39</v>
      </c>
      <c r="H167" s="73">
        <v>2.4</v>
      </c>
      <c r="I167" s="48">
        <f>IF(MONTH(CallsTable[[#This Row],[Date of Call]])&lt;=6, YEAR(CallsTable[[#This Row],[Date of Call]]),YEAR(CallsTable[[#This Row],[Date of Call]])+1)</f>
        <v>2023</v>
      </c>
      <c r="J167" s="48" t="str">
        <f>TEXT(CallsTable[[#This Row],[Date of Call]],"DDDD")</f>
        <v>Friday</v>
      </c>
      <c r="K167" s="48" t="str" cm="1">
        <f t="array" ref="K167">_xlfn.IFS(CallsTable[[#This Row],[Duration]]&lt;=10,"Under 10 mins",CallsTable[[#This Row],[Duration]]&lt;=30,"10 to 30 mins", CallsTable[[#This Row],[Duration]]&lt;60,"30 to 60 mins", CallsTable[[#This Row],[Duration]]&lt;=120,"1 to 2 hours",TRUE, "More than 2 hours")</f>
        <v>More than 2 hours</v>
      </c>
      <c r="L167" s="5">
        <f>ROUND(CallsTable[[#This Row],[Satisfaction Rating]],0)</f>
        <v>2</v>
      </c>
    </row>
    <row r="168" spans="2:12" x14ac:dyDescent="0.3">
      <c r="B168" s="72" t="s">
        <v>1342</v>
      </c>
      <c r="C168" s="20" t="s">
        <v>1156</v>
      </c>
      <c r="D168" s="20">
        <v>11</v>
      </c>
      <c r="E168" s="69" t="s">
        <v>1184</v>
      </c>
      <c r="F168" s="70">
        <v>44988</v>
      </c>
      <c r="G168" s="20">
        <v>25</v>
      </c>
      <c r="H168" s="73">
        <v>2.1</v>
      </c>
      <c r="I168" s="48">
        <f>IF(MONTH(CallsTable[[#This Row],[Date of Call]])&lt;=6, YEAR(CallsTable[[#This Row],[Date of Call]]),YEAR(CallsTable[[#This Row],[Date of Call]])+1)</f>
        <v>2023</v>
      </c>
      <c r="J168" s="48" t="str">
        <f>TEXT(CallsTable[[#This Row],[Date of Call]],"DDDD")</f>
        <v>Friday</v>
      </c>
      <c r="K168" s="48" t="str" cm="1">
        <f t="array" ref="K168">_xlfn.IFS(CallsTable[[#This Row],[Duration]]&lt;=10,"Under 10 mins",CallsTable[[#This Row],[Duration]]&lt;=30,"10 to 30 mins", CallsTable[[#This Row],[Duration]]&lt;60,"30 to 60 mins", CallsTable[[#This Row],[Duration]]&lt;=120,"1 to 2 hours",TRUE, "More than 2 hours")</f>
        <v>10 to 30 mins</v>
      </c>
      <c r="L168" s="5">
        <f>ROUND(CallsTable[[#This Row],[Satisfaction Rating]],0)</f>
        <v>2</v>
      </c>
    </row>
    <row r="169" spans="2:12" x14ac:dyDescent="0.3">
      <c r="B169" s="72" t="s">
        <v>1343</v>
      </c>
      <c r="C169" s="20" t="s">
        <v>1158</v>
      </c>
      <c r="D169" s="20">
        <v>86</v>
      </c>
      <c r="E169" s="69" t="s">
        <v>1172</v>
      </c>
      <c r="F169" s="70">
        <v>44988</v>
      </c>
      <c r="G169" s="20">
        <v>68</v>
      </c>
      <c r="H169" s="73">
        <v>3</v>
      </c>
      <c r="I169" s="48">
        <f>IF(MONTH(CallsTable[[#This Row],[Date of Call]])&lt;=6, YEAR(CallsTable[[#This Row],[Date of Call]]),YEAR(CallsTable[[#This Row],[Date of Call]])+1)</f>
        <v>2023</v>
      </c>
      <c r="J169" s="48" t="str">
        <f>TEXT(CallsTable[[#This Row],[Date of Call]],"DDDD")</f>
        <v>Friday</v>
      </c>
      <c r="K169" s="48" t="str" cm="1">
        <f t="array" ref="K169">_xlfn.IFS(CallsTable[[#This Row],[Duration]]&lt;=10,"Under 10 mins",CallsTable[[#This Row],[Duration]]&lt;=30,"10 to 30 mins", CallsTable[[#This Row],[Duration]]&lt;60,"30 to 60 mins", CallsTable[[#This Row],[Duration]]&lt;=120,"1 to 2 hours",TRUE, "More than 2 hours")</f>
        <v>1 to 2 hours</v>
      </c>
      <c r="L169" s="5">
        <f>ROUND(CallsTable[[#This Row],[Satisfaction Rating]],0)</f>
        <v>3</v>
      </c>
    </row>
    <row r="170" spans="2:12" x14ac:dyDescent="0.3">
      <c r="B170" s="72" t="s">
        <v>1344</v>
      </c>
      <c r="C170" s="20" t="s">
        <v>1165</v>
      </c>
      <c r="D170" s="20">
        <v>28</v>
      </c>
      <c r="E170" s="69" t="s">
        <v>1184</v>
      </c>
      <c r="F170" s="70">
        <v>44988</v>
      </c>
      <c r="G170" s="20">
        <v>84</v>
      </c>
      <c r="H170" s="73">
        <v>3.2</v>
      </c>
      <c r="I170" s="48">
        <f>IF(MONTH(CallsTable[[#This Row],[Date of Call]])&lt;=6, YEAR(CallsTable[[#This Row],[Date of Call]]),YEAR(CallsTable[[#This Row],[Date of Call]])+1)</f>
        <v>2023</v>
      </c>
      <c r="J170" s="48" t="str">
        <f>TEXT(CallsTable[[#This Row],[Date of Call]],"DDDD")</f>
        <v>Friday</v>
      </c>
      <c r="K170" s="48" t="str" cm="1">
        <f t="array" ref="K170">_xlfn.IFS(CallsTable[[#This Row],[Duration]]&lt;=10,"Under 10 mins",CallsTable[[#This Row],[Duration]]&lt;=30,"10 to 30 mins", CallsTable[[#This Row],[Duration]]&lt;60,"30 to 60 mins", CallsTable[[#This Row],[Duration]]&lt;=120,"1 to 2 hours",TRUE, "More than 2 hours")</f>
        <v>10 to 30 mins</v>
      </c>
      <c r="L170" s="5">
        <f>ROUND(CallsTable[[#This Row],[Satisfaction Rating]],0)</f>
        <v>3</v>
      </c>
    </row>
    <row r="171" spans="2:12" x14ac:dyDescent="0.3">
      <c r="B171" s="72" t="s">
        <v>1345</v>
      </c>
      <c r="C171" s="20" t="s">
        <v>1171</v>
      </c>
      <c r="D171" s="20">
        <v>139</v>
      </c>
      <c r="E171" s="69" t="s">
        <v>1166</v>
      </c>
      <c r="F171" s="70">
        <v>44989</v>
      </c>
      <c r="G171" s="20">
        <v>88</v>
      </c>
      <c r="H171" s="73">
        <v>3.4</v>
      </c>
      <c r="I171" s="48">
        <f>IF(MONTH(CallsTable[[#This Row],[Date of Call]])&lt;=6, YEAR(CallsTable[[#This Row],[Date of Call]]),YEAR(CallsTable[[#This Row],[Date of Call]])+1)</f>
        <v>2023</v>
      </c>
      <c r="J171" s="48" t="str">
        <f>TEXT(CallsTable[[#This Row],[Date of Call]],"DDDD")</f>
        <v>Saturday</v>
      </c>
      <c r="K171" s="48" t="str" cm="1">
        <f t="array" ref="K171">_xlfn.IFS(CallsTable[[#This Row],[Duration]]&lt;=10,"Under 10 mins",CallsTable[[#This Row],[Duration]]&lt;=30,"10 to 30 mins", CallsTable[[#This Row],[Duration]]&lt;60,"30 to 60 mins", CallsTable[[#This Row],[Duration]]&lt;=120,"1 to 2 hours",TRUE, "More than 2 hours")</f>
        <v>More than 2 hours</v>
      </c>
      <c r="L171" s="5">
        <f>ROUND(CallsTable[[#This Row],[Satisfaction Rating]],0)</f>
        <v>3</v>
      </c>
    </row>
    <row r="172" spans="2:12" x14ac:dyDescent="0.3">
      <c r="B172" s="72" t="s">
        <v>1346</v>
      </c>
      <c r="C172" s="20" t="s">
        <v>1174</v>
      </c>
      <c r="D172" s="20">
        <v>82</v>
      </c>
      <c r="E172" s="69" t="s">
        <v>1172</v>
      </c>
      <c r="F172" s="70">
        <v>44989</v>
      </c>
      <c r="G172" s="20">
        <v>93</v>
      </c>
      <c r="H172" s="73">
        <v>2.7</v>
      </c>
      <c r="I172" s="48">
        <f>IF(MONTH(CallsTable[[#This Row],[Date of Call]])&lt;=6, YEAR(CallsTable[[#This Row],[Date of Call]]),YEAR(CallsTable[[#This Row],[Date of Call]])+1)</f>
        <v>2023</v>
      </c>
      <c r="J172" s="48" t="str">
        <f>TEXT(CallsTable[[#This Row],[Date of Call]],"DDDD")</f>
        <v>Saturday</v>
      </c>
      <c r="K172" s="48" t="str" cm="1">
        <f t="array" ref="K172">_xlfn.IFS(CallsTable[[#This Row],[Duration]]&lt;=10,"Under 10 mins",CallsTable[[#This Row],[Duration]]&lt;=30,"10 to 30 mins", CallsTable[[#This Row],[Duration]]&lt;60,"30 to 60 mins", CallsTable[[#This Row],[Duration]]&lt;=120,"1 to 2 hours",TRUE, "More than 2 hours")</f>
        <v>1 to 2 hours</v>
      </c>
      <c r="L172" s="5">
        <f>ROUND(CallsTable[[#This Row],[Satisfaction Rating]],0)</f>
        <v>3</v>
      </c>
    </row>
    <row r="173" spans="2:12" x14ac:dyDescent="0.3">
      <c r="B173" s="72" t="s">
        <v>1347</v>
      </c>
      <c r="C173" s="20" t="s">
        <v>1161</v>
      </c>
      <c r="D173" s="20">
        <v>101</v>
      </c>
      <c r="E173" s="69" t="s">
        <v>1184</v>
      </c>
      <c r="F173" s="70">
        <v>44989</v>
      </c>
      <c r="G173" s="20">
        <v>128</v>
      </c>
      <c r="H173" s="73">
        <v>5</v>
      </c>
      <c r="I173" s="48">
        <f>IF(MONTH(CallsTable[[#This Row],[Date of Call]])&lt;=6, YEAR(CallsTable[[#This Row],[Date of Call]]),YEAR(CallsTable[[#This Row],[Date of Call]])+1)</f>
        <v>2023</v>
      </c>
      <c r="J173" s="48" t="str">
        <f>TEXT(CallsTable[[#This Row],[Date of Call]],"DDDD")</f>
        <v>Saturday</v>
      </c>
      <c r="K173" s="48" t="str" cm="1">
        <f t="array" ref="K173">_xlfn.IFS(CallsTable[[#This Row],[Duration]]&lt;=10,"Under 10 mins",CallsTable[[#This Row],[Duration]]&lt;=30,"10 to 30 mins", CallsTable[[#This Row],[Duration]]&lt;60,"30 to 60 mins", CallsTable[[#This Row],[Duration]]&lt;=120,"1 to 2 hours",TRUE, "More than 2 hours")</f>
        <v>1 to 2 hours</v>
      </c>
      <c r="L173" s="5">
        <f>ROUND(CallsTable[[#This Row],[Satisfaction Rating]],0)</f>
        <v>5</v>
      </c>
    </row>
    <row r="174" spans="2:12" x14ac:dyDescent="0.3">
      <c r="B174" s="72" t="s">
        <v>1348</v>
      </c>
      <c r="C174" s="20" t="s">
        <v>1165</v>
      </c>
      <c r="D174" s="20">
        <v>75</v>
      </c>
      <c r="E174" s="69" t="s">
        <v>1178</v>
      </c>
      <c r="F174" s="70">
        <v>44989</v>
      </c>
      <c r="G174" s="20">
        <v>40</v>
      </c>
      <c r="H174" s="73">
        <v>3.4</v>
      </c>
      <c r="I174" s="48">
        <f>IF(MONTH(CallsTable[[#This Row],[Date of Call]])&lt;=6, YEAR(CallsTable[[#This Row],[Date of Call]]),YEAR(CallsTable[[#This Row],[Date of Call]])+1)</f>
        <v>2023</v>
      </c>
      <c r="J174" s="48" t="str">
        <f>TEXT(CallsTable[[#This Row],[Date of Call]],"DDDD")</f>
        <v>Saturday</v>
      </c>
      <c r="K174" s="48" t="str" cm="1">
        <f t="array" ref="K174">_xlfn.IFS(CallsTable[[#This Row],[Duration]]&lt;=10,"Under 10 mins",CallsTable[[#This Row],[Duration]]&lt;=30,"10 to 30 mins", CallsTable[[#This Row],[Duration]]&lt;60,"30 to 60 mins", CallsTable[[#This Row],[Duration]]&lt;=120,"1 to 2 hours",TRUE, "More than 2 hours")</f>
        <v>1 to 2 hours</v>
      </c>
      <c r="L174" s="5">
        <f>ROUND(CallsTable[[#This Row],[Satisfaction Rating]],0)</f>
        <v>3</v>
      </c>
    </row>
    <row r="175" spans="2:12" x14ac:dyDescent="0.3">
      <c r="B175" s="72" t="s">
        <v>1349</v>
      </c>
      <c r="C175" s="20" t="s">
        <v>1183</v>
      </c>
      <c r="D175" s="20">
        <v>40</v>
      </c>
      <c r="E175" s="69" t="s">
        <v>1184</v>
      </c>
      <c r="F175" s="70">
        <v>44990</v>
      </c>
      <c r="G175" s="20">
        <v>92</v>
      </c>
      <c r="H175" s="73">
        <v>4.7</v>
      </c>
      <c r="I175" s="48">
        <f>IF(MONTH(CallsTable[[#This Row],[Date of Call]])&lt;=6, YEAR(CallsTable[[#This Row],[Date of Call]]),YEAR(CallsTable[[#This Row],[Date of Call]])+1)</f>
        <v>2023</v>
      </c>
      <c r="J175" s="48" t="str">
        <f>TEXT(CallsTable[[#This Row],[Date of Call]],"DDDD")</f>
        <v>Sunday</v>
      </c>
      <c r="K175" s="48" t="str" cm="1">
        <f t="array" ref="K175">_xlfn.IFS(CallsTable[[#This Row],[Duration]]&lt;=10,"Under 10 mins",CallsTable[[#This Row],[Duration]]&lt;=30,"10 to 30 mins", CallsTable[[#This Row],[Duration]]&lt;60,"30 to 60 mins", CallsTable[[#This Row],[Duration]]&lt;=120,"1 to 2 hours",TRUE, "More than 2 hours")</f>
        <v>30 to 60 mins</v>
      </c>
      <c r="L175" s="5">
        <f>ROUND(CallsTable[[#This Row],[Satisfaction Rating]],0)</f>
        <v>5</v>
      </c>
    </row>
    <row r="176" spans="2:12" x14ac:dyDescent="0.3">
      <c r="B176" s="72" t="s">
        <v>1350</v>
      </c>
      <c r="C176" s="20" t="s">
        <v>1162</v>
      </c>
      <c r="D176" s="20">
        <v>86</v>
      </c>
      <c r="E176" s="69" t="s">
        <v>1166</v>
      </c>
      <c r="F176" s="70">
        <v>44990</v>
      </c>
      <c r="G176" s="20">
        <v>27</v>
      </c>
      <c r="H176" s="73">
        <v>4.5</v>
      </c>
      <c r="I176" s="48">
        <f>IF(MONTH(CallsTable[[#This Row],[Date of Call]])&lt;=6, YEAR(CallsTable[[#This Row],[Date of Call]]),YEAR(CallsTable[[#This Row],[Date of Call]])+1)</f>
        <v>2023</v>
      </c>
      <c r="J176" s="48" t="str">
        <f>TEXT(CallsTable[[#This Row],[Date of Call]],"DDDD")</f>
        <v>Sunday</v>
      </c>
      <c r="K176" s="48" t="str" cm="1">
        <f t="array" ref="K176">_xlfn.IFS(CallsTable[[#This Row],[Duration]]&lt;=10,"Under 10 mins",CallsTable[[#This Row],[Duration]]&lt;=30,"10 to 30 mins", CallsTable[[#This Row],[Duration]]&lt;60,"30 to 60 mins", CallsTable[[#This Row],[Duration]]&lt;=120,"1 to 2 hours",TRUE, "More than 2 hours")</f>
        <v>1 to 2 hours</v>
      </c>
      <c r="L176" s="5">
        <f>ROUND(CallsTable[[#This Row],[Satisfaction Rating]],0)</f>
        <v>5</v>
      </c>
    </row>
    <row r="177" spans="2:12" x14ac:dyDescent="0.3">
      <c r="B177" s="72" t="s">
        <v>1351</v>
      </c>
      <c r="C177" s="20" t="s">
        <v>1176</v>
      </c>
      <c r="D177" s="20">
        <v>131</v>
      </c>
      <c r="E177" s="69" t="s">
        <v>1157</v>
      </c>
      <c r="F177" s="70">
        <v>44990</v>
      </c>
      <c r="G177" s="20">
        <v>140</v>
      </c>
      <c r="H177" s="73">
        <v>4.0999999999999996</v>
      </c>
      <c r="I177" s="48">
        <f>IF(MONTH(CallsTable[[#This Row],[Date of Call]])&lt;=6, YEAR(CallsTable[[#This Row],[Date of Call]]),YEAR(CallsTable[[#This Row],[Date of Call]])+1)</f>
        <v>2023</v>
      </c>
      <c r="J177" s="48" t="str">
        <f>TEXT(CallsTable[[#This Row],[Date of Call]],"DDDD")</f>
        <v>Sunday</v>
      </c>
      <c r="K177" s="48" t="str" cm="1">
        <f t="array" ref="K177">_xlfn.IFS(CallsTable[[#This Row],[Duration]]&lt;=10,"Under 10 mins",CallsTable[[#This Row],[Duration]]&lt;=30,"10 to 30 mins", CallsTable[[#This Row],[Duration]]&lt;60,"30 to 60 mins", CallsTable[[#This Row],[Duration]]&lt;=120,"1 to 2 hours",TRUE, "More than 2 hours")</f>
        <v>More than 2 hours</v>
      </c>
      <c r="L177" s="5">
        <f>ROUND(CallsTable[[#This Row],[Satisfaction Rating]],0)</f>
        <v>4</v>
      </c>
    </row>
    <row r="178" spans="2:12" x14ac:dyDescent="0.3">
      <c r="B178" s="72" t="s">
        <v>1352</v>
      </c>
      <c r="C178" s="20" t="s">
        <v>1188</v>
      </c>
      <c r="D178" s="20">
        <v>67</v>
      </c>
      <c r="E178" s="69" t="s">
        <v>1172</v>
      </c>
      <c r="F178" s="70">
        <v>44990</v>
      </c>
      <c r="G178" s="20">
        <v>40</v>
      </c>
      <c r="H178" s="73">
        <v>5</v>
      </c>
      <c r="I178" s="48">
        <f>IF(MONTH(CallsTable[[#This Row],[Date of Call]])&lt;=6, YEAR(CallsTable[[#This Row],[Date of Call]]),YEAR(CallsTable[[#This Row],[Date of Call]])+1)</f>
        <v>2023</v>
      </c>
      <c r="J178" s="48" t="str">
        <f>TEXT(CallsTable[[#This Row],[Date of Call]],"DDDD")</f>
        <v>Sunday</v>
      </c>
      <c r="K178" s="48" t="str" cm="1">
        <f t="array" ref="K178">_xlfn.IFS(CallsTable[[#This Row],[Duration]]&lt;=10,"Under 10 mins",CallsTable[[#This Row],[Duration]]&lt;=30,"10 to 30 mins", CallsTable[[#This Row],[Duration]]&lt;60,"30 to 60 mins", CallsTable[[#This Row],[Duration]]&lt;=120,"1 to 2 hours",TRUE, "More than 2 hours")</f>
        <v>1 to 2 hours</v>
      </c>
      <c r="L178" s="5">
        <f>ROUND(CallsTable[[#This Row],[Satisfaction Rating]],0)</f>
        <v>5</v>
      </c>
    </row>
    <row r="179" spans="2:12" x14ac:dyDescent="0.3">
      <c r="B179" s="72" t="s">
        <v>1353</v>
      </c>
      <c r="C179" s="20" t="s">
        <v>1179</v>
      </c>
      <c r="D179" s="20">
        <v>71</v>
      </c>
      <c r="E179" s="69" t="s">
        <v>1184</v>
      </c>
      <c r="F179" s="70">
        <v>44990</v>
      </c>
      <c r="G179" s="20">
        <v>102</v>
      </c>
      <c r="H179" s="73">
        <v>4.7</v>
      </c>
      <c r="I179" s="48">
        <f>IF(MONTH(CallsTable[[#This Row],[Date of Call]])&lt;=6, YEAR(CallsTable[[#This Row],[Date of Call]]),YEAR(CallsTable[[#This Row],[Date of Call]])+1)</f>
        <v>2023</v>
      </c>
      <c r="J179" s="48" t="str">
        <f>TEXT(CallsTable[[#This Row],[Date of Call]],"DDDD")</f>
        <v>Sunday</v>
      </c>
      <c r="K179" s="48" t="str" cm="1">
        <f t="array" ref="K179">_xlfn.IFS(CallsTable[[#This Row],[Duration]]&lt;=10,"Under 10 mins",CallsTable[[#This Row],[Duration]]&lt;=30,"10 to 30 mins", CallsTable[[#This Row],[Duration]]&lt;60,"30 to 60 mins", CallsTable[[#This Row],[Duration]]&lt;=120,"1 to 2 hours",TRUE, "More than 2 hours")</f>
        <v>1 to 2 hours</v>
      </c>
      <c r="L179" s="5">
        <f>ROUND(CallsTable[[#This Row],[Satisfaction Rating]],0)</f>
        <v>5</v>
      </c>
    </row>
    <row r="180" spans="2:12" x14ac:dyDescent="0.3">
      <c r="B180" s="72" t="s">
        <v>1354</v>
      </c>
      <c r="C180" s="20" t="s">
        <v>1176</v>
      </c>
      <c r="D180" s="20">
        <v>113</v>
      </c>
      <c r="E180" s="69" t="s">
        <v>1157</v>
      </c>
      <c r="F180" s="70">
        <v>44990</v>
      </c>
      <c r="G180" s="20">
        <v>42</v>
      </c>
      <c r="H180" s="73">
        <v>4.2</v>
      </c>
      <c r="I180" s="48">
        <f>IF(MONTH(CallsTable[[#This Row],[Date of Call]])&lt;=6, YEAR(CallsTable[[#This Row],[Date of Call]]),YEAR(CallsTable[[#This Row],[Date of Call]])+1)</f>
        <v>2023</v>
      </c>
      <c r="J180" s="48" t="str">
        <f>TEXT(CallsTable[[#This Row],[Date of Call]],"DDDD")</f>
        <v>Sunday</v>
      </c>
      <c r="K180" s="48" t="str" cm="1">
        <f t="array" ref="K180">_xlfn.IFS(CallsTable[[#This Row],[Duration]]&lt;=10,"Under 10 mins",CallsTable[[#This Row],[Duration]]&lt;=30,"10 to 30 mins", CallsTable[[#This Row],[Duration]]&lt;60,"30 to 60 mins", CallsTable[[#This Row],[Duration]]&lt;=120,"1 to 2 hours",TRUE, "More than 2 hours")</f>
        <v>1 to 2 hours</v>
      </c>
      <c r="L180" s="5">
        <f>ROUND(CallsTable[[#This Row],[Satisfaction Rating]],0)</f>
        <v>4</v>
      </c>
    </row>
    <row r="181" spans="2:12" x14ac:dyDescent="0.3">
      <c r="B181" s="72" t="s">
        <v>1355</v>
      </c>
      <c r="C181" s="20" t="s">
        <v>1174</v>
      </c>
      <c r="D181" s="20">
        <v>53</v>
      </c>
      <c r="E181" s="69" t="s">
        <v>1166</v>
      </c>
      <c r="F181" s="70">
        <v>44991</v>
      </c>
      <c r="G181" s="20">
        <v>210</v>
      </c>
      <c r="H181" s="73">
        <v>3.9</v>
      </c>
      <c r="I181" s="48">
        <f>IF(MONTH(CallsTable[[#This Row],[Date of Call]])&lt;=6, YEAR(CallsTable[[#This Row],[Date of Call]]),YEAR(CallsTable[[#This Row],[Date of Call]])+1)</f>
        <v>2023</v>
      </c>
      <c r="J181" s="48" t="str">
        <f>TEXT(CallsTable[[#This Row],[Date of Call]],"DDDD")</f>
        <v>Monday</v>
      </c>
      <c r="K181" s="48" t="str" cm="1">
        <f t="array" ref="K181">_xlfn.IFS(CallsTable[[#This Row],[Duration]]&lt;=10,"Under 10 mins",CallsTable[[#This Row],[Duration]]&lt;=30,"10 to 30 mins", CallsTable[[#This Row],[Duration]]&lt;60,"30 to 60 mins", CallsTable[[#This Row],[Duration]]&lt;=120,"1 to 2 hours",TRUE, "More than 2 hours")</f>
        <v>30 to 60 mins</v>
      </c>
      <c r="L181" s="5">
        <f>ROUND(CallsTable[[#This Row],[Satisfaction Rating]],0)</f>
        <v>4</v>
      </c>
    </row>
    <row r="182" spans="2:12" x14ac:dyDescent="0.3">
      <c r="B182" s="72" t="s">
        <v>1356</v>
      </c>
      <c r="C182" s="20" t="s">
        <v>1176</v>
      </c>
      <c r="D182" s="20">
        <v>153</v>
      </c>
      <c r="E182" s="69" t="s">
        <v>1172</v>
      </c>
      <c r="F182" s="70">
        <v>44991</v>
      </c>
      <c r="G182" s="20">
        <v>34</v>
      </c>
      <c r="H182" s="73">
        <v>3</v>
      </c>
      <c r="I182" s="48">
        <f>IF(MONTH(CallsTable[[#This Row],[Date of Call]])&lt;=6, YEAR(CallsTable[[#This Row],[Date of Call]]),YEAR(CallsTable[[#This Row],[Date of Call]])+1)</f>
        <v>2023</v>
      </c>
      <c r="J182" s="48" t="str">
        <f>TEXT(CallsTable[[#This Row],[Date of Call]],"DDDD")</f>
        <v>Monday</v>
      </c>
      <c r="K182" s="48" t="str" cm="1">
        <f t="array" ref="K182">_xlfn.IFS(CallsTable[[#This Row],[Duration]]&lt;=10,"Under 10 mins",CallsTable[[#This Row],[Duration]]&lt;=30,"10 to 30 mins", CallsTable[[#This Row],[Duration]]&lt;60,"30 to 60 mins", CallsTable[[#This Row],[Duration]]&lt;=120,"1 to 2 hours",TRUE, "More than 2 hours")</f>
        <v>More than 2 hours</v>
      </c>
      <c r="L182" s="5">
        <f>ROUND(CallsTable[[#This Row],[Satisfaction Rating]],0)</f>
        <v>3</v>
      </c>
    </row>
    <row r="183" spans="2:12" x14ac:dyDescent="0.3">
      <c r="B183" s="72" t="s">
        <v>1357</v>
      </c>
      <c r="C183" s="20" t="s">
        <v>1188</v>
      </c>
      <c r="D183" s="20">
        <v>73</v>
      </c>
      <c r="E183" s="69" t="s">
        <v>1178</v>
      </c>
      <c r="F183" s="70">
        <v>44991</v>
      </c>
      <c r="G183" s="20">
        <v>215</v>
      </c>
      <c r="H183" s="73">
        <v>3.6</v>
      </c>
      <c r="I183" s="48">
        <f>IF(MONTH(CallsTable[[#This Row],[Date of Call]])&lt;=6, YEAR(CallsTable[[#This Row],[Date of Call]]),YEAR(CallsTable[[#This Row],[Date of Call]])+1)</f>
        <v>2023</v>
      </c>
      <c r="J183" s="48" t="str">
        <f>TEXT(CallsTable[[#This Row],[Date of Call]],"DDDD")</f>
        <v>Monday</v>
      </c>
      <c r="K183" s="48" t="str" cm="1">
        <f t="array" ref="K183">_xlfn.IFS(CallsTable[[#This Row],[Duration]]&lt;=10,"Under 10 mins",CallsTable[[#This Row],[Duration]]&lt;=30,"10 to 30 mins", CallsTable[[#This Row],[Duration]]&lt;60,"30 to 60 mins", CallsTable[[#This Row],[Duration]]&lt;=120,"1 to 2 hours",TRUE, "More than 2 hours")</f>
        <v>1 to 2 hours</v>
      </c>
      <c r="L183" s="5">
        <f>ROUND(CallsTable[[#This Row],[Satisfaction Rating]],0)</f>
        <v>4</v>
      </c>
    </row>
    <row r="184" spans="2:12" x14ac:dyDescent="0.3">
      <c r="B184" s="72" t="s">
        <v>1358</v>
      </c>
      <c r="C184" s="20" t="s">
        <v>1181</v>
      </c>
      <c r="D184" s="20">
        <v>62</v>
      </c>
      <c r="E184" s="69" t="s">
        <v>1178</v>
      </c>
      <c r="F184" s="70">
        <v>44991</v>
      </c>
      <c r="G184" s="20">
        <v>32</v>
      </c>
      <c r="H184" s="73">
        <v>0.7</v>
      </c>
      <c r="I184" s="48">
        <f>IF(MONTH(CallsTable[[#This Row],[Date of Call]])&lt;=6, YEAR(CallsTable[[#This Row],[Date of Call]]),YEAR(CallsTable[[#This Row],[Date of Call]])+1)</f>
        <v>2023</v>
      </c>
      <c r="J184" s="48" t="str">
        <f>TEXT(CallsTable[[#This Row],[Date of Call]],"DDDD")</f>
        <v>Monday</v>
      </c>
      <c r="K184" s="48" t="str" cm="1">
        <f t="array" ref="K184">_xlfn.IFS(CallsTable[[#This Row],[Duration]]&lt;=10,"Under 10 mins",CallsTable[[#This Row],[Duration]]&lt;=30,"10 to 30 mins", CallsTable[[#This Row],[Duration]]&lt;60,"30 to 60 mins", CallsTable[[#This Row],[Duration]]&lt;=120,"1 to 2 hours",TRUE, "More than 2 hours")</f>
        <v>1 to 2 hours</v>
      </c>
      <c r="L184" s="5">
        <f>ROUND(CallsTable[[#This Row],[Satisfaction Rating]],0)</f>
        <v>1</v>
      </c>
    </row>
    <row r="185" spans="2:12" x14ac:dyDescent="0.3">
      <c r="B185" s="72" t="s">
        <v>1359</v>
      </c>
      <c r="C185" s="20" t="s">
        <v>1171</v>
      </c>
      <c r="D185" s="20">
        <v>115</v>
      </c>
      <c r="E185" s="69" t="s">
        <v>1166</v>
      </c>
      <c r="F185" s="70">
        <v>44992</v>
      </c>
      <c r="G185" s="20">
        <v>48</v>
      </c>
      <c r="H185" s="73">
        <v>4.7</v>
      </c>
      <c r="I185" s="48">
        <f>IF(MONTH(CallsTable[[#This Row],[Date of Call]])&lt;=6, YEAR(CallsTable[[#This Row],[Date of Call]]),YEAR(CallsTable[[#This Row],[Date of Call]])+1)</f>
        <v>2023</v>
      </c>
      <c r="J185" s="48" t="str">
        <f>TEXT(CallsTable[[#This Row],[Date of Call]],"DDDD")</f>
        <v>Tuesday</v>
      </c>
      <c r="K185" s="48" t="str" cm="1">
        <f t="array" ref="K185">_xlfn.IFS(CallsTable[[#This Row],[Duration]]&lt;=10,"Under 10 mins",CallsTable[[#This Row],[Duration]]&lt;=30,"10 to 30 mins", CallsTable[[#This Row],[Duration]]&lt;60,"30 to 60 mins", CallsTable[[#This Row],[Duration]]&lt;=120,"1 to 2 hours",TRUE, "More than 2 hours")</f>
        <v>1 to 2 hours</v>
      </c>
      <c r="L185" s="5">
        <f>ROUND(CallsTable[[#This Row],[Satisfaction Rating]],0)</f>
        <v>5</v>
      </c>
    </row>
    <row r="186" spans="2:12" x14ac:dyDescent="0.3">
      <c r="B186" s="72" t="s">
        <v>1360</v>
      </c>
      <c r="C186" s="20" t="s">
        <v>1176</v>
      </c>
      <c r="D186" s="20">
        <v>69</v>
      </c>
      <c r="E186" s="69" t="s">
        <v>1166</v>
      </c>
      <c r="F186" s="70">
        <v>44992</v>
      </c>
      <c r="G186" s="20">
        <v>132</v>
      </c>
      <c r="H186" s="73">
        <v>4.5</v>
      </c>
      <c r="I186" s="48">
        <f>IF(MONTH(CallsTable[[#This Row],[Date of Call]])&lt;=6, YEAR(CallsTable[[#This Row],[Date of Call]]),YEAR(CallsTable[[#This Row],[Date of Call]])+1)</f>
        <v>2023</v>
      </c>
      <c r="J186" s="48" t="str">
        <f>TEXT(CallsTable[[#This Row],[Date of Call]],"DDDD")</f>
        <v>Tuesday</v>
      </c>
      <c r="K186" s="48" t="str" cm="1">
        <f t="array" ref="K186">_xlfn.IFS(CallsTable[[#This Row],[Duration]]&lt;=10,"Under 10 mins",CallsTable[[#This Row],[Duration]]&lt;=30,"10 to 30 mins", CallsTable[[#This Row],[Duration]]&lt;60,"30 to 60 mins", CallsTable[[#This Row],[Duration]]&lt;=120,"1 to 2 hours",TRUE, "More than 2 hours")</f>
        <v>1 to 2 hours</v>
      </c>
      <c r="L186" s="5">
        <f>ROUND(CallsTable[[#This Row],[Satisfaction Rating]],0)</f>
        <v>5</v>
      </c>
    </row>
    <row r="187" spans="2:12" x14ac:dyDescent="0.3">
      <c r="B187" s="72" t="s">
        <v>1361</v>
      </c>
      <c r="C187" s="20" t="s">
        <v>1162</v>
      </c>
      <c r="D187" s="20">
        <v>103</v>
      </c>
      <c r="E187" s="69" t="s">
        <v>1157</v>
      </c>
      <c r="F187" s="70">
        <v>44992</v>
      </c>
      <c r="G187" s="20">
        <v>172</v>
      </c>
      <c r="H187" s="73">
        <v>4.3</v>
      </c>
      <c r="I187" s="48">
        <f>IF(MONTH(CallsTable[[#This Row],[Date of Call]])&lt;=6, YEAR(CallsTable[[#This Row],[Date of Call]]),YEAR(CallsTable[[#This Row],[Date of Call]])+1)</f>
        <v>2023</v>
      </c>
      <c r="J187" s="48" t="str">
        <f>TEXT(CallsTable[[#This Row],[Date of Call]],"DDDD")</f>
        <v>Tuesday</v>
      </c>
      <c r="K187" s="48" t="str" cm="1">
        <f t="array" ref="K187">_xlfn.IFS(CallsTable[[#This Row],[Duration]]&lt;=10,"Under 10 mins",CallsTable[[#This Row],[Duration]]&lt;=30,"10 to 30 mins", CallsTable[[#This Row],[Duration]]&lt;60,"30 to 60 mins", CallsTable[[#This Row],[Duration]]&lt;=120,"1 to 2 hours",TRUE, "More than 2 hours")</f>
        <v>1 to 2 hours</v>
      </c>
      <c r="L187" s="5">
        <f>ROUND(CallsTable[[#This Row],[Satisfaction Rating]],0)</f>
        <v>4</v>
      </c>
    </row>
    <row r="188" spans="2:12" x14ac:dyDescent="0.3">
      <c r="B188" s="72" t="s">
        <v>1362</v>
      </c>
      <c r="C188" s="20" t="s">
        <v>1162</v>
      </c>
      <c r="D188" s="20">
        <v>75</v>
      </c>
      <c r="E188" s="69" t="s">
        <v>1157</v>
      </c>
      <c r="F188" s="70">
        <v>44992</v>
      </c>
      <c r="G188" s="20">
        <v>111</v>
      </c>
      <c r="H188" s="73">
        <v>3.4</v>
      </c>
      <c r="I188" s="48">
        <f>IF(MONTH(CallsTable[[#This Row],[Date of Call]])&lt;=6, YEAR(CallsTable[[#This Row],[Date of Call]]),YEAR(CallsTable[[#This Row],[Date of Call]])+1)</f>
        <v>2023</v>
      </c>
      <c r="J188" s="48" t="str">
        <f>TEXT(CallsTable[[#This Row],[Date of Call]],"DDDD")</f>
        <v>Tuesday</v>
      </c>
      <c r="K188" s="48" t="str" cm="1">
        <f t="array" ref="K188">_xlfn.IFS(CallsTable[[#This Row],[Duration]]&lt;=10,"Under 10 mins",CallsTable[[#This Row],[Duration]]&lt;=30,"10 to 30 mins", CallsTable[[#This Row],[Duration]]&lt;60,"30 to 60 mins", CallsTable[[#This Row],[Duration]]&lt;=120,"1 to 2 hours",TRUE, "More than 2 hours")</f>
        <v>1 to 2 hours</v>
      </c>
      <c r="L188" s="5">
        <f>ROUND(CallsTable[[#This Row],[Satisfaction Rating]],0)</f>
        <v>3</v>
      </c>
    </row>
    <row r="189" spans="2:12" x14ac:dyDescent="0.3">
      <c r="B189" s="72" t="s">
        <v>1363</v>
      </c>
      <c r="C189" s="20" t="s">
        <v>1187</v>
      </c>
      <c r="D189" s="20">
        <v>92</v>
      </c>
      <c r="E189" s="69" t="s">
        <v>1157</v>
      </c>
      <c r="F189" s="70">
        <v>44992</v>
      </c>
      <c r="G189" s="20">
        <v>58</v>
      </c>
      <c r="H189" s="73">
        <v>3.6</v>
      </c>
      <c r="I189" s="48">
        <f>IF(MONTH(CallsTable[[#This Row],[Date of Call]])&lt;=6, YEAR(CallsTable[[#This Row],[Date of Call]]),YEAR(CallsTable[[#This Row],[Date of Call]])+1)</f>
        <v>2023</v>
      </c>
      <c r="J189" s="48" t="str">
        <f>TEXT(CallsTable[[#This Row],[Date of Call]],"DDDD")</f>
        <v>Tuesday</v>
      </c>
      <c r="K189" s="48" t="str" cm="1">
        <f t="array" ref="K189">_xlfn.IFS(CallsTable[[#This Row],[Duration]]&lt;=10,"Under 10 mins",CallsTable[[#This Row],[Duration]]&lt;=30,"10 to 30 mins", CallsTable[[#This Row],[Duration]]&lt;60,"30 to 60 mins", CallsTable[[#This Row],[Duration]]&lt;=120,"1 to 2 hours",TRUE, "More than 2 hours")</f>
        <v>1 to 2 hours</v>
      </c>
      <c r="L189" s="5">
        <f>ROUND(CallsTable[[#This Row],[Satisfaction Rating]],0)</f>
        <v>4</v>
      </c>
    </row>
    <row r="190" spans="2:12" x14ac:dyDescent="0.3">
      <c r="B190" s="72" t="s">
        <v>1364</v>
      </c>
      <c r="C190" s="20" t="s">
        <v>1187</v>
      </c>
      <c r="D190" s="20">
        <v>41</v>
      </c>
      <c r="E190" s="69" t="s">
        <v>1178</v>
      </c>
      <c r="F190" s="70">
        <v>44992</v>
      </c>
      <c r="G190" s="20">
        <v>68</v>
      </c>
      <c r="H190" s="73">
        <v>4</v>
      </c>
      <c r="I190" s="48">
        <f>IF(MONTH(CallsTable[[#This Row],[Date of Call]])&lt;=6, YEAR(CallsTable[[#This Row],[Date of Call]]),YEAR(CallsTable[[#This Row],[Date of Call]])+1)</f>
        <v>2023</v>
      </c>
      <c r="J190" s="48" t="str">
        <f>TEXT(CallsTable[[#This Row],[Date of Call]],"DDDD")</f>
        <v>Tuesday</v>
      </c>
      <c r="K190" s="48" t="str" cm="1">
        <f t="array" ref="K190">_xlfn.IFS(CallsTable[[#This Row],[Duration]]&lt;=10,"Under 10 mins",CallsTable[[#This Row],[Duration]]&lt;=30,"10 to 30 mins", CallsTable[[#This Row],[Duration]]&lt;60,"30 to 60 mins", CallsTable[[#This Row],[Duration]]&lt;=120,"1 to 2 hours",TRUE, "More than 2 hours")</f>
        <v>30 to 60 mins</v>
      </c>
      <c r="L190" s="5">
        <f>ROUND(CallsTable[[#This Row],[Satisfaction Rating]],0)</f>
        <v>4</v>
      </c>
    </row>
    <row r="191" spans="2:12" x14ac:dyDescent="0.3">
      <c r="B191" s="72" t="s">
        <v>1365</v>
      </c>
      <c r="C191" s="20" t="s">
        <v>1162</v>
      </c>
      <c r="D191" s="20">
        <v>134</v>
      </c>
      <c r="E191" s="69" t="s">
        <v>1172</v>
      </c>
      <c r="F191" s="70">
        <v>44992</v>
      </c>
      <c r="G191" s="20">
        <v>160</v>
      </c>
      <c r="H191" s="73">
        <v>4.5</v>
      </c>
      <c r="I191" s="48">
        <f>IF(MONTH(CallsTable[[#This Row],[Date of Call]])&lt;=6, YEAR(CallsTable[[#This Row],[Date of Call]]),YEAR(CallsTable[[#This Row],[Date of Call]])+1)</f>
        <v>2023</v>
      </c>
      <c r="J191" s="48" t="str">
        <f>TEXT(CallsTable[[#This Row],[Date of Call]],"DDDD")</f>
        <v>Tuesday</v>
      </c>
      <c r="K191" s="48" t="str" cm="1">
        <f t="array" ref="K191">_xlfn.IFS(CallsTable[[#This Row],[Duration]]&lt;=10,"Under 10 mins",CallsTable[[#This Row],[Duration]]&lt;=30,"10 to 30 mins", CallsTable[[#This Row],[Duration]]&lt;60,"30 to 60 mins", CallsTable[[#This Row],[Duration]]&lt;=120,"1 to 2 hours",TRUE, "More than 2 hours")</f>
        <v>More than 2 hours</v>
      </c>
      <c r="L191" s="5">
        <f>ROUND(CallsTable[[#This Row],[Satisfaction Rating]],0)</f>
        <v>5</v>
      </c>
    </row>
    <row r="192" spans="2:12" x14ac:dyDescent="0.3">
      <c r="B192" s="72" t="s">
        <v>1366</v>
      </c>
      <c r="C192" s="20" t="s">
        <v>1158</v>
      </c>
      <c r="D192" s="20">
        <v>80</v>
      </c>
      <c r="E192" s="69" t="s">
        <v>1184</v>
      </c>
      <c r="F192" s="70">
        <v>44992</v>
      </c>
      <c r="G192" s="20">
        <v>45</v>
      </c>
      <c r="H192" s="73">
        <v>3</v>
      </c>
      <c r="I192" s="48">
        <f>IF(MONTH(CallsTable[[#This Row],[Date of Call]])&lt;=6, YEAR(CallsTable[[#This Row],[Date of Call]]),YEAR(CallsTable[[#This Row],[Date of Call]])+1)</f>
        <v>2023</v>
      </c>
      <c r="J192" s="48" t="str">
        <f>TEXT(CallsTable[[#This Row],[Date of Call]],"DDDD")</f>
        <v>Tuesday</v>
      </c>
      <c r="K192" s="48" t="str" cm="1">
        <f t="array" ref="K192">_xlfn.IFS(CallsTable[[#This Row],[Duration]]&lt;=10,"Under 10 mins",CallsTable[[#This Row],[Duration]]&lt;=30,"10 to 30 mins", CallsTable[[#This Row],[Duration]]&lt;60,"30 to 60 mins", CallsTable[[#This Row],[Duration]]&lt;=120,"1 to 2 hours",TRUE, "More than 2 hours")</f>
        <v>1 to 2 hours</v>
      </c>
      <c r="L192" s="5">
        <f>ROUND(CallsTable[[#This Row],[Satisfaction Rating]],0)</f>
        <v>3</v>
      </c>
    </row>
    <row r="193" spans="2:12" x14ac:dyDescent="0.3">
      <c r="B193" s="72" t="s">
        <v>1367</v>
      </c>
      <c r="C193" s="20" t="s">
        <v>1179</v>
      </c>
      <c r="D193" s="20">
        <v>103</v>
      </c>
      <c r="E193" s="69" t="s">
        <v>1166</v>
      </c>
      <c r="F193" s="70">
        <v>44993</v>
      </c>
      <c r="G193" s="20">
        <v>117</v>
      </c>
      <c r="H193" s="73">
        <v>3</v>
      </c>
      <c r="I193" s="48">
        <f>IF(MONTH(CallsTable[[#This Row],[Date of Call]])&lt;=6, YEAR(CallsTable[[#This Row],[Date of Call]]),YEAR(CallsTable[[#This Row],[Date of Call]])+1)</f>
        <v>2023</v>
      </c>
      <c r="J193" s="48" t="str">
        <f>TEXT(CallsTable[[#This Row],[Date of Call]],"DDDD")</f>
        <v>Wednesday</v>
      </c>
      <c r="K193" s="48" t="str" cm="1">
        <f t="array" ref="K193">_xlfn.IFS(CallsTable[[#This Row],[Duration]]&lt;=10,"Under 10 mins",CallsTable[[#This Row],[Duration]]&lt;=30,"10 to 30 mins", CallsTable[[#This Row],[Duration]]&lt;60,"30 to 60 mins", CallsTable[[#This Row],[Duration]]&lt;=120,"1 to 2 hours",TRUE, "More than 2 hours")</f>
        <v>1 to 2 hours</v>
      </c>
      <c r="L193" s="5">
        <f>ROUND(CallsTable[[#This Row],[Satisfaction Rating]],0)</f>
        <v>3</v>
      </c>
    </row>
    <row r="194" spans="2:12" x14ac:dyDescent="0.3">
      <c r="B194" s="72" t="s">
        <v>1368</v>
      </c>
      <c r="C194" s="20" t="s">
        <v>1174</v>
      </c>
      <c r="D194" s="20">
        <v>20</v>
      </c>
      <c r="E194" s="69" t="s">
        <v>1157</v>
      </c>
      <c r="F194" s="70">
        <v>44994</v>
      </c>
      <c r="G194" s="20">
        <v>22</v>
      </c>
      <c r="H194" s="73">
        <v>1.6</v>
      </c>
      <c r="I194" s="48">
        <f>IF(MONTH(CallsTable[[#This Row],[Date of Call]])&lt;=6, YEAR(CallsTable[[#This Row],[Date of Call]]),YEAR(CallsTable[[#This Row],[Date of Call]])+1)</f>
        <v>2023</v>
      </c>
      <c r="J194" s="48" t="str">
        <f>TEXT(CallsTable[[#This Row],[Date of Call]],"DDDD")</f>
        <v>Thursday</v>
      </c>
      <c r="K194" s="48" t="str" cm="1">
        <f t="array" ref="K194">_xlfn.IFS(CallsTable[[#This Row],[Duration]]&lt;=10,"Under 10 mins",CallsTable[[#This Row],[Duration]]&lt;=30,"10 to 30 mins", CallsTable[[#This Row],[Duration]]&lt;60,"30 to 60 mins", CallsTable[[#This Row],[Duration]]&lt;=120,"1 to 2 hours",TRUE, "More than 2 hours")</f>
        <v>10 to 30 mins</v>
      </c>
      <c r="L194" s="5">
        <f>ROUND(CallsTable[[#This Row],[Satisfaction Rating]],0)</f>
        <v>2</v>
      </c>
    </row>
    <row r="195" spans="2:12" x14ac:dyDescent="0.3">
      <c r="B195" s="72" t="s">
        <v>1369</v>
      </c>
      <c r="C195" s="20" t="s">
        <v>1179</v>
      </c>
      <c r="D195" s="20">
        <v>75</v>
      </c>
      <c r="E195" s="69" t="s">
        <v>1184</v>
      </c>
      <c r="F195" s="70">
        <v>44994</v>
      </c>
      <c r="G195" s="20">
        <v>195</v>
      </c>
      <c r="H195" s="73">
        <v>3</v>
      </c>
      <c r="I195" s="48">
        <f>IF(MONTH(CallsTable[[#This Row],[Date of Call]])&lt;=6, YEAR(CallsTable[[#This Row],[Date of Call]]),YEAR(CallsTable[[#This Row],[Date of Call]])+1)</f>
        <v>2023</v>
      </c>
      <c r="J195" s="48" t="str">
        <f>TEXT(CallsTable[[#This Row],[Date of Call]],"DDDD")</f>
        <v>Thursday</v>
      </c>
      <c r="K195" s="48" t="str" cm="1">
        <f t="array" ref="K195">_xlfn.IFS(CallsTable[[#This Row],[Duration]]&lt;=10,"Under 10 mins",CallsTable[[#This Row],[Duration]]&lt;=30,"10 to 30 mins", CallsTable[[#This Row],[Duration]]&lt;60,"30 to 60 mins", CallsTable[[#This Row],[Duration]]&lt;=120,"1 to 2 hours",TRUE, "More than 2 hours")</f>
        <v>1 to 2 hours</v>
      </c>
      <c r="L195" s="5">
        <f>ROUND(CallsTable[[#This Row],[Satisfaction Rating]],0)</f>
        <v>3</v>
      </c>
    </row>
    <row r="196" spans="2:12" x14ac:dyDescent="0.3">
      <c r="B196" s="72" t="s">
        <v>1370</v>
      </c>
      <c r="C196" s="20" t="s">
        <v>1187</v>
      </c>
      <c r="D196" s="20">
        <v>80</v>
      </c>
      <c r="E196" s="69" t="s">
        <v>1172</v>
      </c>
      <c r="F196" s="70">
        <v>44994</v>
      </c>
      <c r="G196" s="20">
        <v>168</v>
      </c>
      <c r="H196" s="73">
        <v>3.7</v>
      </c>
      <c r="I196" s="48">
        <f>IF(MONTH(CallsTable[[#This Row],[Date of Call]])&lt;=6, YEAR(CallsTable[[#This Row],[Date of Call]]),YEAR(CallsTable[[#This Row],[Date of Call]])+1)</f>
        <v>2023</v>
      </c>
      <c r="J196" s="48" t="str">
        <f>TEXT(CallsTable[[#This Row],[Date of Call]],"DDDD")</f>
        <v>Thursday</v>
      </c>
      <c r="K196" s="48" t="str" cm="1">
        <f t="array" ref="K196">_xlfn.IFS(CallsTable[[#This Row],[Duration]]&lt;=10,"Under 10 mins",CallsTable[[#This Row],[Duration]]&lt;=30,"10 to 30 mins", CallsTable[[#This Row],[Duration]]&lt;60,"30 to 60 mins", CallsTable[[#This Row],[Duration]]&lt;=120,"1 to 2 hours",TRUE, "More than 2 hours")</f>
        <v>1 to 2 hours</v>
      </c>
      <c r="L196" s="5">
        <f>ROUND(CallsTable[[#This Row],[Satisfaction Rating]],0)</f>
        <v>4</v>
      </c>
    </row>
    <row r="197" spans="2:12" x14ac:dyDescent="0.3">
      <c r="B197" s="72" t="s">
        <v>1371</v>
      </c>
      <c r="C197" s="20" t="s">
        <v>1176</v>
      </c>
      <c r="D197" s="20">
        <v>85</v>
      </c>
      <c r="E197" s="69" t="s">
        <v>1178</v>
      </c>
      <c r="F197" s="70">
        <v>44995</v>
      </c>
      <c r="G197" s="20">
        <v>46</v>
      </c>
      <c r="H197" s="73">
        <v>4.9000000000000004</v>
      </c>
      <c r="I197" s="48">
        <f>IF(MONTH(CallsTable[[#This Row],[Date of Call]])&lt;=6, YEAR(CallsTable[[#This Row],[Date of Call]]),YEAR(CallsTable[[#This Row],[Date of Call]])+1)</f>
        <v>2023</v>
      </c>
      <c r="J197" s="48" t="str">
        <f>TEXT(CallsTable[[#This Row],[Date of Call]],"DDDD")</f>
        <v>Friday</v>
      </c>
      <c r="K197" s="48" t="str" cm="1">
        <f t="array" ref="K197">_xlfn.IFS(CallsTable[[#This Row],[Duration]]&lt;=10,"Under 10 mins",CallsTable[[#This Row],[Duration]]&lt;=30,"10 to 30 mins", CallsTable[[#This Row],[Duration]]&lt;60,"30 to 60 mins", CallsTable[[#This Row],[Duration]]&lt;=120,"1 to 2 hours",TRUE, "More than 2 hours")</f>
        <v>1 to 2 hours</v>
      </c>
      <c r="L197" s="5">
        <f>ROUND(CallsTable[[#This Row],[Satisfaction Rating]],0)</f>
        <v>5</v>
      </c>
    </row>
    <row r="198" spans="2:12" x14ac:dyDescent="0.3">
      <c r="B198" s="72" t="s">
        <v>1372</v>
      </c>
      <c r="C198" s="20" t="s">
        <v>1161</v>
      </c>
      <c r="D198" s="20">
        <v>155</v>
      </c>
      <c r="E198" s="69" t="s">
        <v>1157</v>
      </c>
      <c r="F198" s="70">
        <v>44995</v>
      </c>
      <c r="G198" s="20">
        <v>164</v>
      </c>
      <c r="H198" s="73">
        <v>3.4</v>
      </c>
      <c r="I198" s="48">
        <f>IF(MONTH(CallsTable[[#This Row],[Date of Call]])&lt;=6, YEAR(CallsTable[[#This Row],[Date of Call]]),YEAR(CallsTable[[#This Row],[Date of Call]])+1)</f>
        <v>2023</v>
      </c>
      <c r="J198" s="48" t="str">
        <f>TEXT(CallsTable[[#This Row],[Date of Call]],"DDDD")</f>
        <v>Friday</v>
      </c>
      <c r="K198" s="48" t="str" cm="1">
        <f t="array" ref="K198">_xlfn.IFS(CallsTable[[#This Row],[Duration]]&lt;=10,"Under 10 mins",CallsTable[[#This Row],[Duration]]&lt;=30,"10 to 30 mins", CallsTable[[#This Row],[Duration]]&lt;60,"30 to 60 mins", CallsTable[[#This Row],[Duration]]&lt;=120,"1 to 2 hours",TRUE, "More than 2 hours")</f>
        <v>More than 2 hours</v>
      </c>
      <c r="L198" s="5">
        <f>ROUND(CallsTable[[#This Row],[Satisfaction Rating]],0)</f>
        <v>3</v>
      </c>
    </row>
    <row r="199" spans="2:12" x14ac:dyDescent="0.3">
      <c r="B199" s="72" t="s">
        <v>1373</v>
      </c>
      <c r="C199" s="20" t="s">
        <v>1176</v>
      </c>
      <c r="D199" s="20">
        <v>63</v>
      </c>
      <c r="E199" s="69" t="s">
        <v>1178</v>
      </c>
      <c r="F199" s="70">
        <v>44995</v>
      </c>
      <c r="G199" s="20">
        <v>48</v>
      </c>
      <c r="H199" s="73">
        <v>5</v>
      </c>
      <c r="I199" s="48">
        <f>IF(MONTH(CallsTable[[#This Row],[Date of Call]])&lt;=6, YEAR(CallsTable[[#This Row],[Date of Call]]),YEAR(CallsTable[[#This Row],[Date of Call]])+1)</f>
        <v>2023</v>
      </c>
      <c r="J199" s="48" t="str">
        <f>TEXT(CallsTable[[#This Row],[Date of Call]],"DDDD")</f>
        <v>Friday</v>
      </c>
      <c r="K199" s="48" t="str" cm="1">
        <f t="array" ref="K199">_xlfn.IFS(CallsTable[[#This Row],[Duration]]&lt;=10,"Under 10 mins",CallsTable[[#This Row],[Duration]]&lt;=30,"10 to 30 mins", CallsTable[[#This Row],[Duration]]&lt;60,"30 to 60 mins", CallsTable[[#This Row],[Duration]]&lt;=120,"1 to 2 hours",TRUE, "More than 2 hours")</f>
        <v>1 to 2 hours</v>
      </c>
      <c r="L199" s="5">
        <f>ROUND(CallsTable[[#This Row],[Satisfaction Rating]],0)</f>
        <v>5</v>
      </c>
    </row>
    <row r="200" spans="2:12" x14ac:dyDescent="0.3">
      <c r="B200" s="72" t="s">
        <v>1374</v>
      </c>
      <c r="C200" s="20" t="s">
        <v>1165</v>
      </c>
      <c r="D200" s="20">
        <v>105</v>
      </c>
      <c r="E200" s="69" t="s">
        <v>1166</v>
      </c>
      <c r="F200" s="70">
        <v>44995</v>
      </c>
      <c r="G200" s="20">
        <v>96</v>
      </c>
      <c r="H200" s="73">
        <v>5</v>
      </c>
      <c r="I200" s="48">
        <f>IF(MONTH(CallsTable[[#This Row],[Date of Call]])&lt;=6, YEAR(CallsTable[[#This Row],[Date of Call]]),YEAR(CallsTable[[#This Row],[Date of Call]])+1)</f>
        <v>2023</v>
      </c>
      <c r="J200" s="48" t="str">
        <f>TEXT(CallsTable[[#This Row],[Date of Call]],"DDDD")</f>
        <v>Friday</v>
      </c>
      <c r="K200" s="48" t="str" cm="1">
        <f t="array" ref="K200">_xlfn.IFS(CallsTable[[#This Row],[Duration]]&lt;=10,"Under 10 mins",CallsTable[[#This Row],[Duration]]&lt;=30,"10 to 30 mins", CallsTable[[#This Row],[Duration]]&lt;60,"30 to 60 mins", CallsTable[[#This Row],[Duration]]&lt;=120,"1 to 2 hours",TRUE, "More than 2 hours")</f>
        <v>1 to 2 hours</v>
      </c>
      <c r="L200" s="5">
        <f>ROUND(CallsTable[[#This Row],[Satisfaction Rating]],0)</f>
        <v>5</v>
      </c>
    </row>
    <row r="201" spans="2:12" x14ac:dyDescent="0.3">
      <c r="B201" s="72" t="s">
        <v>1375</v>
      </c>
      <c r="C201" s="20" t="s">
        <v>1176</v>
      </c>
      <c r="D201" s="20">
        <v>71</v>
      </c>
      <c r="E201" s="69" t="s">
        <v>1178</v>
      </c>
      <c r="F201" s="70">
        <v>44995</v>
      </c>
      <c r="G201" s="20">
        <v>105</v>
      </c>
      <c r="H201" s="73">
        <v>4</v>
      </c>
      <c r="I201" s="48">
        <f>IF(MONTH(CallsTable[[#This Row],[Date of Call]])&lt;=6, YEAR(CallsTable[[#This Row],[Date of Call]]),YEAR(CallsTable[[#This Row],[Date of Call]])+1)</f>
        <v>2023</v>
      </c>
      <c r="J201" s="48" t="str">
        <f>TEXT(CallsTable[[#This Row],[Date of Call]],"DDDD")</f>
        <v>Friday</v>
      </c>
      <c r="K201" s="48" t="str" cm="1">
        <f t="array" ref="K201">_xlfn.IFS(CallsTable[[#This Row],[Duration]]&lt;=10,"Under 10 mins",CallsTable[[#This Row],[Duration]]&lt;=30,"10 to 30 mins", CallsTable[[#This Row],[Duration]]&lt;60,"30 to 60 mins", CallsTable[[#This Row],[Duration]]&lt;=120,"1 to 2 hours",TRUE, "More than 2 hours")</f>
        <v>1 to 2 hours</v>
      </c>
      <c r="L201" s="5">
        <f>ROUND(CallsTable[[#This Row],[Satisfaction Rating]],0)</f>
        <v>4</v>
      </c>
    </row>
    <row r="202" spans="2:12" x14ac:dyDescent="0.3">
      <c r="B202" s="72" t="s">
        <v>1376</v>
      </c>
      <c r="C202" s="20" t="s">
        <v>1161</v>
      </c>
      <c r="D202" s="20">
        <v>100</v>
      </c>
      <c r="E202" s="69" t="s">
        <v>1178</v>
      </c>
      <c r="F202" s="70">
        <v>44996</v>
      </c>
      <c r="G202" s="20">
        <v>44</v>
      </c>
      <c r="H202" s="73">
        <v>3.6</v>
      </c>
      <c r="I202" s="48">
        <f>IF(MONTH(CallsTable[[#This Row],[Date of Call]])&lt;=6, YEAR(CallsTable[[#This Row],[Date of Call]]),YEAR(CallsTable[[#This Row],[Date of Call]])+1)</f>
        <v>2023</v>
      </c>
      <c r="J202" s="48" t="str">
        <f>TEXT(CallsTable[[#This Row],[Date of Call]],"DDDD")</f>
        <v>Saturday</v>
      </c>
      <c r="K202" s="48" t="str" cm="1">
        <f t="array" ref="K202">_xlfn.IFS(CallsTable[[#This Row],[Duration]]&lt;=10,"Under 10 mins",CallsTable[[#This Row],[Duration]]&lt;=30,"10 to 30 mins", CallsTable[[#This Row],[Duration]]&lt;60,"30 to 60 mins", CallsTable[[#This Row],[Duration]]&lt;=120,"1 to 2 hours",TRUE, "More than 2 hours")</f>
        <v>1 to 2 hours</v>
      </c>
      <c r="L202" s="5">
        <f>ROUND(CallsTable[[#This Row],[Satisfaction Rating]],0)</f>
        <v>4</v>
      </c>
    </row>
    <row r="203" spans="2:12" x14ac:dyDescent="0.3">
      <c r="B203" s="72" t="s">
        <v>1377</v>
      </c>
      <c r="C203" s="20" t="s">
        <v>1156</v>
      </c>
      <c r="D203" s="20">
        <v>93</v>
      </c>
      <c r="E203" s="69" t="s">
        <v>1172</v>
      </c>
      <c r="F203" s="70">
        <v>44996</v>
      </c>
      <c r="G203" s="20">
        <v>132</v>
      </c>
      <c r="H203" s="73">
        <v>3.7</v>
      </c>
      <c r="I203" s="48">
        <f>IF(MONTH(CallsTable[[#This Row],[Date of Call]])&lt;=6, YEAR(CallsTable[[#This Row],[Date of Call]]),YEAR(CallsTable[[#This Row],[Date of Call]])+1)</f>
        <v>2023</v>
      </c>
      <c r="J203" s="48" t="str">
        <f>TEXT(CallsTable[[#This Row],[Date of Call]],"DDDD")</f>
        <v>Saturday</v>
      </c>
      <c r="K203" s="48" t="str" cm="1">
        <f t="array" ref="K203">_xlfn.IFS(CallsTable[[#This Row],[Duration]]&lt;=10,"Under 10 mins",CallsTable[[#This Row],[Duration]]&lt;=30,"10 to 30 mins", CallsTable[[#This Row],[Duration]]&lt;60,"30 to 60 mins", CallsTable[[#This Row],[Duration]]&lt;=120,"1 to 2 hours",TRUE, "More than 2 hours")</f>
        <v>1 to 2 hours</v>
      </c>
      <c r="L203" s="5">
        <f>ROUND(CallsTable[[#This Row],[Satisfaction Rating]],0)</f>
        <v>4</v>
      </c>
    </row>
    <row r="204" spans="2:12" x14ac:dyDescent="0.3">
      <c r="B204" s="72" t="s">
        <v>1378</v>
      </c>
      <c r="C204" s="20" t="s">
        <v>1165</v>
      </c>
      <c r="D204" s="20">
        <v>84</v>
      </c>
      <c r="E204" s="69" t="s">
        <v>1157</v>
      </c>
      <c r="F204" s="70">
        <v>44996</v>
      </c>
      <c r="G204" s="20">
        <v>54</v>
      </c>
      <c r="H204" s="73">
        <v>4.2</v>
      </c>
      <c r="I204" s="48">
        <f>IF(MONTH(CallsTable[[#This Row],[Date of Call]])&lt;=6, YEAR(CallsTable[[#This Row],[Date of Call]]),YEAR(CallsTable[[#This Row],[Date of Call]])+1)</f>
        <v>2023</v>
      </c>
      <c r="J204" s="48" t="str">
        <f>TEXT(CallsTable[[#This Row],[Date of Call]],"DDDD")</f>
        <v>Saturday</v>
      </c>
      <c r="K204" s="48" t="str" cm="1">
        <f t="array" ref="K204">_xlfn.IFS(CallsTable[[#This Row],[Duration]]&lt;=10,"Under 10 mins",CallsTable[[#This Row],[Duration]]&lt;=30,"10 to 30 mins", CallsTable[[#This Row],[Duration]]&lt;60,"30 to 60 mins", CallsTable[[#This Row],[Duration]]&lt;=120,"1 to 2 hours",TRUE, "More than 2 hours")</f>
        <v>1 to 2 hours</v>
      </c>
      <c r="L204" s="5">
        <f>ROUND(CallsTable[[#This Row],[Satisfaction Rating]],0)</f>
        <v>4</v>
      </c>
    </row>
    <row r="205" spans="2:12" x14ac:dyDescent="0.3">
      <c r="B205" s="72" t="s">
        <v>1379</v>
      </c>
      <c r="C205" s="20" t="s">
        <v>1158</v>
      </c>
      <c r="D205" s="20">
        <v>56</v>
      </c>
      <c r="E205" s="69" t="s">
        <v>1184</v>
      </c>
      <c r="F205" s="70">
        <v>44996</v>
      </c>
      <c r="G205" s="20">
        <v>129</v>
      </c>
      <c r="H205" s="73">
        <v>2.1</v>
      </c>
      <c r="I205" s="48">
        <f>IF(MONTH(CallsTable[[#This Row],[Date of Call]])&lt;=6, YEAR(CallsTable[[#This Row],[Date of Call]]),YEAR(CallsTable[[#This Row],[Date of Call]])+1)</f>
        <v>2023</v>
      </c>
      <c r="J205" s="48" t="str">
        <f>TEXT(CallsTable[[#This Row],[Date of Call]],"DDDD")</f>
        <v>Saturday</v>
      </c>
      <c r="K205" s="48" t="str" cm="1">
        <f t="array" ref="K205">_xlfn.IFS(CallsTable[[#This Row],[Duration]]&lt;=10,"Under 10 mins",CallsTable[[#This Row],[Duration]]&lt;=30,"10 to 30 mins", CallsTable[[#This Row],[Duration]]&lt;60,"30 to 60 mins", CallsTable[[#This Row],[Duration]]&lt;=120,"1 to 2 hours",TRUE, "More than 2 hours")</f>
        <v>30 to 60 mins</v>
      </c>
      <c r="L205" s="5">
        <f>ROUND(CallsTable[[#This Row],[Satisfaction Rating]],0)</f>
        <v>2</v>
      </c>
    </row>
    <row r="206" spans="2:12" x14ac:dyDescent="0.3">
      <c r="B206" s="72" t="s">
        <v>1380</v>
      </c>
      <c r="C206" s="20" t="s">
        <v>1158</v>
      </c>
      <c r="D206" s="20">
        <v>63</v>
      </c>
      <c r="E206" s="69" t="s">
        <v>1178</v>
      </c>
      <c r="F206" s="70">
        <v>44996</v>
      </c>
      <c r="G206" s="20">
        <v>42</v>
      </c>
      <c r="H206" s="73">
        <v>4</v>
      </c>
      <c r="I206" s="48">
        <f>IF(MONTH(CallsTable[[#This Row],[Date of Call]])&lt;=6, YEAR(CallsTable[[#This Row],[Date of Call]]),YEAR(CallsTable[[#This Row],[Date of Call]])+1)</f>
        <v>2023</v>
      </c>
      <c r="J206" s="48" t="str">
        <f>TEXT(CallsTable[[#This Row],[Date of Call]],"DDDD")</f>
        <v>Saturday</v>
      </c>
      <c r="K206" s="48" t="str" cm="1">
        <f t="array" ref="K206">_xlfn.IFS(CallsTable[[#This Row],[Duration]]&lt;=10,"Under 10 mins",CallsTable[[#This Row],[Duration]]&lt;=30,"10 to 30 mins", CallsTable[[#This Row],[Duration]]&lt;60,"30 to 60 mins", CallsTable[[#This Row],[Duration]]&lt;=120,"1 to 2 hours",TRUE, "More than 2 hours")</f>
        <v>1 to 2 hours</v>
      </c>
      <c r="L206" s="5">
        <f>ROUND(CallsTable[[#This Row],[Satisfaction Rating]],0)</f>
        <v>4</v>
      </c>
    </row>
    <row r="207" spans="2:12" x14ac:dyDescent="0.3">
      <c r="B207" s="72" t="s">
        <v>1381</v>
      </c>
      <c r="C207" s="20" t="s">
        <v>1181</v>
      </c>
      <c r="D207" s="20">
        <v>83</v>
      </c>
      <c r="E207" s="69" t="s">
        <v>1178</v>
      </c>
      <c r="F207" s="70">
        <v>44996</v>
      </c>
      <c r="G207" s="20">
        <v>42</v>
      </c>
      <c r="H207" s="73">
        <v>4.2</v>
      </c>
      <c r="I207" s="48">
        <f>IF(MONTH(CallsTable[[#This Row],[Date of Call]])&lt;=6, YEAR(CallsTable[[#This Row],[Date of Call]]),YEAR(CallsTable[[#This Row],[Date of Call]])+1)</f>
        <v>2023</v>
      </c>
      <c r="J207" s="48" t="str">
        <f>TEXT(CallsTable[[#This Row],[Date of Call]],"DDDD")</f>
        <v>Saturday</v>
      </c>
      <c r="K207" s="48" t="str" cm="1">
        <f t="array" ref="K207">_xlfn.IFS(CallsTable[[#This Row],[Duration]]&lt;=10,"Under 10 mins",CallsTable[[#This Row],[Duration]]&lt;=30,"10 to 30 mins", CallsTable[[#This Row],[Duration]]&lt;60,"30 to 60 mins", CallsTable[[#This Row],[Duration]]&lt;=120,"1 to 2 hours",TRUE, "More than 2 hours")</f>
        <v>1 to 2 hours</v>
      </c>
      <c r="L207" s="5">
        <f>ROUND(CallsTable[[#This Row],[Satisfaction Rating]],0)</f>
        <v>4</v>
      </c>
    </row>
    <row r="208" spans="2:12" x14ac:dyDescent="0.3">
      <c r="B208" s="72" t="s">
        <v>1382</v>
      </c>
      <c r="C208" s="20" t="s">
        <v>1187</v>
      </c>
      <c r="D208" s="20">
        <v>134</v>
      </c>
      <c r="E208" s="69" t="s">
        <v>1157</v>
      </c>
      <c r="F208" s="70">
        <v>44996</v>
      </c>
      <c r="G208" s="20">
        <v>180</v>
      </c>
      <c r="H208" s="73">
        <v>3.1</v>
      </c>
      <c r="I208" s="48">
        <f>IF(MONTH(CallsTable[[#This Row],[Date of Call]])&lt;=6, YEAR(CallsTable[[#This Row],[Date of Call]]),YEAR(CallsTable[[#This Row],[Date of Call]])+1)</f>
        <v>2023</v>
      </c>
      <c r="J208" s="48" t="str">
        <f>TEXT(CallsTable[[#This Row],[Date of Call]],"DDDD")</f>
        <v>Saturday</v>
      </c>
      <c r="K208" s="48" t="str" cm="1">
        <f t="array" ref="K208">_xlfn.IFS(CallsTable[[#This Row],[Duration]]&lt;=10,"Under 10 mins",CallsTable[[#This Row],[Duration]]&lt;=30,"10 to 30 mins", CallsTable[[#This Row],[Duration]]&lt;60,"30 to 60 mins", CallsTable[[#This Row],[Duration]]&lt;=120,"1 to 2 hours",TRUE, "More than 2 hours")</f>
        <v>More than 2 hours</v>
      </c>
      <c r="L208" s="5">
        <f>ROUND(CallsTable[[#This Row],[Satisfaction Rating]],0)</f>
        <v>3</v>
      </c>
    </row>
    <row r="209" spans="2:12" x14ac:dyDescent="0.3">
      <c r="B209" s="72" t="s">
        <v>1383</v>
      </c>
      <c r="C209" s="20" t="s">
        <v>1171</v>
      </c>
      <c r="D209" s="20">
        <v>73</v>
      </c>
      <c r="E209" s="69" t="s">
        <v>1178</v>
      </c>
      <c r="F209" s="70">
        <v>44997</v>
      </c>
      <c r="G209" s="20">
        <v>34</v>
      </c>
      <c r="H209" s="73">
        <v>4.8</v>
      </c>
      <c r="I209" s="48">
        <f>IF(MONTH(CallsTable[[#This Row],[Date of Call]])&lt;=6, YEAR(CallsTable[[#This Row],[Date of Call]]),YEAR(CallsTable[[#This Row],[Date of Call]])+1)</f>
        <v>2023</v>
      </c>
      <c r="J209" s="48" t="str">
        <f>TEXT(CallsTable[[#This Row],[Date of Call]],"DDDD")</f>
        <v>Sunday</v>
      </c>
      <c r="K209" s="48" t="str" cm="1">
        <f t="array" ref="K209">_xlfn.IFS(CallsTable[[#This Row],[Duration]]&lt;=10,"Under 10 mins",CallsTable[[#This Row],[Duration]]&lt;=30,"10 to 30 mins", CallsTable[[#This Row],[Duration]]&lt;60,"30 to 60 mins", CallsTable[[#This Row],[Duration]]&lt;=120,"1 to 2 hours",TRUE, "More than 2 hours")</f>
        <v>1 to 2 hours</v>
      </c>
      <c r="L209" s="5">
        <f>ROUND(CallsTable[[#This Row],[Satisfaction Rating]],0)</f>
        <v>5</v>
      </c>
    </row>
    <row r="210" spans="2:12" x14ac:dyDescent="0.3">
      <c r="B210" s="72" t="s">
        <v>1384</v>
      </c>
      <c r="C210" s="20" t="s">
        <v>1179</v>
      </c>
      <c r="D210" s="20">
        <v>6</v>
      </c>
      <c r="E210" s="69" t="s">
        <v>1184</v>
      </c>
      <c r="F210" s="70">
        <v>44997</v>
      </c>
      <c r="G210" s="20">
        <v>29</v>
      </c>
      <c r="H210" s="73">
        <v>4.7</v>
      </c>
      <c r="I210" s="48">
        <f>IF(MONTH(CallsTable[[#This Row],[Date of Call]])&lt;=6, YEAR(CallsTable[[#This Row],[Date of Call]]),YEAR(CallsTable[[#This Row],[Date of Call]])+1)</f>
        <v>2023</v>
      </c>
      <c r="J210" s="48" t="str">
        <f>TEXT(CallsTable[[#This Row],[Date of Call]],"DDDD")</f>
        <v>Sunday</v>
      </c>
      <c r="K210" s="48" t="str" cm="1">
        <f t="array" ref="K210">_xlfn.IFS(CallsTable[[#This Row],[Duration]]&lt;=10,"Under 10 mins",CallsTable[[#This Row],[Duration]]&lt;=30,"10 to 30 mins", CallsTable[[#This Row],[Duration]]&lt;60,"30 to 60 mins", CallsTable[[#This Row],[Duration]]&lt;=120,"1 to 2 hours",TRUE, "More than 2 hours")</f>
        <v>Under 10 mins</v>
      </c>
      <c r="L210" s="5">
        <f>ROUND(CallsTable[[#This Row],[Satisfaction Rating]],0)</f>
        <v>5</v>
      </c>
    </row>
    <row r="211" spans="2:12" x14ac:dyDescent="0.3">
      <c r="B211" s="72" t="s">
        <v>1385</v>
      </c>
      <c r="C211" s="20" t="s">
        <v>1188</v>
      </c>
      <c r="D211" s="20">
        <v>46</v>
      </c>
      <c r="E211" s="69" t="s">
        <v>1166</v>
      </c>
      <c r="F211" s="70">
        <v>44997</v>
      </c>
      <c r="G211" s="20">
        <v>165</v>
      </c>
      <c r="H211" s="73">
        <v>3.3</v>
      </c>
      <c r="I211" s="48">
        <f>IF(MONTH(CallsTable[[#This Row],[Date of Call]])&lt;=6, YEAR(CallsTable[[#This Row],[Date of Call]]),YEAR(CallsTable[[#This Row],[Date of Call]])+1)</f>
        <v>2023</v>
      </c>
      <c r="J211" s="48" t="str">
        <f>TEXT(CallsTable[[#This Row],[Date of Call]],"DDDD")</f>
        <v>Sunday</v>
      </c>
      <c r="K211" s="48" t="str" cm="1">
        <f t="array" ref="K211">_xlfn.IFS(CallsTable[[#This Row],[Duration]]&lt;=10,"Under 10 mins",CallsTable[[#This Row],[Duration]]&lt;=30,"10 to 30 mins", CallsTable[[#This Row],[Duration]]&lt;60,"30 to 60 mins", CallsTable[[#This Row],[Duration]]&lt;=120,"1 to 2 hours",TRUE, "More than 2 hours")</f>
        <v>30 to 60 mins</v>
      </c>
      <c r="L211" s="5">
        <f>ROUND(CallsTable[[#This Row],[Satisfaction Rating]],0)</f>
        <v>3</v>
      </c>
    </row>
    <row r="212" spans="2:12" x14ac:dyDescent="0.3">
      <c r="B212" s="72" t="s">
        <v>1386</v>
      </c>
      <c r="C212" s="20" t="s">
        <v>1179</v>
      </c>
      <c r="D212" s="20">
        <v>121</v>
      </c>
      <c r="E212" s="69" t="s">
        <v>1178</v>
      </c>
      <c r="F212" s="70">
        <v>44998</v>
      </c>
      <c r="G212" s="20">
        <v>32</v>
      </c>
      <c r="H212" s="73">
        <v>3.7</v>
      </c>
      <c r="I212" s="48">
        <f>IF(MONTH(CallsTable[[#This Row],[Date of Call]])&lt;=6, YEAR(CallsTable[[#This Row],[Date of Call]]),YEAR(CallsTable[[#This Row],[Date of Call]])+1)</f>
        <v>2023</v>
      </c>
      <c r="J212" s="48" t="str">
        <f>TEXT(CallsTable[[#This Row],[Date of Call]],"DDDD")</f>
        <v>Monday</v>
      </c>
      <c r="K212" s="48" t="str" cm="1">
        <f t="array" ref="K212">_xlfn.IFS(CallsTable[[#This Row],[Duration]]&lt;=10,"Under 10 mins",CallsTable[[#This Row],[Duration]]&lt;=30,"10 to 30 mins", CallsTable[[#This Row],[Duration]]&lt;60,"30 to 60 mins", CallsTable[[#This Row],[Duration]]&lt;=120,"1 to 2 hours",TRUE, "More than 2 hours")</f>
        <v>More than 2 hours</v>
      </c>
      <c r="L212" s="5">
        <f>ROUND(CallsTable[[#This Row],[Satisfaction Rating]],0)</f>
        <v>4</v>
      </c>
    </row>
    <row r="213" spans="2:12" x14ac:dyDescent="0.3">
      <c r="B213" s="72" t="s">
        <v>1387</v>
      </c>
      <c r="C213" s="20" t="s">
        <v>1158</v>
      </c>
      <c r="D213" s="20">
        <v>61</v>
      </c>
      <c r="E213" s="69" t="s">
        <v>1172</v>
      </c>
      <c r="F213" s="70">
        <v>44998</v>
      </c>
      <c r="G213" s="20">
        <v>160</v>
      </c>
      <c r="H213" s="73">
        <v>4.9000000000000004</v>
      </c>
      <c r="I213" s="48">
        <f>IF(MONTH(CallsTable[[#This Row],[Date of Call]])&lt;=6, YEAR(CallsTable[[#This Row],[Date of Call]]),YEAR(CallsTable[[#This Row],[Date of Call]])+1)</f>
        <v>2023</v>
      </c>
      <c r="J213" s="48" t="str">
        <f>TEXT(CallsTable[[#This Row],[Date of Call]],"DDDD")</f>
        <v>Monday</v>
      </c>
      <c r="K213" s="48" t="str" cm="1">
        <f t="array" ref="K213">_xlfn.IFS(CallsTable[[#This Row],[Duration]]&lt;=10,"Under 10 mins",CallsTable[[#This Row],[Duration]]&lt;=30,"10 to 30 mins", CallsTable[[#This Row],[Duration]]&lt;60,"30 to 60 mins", CallsTable[[#This Row],[Duration]]&lt;=120,"1 to 2 hours",TRUE, "More than 2 hours")</f>
        <v>1 to 2 hours</v>
      </c>
      <c r="L213" s="5">
        <f>ROUND(CallsTable[[#This Row],[Satisfaction Rating]],0)</f>
        <v>5</v>
      </c>
    </row>
    <row r="214" spans="2:12" x14ac:dyDescent="0.3">
      <c r="B214" s="72" t="s">
        <v>1388</v>
      </c>
      <c r="C214" s="20" t="s">
        <v>1187</v>
      </c>
      <c r="D214" s="20">
        <v>144</v>
      </c>
      <c r="E214" s="69" t="s">
        <v>1157</v>
      </c>
      <c r="F214" s="70">
        <v>44998</v>
      </c>
      <c r="G214" s="20">
        <v>140</v>
      </c>
      <c r="H214" s="73">
        <v>3.5</v>
      </c>
      <c r="I214" s="48">
        <f>IF(MONTH(CallsTable[[#This Row],[Date of Call]])&lt;=6, YEAR(CallsTable[[#This Row],[Date of Call]]),YEAR(CallsTable[[#This Row],[Date of Call]])+1)</f>
        <v>2023</v>
      </c>
      <c r="J214" s="48" t="str">
        <f>TEXT(CallsTable[[#This Row],[Date of Call]],"DDDD")</f>
        <v>Monday</v>
      </c>
      <c r="K214" s="48" t="str" cm="1">
        <f t="array" ref="K214">_xlfn.IFS(CallsTable[[#This Row],[Duration]]&lt;=10,"Under 10 mins",CallsTable[[#This Row],[Duration]]&lt;=30,"10 to 30 mins", CallsTable[[#This Row],[Duration]]&lt;60,"30 to 60 mins", CallsTable[[#This Row],[Duration]]&lt;=120,"1 to 2 hours",TRUE, "More than 2 hours")</f>
        <v>More than 2 hours</v>
      </c>
      <c r="L214" s="5">
        <f>ROUND(CallsTable[[#This Row],[Satisfaction Rating]],0)</f>
        <v>4</v>
      </c>
    </row>
    <row r="215" spans="2:12" x14ac:dyDescent="0.3">
      <c r="B215" s="72" t="s">
        <v>1389</v>
      </c>
      <c r="C215" s="20" t="s">
        <v>1188</v>
      </c>
      <c r="D215" s="20">
        <v>145</v>
      </c>
      <c r="E215" s="69" t="s">
        <v>1157</v>
      </c>
      <c r="F215" s="70">
        <v>44998</v>
      </c>
      <c r="G215" s="20">
        <v>136</v>
      </c>
      <c r="H215" s="73">
        <v>4.4000000000000004</v>
      </c>
      <c r="I215" s="48">
        <f>IF(MONTH(CallsTable[[#This Row],[Date of Call]])&lt;=6, YEAR(CallsTable[[#This Row],[Date of Call]]),YEAR(CallsTable[[#This Row],[Date of Call]])+1)</f>
        <v>2023</v>
      </c>
      <c r="J215" s="48" t="str">
        <f>TEXT(CallsTable[[#This Row],[Date of Call]],"DDDD")</f>
        <v>Monday</v>
      </c>
      <c r="K215" s="48" t="str" cm="1">
        <f t="array" ref="K215">_xlfn.IFS(CallsTable[[#This Row],[Duration]]&lt;=10,"Under 10 mins",CallsTable[[#This Row],[Duration]]&lt;=30,"10 to 30 mins", CallsTable[[#This Row],[Duration]]&lt;60,"30 to 60 mins", CallsTable[[#This Row],[Duration]]&lt;=120,"1 to 2 hours",TRUE, "More than 2 hours")</f>
        <v>More than 2 hours</v>
      </c>
      <c r="L215" s="5">
        <f>ROUND(CallsTable[[#This Row],[Satisfaction Rating]],0)</f>
        <v>4</v>
      </c>
    </row>
    <row r="216" spans="2:12" x14ac:dyDescent="0.3">
      <c r="B216" s="72" t="s">
        <v>1390</v>
      </c>
      <c r="C216" s="20" t="s">
        <v>1165</v>
      </c>
      <c r="D216" s="20">
        <v>85</v>
      </c>
      <c r="E216" s="69" t="s">
        <v>1184</v>
      </c>
      <c r="F216" s="70">
        <v>44998</v>
      </c>
      <c r="G216" s="20">
        <v>66</v>
      </c>
      <c r="H216" s="73">
        <v>2.8</v>
      </c>
      <c r="I216" s="48">
        <f>IF(MONTH(CallsTable[[#This Row],[Date of Call]])&lt;=6, YEAR(CallsTable[[#This Row],[Date of Call]]),YEAR(CallsTable[[#This Row],[Date of Call]])+1)</f>
        <v>2023</v>
      </c>
      <c r="J216" s="48" t="str">
        <f>TEXT(CallsTable[[#This Row],[Date of Call]],"DDDD")</f>
        <v>Monday</v>
      </c>
      <c r="K216" s="48" t="str" cm="1">
        <f t="array" ref="K216">_xlfn.IFS(CallsTable[[#This Row],[Duration]]&lt;=10,"Under 10 mins",CallsTable[[#This Row],[Duration]]&lt;=30,"10 to 30 mins", CallsTable[[#This Row],[Duration]]&lt;60,"30 to 60 mins", CallsTable[[#This Row],[Duration]]&lt;=120,"1 to 2 hours",TRUE, "More than 2 hours")</f>
        <v>1 to 2 hours</v>
      </c>
      <c r="L216" s="5">
        <f>ROUND(CallsTable[[#This Row],[Satisfaction Rating]],0)</f>
        <v>3</v>
      </c>
    </row>
    <row r="217" spans="2:12" x14ac:dyDescent="0.3">
      <c r="B217" s="72" t="s">
        <v>1391</v>
      </c>
      <c r="C217" s="20" t="s">
        <v>1188</v>
      </c>
      <c r="D217" s="20">
        <v>13</v>
      </c>
      <c r="E217" s="69" t="s">
        <v>1172</v>
      </c>
      <c r="F217" s="70">
        <v>44999</v>
      </c>
      <c r="G217" s="20">
        <v>63</v>
      </c>
      <c r="H217" s="73">
        <v>4.0999999999999996</v>
      </c>
      <c r="I217" s="48">
        <f>IF(MONTH(CallsTable[[#This Row],[Date of Call]])&lt;=6, YEAR(CallsTable[[#This Row],[Date of Call]]),YEAR(CallsTable[[#This Row],[Date of Call]])+1)</f>
        <v>2023</v>
      </c>
      <c r="J217" s="48" t="str">
        <f>TEXT(CallsTable[[#This Row],[Date of Call]],"DDDD")</f>
        <v>Tuesday</v>
      </c>
      <c r="K217" s="48" t="str" cm="1">
        <f t="array" ref="K217">_xlfn.IFS(CallsTable[[#This Row],[Duration]]&lt;=10,"Under 10 mins",CallsTable[[#This Row],[Duration]]&lt;=30,"10 to 30 mins", CallsTable[[#This Row],[Duration]]&lt;60,"30 to 60 mins", CallsTable[[#This Row],[Duration]]&lt;=120,"1 to 2 hours",TRUE, "More than 2 hours")</f>
        <v>10 to 30 mins</v>
      </c>
      <c r="L217" s="5">
        <f>ROUND(CallsTable[[#This Row],[Satisfaction Rating]],0)</f>
        <v>4</v>
      </c>
    </row>
    <row r="218" spans="2:12" x14ac:dyDescent="0.3">
      <c r="B218" s="72" t="s">
        <v>1392</v>
      </c>
      <c r="C218" s="20" t="s">
        <v>1156</v>
      </c>
      <c r="D218" s="20">
        <v>142</v>
      </c>
      <c r="E218" s="69" t="s">
        <v>1178</v>
      </c>
      <c r="F218" s="70">
        <v>44999</v>
      </c>
      <c r="G218" s="20">
        <v>44</v>
      </c>
      <c r="H218" s="73">
        <v>3.5</v>
      </c>
      <c r="I218" s="48">
        <f>IF(MONTH(CallsTable[[#This Row],[Date of Call]])&lt;=6, YEAR(CallsTable[[#This Row],[Date of Call]]),YEAR(CallsTable[[#This Row],[Date of Call]])+1)</f>
        <v>2023</v>
      </c>
      <c r="J218" s="48" t="str">
        <f>TEXT(CallsTable[[#This Row],[Date of Call]],"DDDD")</f>
        <v>Tuesday</v>
      </c>
      <c r="K218" s="48" t="str" cm="1">
        <f t="array" ref="K218">_xlfn.IFS(CallsTable[[#This Row],[Duration]]&lt;=10,"Under 10 mins",CallsTable[[#This Row],[Duration]]&lt;=30,"10 to 30 mins", CallsTable[[#This Row],[Duration]]&lt;60,"30 to 60 mins", CallsTable[[#This Row],[Duration]]&lt;=120,"1 to 2 hours",TRUE, "More than 2 hours")</f>
        <v>More than 2 hours</v>
      </c>
      <c r="L218" s="5">
        <f>ROUND(CallsTable[[#This Row],[Satisfaction Rating]],0)</f>
        <v>4</v>
      </c>
    </row>
    <row r="219" spans="2:12" x14ac:dyDescent="0.3">
      <c r="B219" s="72" t="s">
        <v>1393</v>
      </c>
      <c r="C219" s="20" t="s">
        <v>1187</v>
      </c>
      <c r="D219" s="20">
        <v>28</v>
      </c>
      <c r="E219" s="69" t="s">
        <v>1166</v>
      </c>
      <c r="F219" s="70">
        <v>44999</v>
      </c>
      <c r="G219" s="20">
        <v>78</v>
      </c>
      <c r="H219" s="73">
        <v>3.8</v>
      </c>
      <c r="I219" s="48">
        <f>IF(MONTH(CallsTable[[#This Row],[Date of Call]])&lt;=6, YEAR(CallsTable[[#This Row],[Date of Call]]),YEAR(CallsTable[[#This Row],[Date of Call]])+1)</f>
        <v>2023</v>
      </c>
      <c r="J219" s="48" t="str">
        <f>TEXT(CallsTable[[#This Row],[Date of Call]],"DDDD")</f>
        <v>Tuesday</v>
      </c>
      <c r="K219" s="48" t="str" cm="1">
        <f t="array" ref="K219">_xlfn.IFS(CallsTable[[#This Row],[Duration]]&lt;=10,"Under 10 mins",CallsTable[[#This Row],[Duration]]&lt;=30,"10 to 30 mins", CallsTable[[#This Row],[Duration]]&lt;60,"30 to 60 mins", CallsTable[[#This Row],[Duration]]&lt;=120,"1 to 2 hours",TRUE, "More than 2 hours")</f>
        <v>10 to 30 mins</v>
      </c>
      <c r="L219" s="5">
        <f>ROUND(CallsTable[[#This Row],[Satisfaction Rating]],0)</f>
        <v>4</v>
      </c>
    </row>
    <row r="220" spans="2:12" x14ac:dyDescent="0.3">
      <c r="B220" s="72" t="s">
        <v>1394</v>
      </c>
      <c r="C220" s="20" t="s">
        <v>1187</v>
      </c>
      <c r="D220" s="20">
        <v>119</v>
      </c>
      <c r="E220" s="69" t="s">
        <v>1178</v>
      </c>
      <c r="F220" s="70">
        <v>44999</v>
      </c>
      <c r="G220" s="20">
        <v>20</v>
      </c>
      <c r="H220" s="73">
        <v>3.9</v>
      </c>
      <c r="I220" s="48">
        <f>IF(MONTH(CallsTable[[#This Row],[Date of Call]])&lt;=6, YEAR(CallsTable[[#This Row],[Date of Call]]),YEAR(CallsTable[[#This Row],[Date of Call]])+1)</f>
        <v>2023</v>
      </c>
      <c r="J220" s="48" t="str">
        <f>TEXT(CallsTable[[#This Row],[Date of Call]],"DDDD")</f>
        <v>Tuesday</v>
      </c>
      <c r="K220" s="48" t="str" cm="1">
        <f t="array" ref="K220">_xlfn.IFS(CallsTable[[#This Row],[Duration]]&lt;=10,"Under 10 mins",CallsTable[[#This Row],[Duration]]&lt;=30,"10 to 30 mins", CallsTable[[#This Row],[Duration]]&lt;60,"30 to 60 mins", CallsTable[[#This Row],[Duration]]&lt;=120,"1 to 2 hours",TRUE, "More than 2 hours")</f>
        <v>1 to 2 hours</v>
      </c>
      <c r="L220" s="5">
        <f>ROUND(CallsTable[[#This Row],[Satisfaction Rating]],0)</f>
        <v>4</v>
      </c>
    </row>
    <row r="221" spans="2:12" x14ac:dyDescent="0.3">
      <c r="B221" s="72" t="s">
        <v>1395</v>
      </c>
      <c r="C221" s="20" t="s">
        <v>1179</v>
      </c>
      <c r="D221" s="20">
        <v>65</v>
      </c>
      <c r="E221" s="69" t="s">
        <v>1184</v>
      </c>
      <c r="F221" s="70">
        <v>44999</v>
      </c>
      <c r="G221" s="20">
        <v>84</v>
      </c>
      <c r="H221" s="73">
        <v>2.5</v>
      </c>
      <c r="I221" s="48">
        <f>IF(MONTH(CallsTable[[#This Row],[Date of Call]])&lt;=6, YEAR(CallsTable[[#This Row],[Date of Call]]),YEAR(CallsTable[[#This Row],[Date of Call]])+1)</f>
        <v>2023</v>
      </c>
      <c r="J221" s="48" t="str">
        <f>TEXT(CallsTable[[#This Row],[Date of Call]],"DDDD")</f>
        <v>Tuesday</v>
      </c>
      <c r="K221" s="48" t="str" cm="1">
        <f t="array" ref="K221">_xlfn.IFS(CallsTable[[#This Row],[Duration]]&lt;=10,"Under 10 mins",CallsTable[[#This Row],[Duration]]&lt;=30,"10 to 30 mins", CallsTable[[#This Row],[Duration]]&lt;60,"30 to 60 mins", CallsTable[[#This Row],[Duration]]&lt;=120,"1 to 2 hours",TRUE, "More than 2 hours")</f>
        <v>1 to 2 hours</v>
      </c>
      <c r="L221" s="5">
        <f>ROUND(CallsTable[[#This Row],[Satisfaction Rating]],0)</f>
        <v>3</v>
      </c>
    </row>
    <row r="222" spans="2:12" x14ac:dyDescent="0.3">
      <c r="B222" s="72" t="s">
        <v>1396</v>
      </c>
      <c r="C222" s="20" t="s">
        <v>1162</v>
      </c>
      <c r="D222" s="20">
        <v>68</v>
      </c>
      <c r="E222" s="69" t="s">
        <v>1184</v>
      </c>
      <c r="F222" s="70">
        <v>44999</v>
      </c>
      <c r="G222" s="20">
        <v>32</v>
      </c>
      <c r="H222" s="73">
        <v>4.9000000000000004</v>
      </c>
      <c r="I222" s="48">
        <f>IF(MONTH(CallsTable[[#This Row],[Date of Call]])&lt;=6, YEAR(CallsTable[[#This Row],[Date of Call]]),YEAR(CallsTable[[#This Row],[Date of Call]])+1)</f>
        <v>2023</v>
      </c>
      <c r="J222" s="48" t="str">
        <f>TEXT(CallsTable[[#This Row],[Date of Call]],"DDDD")</f>
        <v>Tuesday</v>
      </c>
      <c r="K222" s="48" t="str" cm="1">
        <f t="array" ref="K222">_xlfn.IFS(CallsTable[[#This Row],[Duration]]&lt;=10,"Under 10 mins",CallsTable[[#This Row],[Duration]]&lt;=30,"10 to 30 mins", CallsTable[[#This Row],[Duration]]&lt;60,"30 to 60 mins", CallsTable[[#This Row],[Duration]]&lt;=120,"1 to 2 hours",TRUE, "More than 2 hours")</f>
        <v>1 to 2 hours</v>
      </c>
      <c r="L222" s="5">
        <f>ROUND(CallsTable[[#This Row],[Satisfaction Rating]],0)</f>
        <v>5</v>
      </c>
    </row>
    <row r="223" spans="2:12" x14ac:dyDescent="0.3">
      <c r="B223" s="72" t="s">
        <v>1397</v>
      </c>
      <c r="C223" s="20" t="s">
        <v>1181</v>
      </c>
      <c r="D223" s="20">
        <v>72</v>
      </c>
      <c r="E223" s="69" t="s">
        <v>1166</v>
      </c>
      <c r="F223" s="70">
        <v>44999</v>
      </c>
      <c r="G223" s="20">
        <v>132</v>
      </c>
      <c r="H223" s="73">
        <v>3.4</v>
      </c>
      <c r="I223" s="48">
        <f>IF(MONTH(CallsTable[[#This Row],[Date of Call]])&lt;=6, YEAR(CallsTable[[#This Row],[Date of Call]]),YEAR(CallsTable[[#This Row],[Date of Call]])+1)</f>
        <v>2023</v>
      </c>
      <c r="J223" s="48" t="str">
        <f>TEXT(CallsTable[[#This Row],[Date of Call]],"DDDD")</f>
        <v>Tuesday</v>
      </c>
      <c r="K223" s="48" t="str" cm="1">
        <f t="array" ref="K223">_xlfn.IFS(CallsTable[[#This Row],[Duration]]&lt;=10,"Under 10 mins",CallsTable[[#This Row],[Duration]]&lt;=30,"10 to 30 mins", CallsTable[[#This Row],[Duration]]&lt;60,"30 to 60 mins", CallsTable[[#This Row],[Duration]]&lt;=120,"1 to 2 hours",TRUE, "More than 2 hours")</f>
        <v>1 to 2 hours</v>
      </c>
      <c r="L223" s="5">
        <f>ROUND(CallsTable[[#This Row],[Satisfaction Rating]],0)</f>
        <v>3</v>
      </c>
    </row>
    <row r="224" spans="2:12" x14ac:dyDescent="0.3">
      <c r="B224" s="72" t="s">
        <v>1398</v>
      </c>
      <c r="C224" s="20" t="s">
        <v>1181</v>
      </c>
      <c r="D224" s="20">
        <v>63</v>
      </c>
      <c r="E224" s="69" t="s">
        <v>1157</v>
      </c>
      <c r="F224" s="70">
        <v>44999</v>
      </c>
      <c r="G224" s="20">
        <v>105</v>
      </c>
      <c r="H224" s="73">
        <v>3.3</v>
      </c>
      <c r="I224" s="48">
        <f>IF(MONTH(CallsTable[[#This Row],[Date of Call]])&lt;=6, YEAR(CallsTable[[#This Row],[Date of Call]]),YEAR(CallsTable[[#This Row],[Date of Call]])+1)</f>
        <v>2023</v>
      </c>
      <c r="J224" s="48" t="str">
        <f>TEXT(CallsTable[[#This Row],[Date of Call]],"DDDD")</f>
        <v>Tuesday</v>
      </c>
      <c r="K224" s="48" t="str" cm="1">
        <f t="array" ref="K224">_xlfn.IFS(CallsTable[[#This Row],[Duration]]&lt;=10,"Under 10 mins",CallsTable[[#This Row],[Duration]]&lt;=30,"10 to 30 mins", CallsTable[[#This Row],[Duration]]&lt;60,"30 to 60 mins", CallsTable[[#This Row],[Duration]]&lt;=120,"1 to 2 hours",TRUE, "More than 2 hours")</f>
        <v>1 to 2 hours</v>
      </c>
      <c r="L224" s="5">
        <f>ROUND(CallsTable[[#This Row],[Satisfaction Rating]],0)</f>
        <v>3</v>
      </c>
    </row>
    <row r="225" spans="2:12" x14ac:dyDescent="0.3">
      <c r="B225" s="72" t="s">
        <v>1399</v>
      </c>
      <c r="C225" s="20" t="s">
        <v>1161</v>
      </c>
      <c r="D225" s="20">
        <v>139</v>
      </c>
      <c r="E225" s="69" t="s">
        <v>1178</v>
      </c>
      <c r="F225" s="70">
        <v>45000</v>
      </c>
      <c r="G225" s="20">
        <v>48</v>
      </c>
      <c r="H225" s="73">
        <v>4.7</v>
      </c>
      <c r="I225" s="48">
        <f>IF(MONTH(CallsTable[[#This Row],[Date of Call]])&lt;=6, YEAR(CallsTable[[#This Row],[Date of Call]]),YEAR(CallsTable[[#This Row],[Date of Call]])+1)</f>
        <v>2023</v>
      </c>
      <c r="J225" s="48" t="str">
        <f>TEXT(CallsTable[[#This Row],[Date of Call]],"DDDD")</f>
        <v>Wednesday</v>
      </c>
      <c r="K225" s="48" t="str" cm="1">
        <f t="array" ref="K225">_xlfn.IFS(CallsTable[[#This Row],[Duration]]&lt;=10,"Under 10 mins",CallsTable[[#This Row],[Duration]]&lt;=30,"10 to 30 mins", CallsTable[[#This Row],[Duration]]&lt;60,"30 to 60 mins", CallsTable[[#This Row],[Duration]]&lt;=120,"1 to 2 hours",TRUE, "More than 2 hours")</f>
        <v>More than 2 hours</v>
      </c>
      <c r="L225" s="5">
        <f>ROUND(CallsTable[[#This Row],[Satisfaction Rating]],0)</f>
        <v>5</v>
      </c>
    </row>
    <row r="226" spans="2:12" x14ac:dyDescent="0.3">
      <c r="B226" s="72" t="s">
        <v>1400</v>
      </c>
      <c r="C226" s="20" t="s">
        <v>1187</v>
      </c>
      <c r="D226" s="20">
        <v>59</v>
      </c>
      <c r="E226" s="69" t="s">
        <v>1178</v>
      </c>
      <c r="F226" s="70">
        <v>45000</v>
      </c>
      <c r="G226" s="20">
        <v>64</v>
      </c>
      <c r="H226" s="73">
        <v>4</v>
      </c>
      <c r="I226" s="48">
        <f>IF(MONTH(CallsTable[[#This Row],[Date of Call]])&lt;=6, YEAR(CallsTable[[#This Row],[Date of Call]]),YEAR(CallsTable[[#This Row],[Date of Call]])+1)</f>
        <v>2023</v>
      </c>
      <c r="J226" s="48" t="str">
        <f>TEXT(CallsTable[[#This Row],[Date of Call]],"DDDD")</f>
        <v>Wednesday</v>
      </c>
      <c r="K226" s="48" t="str" cm="1">
        <f t="array" ref="K226">_xlfn.IFS(CallsTable[[#This Row],[Duration]]&lt;=10,"Under 10 mins",CallsTable[[#This Row],[Duration]]&lt;=30,"10 to 30 mins", CallsTable[[#This Row],[Duration]]&lt;60,"30 to 60 mins", CallsTable[[#This Row],[Duration]]&lt;=120,"1 to 2 hours",TRUE, "More than 2 hours")</f>
        <v>30 to 60 mins</v>
      </c>
      <c r="L226" s="5">
        <f>ROUND(CallsTable[[#This Row],[Satisfaction Rating]],0)</f>
        <v>4</v>
      </c>
    </row>
    <row r="227" spans="2:12" x14ac:dyDescent="0.3">
      <c r="B227" s="72" t="s">
        <v>1401</v>
      </c>
      <c r="C227" s="20" t="s">
        <v>1174</v>
      </c>
      <c r="D227" s="20">
        <v>138</v>
      </c>
      <c r="E227" s="69" t="s">
        <v>1157</v>
      </c>
      <c r="F227" s="70">
        <v>45000</v>
      </c>
      <c r="G227" s="20">
        <v>44</v>
      </c>
      <c r="H227" s="73">
        <v>3.8</v>
      </c>
      <c r="I227" s="48">
        <f>IF(MONTH(CallsTable[[#This Row],[Date of Call]])&lt;=6, YEAR(CallsTable[[#This Row],[Date of Call]]),YEAR(CallsTable[[#This Row],[Date of Call]])+1)</f>
        <v>2023</v>
      </c>
      <c r="J227" s="48" t="str">
        <f>TEXT(CallsTable[[#This Row],[Date of Call]],"DDDD")</f>
        <v>Wednesday</v>
      </c>
      <c r="K227" s="48" t="str" cm="1">
        <f t="array" ref="K227">_xlfn.IFS(CallsTable[[#This Row],[Duration]]&lt;=10,"Under 10 mins",CallsTable[[#This Row],[Duration]]&lt;=30,"10 to 30 mins", CallsTable[[#This Row],[Duration]]&lt;60,"30 to 60 mins", CallsTable[[#This Row],[Duration]]&lt;=120,"1 to 2 hours",TRUE, "More than 2 hours")</f>
        <v>More than 2 hours</v>
      </c>
      <c r="L227" s="5">
        <f>ROUND(CallsTable[[#This Row],[Satisfaction Rating]],0)</f>
        <v>4</v>
      </c>
    </row>
    <row r="228" spans="2:12" x14ac:dyDescent="0.3">
      <c r="B228" s="72" t="s">
        <v>1402</v>
      </c>
      <c r="C228" s="20" t="s">
        <v>1161</v>
      </c>
      <c r="D228" s="20">
        <v>47</v>
      </c>
      <c r="E228" s="69" t="s">
        <v>1166</v>
      </c>
      <c r="F228" s="70">
        <v>45000</v>
      </c>
      <c r="G228" s="20">
        <v>120</v>
      </c>
      <c r="H228" s="73">
        <v>3.1</v>
      </c>
      <c r="I228" s="48">
        <f>IF(MONTH(CallsTable[[#This Row],[Date of Call]])&lt;=6, YEAR(CallsTable[[#This Row],[Date of Call]]),YEAR(CallsTable[[#This Row],[Date of Call]])+1)</f>
        <v>2023</v>
      </c>
      <c r="J228" s="48" t="str">
        <f>TEXT(CallsTable[[#This Row],[Date of Call]],"DDDD")</f>
        <v>Wednesday</v>
      </c>
      <c r="K228" s="48" t="str" cm="1">
        <f t="array" ref="K228">_xlfn.IFS(CallsTable[[#This Row],[Duration]]&lt;=10,"Under 10 mins",CallsTable[[#This Row],[Duration]]&lt;=30,"10 to 30 mins", CallsTable[[#This Row],[Duration]]&lt;60,"30 to 60 mins", CallsTable[[#This Row],[Duration]]&lt;=120,"1 to 2 hours",TRUE, "More than 2 hours")</f>
        <v>30 to 60 mins</v>
      </c>
      <c r="L228" s="5">
        <f>ROUND(CallsTable[[#This Row],[Satisfaction Rating]],0)</f>
        <v>3</v>
      </c>
    </row>
    <row r="229" spans="2:12" x14ac:dyDescent="0.3">
      <c r="B229" s="72" t="s">
        <v>1403</v>
      </c>
      <c r="C229" s="20" t="s">
        <v>1174</v>
      </c>
      <c r="D229" s="20">
        <v>74</v>
      </c>
      <c r="E229" s="69" t="s">
        <v>1166</v>
      </c>
      <c r="F229" s="70">
        <v>45000</v>
      </c>
      <c r="G229" s="20">
        <v>144</v>
      </c>
      <c r="H229" s="73">
        <v>4.8</v>
      </c>
      <c r="I229" s="48">
        <f>IF(MONTH(CallsTable[[#This Row],[Date of Call]])&lt;=6, YEAR(CallsTable[[#This Row],[Date of Call]]),YEAR(CallsTable[[#This Row],[Date of Call]])+1)</f>
        <v>2023</v>
      </c>
      <c r="J229" s="48" t="str">
        <f>TEXT(CallsTable[[#This Row],[Date of Call]],"DDDD")</f>
        <v>Wednesday</v>
      </c>
      <c r="K229" s="48" t="str" cm="1">
        <f t="array" ref="K229">_xlfn.IFS(CallsTable[[#This Row],[Duration]]&lt;=10,"Under 10 mins",CallsTable[[#This Row],[Duration]]&lt;=30,"10 to 30 mins", CallsTable[[#This Row],[Duration]]&lt;60,"30 to 60 mins", CallsTable[[#This Row],[Duration]]&lt;=120,"1 to 2 hours",TRUE, "More than 2 hours")</f>
        <v>1 to 2 hours</v>
      </c>
      <c r="L229" s="5">
        <f>ROUND(CallsTable[[#This Row],[Satisfaction Rating]],0)</f>
        <v>5</v>
      </c>
    </row>
    <row r="230" spans="2:12" x14ac:dyDescent="0.3">
      <c r="B230" s="72" t="s">
        <v>1404</v>
      </c>
      <c r="C230" s="20" t="s">
        <v>1181</v>
      </c>
      <c r="D230" s="20">
        <v>65</v>
      </c>
      <c r="E230" s="69" t="s">
        <v>1166</v>
      </c>
      <c r="F230" s="70">
        <v>45000</v>
      </c>
      <c r="G230" s="20">
        <v>87</v>
      </c>
      <c r="H230" s="73">
        <v>2.7</v>
      </c>
      <c r="I230" s="48">
        <f>IF(MONTH(CallsTable[[#This Row],[Date of Call]])&lt;=6, YEAR(CallsTable[[#This Row],[Date of Call]]),YEAR(CallsTable[[#This Row],[Date of Call]])+1)</f>
        <v>2023</v>
      </c>
      <c r="J230" s="48" t="str">
        <f>TEXT(CallsTable[[#This Row],[Date of Call]],"DDDD")</f>
        <v>Wednesday</v>
      </c>
      <c r="K230" s="48" t="str" cm="1">
        <f t="array" ref="K230">_xlfn.IFS(CallsTable[[#This Row],[Duration]]&lt;=10,"Under 10 mins",CallsTable[[#This Row],[Duration]]&lt;=30,"10 to 30 mins", CallsTable[[#This Row],[Duration]]&lt;60,"30 to 60 mins", CallsTable[[#This Row],[Duration]]&lt;=120,"1 to 2 hours",TRUE, "More than 2 hours")</f>
        <v>1 to 2 hours</v>
      </c>
      <c r="L230" s="5">
        <f>ROUND(CallsTable[[#This Row],[Satisfaction Rating]],0)</f>
        <v>3</v>
      </c>
    </row>
    <row r="231" spans="2:12" x14ac:dyDescent="0.3">
      <c r="B231" s="72" t="s">
        <v>1405</v>
      </c>
      <c r="C231" s="20" t="s">
        <v>1171</v>
      </c>
      <c r="D231" s="20">
        <v>123</v>
      </c>
      <c r="E231" s="69" t="s">
        <v>1184</v>
      </c>
      <c r="F231" s="70">
        <v>45000</v>
      </c>
      <c r="G231" s="20">
        <v>36</v>
      </c>
      <c r="H231" s="73">
        <v>3.6</v>
      </c>
      <c r="I231" s="48">
        <f>IF(MONTH(CallsTable[[#This Row],[Date of Call]])&lt;=6, YEAR(CallsTable[[#This Row],[Date of Call]]),YEAR(CallsTable[[#This Row],[Date of Call]])+1)</f>
        <v>2023</v>
      </c>
      <c r="J231" s="48" t="str">
        <f>TEXT(CallsTable[[#This Row],[Date of Call]],"DDDD")</f>
        <v>Wednesday</v>
      </c>
      <c r="K231" s="48" t="str" cm="1">
        <f t="array" ref="K231">_xlfn.IFS(CallsTable[[#This Row],[Duration]]&lt;=10,"Under 10 mins",CallsTable[[#This Row],[Duration]]&lt;=30,"10 to 30 mins", CallsTable[[#This Row],[Duration]]&lt;60,"30 to 60 mins", CallsTable[[#This Row],[Duration]]&lt;=120,"1 to 2 hours",TRUE, "More than 2 hours")</f>
        <v>More than 2 hours</v>
      </c>
      <c r="L231" s="5">
        <f>ROUND(CallsTable[[#This Row],[Satisfaction Rating]],0)</f>
        <v>4</v>
      </c>
    </row>
    <row r="232" spans="2:12" x14ac:dyDescent="0.3">
      <c r="B232" s="72" t="s">
        <v>1406</v>
      </c>
      <c r="C232" s="20" t="s">
        <v>1181</v>
      </c>
      <c r="D232" s="20">
        <v>90</v>
      </c>
      <c r="E232" s="69" t="s">
        <v>1178</v>
      </c>
      <c r="F232" s="70">
        <v>45001</v>
      </c>
      <c r="G232" s="20">
        <v>72</v>
      </c>
      <c r="H232" s="73">
        <v>4.7</v>
      </c>
      <c r="I232" s="48">
        <f>IF(MONTH(CallsTable[[#This Row],[Date of Call]])&lt;=6, YEAR(CallsTable[[#This Row],[Date of Call]]),YEAR(CallsTable[[#This Row],[Date of Call]])+1)</f>
        <v>2023</v>
      </c>
      <c r="J232" s="48" t="str">
        <f>TEXT(CallsTable[[#This Row],[Date of Call]],"DDDD")</f>
        <v>Thursday</v>
      </c>
      <c r="K232" s="48" t="str" cm="1">
        <f t="array" ref="K232">_xlfn.IFS(CallsTable[[#This Row],[Duration]]&lt;=10,"Under 10 mins",CallsTable[[#This Row],[Duration]]&lt;=30,"10 to 30 mins", CallsTable[[#This Row],[Duration]]&lt;60,"30 to 60 mins", CallsTable[[#This Row],[Duration]]&lt;=120,"1 to 2 hours",TRUE, "More than 2 hours")</f>
        <v>1 to 2 hours</v>
      </c>
      <c r="L232" s="5">
        <f>ROUND(CallsTable[[#This Row],[Satisfaction Rating]],0)</f>
        <v>5</v>
      </c>
    </row>
    <row r="233" spans="2:12" x14ac:dyDescent="0.3">
      <c r="B233" s="72" t="s">
        <v>1407</v>
      </c>
      <c r="C233" s="20" t="s">
        <v>1158</v>
      </c>
      <c r="D233" s="20">
        <v>127</v>
      </c>
      <c r="E233" s="69" t="s">
        <v>1157</v>
      </c>
      <c r="F233" s="70">
        <v>45001</v>
      </c>
      <c r="G233" s="20">
        <v>150</v>
      </c>
      <c r="H233" s="73">
        <v>4.4000000000000004</v>
      </c>
      <c r="I233" s="48">
        <f>IF(MONTH(CallsTable[[#This Row],[Date of Call]])&lt;=6, YEAR(CallsTable[[#This Row],[Date of Call]]),YEAR(CallsTable[[#This Row],[Date of Call]])+1)</f>
        <v>2023</v>
      </c>
      <c r="J233" s="48" t="str">
        <f>TEXT(CallsTable[[#This Row],[Date of Call]],"DDDD")</f>
        <v>Thursday</v>
      </c>
      <c r="K233" s="48" t="str" cm="1">
        <f t="array" ref="K233">_xlfn.IFS(CallsTable[[#This Row],[Duration]]&lt;=10,"Under 10 mins",CallsTable[[#This Row],[Duration]]&lt;=30,"10 to 30 mins", CallsTable[[#This Row],[Duration]]&lt;60,"30 to 60 mins", CallsTable[[#This Row],[Duration]]&lt;=120,"1 to 2 hours",TRUE, "More than 2 hours")</f>
        <v>More than 2 hours</v>
      </c>
      <c r="L233" s="5">
        <f>ROUND(CallsTable[[#This Row],[Satisfaction Rating]],0)</f>
        <v>4</v>
      </c>
    </row>
    <row r="234" spans="2:12" x14ac:dyDescent="0.3">
      <c r="B234" s="72" t="s">
        <v>1408</v>
      </c>
      <c r="C234" s="20" t="s">
        <v>1169</v>
      </c>
      <c r="D234" s="20">
        <v>60</v>
      </c>
      <c r="E234" s="69" t="s">
        <v>1166</v>
      </c>
      <c r="F234" s="70">
        <v>45001</v>
      </c>
      <c r="G234" s="20">
        <v>68</v>
      </c>
      <c r="H234" s="73">
        <v>4.3</v>
      </c>
      <c r="I234" s="48">
        <f>IF(MONTH(CallsTable[[#This Row],[Date of Call]])&lt;=6, YEAR(CallsTable[[#This Row],[Date of Call]]),YEAR(CallsTable[[#This Row],[Date of Call]])+1)</f>
        <v>2023</v>
      </c>
      <c r="J234" s="48" t="str">
        <f>TEXT(CallsTable[[#This Row],[Date of Call]],"DDDD")</f>
        <v>Thursday</v>
      </c>
      <c r="K234" s="48" t="str" cm="1">
        <f t="array" ref="K234">_xlfn.IFS(CallsTable[[#This Row],[Duration]]&lt;=10,"Under 10 mins",CallsTable[[#This Row],[Duration]]&lt;=30,"10 to 30 mins", CallsTable[[#This Row],[Duration]]&lt;60,"30 to 60 mins", CallsTable[[#This Row],[Duration]]&lt;=120,"1 to 2 hours",TRUE, "More than 2 hours")</f>
        <v>1 to 2 hours</v>
      </c>
      <c r="L234" s="5">
        <f>ROUND(CallsTable[[#This Row],[Satisfaction Rating]],0)</f>
        <v>4</v>
      </c>
    </row>
    <row r="235" spans="2:12" x14ac:dyDescent="0.3">
      <c r="B235" s="72" t="s">
        <v>1409</v>
      </c>
      <c r="C235" s="20" t="s">
        <v>1161</v>
      </c>
      <c r="D235" s="20">
        <v>94</v>
      </c>
      <c r="E235" s="69" t="s">
        <v>1157</v>
      </c>
      <c r="F235" s="70">
        <v>45001</v>
      </c>
      <c r="G235" s="20">
        <v>99</v>
      </c>
      <c r="H235" s="73">
        <v>4.9000000000000004</v>
      </c>
      <c r="I235" s="48">
        <f>IF(MONTH(CallsTable[[#This Row],[Date of Call]])&lt;=6, YEAR(CallsTable[[#This Row],[Date of Call]]),YEAR(CallsTable[[#This Row],[Date of Call]])+1)</f>
        <v>2023</v>
      </c>
      <c r="J235" s="48" t="str">
        <f>TEXT(CallsTable[[#This Row],[Date of Call]],"DDDD")</f>
        <v>Thursday</v>
      </c>
      <c r="K235" s="48" t="str" cm="1">
        <f t="array" ref="K235">_xlfn.IFS(CallsTable[[#This Row],[Duration]]&lt;=10,"Under 10 mins",CallsTable[[#This Row],[Duration]]&lt;=30,"10 to 30 mins", CallsTable[[#This Row],[Duration]]&lt;60,"30 to 60 mins", CallsTable[[#This Row],[Duration]]&lt;=120,"1 to 2 hours",TRUE, "More than 2 hours")</f>
        <v>1 to 2 hours</v>
      </c>
      <c r="L235" s="5">
        <f>ROUND(CallsTable[[#This Row],[Satisfaction Rating]],0)</f>
        <v>5</v>
      </c>
    </row>
    <row r="236" spans="2:12" x14ac:dyDescent="0.3">
      <c r="B236" s="72" t="s">
        <v>1410</v>
      </c>
      <c r="C236" s="20" t="s">
        <v>1171</v>
      </c>
      <c r="D236" s="20">
        <v>54</v>
      </c>
      <c r="E236" s="69" t="s">
        <v>1166</v>
      </c>
      <c r="F236" s="70">
        <v>45001</v>
      </c>
      <c r="G236" s="20">
        <v>26</v>
      </c>
      <c r="H236" s="73">
        <v>4.8</v>
      </c>
      <c r="I236" s="48">
        <f>IF(MONTH(CallsTable[[#This Row],[Date of Call]])&lt;=6, YEAR(CallsTable[[#This Row],[Date of Call]]),YEAR(CallsTable[[#This Row],[Date of Call]])+1)</f>
        <v>2023</v>
      </c>
      <c r="J236" s="48" t="str">
        <f>TEXT(CallsTable[[#This Row],[Date of Call]],"DDDD")</f>
        <v>Thursday</v>
      </c>
      <c r="K236" s="48" t="str" cm="1">
        <f t="array" ref="K236">_xlfn.IFS(CallsTable[[#This Row],[Duration]]&lt;=10,"Under 10 mins",CallsTable[[#This Row],[Duration]]&lt;=30,"10 to 30 mins", CallsTable[[#This Row],[Duration]]&lt;60,"30 to 60 mins", CallsTable[[#This Row],[Duration]]&lt;=120,"1 to 2 hours",TRUE, "More than 2 hours")</f>
        <v>30 to 60 mins</v>
      </c>
      <c r="L236" s="5">
        <f>ROUND(CallsTable[[#This Row],[Satisfaction Rating]],0)</f>
        <v>5</v>
      </c>
    </row>
    <row r="237" spans="2:12" x14ac:dyDescent="0.3">
      <c r="B237" s="72" t="s">
        <v>1411</v>
      </c>
      <c r="C237" s="20" t="s">
        <v>1181</v>
      </c>
      <c r="D237" s="20">
        <v>104</v>
      </c>
      <c r="E237" s="69" t="s">
        <v>1166</v>
      </c>
      <c r="F237" s="70">
        <v>45001</v>
      </c>
      <c r="G237" s="20">
        <v>88</v>
      </c>
      <c r="H237" s="73">
        <v>3.2</v>
      </c>
      <c r="I237" s="48">
        <f>IF(MONTH(CallsTable[[#This Row],[Date of Call]])&lt;=6, YEAR(CallsTable[[#This Row],[Date of Call]]),YEAR(CallsTable[[#This Row],[Date of Call]])+1)</f>
        <v>2023</v>
      </c>
      <c r="J237" s="48" t="str">
        <f>TEXT(CallsTable[[#This Row],[Date of Call]],"DDDD")</f>
        <v>Thursday</v>
      </c>
      <c r="K237" s="48" t="str" cm="1">
        <f t="array" ref="K237">_xlfn.IFS(CallsTable[[#This Row],[Duration]]&lt;=10,"Under 10 mins",CallsTable[[#This Row],[Duration]]&lt;=30,"10 to 30 mins", CallsTable[[#This Row],[Duration]]&lt;60,"30 to 60 mins", CallsTable[[#This Row],[Duration]]&lt;=120,"1 to 2 hours",TRUE, "More than 2 hours")</f>
        <v>1 to 2 hours</v>
      </c>
      <c r="L237" s="5">
        <f>ROUND(CallsTable[[#This Row],[Satisfaction Rating]],0)</f>
        <v>3</v>
      </c>
    </row>
    <row r="238" spans="2:12" x14ac:dyDescent="0.3">
      <c r="B238" s="72" t="s">
        <v>1412</v>
      </c>
      <c r="C238" s="20" t="s">
        <v>1176</v>
      </c>
      <c r="D238" s="20">
        <v>100</v>
      </c>
      <c r="E238" s="69" t="s">
        <v>1166</v>
      </c>
      <c r="F238" s="70">
        <v>45001</v>
      </c>
      <c r="G238" s="20">
        <v>124</v>
      </c>
      <c r="H238" s="73">
        <v>3.4</v>
      </c>
      <c r="I238" s="48">
        <f>IF(MONTH(CallsTable[[#This Row],[Date of Call]])&lt;=6, YEAR(CallsTable[[#This Row],[Date of Call]]),YEAR(CallsTable[[#This Row],[Date of Call]])+1)</f>
        <v>2023</v>
      </c>
      <c r="J238" s="48" t="str">
        <f>TEXT(CallsTable[[#This Row],[Date of Call]],"DDDD")</f>
        <v>Thursday</v>
      </c>
      <c r="K238" s="48" t="str" cm="1">
        <f t="array" ref="K238">_xlfn.IFS(CallsTable[[#This Row],[Duration]]&lt;=10,"Under 10 mins",CallsTable[[#This Row],[Duration]]&lt;=30,"10 to 30 mins", CallsTable[[#This Row],[Duration]]&lt;60,"30 to 60 mins", CallsTable[[#This Row],[Duration]]&lt;=120,"1 to 2 hours",TRUE, "More than 2 hours")</f>
        <v>1 to 2 hours</v>
      </c>
      <c r="L238" s="5">
        <f>ROUND(CallsTable[[#This Row],[Satisfaction Rating]],0)</f>
        <v>3</v>
      </c>
    </row>
    <row r="239" spans="2:12" x14ac:dyDescent="0.3">
      <c r="B239" s="72" t="s">
        <v>1413</v>
      </c>
      <c r="C239" s="20" t="s">
        <v>1174</v>
      </c>
      <c r="D239" s="20">
        <v>84</v>
      </c>
      <c r="E239" s="69" t="s">
        <v>1166</v>
      </c>
      <c r="F239" s="70">
        <v>45001</v>
      </c>
      <c r="G239" s="20">
        <v>72</v>
      </c>
      <c r="H239" s="73">
        <v>3.5</v>
      </c>
      <c r="I239" s="48">
        <f>IF(MONTH(CallsTable[[#This Row],[Date of Call]])&lt;=6, YEAR(CallsTable[[#This Row],[Date of Call]]),YEAR(CallsTable[[#This Row],[Date of Call]])+1)</f>
        <v>2023</v>
      </c>
      <c r="J239" s="48" t="str">
        <f>TEXT(CallsTable[[#This Row],[Date of Call]],"DDDD")</f>
        <v>Thursday</v>
      </c>
      <c r="K239" s="48" t="str" cm="1">
        <f t="array" ref="K239">_xlfn.IFS(CallsTable[[#This Row],[Duration]]&lt;=10,"Under 10 mins",CallsTable[[#This Row],[Duration]]&lt;=30,"10 to 30 mins", CallsTable[[#This Row],[Duration]]&lt;60,"30 to 60 mins", CallsTable[[#This Row],[Duration]]&lt;=120,"1 to 2 hours",TRUE, "More than 2 hours")</f>
        <v>1 to 2 hours</v>
      </c>
      <c r="L239" s="5">
        <f>ROUND(CallsTable[[#This Row],[Satisfaction Rating]],0)</f>
        <v>4</v>
      </c>
    </row>
    <row r="240" spans="2:12" x14ac:dyDescent="0.3">
      <c r="B240" s="72" t="s">
        <v>1414</v>
      </c>
      <c r="C240" s="20" t="s">
        <v>1156</v>
      </c>
      <c r="D240" s="20">
        <v>92</v>
      </c>
      <c r="E240" s="69" t="s">
        <v>1172</v>
      </c>
      <c r="F240" s="70">
        <v>45002</v>
      </c>
      <c r="G240" s="20">
        <v>125</v>
      </c>
      <c r="H240" s="73">
        <v>4.9000000000000004</v>
      </c>
      <c r="I240" s="48">
        <f>IF(MONTH(CallsTable[[#This Row],[Date of Call]])&lt;=6, YEAR(CallsTable[[#This Row],[Date of Call]]),YEAR(CallsTable[[#This Row],[Date of Call]])+1)</f>
        <v>2023</v>
      </c>
      <c r="J240" s="48" t="str">
        <f>TEXT(CallsTable[[#This Row],[Date of Call]],"DDDD")</f>
        <v>Friday</v>
      </c>
      <c r="K240" s="48" t="str" cm="1">
        <f t="array" ref="K240">_xlfn.IFS(CallsTable[[#This Row],[Duration]]&lt;=10,"Under 10 mins",CallsTable[[#This Row],[Duration]]&lt;=30,"10 to 30 mins", CallsTable[[#This Row],[Duration]]&lt;60,"30 to 60 mins", CallsTable[[#This Row],[Duration]]&lt;=120,"1 to 2 hours",TRUE, "More than 2 hours")</f>
        <v>1 to 2 hours</v>
      </c>
      <c r="L240" s="5">
        <f>ROUND(CallsTable[[#This Row],[Satisfaction Rating]],0)</f>
        <v>5</v>
      </c>
    </row>
    <row r="241" spans="2:12" x14ac:dyDescent="0.3">
      <c r="B241" s="72" t="s">
        <v>1415</v>
      </c>
      <c r="C241" s="20" t="s">
        <v>1183</v>
      </c>
      <c r="D241" s="20">
        <v>64</v>
      </c>
      <c r="E241" s="69" t="s">
        <v>1157</v>
      </c>
      <c r="F241" s="70">
        <v>45002</v>
      </c>
      <c r="G241" s="20">
        <v>22</v>
      </c>
      <c r="H241" s="73">
        <v>4.0999999999999996</v>
      </c>
      <c r="I241" s="48">
        <f>IF(MONTH(CallsTable[[#This Row],[Date of Call]])&lt;=6, YEAR(CallsTable[[#This Row],[Date of Call]]),YEAR(CallsTable[[#This Row],[Date of Call]])+1)</f>
        <v>2023</v>
      </c>
      <c r="J241" s="48" t="str">
        <f>TEXT(CallsTable[[#This Row],[Date of Call]],"DDDD")</f>
        <v>Friday</v>
      </c>
      <c r="K241" s="48" t="str" cm="1">
        <f t="array" ref="K241">_xlfn.IFS(CallsTable[[#This Row],[Duration]]&lt;=10,"Under 10 mins",CallsTable[[#This Row],[Duration]]&lt;=30,"10 to 30 mins", CallsTable[[#This Row],[Duration]]&lt;60,"30 to 60 mins", CallsTable[[#This Row],[Duration]]&lt;=120,"1 to 2 hours",TRUE, "More than 2 hours")</f>
        <v>1 to 2 hours</v>
      </c>
      <c r="L241" s="5">
        <f>ROUND(CallsTable[[#This Row],[Satisfaction Rating]],0)</f>
        <v>4</v>
      </c>
    </row>
    <row r="242" spans="2:12" x14ac:dyDescent="0.3">
      <c r="B242" s="72" t="s">
        <v>1416</v>
      </c>
      <c r="C242" s="20" t="s">
        <v>1165</v>
      </c>
      <c r="D242" s="20">
        <v>89</v>
      </c>
      <c r="E242" s="69" t="s">
        <v>1178</v>
      </c>
      <c r="F242" s="70">
        <v>45003</v>
      </c>
      <c r="G242" s="20">
        <v>70</v>
      </c>
      <c r="H242" s="73">
        <v>4.9000000000000004</v>
      </c>
      <c r="I242" s="48">
        <f>IF(MONTH(CallsTable[[#This Row],[Date of Call]])&lt;=6, YEAR(CallsTable[[#This Row],[Date of Call]]),YEAR(CallsTable[[#This Row],[Date of Call]])+1)</f>
        <v>2023</v>
      </c>
      <c r="J242" s="48" t="str">
        <f>TEXT(CallsTable[[#This Row],[Date of Call]],"DDDD")</f>
        <v>Saturday</v>
      </c>
      <c r="K242" s="48" t="str" cm="1">
        <f t="array" ref="K242">_xlfn.IFS(CallsTable[[#This Row],[Duration]]&lt;=10,"Under 10 mins",CallsTable[[#This Row],[Duration]]&lt;=30,"10 to 30 mins", CallsTable[[#This Row],[Duration]]&lt;60,"30 to 60 mins", CallsTable[[#This Row],[Duration]]&lt;=120,"1 to 2 hours",TRUE, "More than 2 hours")</f>
        <v>1 to 2 hours</v>
      </c>
      <c r="L242" s="5">
        <f>ROUND(CallsTable[[#This Row],[Satisfaction Rating]],0)</f>
        <v>5</v>
      </c>
    </row>
    <row r="243" spans="2:12" x14ac:dyDescent="0.3">
      <c r="B243" s="72" t="s">
        <v>1417</v>
      </c>
      <c r="C243" s="20" t="s">
        <v>1192</v>
      </c>
      <c r="D243" s="20">
        <v>40</v>
      </c>
      <c r="E243" s="69" t="s">
        <v>1166</v>
      </c>
      <c r="F243" s="70">
        <v>45003</v>
      </c>
      <c r="G243" s="20">
        <v>24</v>
      </c>
      <c r="H243" s="73">
        <v>4.3</v>
      </c>
      <c r="I243" s="48">
        <f>IF(MONTH(CallsTable[[#This Row],[Date of Call]])&lt;=6, YEAR(CallsTable[[#This Row],[Date of Call]]),YEAR(CallsTable[[#This Row],[Date of Call]])+1)</f>
        <v>2023</v>
      </c>
      <c r="J243" s="48" t="str">
        <f>TEXT(CallsTable[[#This Row],[Date of Call]],"DDDD")</f>
        <v>Saturday</v>
      </c>
      <c r="K243" s="48" t="str" cm="1">
        <f t="array" ref="K243">_xlfn.IFS(CallsTable[[#This Row],[Duration]]&lt;=10,"Under 10 mins",CallsTable[[#This Row],[Duration]]&lt;=30,"10 to 30 mins", CallsTable[[#This Row],[Duration]]&lt;60,"30 to 60 mins", CallsTable[[#This Row],[Duration]]&lt;=120,"1 to 2 hours",TRUE, "More than 2 hours")</f>
        <v>30 to 60 mins</v>
      </c>
      <c r="L243" s="5">
        <f>ROUND(CallsTable[[#This Row],[Satisfaction Rating]],0)</f>
        <v>4</v>
      </c>
    </row>
    <row r="244" spans="2:12" x14ac:dyDescent="0.3">
      <c r="B244" s="72" t="s">
        <v>1418</v>
      </c>
      <c r="C244" s="20" t="s">
        <v>1187</v>
      </c>
      <c r="D244" s="20">
        <v>75</v>
      </c>
      <c r="E244" s="69" t="s">
        <v>1184</v>
      </c>
      <c r="F244" s="70">
        <v>45003</v>
      </c>
      <c r="G244" s="20">
        <v>32</v>
      </c>
      <c r="H244" s="73">
        <v>4.0999999999999996</v>
      </c>
      <c r="I244" s="48">
        <f>IF(MONTH(CallsTable[[#This Row],[Date of Call]])&lt;=6, YEAR(CallsTable[[#This Row],[Date of Call]]),YEAR(CallsTable[[#This Row],[Date of Call]])+1)</f>
        <v>2023</v>
      </c>
      <c r="J244" s="48" t="str">
        <f>TEXT(CallsTable[[#This Row],[Date of Call]],"DDDD")</f>
        <v>Saturday</v>
      </c>
      <c r="K244" s="48" t="str" cm="1">
        <f t="array" ref="K244">_xlfn.IFS(CallsTable[[#This Row],[Duration]]&lt;=10,"Under 10 mins",CallsTable[[#This Row],[Duration]]&lt;=30,"10 to 30 mins", CallsTable[[#This Row],[Duration]]&lt;60,"30 to 60 mins", CallsTable[[#This Row],[Duration]]&lt;=120,"1 to 2 hours",TRUE, "More than 2 hours")</f>
        <v>1 to 2 hours</v>
      </c>
      <c r="L244" s="5">
        <f>ROUND(CallsTable[[#This Row],[Satisfaction Rating]],0)</f>
        <v>4</v>
      </c>
    </row>
    <row r="245" spans="2:12" x14ac:dyDescent="0.3">
      <c r="B245" s="72" t="s">
        <v>1419</v>
      </c>
      <c r="C245" s="20" t="s">
        <v>1158</v>
      </c>
      <c r="D245" s="20">
        <v>106</v>
      </c>
      <c r="E245" s="69" t="s">
        <v>1172</v>
      </c>
      <c r="F245" s="70">
        <v>45003</v>
      </c>
      <c r="G245" s="20">
        <v>112</v>
      </c>
      <c r="H245" s="73">
        <v>4.4000000000000004</v>
      </c>
      <c r="I245" s="48">
        <f>IF(MONTH(CallsTable[[#This Row],[Date of Call]])&lt;=6, YEAR(CallsTable[[#This Row],[Date of Call]]),YEAR(CallsTable[[#This Row],[Date of Call]])+1)</f>
        <v>2023</v>
      </c>
      <c r="J245" s="48" t="str">
        <f>TEXT(CallsTable[[#This Row],[Date of Call]],"DDDD")</f>
        <v>Saturday</v>
      </c>
      <c r="K245" s="48" t="str" cm="1">
        <f t="array" ref="K245">_xlfn.IFS(CallsTable[[#This Row],[Duration]]&lt;=10,"Under 10 mins",CallsTable[[#This Row],[Duration]]&lt;=30,"10 to 30 mins", CallsTable[[#This Row],[Duration]]&lt;60,"30 to 60 mins", CallsTable[[#This Row],[Duration]]&lt;=120,"1 to 2 hours",TRUE, "More than 2 hours")</f>
        <v>1 to 2 hours</v>
      </c>
      <c r="L245" s="5">
        <f>ROUND(CallsTable[[#This Row],[Satisfaction Rating]],0)</f>
        <v>4</v>
      </c>
    </row>
    <row r="246" spans="2:12" x14ac:dyDescent="0.3">
      <c r="B246" s="72" t="s">
        <v>1420</v>
      </c>
      <c r="C246" s="20" t="s">
        <v>1183</v>
      </c>
      <c r="D246" s="20">
        <v>58</v>
      </c>
      <c r="E246" s="69" t="s">
        <v>1166</v>
      </c>
      <c r="F246" s="70">
        <v>45004</v>
      </c>
      <c r="G246" s="20">
        <v>43</v>
      </c>
      <c r="H246" s="73">
        <v>4.5</v>
      </c>
      <c r="I246" s="48">
        <f>IF(MONTH(CallsTable[[#This Row],[Date of Call]])&lt;=6, YEAR(CallsTable[[#This Row],[Date of Call]]),YEAR(CallsTable[[#This Row],[Date of Call]])+1)</f>
        <v>2023</v>
      </c>
      <c r="J246" s="48" t="str">
        <f>TEXT(CallsTable[[#This Row],[Date of Call]],"DDDD")</f>
        <v>Sunday</v>
      </c>
      <c r="K246" s="48" t="str" cm="1">
        <f t="array" ref="K246">_xlfn.IFS(CallsTable[[#This Row],[Duration]]&lt;=10,"Under 10 mins",CallsTable[[#This Row],[Duration]]&lt;=30,"10 to 30 mins", CallsTable[[#This Row],[Duration]]&lt;60,"30 to 60 mins", CallsTable[[#This Row],[Duration]]&lt;=120,"1 to 2 hours",TRUE, "More than 2 hours")</f>
        <v>30 to 60 mins</v>
      </c>
      <c r="L246" s="5">
        <f>ROUND(CallsTable[[#This Row],[Satisfaction Rating]],0)</f>
        <v>5</v>
      </c>
    </row>
    <row r="247" spans="2:12" x14ac:dyDescent="0.3">
      <c r="B247" s="72" t="s">
        <v>1421</v>
      </c>
      <c r="C247" s="20" t="s">
        <v>1174</v>
      </c>
      <c r="D247" s="20">
        <v>84</v>
      </c>
      <c r="E247" s="69" t="s">
        <v>1172</v>
      </c>
      <c r="F247" s="70">
        <v>45004</v>
      </c>
      <c r="G247" s="20">
        <v>22</v>
      </c>
      <c r="H247" s="73">
        <v>3.5</v>
      </c>
      <c r="I247" s="48">
        <f>IF(MONTH(CallsTable[[#This Row],[Date of Call]])&lt;=6, YEAR(CallsTable[[#This Row],[Date of Call]]),YEAR(CallsTable[[#This Row],[Date of Call]])+1)</f>
        <v>2023</v>
      </c>
      <c r="J247" s="48" t="str">
        <f>TEXT(CallsTable[[#This Row],[Date of Call]],"DDDD")</f>
        <v>Sunday</v>
      </c>
      <c r="K247" s="48" t="str" cm="1">
        <f t="array" ref="K247">_xlfn.IFS(CallsTable[[#This Row],[Duration]]&lt;=10,"Under 10 mins",CallsTable[[#This Row],[Duration]]&lt;=30,"10 to 30 mins", CallsTable[[#This Row],[Duration]]&lt;60,"30 to 60 mins", CallsTable[[#This Row],[Duration]]&lt;=120,"1 to 2 hours",TRUE, "More than 2 hours")</f>
        <v>1 to 2 hours</v>
      </c>
      <c r="L247" s="5">
        <f>ROUND(CallsTable[[#This Row],[Satisfaction Rating]],0)</f>
        <v>4</v>
      </c>
    </row>
    <row r="248" spans="2:12" x14ac:dyDescent="0.3">
      <c r="B248" s="72" t="s">
        <v>1422</v>
      </c>
      <c r="C248" s="20" t="s">
        <v>1181</v>
      </c>
      <c r="D248" s="20">
        <v>140</v>
      </c>
      <c r="E248" s="69" t="s">
        <v>1172</v>
      </c>
      <c r="F248" s="70">
        <v>45004</v>
      </c>
      <c r="G248" s="20">
        <v>93</v>
      </c>
      <c r="H248" s="73">
        <v>4.4000000000000004</v>
      </c>
      <c r="I248" s="48">
        <f>IF(MONTH(CallsTable[[#This Row],[Date of Call]])&lt;=6, YEAR(CallsTable[[#This Row],[Date of Call]]),YEAR(CallsTable[[#This Row],[Date of Call]])+1)</f>
        <v>2023</v>
      </c>
      <c r="J248" s="48" t="str">
        <f>TEXT(CallsTable[[#This Row],[Date of Call]],"DDDD")</f>
        <v>Sunday</v>
      </c>
      <c r="K248" s="48" t="str" cm="1">
        <f t="array" ref="K248">_xlfn.IFS(CallsTable[[#This Row],[Duration]]&lt;=10,"Under 10 mins",CallsTable[[#This Row],[Duration]]&lt;=30,"10 to 30 mins", CallsTable[[#This Row],[Duration]]&lt;60,"30 to 60 mins", CallsTable[[#This Row],[Duration]]&lt;=120,"1 to 2 hours",TRUE, "More than 2 hours")</f>
        <v>More than 2 hours</v>
      </c>
      <c r="L248" s="5">
        <f>ROUND(CallsTable[[#This Row],[Satisfaction Rating]],0)</f>
        <v>4</v>
      </c>
    </row>
    <row r="249" spans="2:12" x14ac:dyDescent="0.3">
      <c r="B249" s="72" t="s">
        <v>1423</v>
      </c>
      <c r="C249" s="20" t="s">
        <v>1183</v>
      </c>
      <c r="D249" s="20">
        <v>67</v>
      </c>
      <c r="E249" s="69" t="s">
        <v>1172</v>
      </c>
      <c r="F249" s="70">
        <v>45004</v>
      </c>
      <c r="G249" s="20">
        <v>45</v>
      </c>
      <c r="H249" s="73">
        <v>3.5</v>
      </c>
      <c r="I249" s="48">
        <f>IF(MONTH(CallsTable[[#This Row],[Date of Call]])&lt;=6, YEAR(CallsTable[[#This Row],[Date of Call]]),YEAR(CallsTable[[#This Row],[Date of Call]])+1)</f>
        <v>2023</v>
      </c>
      <c r="J249" s="48" t="str">
        <f>TEXT(CallsTable[[#This Row],[Date of Call]],"DDDD")</f>
        <v>Sunday</v>
      </c>
      <c r="K249" s="48" t="str" cm="1">
        <f t="array" ref="K249">_xlfn.IFS(CallsTable[[#This Row],[Duration]]&lt;=10,"Under 10 mins",CallsTable[[#This Row],[Duration]]&lt;=30,"10 to 30 mins", CallsTable[[#This Row],[Duration]]&lt;60,"30 to 60 mins", CallsTable[[#This Row],[Duration]]&lt;=120,"1 to 2 hours",TRUE, "More than 2 hours")</f>
        <v>1 to 2 hours</v>
      </c>
      <c r="L249" s="5">
        <f>ROUND(CallsTable[[#This Row],[Satisfaction Rating]],0)</f>
        <v>4</v>
      </c>
    </row>
    <row r="250" spans="2:12" x14ac:dyDescent="0.3">
      <c r="B250" s="72" t="s">
        <v>1424</v>
      </c>
      <c r="C250" s="20" t="s">
        <v>1161</v>
      </c>
      <c r="D250" s="20">
        <v>126</v>
      </c>
      <c r="E250" s="69" t="s">
        <v>1172</v>
      </c>
      <c r="F250" s="70">
        <v>45005</v>
      </c>
      <c r="G250" s="20">
        <v>96</v>
      </c>
      <c r="H250" s="73">
        <v>3.8</v>
      </c>
      <c r="I250" s="48">
        <f>IF(MONTH(CallsTable[[#This Row],[Date of Call]])&lt;=6, YEAR(CallsTable[[#This Row],[Date of Call]]),YEAR(CallsTable[[#This Row],[Date of Call]])+1)</f>
        <v>2023</v>
      </c>
      <c r="J250" s="48" t="str">
        <f>TEXT(CallsTable[[#This Row],[Date of Call]],"DDDD")</f>
        <v>Monday</v>
      </c>
      <c r="K250" s="48" t="str" cm="1">
        <f t="array" ref="K250">_xlfn.IFS(CallsTable[[#This Row],[Duration]]&lt;=10,"Under 10 mins",CallsTable[[#This Row],[Duration]]&lt;=30,"10 to 30 mins", CallsTable[[#This Row],[Duration]]&lt;60,"30 to 60 mins", CallsTable[[#This Row],[Duration]]&lt;=120,"1 to 2 hours",TRUE, "More than 2 hours")</f>
        <v>More than 2 hours</v>
      </c>
      <c r="L250" s="5">
        <f>ROUND(CallsTable[[#This Row],[Satisfaction Rating]],0)</f>
        <v>4</v>
      </c>
    </row>
    <row r="251" spans="2:12" x14ac:dyDescent="0.3">
      <c r="B251" s="72" t="s">
        <v>1425</v>
      </c>
      <c r="C251" s="20" t="s">
        <v>1161</v>
      </c>
      <c r="D251" s="20">
        <v>89</v>
      </c>
      <c r="E251" s="69" t="s">
        <v>1166</v>
      </c>
      <c r="F251" s="70">
        <v>45005</v>
      </c>
      <c r="G251" s="20">
        <v>96</v>
      </c>
      <c r="H251" s="73">
        <v>3.3</v>
      </c>
      <c r="I251" s="48">
        <f>IF(MONTH(CallsTable[[#This Row],[Date of Call]])&lt;=6, YEAR(CallsTable[[#This Row],[Date of Call]]),YEAR(CallsTable[[#This Row],[Date of Call]])+1)</f>
        <v>2023</v>
      </c>
      <c r="J251" s="48" t="str">
        <f>TEXT(CallsTable[[#This Row],[Date of Call]],"DDDD")</f>
        <v>Monday</v>
      </c>
      <c r="K251" s="48" t="str" cm="1">
        <f t="array" ref="K251">_xlfn.IFS(CallsTable[[#This Row],[Duration]]&lt;=10,"Under 10 mins",CallsTable[[#This Row],[Duration]]&lt;=30,"10 to 30 mins", CallsTable[[#This Row],[Duration]]&lt;60,"30 to 60 mins", CallsTable[[#This Row],[Duration]]&lt;=120,"1 to 2 hours",TRUE, "More than 2 hours")</f>
        <v>1 to 2 hours</v>
      </c>
      <c r="L251" s="5">
        <f>ROUND(CallsTable[[#This Row],[Satisfaction Rating]],0)</f>
        <v>3</v>
      </c>
    </row>
    <row r="252" spans="2:12" x14ac:dyDescent="0.3">
      <c r="B252" s="72" t="s">
        <v>1426</v>
      </c>
      <c r="C252" s="20" t="s">
        <v>1165</v>
      </c>
      <c r="D252" s="20">
        <v>56</v>
      </c>
      <c r="E252" s="69" t="s">
        <v>1157</v>
      </c>
      <c r="F252" s="70">
        <v>45005</v>
      </c>
      <c r="G252" s="20">
        <v>31</v>
      </c>
      <c r="H252" s="73">
        <v>4.4000000000000004</v>
      </c>
      <c r="I252" s="48">
        <f>IF(MONTH(CallsTable[[#This Row],[Date of Call]])&lt;=6, YEAR(CallsTable[[#This Row],[Date of Call]]),YEAR(CallsTable[[#This Row],[Date of Call]])+1)</f>
        <v>2023</v>
      </c>
      <c r="J252" s="48" t="str">
        <f>TEXT(CallsTable[[#This Row],[Date of Call]],"DDDD")</f>
        <v>Monday</v>
      </c>
      <c r="K252" s="48" t="str" cm="1">
        <f t="array" ref="K252">_xlfn.IFS(CallsTable[[#This Row],[Duration]]&lt;=10,"Under 10 mins",CallsTable[[#This Row],[Duration]]&lt;=30,"10 to 30 mins", CallsTable[[#This Row],[Duration]]&lt;60,"30 to 60 mins", CallsTable[[#This Row],[Duration]]&lt;=120,"1 to 2 hours",TRUE, "More than 2 hours")</f>
        <v>30 to 60 mins</v>
      </c>
      <c r="L252" s="5">
        <f>ROUND(CallsTable[[#This Row],[Satisfaction Rating]],0)</f>
        <v>4</v>
      </c>
    </row>
    <row r="253" spans="2:12" x14ac:dyDescent="0.3">
      <c r="B253" s="72" t="s">
        <v>1427</v>
      </c>
      <c r="C253" s="20" t="s">
        <v>1171</v>
      </c>
      <c r="D253" s="20">
        <v>48</v>
      </c>
      <c r="E253" s="69" t="s">
        <v>1166</v>
      </c>
      <c r="F253" s="70">
        <v>45005</v>
      </c>
      <c r="G253" s="20">
        <v>200</v>
      </c>
      <c r="H253" s="73">
        <v>3.9</v>
      </c>
      <c r="I253" s="48">
        <f>IF(MONTH(CallsTable[[#This Row],[Date of Call]])&lt;=6, YEAR(CallsTable[[#This Row],[Date of Call]]),YEAR(CallsTable[[#This Row],[Date of Call]])+1)</f>
        <v>2023</v>
      </c>
      <c r="J253" s="48" t="str">
        <f>TEXT(CallsTable[[#This Row],[Date of Call]],"DDDD")</f>
        <v>Monday</v>
      </c>
      <c r="K253" s="48" t="str" cm="1">
        <f t="array" ref="K253">_xlfn.IFS(CallsTable[[#This Row],[Duration]]&lt;=10,"Under 10 mins",CallsTable[[#This Row],[Duration]]&lt;=30,"10 to 30 mins", CallsTable[[#This Row],[Duration]]&lt;60,"30 to 60 mins", CallsTable[[#This Row],[Duration]]&lt;=120,"1 to 2 hours",TRUE, "More than 2 hours")</f>
        <v>30 to 60 mins</v>
      </c>
      <c r="L253" s="5">
        <f>ROUND(CallsTable[[#This Row],[Satisfaction Rating]],0)</f>
        <v>4</v>
      </c>
    </row>
    <row r="254" spans="2:12" x14ac:dyDescent="0.3">
      <c r="B254" s="72" t="s">
        <v>1428</v>
      </c>
      <c r="C254" s="20" t="s">
        <v>1161</v>
      </c>
      <c r="D254" s="20">
        <v>55</v>
      </c>
      <c r="E254" s="69" t="s">
        <v>1157</v>
      </c>
      <c r="F254" s="70">
        <v>45005</v>
      </c>
      <c r="G254" s="20">
        <v>99</v>
      </c>
      <c r="H254" s="73">
        <v>2.7</v>
      </c>
      <c r="I254" s="48">
        <f>IF(MONTH(CallsTable[[#This Row],[Date of Call]])&lt;=6, YEAR(CallsTable[[#This Row],[Date of Call]]),YEAR(CallsTable[[#This Row],[Date of Call]])+1)</f>
        <v>2023</v>
      </c>
      <c r="J254" s="48" t="str">
        <f>TEXT(CallsTable[[#This Row],[Date of Call]],"DDDD")</f>
        <v>Monday</v>
      </c>
      <c r="K254" s="48" t="str" cm="1">
        <f t="array" ref="K254">_xlfn.IFS(CallsTable[[#This Row],[Duration]]&lt;=10,"Under 10 mins",CallsTable[[#This Row],[Duration]]&lt;=30,"10 to 30 mins", CallsTable[[#This Row],[Duration]]&lt;60,"30 to 60 mins", CallsTable[[#This Row],[Duration]]&lt;=120,"1 to 2 hours",TRUE, "More than 2 hours")</f>
        <v>30 to 60 mins</v>
      </c>
      <c r="L254" s="5">
        <f>ROUND(CallsTable[[#This Row],[Satisfaction Rating]],0)</f>
        <v>3</v>
      </c>
    </row>
    <row r="255" spans="2:12" x14ac:dyDescent="0.3">
      <c r="B255" s="72" t="s">
        <v>1429</v>
      </c>
      <c r="C255" s="20" t="s">
        <v>1169</v>
      </c>
      <c r="D255" s="20">
        <v>88</v>
      </c>
      <c r="E255" s="69" t="s">
        <v>1184</v>
      </c>
      <c r="F255" s="70">
        <v>45005</v>
      </c>
      <c r="G255" s="20">
        <v>144</v>
      </c>
      <c r="H255" s="73">
        <v>2.9</v>
      </c>
      <c r="I255" s="48">
        <f>IF(MONTH(CallsTable[[#This Row],[Date of Call]])&lt;=6, YEAR(CallsTable[[#This Row],[Date of Call]]),YEAR(CallsTable[[#This Row],[Date of Call]])+1)</f>
        <v>2023</v>
      </c>
      <c r="J255" s="48" t="str">
        <f>TEXT(CallsTable[[#This Row],[Date of Call]],"DDDD")</f>
        <v>Monday</v>
      </c>
      <c r="K255" s="48" t="str" cm="1">
        <f t="array" ref="K255">_xlfn.IFS(CallsTable[[#This Row],[Duration]]&lt;=10,"Under 10 mins",CallsTable[[#This Row],[Duration]]&lt;=30,"10 to 30 mins", CallsTable[[#This Row],[Duration]]&lt;60,"30 to 60 mins", CallsTable[[#This Row],[Duration]]&lt;=120,"1 to 2 hours",TRUE, "More than 2 hours")</f>
        <v>1 to 2 hours</v>
      </c>
      <c r="L255" s="5">
        <f>ROUND(CallsTable[[#This Row],[Satisfaction Rating]],0)</f>
        <v>3</v>
      </c>
    </row>
    <row r="256" spans="2:12" x14ac:dyDescent="0.3">
      <c r="B256" s="72" t="s">
        <v>1430</v>
      </c>
      <c r="C256" s="20" t="s">
        <v>1165</v>
      </c>
      <c r="D256" s="20">
        <v>102</v>
      </c>
      <c r="E256" s="69" t="s">
        <v>1172</v>
      </c>
      <c r="F256" s="70">
        <v>45006</v>
      </c>
      <c r="G256" s="20">
        <v>81</v>
      </c>
      <c r="H256" s="73">
        <v>4</v>
      </c>
      <c r="I256" s="48">
        <f>IF(MONTH(CallsTable[[#This Row],[Date of Call]])&lt;=6, YEAR(CallsTable[[#This Row],[Date of Call]]),YEAR(CallsTable[[#This Row],[Date of Call]])+1)</f>
        <v>2023</v>
      </c>
      <c r="J256" s="48" t="str">
        <f>TEXT(CallsTable[[#This Row],[Date of Call]],"DDDD")</f>
        <v>Tuesday</v>
      </c>
      <c r="K256" s="48" t="str" cm="1">
        <f t="array" ref="K256">_xlfn.IFS(CallsTable[[#This Row],[Duration]]&lt;=10,"Under 10 mins",CallsTable[[#This Row],[Duration]]&lt;=30,"10 to 30 mins", CallsTable[[#This Row],[Duration]]&lt;60,"30 to 60 mins", CallsTable[[#This Row],[Duration]]&lt;=120,"1 to 2 hours",TRUE, "More than 2 hours")</f>
        <v>1 to 2 hours</v>
      </c>
      <c r="L256" s="5">
        <f>ROUND(CallsTable[[#This Row],[Satisfaction Rating]],0)</f>
        <v>4</v>
      </c>
    </row>
    <row r="257" spans="2:12" x14ac:dyDescent="0.3">
      <c r="B257" s="72" t="s">
        <v>1431</v>
      </c>
      <c r="C257" s="20" t="s">
        <v>1169</v>
      </c>
      <c r="D257" s="20">
        <v>155</v>
      </c>
      <c r="E257" s="69" t="s">
        <v>1184</v>
      </c>
      <c r="F257" s="70">
        <v>45006</v>
      </c>
      <c r="G257" s="20">
        <v>70</v>
      </c>
      <c r="H257" s="73">
        <v>4.4000000000000004</v>
      </c>
      <c r="I257" s="48">
        <f>IF(MONTH(CallsTable[[#This Row],[Date of Call]])&lt;=6, YEAR(CallsTable[[#This Row],[Date of Call]]),YEAR(CallsTable[[#This Row],[Date of Call]])+1)</f>
        <v>2023</v>
      </c>
      <c r="J257" s="48" t="str">
        <f>TEXT(CallsTable[[#This Row],[Date of Call]],"DDDD")</f>
        <v>Tuesday</v>
      </c>
      <c r="K257" s="48" t="str" cm="1">
        <f t="array" ref="K257">_xlfn.IFS(CallsTable[[#This Row],[Duration]]&lt;=10,"Under 10 mins",CallsTable[[#This Row],[Duration]]&lt;=30,"10 to 30 mins", CallsTable[[#This Row],[Duration]]&lt;60,"30 to 60 mins", CallsTable[[#This Row],[Duration]]&lt;=120,"1 to 2 hours",TRUE, "More than 2 hours")</f>
        <v>More than 2 hours</v>
      </c>
      <c r="L257" s="5">
        <f>ROUND(CallsTable[[#This Row],[Satisfaction Rating]],0)</f>
        <v>4</v>
      </c>
    </row>
    <row r="258" spans="2:12" x14ac:dyDescent="0.3">
      <c r="B258" s="72" t="s">
        <v>1432</v>
      </c>
      <c r="C258" s="20" t="s">
        <v>1161</v>
      </c>
      <c r="D258" s="20">
        <v>63</v>
      </c>
      <c r="E258" s="69" t="s">
        <v>1184</v>
      </c>
      <c r="F258" s="70">
        <v>45006</v>
      </c>
      <c r="G258" s="20">
        <v>148</v>
      </c>
      <c r="H258" s="73">
        <v>5</v>
      </c>
      <c r="I258" s="48">
        <f>IF(MONTH(CallsTable[[#This Row],[Date of Call]])&lt;=6, YEAR(CallsTable[[#This Row],[Date of Call]]),YEAR(CallsTable[[#This Row],[Date of Call]])+1)</f>
        <v>2023</v>
      </c>
      <c r="J258" s="48" t="str">
        <f>TEXT(CallsTable[[#This Row],[Date of Call]],"DDDD")</f>
        <v>Tuesday</v>
      </c>
      <c r="K258" s="48" t="str" cm="1">
        <f t="array" ref="K258">_xlfn.IFS(CallsTable[[#This Row],[Duration]]&lt;=10,"Under 10 mins",CallsTable[[#This Row],[Duration]]&lt;=30,"10 to 30 mins", CallsTable[[#This Row],[Duration]]&lt;60,"30 to 60 mins", CallsTable[[#This Row],[Duration]]&lt;=120,"1 to 2 hours",TRUE, "More than 2 hours")</f>
        <v>1 to 2 hours</v>
      </c>
      <c r="L258" s="5">
        <f>ROUND(CallsTable[[#This Row],[Satisfaction Rating]],0)</f>
        <v>5</v>
      </c>
    </row>
    <row r="259" spans="2:12" x14ac:dyDescent="0.3">
      <c r="B259" s="72" t="s">
        <v>1433</v>
      </c>
      <c r="C259" s="20" t="s">
        <v>1176</v>
      </c>
      <c r="D259" s="20">
        <v>59</v>
      </c>
      <c r="E259" s="69" t="s">
        <v>1172</v>
      </c>
      <c r="F259" s="70">
        <v>45006</v>
      </c>
      <c r="G259" s="20">
        <v>215</v>
      </c>
      <c r="H259" s="73">
        <v>4.0999999999999996</v>
      </c>
      <c r="I259" s="48">
        <f>IF(MONTH(CallsTable[[#This Row],[Date of Call]])&lt;=6, YEAR(CallsTable[[#This Row],[Date of Call]]),YEAR(CallsTable[[#This Row],[Date of Call]])+1)</f>
        <v>2023</v>
      </c>
      <c r="J259" s="48" t="str">
        <f>TEXT(CallsTable[[#This Row],[Date of Call]],"DDDD")</f>
        <v>Tuesday</v>
      </c>
      <c r="K259" s="48" t="str" cm="1">
        <f t="array" ref="K259">_xlfn.IFS(CallsTable[[#This Row],[Duration]]&lt;=10,"Under 10 mins",CallsTable[[#This Row],[Duration]]&lt;=30,"10 to 30 mins", CallsTable[[#This Row],[Duration]]&lt;60,"30 to 60 mins", CallsTable[[#This Row],[Duration]]&lt;=120,"1 to 2 hours",TRUE, "More than 2 hours")</f>
        <v>30 to 60 mins</v>
      </c>
      <c r="L259" s="5">
        <f>ROUND(CallsTable[[#This Row],[Satisfaction Rating]],0)</f>
        <v>4</v>
      </c>
    </row>
    <row r="260" spans="2:12" x14ac:dyDescent="0.3">
      <c r="B260" s="72" t="s">
        <v>1434</v>
      </c>
      <c r="C260" s="20" t="s">
        <v>1176</v>
      </c>
      <c r="D260" s="20">
        <v>144</v>
      </c>
      <c r="E260" s="69" t="s">
        <v>1166</v>
      </c>
      <c r="F260" s="70">
        <v>45006</v>
      </c>
      <c r="G260" s="20">
        <v>124</v>
      </c>
      <c r="H260" s="73">
        <v>4.4000000000000004</v>
      </c>
      <c r="I260" s="48">
        <f>IF(MONTH(CallsTable[[#This Row],[Date of Call]])&lt;=6, YEAR(CallsTable[[#This Row],[Date of Call]]),YEAR(CallsTable[[#This Row],[Date of Call]])+1)</f>
        <v>2023</v>
      </c>
      <c r="J260" s="48" t="str">
        <f>TEXT(CallsTable[[#This Row],[Date of Call]],"DDDD")</f>
        <v>Tuesday</v>
      </c>
      <c r="K260" s="48" t="str" cm="1">
        <f t="array" ref="K260">_xlfn.IFS(CallsTable[[#This Row],[Duration]]&lt;=10,"Under 10 mins",CallsTable[[#This Row],[Duration]]&lt;=30,"10 to 30 mins", CallsTable[[#This Row],[Duration]]&lt;60,"30 to 60 mins", CallsTable[[#This Row],[Duration]]&lt;=120,"1 to 2 hours",TRUE, "More than 2 hours")</f>
        <v>More than 2 hours</v>
      </c>
      <c r="L260" s="5">
        <f>ROUND(CallsTable[[#This Row],[Satisfaction Rating]],0)</f>
        <v>4</v>
      </c>
    </row>
    <row r="261" spans="2:12" x14ac:dyDescent="0.3">
      <c r="B261" s="72" t="s">
        <v>1435</v>
      </c>
      <c r="C261" s="20" t="s">
        <v>1174</v>
      </c>
      <c r="D261" s="20">
        <v>113</v>
      </c>
      <c r="E261" s="69" t="s">
        <v>1178</v>
      </c>
      <c r="F261" s="70">
        <v>45006</v>
      </c>
      <c r="G261" s="20">
        <v>168</v>
      </c>
      <c r="H261" s="73">
        <v>4.0999999999999996</v>
      </c>
      <c r="I261" s="48">
        <f>IF(MONTH(CallsTable[[#This Row],[Date of Call]])&lt;=6, YEAR(CallsTable[[#This Row],[Date of Call]]),YEAR(CallsTable[[#This Row],[Date of Call]])+1)</f>
        <v>2023</v>
      </c>
      <c r="J261" s="48" t="str">
        <f>TEXT(CallsTable[[#This Row],[Date of Call]],"DDDD")</f>
        <v>Tuesday</v>
      </c>
      <c r="K261" s="48" t="str" cm="1">
        <f t="array" ref="K261">_xlfn.IFS(CallsTable[[#This Row],[Duration]]&lt;=10,"Under 10 mins",CallsTable[[#This Row],[Duration]]&lt;=30,"10 to 30 mins", CallsTable[[#This Row],[Duration]]&lt;60,"30 to 60 mins", CallsTable[[#This Row],[Duration]]&lt;=120,"1 to 2 hours",TRUE, "More than 2 hours")</f>
        <v>1 to 2 hours</v>
      </c>
      <c r="L261" s="5">
        <f>ROUND(CallsTable[[#This Row],[Satisfaction Rating]],0)</f>
        <v>4</v>
      </c>
    </row>
    <row r="262" spans="2:12" x14ac:dyDescent="0.3">
      <c r="B262" s="72" t="s">
        <v>1436</v>
      </c>
      <c r="C262" s="20" t="s">
        <v>1188</v>
      </c>
      <c r="D262" s="20">
        <v>154</v>
      </c>
      <c r="E262" s="69" t="s">
        <v>1157</v>
      </c>
      <c r="F262" s="70">
        <v>45006</v>
      </c>
      <c r="G262" s="20">
        <v>90</v>
      </c>
      <c r="H262" s="73">
        <v>4.5</v>
      </c>
      <c r="I262" s="48">
        <f>IF(MONTH(CallsTable[[#This Row],[Date of Call]])&lt;=6, YEAR(CallsTable[[#This Row],[Date of Call]]),YEAR(CallsTable[[#This Row],[Date of Call]])+1)</f>
        <v>2023</v>
      </c>
      <c r="J262" s="48" t="str">
        <f>TEXT(CallsTable[[#This Row],[Date of Call]],"DDDD")</f>
        <v>Tuesday</v>
      </c>
      <c r="K262" s="48" t="str" cm="1">
        <f t="array" ref="K262">_xlfn.IFS(CallsTable[[#This Row],[Duration]]&lt;=10,"Under 10 mins",CallsTable[[#This Row],[Duration]]&lt;=30,"10 to 30 mins", CallsTable[[#This Row],[Duration]]&lt;60,"30 to 60 mins", CallsTable[[#This Row],[Duration]]&lt;=120,"1 to 2 hours",TRUE, "More than 2 hours")</f>
        <v>More than 2 hours</v>
      </c>
      <c r="L262" s="5">
        <f>ROUND(CallsTable[[#This Row],[Satisfaction Rating]],0)</f>
        <v>5</v>
      </c>
    </row>
    <row r="263" spans="2:12" x14ac:dyDescent="0.3">
      <c r="B263" s="72" t="s">
        <v>1437</v>
      </c>
      <c r="C263" s="20" t="s">
        <v>1188</v>
      </c>
      <c r="D263" s="20">
        <v>58</v>
      </c>
      <c r="E263" s="69" t="s">
        <v>1172</v>
      </c>
      <c r="F263" s="70">
        <v>45007</v>
      </c>
      <c r="G263" s="20">
        <v>176</v>
      </c>
      <c r="H263" s="73">
        <v>4.2</v>
      </c>
      <c r="I263" s="48">
        <f>IF(MONTH(CallsTable[[#This Row],[Date of Call]])&lt;=6, YEAR(CallsTable[[#This Row],[Date of Call]]),YEAR(CallsTable[[#This Row],[Date of Call]])+1)</f>
        <v>2023</v>
      </c>
      <c r="J263" s="48" t="str">
        <f>TEXT(CallsTable[[#This Row],[Date of Call]],"DDDD")</f>
        <v>Wednesday</v>
      </c>
      <c r="K263" s="48" t="str" cm="1">
        <f t="array" ref="K263">_xlfn.IFS(CallsTable[[#This Row],[Duration]]&lt;=10,"Under 10 mins",CallsTable[[#This Row],[Duration]]&lt;=30,"10 to 30 mins", CallsTable[[#This Row],[Duration]]&lt;60,"30 to 60 mins", CallsTable[[#This Row],[Duration]]&lt;=120,"1 to 2 hours",TRUE, "More than 2 hours")</f>
        <v>30 to 60 mins</v>
      </c>
      <c r="L263" s="5">
        <f>ROUND(CallsTable[[#This Row],[Satisfaction Rating]],0)</f>
        <v>4</v>
      </c>
    </row>
    <row r="264" spans="2:12" x14ac:dyDescent="0.3">
      <c r="B264" s="72" t="s">
        <v>1438</v>
      </c>
      <c r="C264" s="20" t="s">
        <v>1171</v>
      </c>
      <c r="D264" s="20">
        <v>63</v>
      </c>
      <c r="E264" s="69" t="s">
        <v>1184</v>
      </c>
      <c r="F264" s="70">
        <v>45007</v>
      </c>
      <c r="G264" s="20">
        <v>87</v>
      </c>
      <c r="H264" s="73">
        <v>4.5999999999999996</v>
      </c>
      <c r="I264" s="48">
        <f>IF(MONTH(CallsTable[[#This Row],[Date of Call]])&lt;=6, YEAR(CallsTable[[#This Row],[Date of Call]]),YEAR(CallsTable[[#This Row],[Date of Call]])+1)</f>
        <v>2023</v>
      </c>
      <c r="J264" s="48" t="str">
        <f>TEXT(CallsTable[[#This Row],[Date of Call]],"DDDD")</f>
        <v>Wednesday</v>
      </c>
      <c r="K264" s="48" t="str" cm="1">
        <f t="array" ref="K264">_xlfn.IFS(CallsTable[[#This Row],[Duration]]&lt;=10,"Under 10 mins",CallsTable[[#This Row],[Duration]]&lt;=30,"10 to 30 mins", CallsTable[[#This Row],[Duration]]&lt;60,"30 to 60 mins", CallsTable[[#This Row],[Duration]]&lt;=120,"1 to 2 hours",TRUE, "More than 2 hours")</f>
        <v>1 to 2 hours</v>
      </c>
      <c r="L264" s="5">
        <f>ROUND(CallsTable[[#This Row],[Satisfaction Rating]],0)</f>
        <v>5</v>
      </c>
    </row>
    <row r="265" spans="2:12" x14ac:dyDescent="0.3">
      <c r="B265" s="72" t="s">
        <v>1439</v>
      </c>
      <c r="C265" s="20" t="s">
        <v>1181</v>
      </c>
      <c r="D265" s="20">
        <v>59</v>
      </c>
      <c r="E265" s="69" t="s">
        <v>1166</v>
      </c>
      <c r="F265" s="70">
        <v>45007</v>
      </c>
      <c r="G265" s="20">
        <v>128</v>
      </c>
      <c r="H265" s="73">
        <v>4.5</v>
      </c>
      <c r="I265" s="48">
        <f>IF(MONTH(CallsTable[[#This Row],[Date of Call]])&lt;=6, YEAR(CallsTable[[#This Row],[Date of Call]]),YEAR(CallsTable[[#This Row],[Date of Call]])+1)</f>
        <v>2023</v>
      </c>
      <c r="J265" s="48" t="str">
        <f>TEXT(CallsTable[[#This Row],[Date of Call]],"DDDD")</f>
        <v>Wednesday</v>
      </c>
      <c r="K265" s="48" t="str" cm="1">
        <f t="array" ref="K265">_xlfn.IFS(CallsTable[[#This Row],[Duration]]&lt;=10,"Under 10 mins",CallsTable[[#This Row],[Duration]]&lt;=30,"10 to 30 mins", CallsTable[[#This Row],[Duration]]&lt;60,"30 to 60 mins", CallsTable[[#This Row],[Duration]]&lt;=120,"1 to 2 hours",TRUE, "More than 2 hours")</f>
        <v>30 to 60 mins</v>
      </c>
      <c r="L265" s="5">
        <f>ROUND(CallsTable[[#This Row],[Satisfaction Rating]],0)</f>
        <v>5</v>
      </c>
    </row>
    <row r="266" spans="2:12" x14ac:dyDescent="0.3">
      <c r="B266" s="72" t="s">
        <v>1440</v>
      </c>
      <c r="C266" s="20" t="s">
        <v>1179</v>
      </c>
      <c r="D266" s="20">
        <v>129</v>
      </c>
      <c r="E266" s="69" t="s">
        <v>1184</v>
      </c>
      <c r="F266" s="70">
        <v>45007</v>
      </c>
      <c r="G266" s="20">
        <v>120</v>
      </c>
      <c r="H266" s="73">
        <v>4.0999999999999996</v>
      </c>
      <c r="I266" s="48">
        <f>IF(MONTH(CallsTable[[#This Row],[Date of Call]])&lt;=6, YEAR(CallsTable[[#This Row],[Date of Call]]),YEAR(CallsTable[[#This Row],[Date of Call]])+1)</f>
        <v>2023</v>
      </c>
      <c r="J266" s="48" t="str">
        <f>TEXT(CallsTable[[#This Row],[Date of Call]],"DDDD")</f>
        <v>Wednesday</v>
      </c>
      <c r="K266" s="48" t="str" cm="1">
        <f t="array" ref="K266">_xlfn.IFS(CallsTable[[#This Row],[Duration]]&lt;=10,"Under 10 mins",CallsTable[[#This Row],[Duration]]&lt;=30,"10 to 30 mins", CallsTable[[#This Row],[Duration]]&lt;60,"30 to 60 mins", CallsTable[[#This Row],[Duration]]&lt;=120,"1 to 2 hours",TRUE, "More than 2 hours")</f>
        <v>More than 2 hours</v>
      </c>
      <c r="L266" s="5">
        <f>ROUND(CallsTable[[#This Row],[Satisfaction Rating]],0)</f>
        <v>4</v>
      </c>
    </row>
    <row r="267" spans="2:12" x14ac:dyDescent="0.3">
      <c r="B267" s="72" t="s">
        <v>1441</v>
      </c>
      <c r="C267" s="20" t="s">
        <v>1162</v>
      </c>
      <c r="D267" s="20">
        <v>101</v>
      </c>
      <c r="E267" s="69" t="s">
        <v>1178</v>
      </c>
      <c r="F267" s="70">
        <v>45007</v>
      </c>
      <c r="G267" s="20">
        <v>130</v>
      </c>
      <c r="H267" s="73">
        <v>4.8</v>
      </c>
      <c r="I267" s="48">
        <f>IF(MONTH(CallsTable[[#This Row],[Date of Call]])&lt;=6, YEAR(CallsTable[[#This Row],[Date of Call]]),YEAR(CallsTable[[#This Row],[Date of Call]])+1)</f>
        <v>2023</v>
      </c>
      <c r="J267" s="48" t="str">
        <f>TEXT(CallsTable[[#This Row],[Date of Call]],"DDDD")</f>
        <v>Wednesday</v>
      </c>
      <c r="K267" s="48" t="str" cm="1">
        <f t="array" ref="K267">_xlfn.IFS(CallsTable[[#This Row],[Duration]]&lt;=10,"Under 10 mins",CallsTable[[#This Row],[Duration]]&lt;=30,"10 to 30 mins", CallsTable[[#This Row],[Duration]]&lt;60,"30 to 60 mins", CallsTable[[#This Row],[Duration]]&lt;=120,"1 to 2 hours",TRUE, "More than 2 hours")</f>
        <v>1 to 2 hours</v>
      </c>
      <c r="L267" s="5">
        <f>ROUND(CallsTable[[#This Row],[Satisfaction Rating]],0)</f>
        <v>5</v>
      </c>
    </row>
    <row r="268" spans="2:12" x14ac:dyDescent="0.3">
      <c r="B268" s="72" t="s">
        <v>1442</v>
      </c>
      <c r="C268" s="20" t="s">
        <v>1192</v>
      </c>
      <c r="D268" s="20">
        <v>154</v>
      </c>
      <c r="E268" s="69" t="s">
        <v>1166</v>
      </c>
      <c r="F268" s="70">
        <v>45007</v>
      </c>
      <c r="G268" s="20">
        <v>172</v>
      </c>
      <c r="H268" s="73">
        <v>3.1</v>
      </c>
      <c r="I268" s="48">
        <f>IF(MONTH(CallsTable[[#This Row],[Date of Call]])&lt;=6, YEAR(CallsTable[[#This Row],[Date of Call]]),YEAR(CallsTable[[#This Row],[Date of Call]])+1)</f>
        <v>2023</v>
      </c>
      <c r="J268" s="48" t="str">
        <f>TEXT(CallsTable[[#This Row],[Date of Call]],"DDDD")</f>
        <v>Wednesday</v>
      </c>
      <c r="K268" s="48" t="str" cm="1">
        <f t="array" ref="K268">_xlfn.IFS(CallsTable[[#This Row],[Duration]]&lt;=10,"Under 10 mins",CallsTable[[#This Row],[Duration]]&lt;=30,"10 to 30 mins", CallsTable[[#This Row],[Duration]]&lt;60,"30 to 60 mins", CallsTable[[#This Row],[Duration]]&lt;=120,"1 to 2 hours",TRUE, "More than 2 hours")</f>
        <v>More than 2 hours</v>
      </c>
      <c r="L268" s="5">
        <f>ROUND(CallsTable[[#This Row],[Satisfaction Rating]],0)</f>
        <v>3</v>
      </c>
    </row>
    <row r="269" spans="2:12" x14ac:dyDescent="0.3">
      <c r="B269" s="72" t="s">
        <v>1443</v>
      </c>
      <c r="C269" s="20" t="s">
        <v>1183</v>
      </c>
      <c r="D269" s="20">
        <v>131</v>
      </c>
      <c r="E269" s="69" t="s">
        <v>1166</v>
      </c>
      <c r="F269" s="70">
        <v>45007</v>
      </c>
      <c r="G269" s="20">
        <v>58</v>
      </c>
      <c r="H269" s="73">
        <v>4.9000000000000004</v>
      </c>
      <c r="I269" s="48">
        <f>IF(MONTH(CallsTable[[#This Row],[Date of Call]])&lt;=6, YEAR(CallsTable[[#This Row],[Date of Call]]),YEAR(CallsTable[[#This Row],[Date of Call]])+1)</f>
        <v>2023</v>
      </c>
      <c r="J269" s="48" t="str">
        <f>TEXT(CallsTable[[#This Row],[Date of Call]],"DDDD")</f>
        <v>Wednesday</v>
      </c>
      <c r="K269" s="48" t="str" cm="1">
        <f t="array" ref="K269">_xlfn.IFS(CallsTable[[#This Row],[Duration]]&lt;=10,"Under 10 mins",CallsTable[[#This Row],[Duration]]&lt;=30,"10 to 30 mins", CallsTable[[#This Row],[Duration]]&lt;60,"30 to 60 mins", CallsTable[[#This Row],[Duration]]&lt;=120,"1 to 2 hours",TRUE, "More than 2 hours")</f>
        <v>More than 2 hours</v>
      </c>
      <c r="L269" s="5">
        <f>ROUND(CallsTable[[#This Row],[Satisfaction Rating]],0)</f>
        <v>5</v>
      </c>
    </row>
    <row r="270" spans="2:12" x14ac:dyDescent="0.3">
      <c r="B270" s="72" t="s">
        <v>1444</v>
      </c>
      <c r="C270" s="20" t="s">
        <v>1176</v>
      </c>
      <c r="D270" s="20">
        <v>111</v>
      </c>
      <c r="E270" s="69" t="s">
        <v>1178</v>
      </c>
      <c r="F270" s="70">
        <v>45008</v>
      </c>
      <c r="G270" s="20">
        <v>86</v>
      </c>
      <c r="H270" s="73">
        <v>4.0999999999999996</v>
      </c>
      <c r="I270" s="48">
        <f>IF(MONTH(CallsTable[[#This Row],[Date of Call]])&lt;=6, YEAR(CallsTable[[#This Row],[Date of Call]]),YEAR(CallsTable[[#This Row],[Date of Call]])+1)</f>
        <v>2023</v>
      </c>
      <c r="J270" s="48" t="str">
        <f>TEXT(CallsTable[[#This Row],[Date of Call]],"DDDD")</f>
        <v>Thursday</v>
      </c>
      <c r="K270" s="48" t="str" cm="1">
        <f t="array" ref="K270">_xlfn.IFS(CallsTable[[#This Row],[Duration]]&lt;=10,"Under 10 mins",CallsTable[[#This Row],[Duration]]&lt;=30,"10 to 30 mins", CallsTable[[#This Row],[Duration]]&lt;60,"30 to 60 mins", CallsTable[[#This Row],[Duration]]&lt;=120,"1 to 2 hours",TRUE, "More than 2 hours")</f>
        <v>1 to 2 hours</v>
      </c>
      <c r="L270" s="5">
        <f>ROUND(CallsTable[[#This Row],[Satisfaction Rating]],0)</f>
        <v>4</v>
      </c>
    </row>
    <row r="271" spans="2:12" x14ac:dyDescent="0.3">
      <c r="B271" s="72" t="s">
        <v>1445</v>
      </c>
      <c r="C271" s="20" t="s">
        <v>1188</v>
      </c>
      <c r="D271" s="20">
        <v>142</v>
      </c>
      <c r="E271" s="69" t="s">
        <v>1178</v>
      </c>
      <c r="F271" s="70">
        <v>45009</v>
      </c>
      <c r="G271" s="20">
        <v>31</v>
      </c>
      <c r="H271" s="73">
        <v>4.4000000000000004</v>
      </c>
      <c r="I271" s="48">
        <f>IF(MONTH(CallsTable[[#This Row],[Date of Call]])&lt;=6, YEAR(CallsTable[[#This Row],[Date of Call]]),YEAR(CallsTable[[#This Row],[Date of Call]])+1)</f>
        <v>2023</v>
      </c>
      <c r="J271" s="48" t="str">
        <f>TEXT(CallsTable[[#This Row],[Date of Call]],"DDDD")</f>
        <v>Friday</v>
      </c>
      <c r="K271" s="48" t="str" cm="1">
        <f t="array" ref="K271">_xlfn.IFS(CallsTable[[#This Row],[Duration]]&lt;=10,"Under 10 mins",CallsTable[[#This Row],[Duration]]&lt;=30,"10 to 30 mins", CallsTable[[#This Row],[Duration]]&lt;60,"30 to 60 mins", CallsTable[[#This Row],[Duration]]&lt;=120,"1 to 2 hours",TRUE, "More than 2 hours")</f>
        <v>More than 2 hours</v>
      </c>
      <c r="L271" s="5">
        <f>ROUND(CallsTable[[#This Row],[Satisfaction Rating]],0)</f>
        <v>4</v>
      </c>
    </row>
    <row r="272" spans="2:12" x14ac:dyDescent="0.3">
      <c r="B272" s="72" t="s">
        <v>1446</v>
      </c>
      <c r="C272" s="20" t="s">
        <v>1165</v>
      </c>
      <c r="D272" s="20">
        <v>93</v>
      </c>
      <c r="E272" s="69" t="s">
        <v>1184</v>
      </c>
      <c r="F272" s="70">
        <v>45009</v>
      </c>
      <c r="G272" s="20">
        <v>72</v>
      </c>
      <c r="H272" s="73">
        <v>4.4000000000000004</v>
      </c>
      <c r="I272" s="48">
        <f>IF(MONTH(CallsTable[[#This Row],[Date of Call]])&lt;=6, YEAR(CallsTable[[#This Row],[Date of Call]]),YEAR(CallsTable[[#This Row],[Date of Call]])+1)</f>
        <v>2023</v>
      </c>
      <c r="J272" s="48" t="str">
        <f>TEXT(CallsTable[[#This Row],[Date of Call]],"DDDD")</f>
        <v>Friday</v>
      </c>
      <c r="K272" s="48" t="str" cm="1">
        <f t="array" ref="K272">_xlfn.IFS(CallsTable[[#This Row],[Duration]]&lt;=10,"Under 10 mins",CallsTable[[#This Row],[Duration]]&lt;=30,"10 to 30 mins", CallsTable[[#This Row],[Duration]]&lt;60,"30 to 60 mins", CallsTable[[#This Row],[Duration]]&lt;=120,"1 to 2 hours",TRUE, "More than 2 hours")</f>
        <v>1 to 2 hours</v>
      </c>
      <c r="L272" s="5">
        <f>ROUND(CallsTable[[#This Row],[Satisfaction Rating]],0)</f>
        <v>4</v>
      </c>
    </row>
    <row r="273" spans="2:12" x14ac:dyDescent="0.3">
      <c r="B273" s="72" t="s">
        <v>1447</v>
      </c>
      <c r="C273" s="20" t="s">
        <v>1188</v>
      </c>
      <c r="D273" s="20">
        <v>125</v>
      </c>
      <c r="E273" s="69" t="s">
        <v>1157</v>
      </c>
      <c r="F273" s="70">
        <v>45010</v>
      </c>
      <c r="G273" s="20">
        <v>27</v>
      </c>
      <c r="H273" s="73">
        <v>3</v>
      </c>
      <c r="I273" s="48">
        <f>IF(MONTH(CallsTable[[#This Row],[Date of Call]])&lt;=6, YEAR(CallsTable[[#This Row],[Date of Call]]),YEAR(CallsTable[[#This Row],[Date of Call]])+1)</f>
        <v>2023</v>
      </c>
      <c r="J273" s="48" t="str">
        <f>TEXT(CallsTable[[#This Row],[Date of Call]],"DDDD")</f>
        <v>Saturday</v>
      </c>
      <c r="K273" s="48" t="str" cm="1">
        <f t="array" ref="K273">_xlfn.IFS(CallsTable[[#This Row],[Duration]]&lt;=10,"Under 10 mins",CallsTable[[#This Row],[Duration]]&lt;=30,"10 to 30 mins", CallsTable[[#This Row],[Duration]]&lt;60,"30 to 60 mins", CallsTable[[#This Row],[Duration]]&lt;=120,"1 to 2 hours",TRUE, "More than 2 hours")</f>
        <v>More than 2 hours</v>
      </c>
      <c r="L273" s="5">
        <f>ROUND(CallsTable[[#This Row],[Satisfaction Rating]],0)</f>
        <v>3</v>
      </c>
    </row>
    <row r="274" spans="2:12" x14ac:dyDescent="0.3">
      <c r="B274" s="72" t="s">
        <v>1448</v>
      </c>
      <c r="C274" s="20" t="s">
        <v>1179</v>
      </c>
      <c r="D274" s="20">
        <v>76</v>
      </c>
      <c r="E274" s="69" t="s">
        <v>1166</v>
      </c>
      <c r="F274" s="70">
        <v>45010</v>
      </c>
      <c r="G274" s="20">
        <v>110</v>
      </c>
      <c r="H274" s="73">
        <v>4.4000000000000004</v>
      </c>
      <c r="I274" s="48">
        <f>IF(MONTH(CallsTable[[#This Row],[Date of Call]])&lt;=6, YEAR(CallsTable[[#This Row],[Date of Call]]),YEAR(CallsTable[[#This Row],[Date of Call]])+1)</f>
        <v>2023</v>
      </c>
      <c r="J274" s="48" t="str">
        <f>TEXT(CallsTable[[#This Row],[Date of Call]],"DDDD")</f>
        <v>Saturday</v>
      </c>
      <c r="K274" s="48" t="str" cm="1">
        <f t="array" ref="K274">_xlfn.IFS(CallsTable[[#This Row],[Duration]]&lt;=10,"Under 10 mins",CallsTable[[#This Row],[Duration]]&lt;=30,"10 to 30 mins", CallsTable[[#This Row],[Duration]]&lt;60,"30 to 60 mins", CallsTable[[#This Row],[Duration]]&lt;=120,"1 to 2 hours",TRUE, "More than 2 hours")</f>
        <v>1 to 2 hours</v>
      </c>
      <c r="L274" s="5">
        <f>ROUND(CallsTable[[#This Row],[Satisfaction Rating]],0)</f>
        <v>4</v>
      </c>
    </row>
    <row r="275" spans="2:12" x14ac:dyDescent="0.3">
      <c r="B275" s="72" t="s">
        <v>1449</v>
      </c>
      <c r="C275" s="20" t="s">
        <v>1174</v>
      </c>
      <c r="D275" s="20">
        <v>69</v>
      </c>
      <c r="E275" s="69" t="s">
        <v>1184</v>
      </c>
      <c r="F275" s="70">
        <v>45010</v>
      </c>
      <c r="G275" s="20">
        <v>126</v>
      </c>
      <c r="H275" s="73">
        <v>3.7</v>
      </c>
      <c r="I275" s="48">
        <f>IF(MONTH(CallsTable[[#This Row],[Date of Call]])&lt;=6, YEAR(CallsTable[[#This Row],[Date of Call]]),YEAR(CallsTable[[#This Row],[Date of Call]])+1)</f>
        <v>2023</v>
      </c>
      <c r="J275" s="48" t="str">
        <f>TEXT(CallsTable[[#This Row],[Date of Call]],"DDDD")</f>
        <v>Saturday</v>
      </c>
      <c r="K275" s="48" t="str" cm="1">
        <f t="array" ref="K275">_xlfn.IFS(CallsTable[[#This Row],[Duration]]&lt;=10,"Under 10 mins",CallsTable[[#This Row],[Duration]]&lt;=30,"10 to 30 mins", CallsTable[[#This Row],[Duration]]&lt;60,"30 to 60 mins", CallsTable[[#This Row],[Duration]]&lt;=120,"1 to 2 hours",TRUE, "More than 2 hours")</f>
        <v>1 to 2 hours</v>
      </c>
      <c r="L275" s="5">
        <f>ROUND(CallsTable[[#This Row],[Satisfaction Rating]],0)</f>
        <v>4</v>
      </c>
    </row>
    <row r="276" spans="2:12" x14ac:dyDescent="0.3">
      <c r="B276" s="72" t="s">
        <v>1450</v>
      </c>
      <c r="C276" s="20" t="s">
        <v>1181</v>
      </c>
      <c r="D276" s="20">
        <v>149</v>
      </c>
      <c r="E276" s="69" t="s">
        <v>1157</v>
      </c>
      <c r="F276" s="70">
        <v>45010</v>
      </c>
      <c r="G276" s="20">
        <v>60</v>
      </c>
      <c r="H276" s="73">
        <v>3.9</v>
      </c>
      <c r="I276" s="48">
        <f>IF(MONTH(CallsTable[[#This Row],[Date of Call]])&lt;=6, YEAR(CallsTable[[#This Row],[Date of Call]]),YEAR(CallsTable[[#This Row],[Date of Call]])+1)</f>
        <v>2023</v>
      </c>
      <c r="J276" s="48" t="str">
        <f>TEXT(CallsTable[[#This Row],[Date of Call]],"DDDD")</f>
        <v>Saturday</v>
      </c>
      <c r="K276" s="48" t="str" cm="1">
        <f t="array" ref="K276">_xlfn.IFS(CallsTable[[#This Row],[Duration]]&lt;=10,"Under 10 mins",CallsTable[[#This Row],[Duration]]&lt;=30,"10 to 30 mins", CallsTable[[#This Row],[Duration]]&lt;60,"30 to 60 mins", CallsTable[[#This Row],[Duration]]&lt;=120,"1 to 2 hours",TRUE, "More than 2 hours")</f>
        <v>More than 2 hours</v>
      </c>
      <c r="L276" s="5">
        <f>ROUND(CallsTable[[#This Row],[Satisfaction Rating]],0)</f>
        <v>4</v>
      </c>
    </row>
    <row r="277" spans="2:12" x14ac:dyDescent="0.3">
      <c r="B277" s="72" t="s">
        <v>1451</v>
      </c>
      <c r="C277" s="20" t="s">
        <v>1188</v>
      </c>
      <c r="D277" s="20">
        <v>57</v>
      </c>
      <c r="E277" s="69" t="s">
        <v>1184</v>
      </c>
      <c r="F277" s="70">
        <v>45010</v>
      </c>
      <c r="G277" s="20">
        <v>35</v>
      </c>
      <c r="H277" s="73">
        <v>3.5</v>
      </c>
      <c r="I277" s="48">
        <f>IF(MONTH(CallsTable[[#This Row],[Date of Call]])&lt;=6, YEAR(CallsTable[[#This Row],[Date of Call]]),YEAR(CallsTable[[#This Row],[Date of Call]])+1)</f>
        <v>2023</v>
      </c>
      <c r="J277" s="48" t="str">
        <f>TEXT(CallsTable[[#This Row],[Date of Call]],"DDDD")</f>
        <v>Saturday</v>
      </c>
      <c r="K277" s="48" t="str" cm="1">
        <f t="array" ref="K277">_xlfn.IFS(CallsTable[[#This Row],[Duration]]&lt;=10,"Under 10 mins",CallsTable[[#This Row],[Duration]]&lt;=30,"10 to 30 mins", CallsTable[[#This Row],[Duration]]&lt;60,"30 to 60 mins", CallsTable[[#This Row],[Duration]]&lt;=120,"1 to 2 hours",TRUE, "More than 2 hours")</f>
        <v>30 to 60 mins</v>
      </c>
      <c r="L277" s="5">
        <f>ROUND(CallsTable[[#This Row],[Satisfaction Rating]],0)</f>
        <v>4</v>
      </c>
    </row>
    <row r="278" spans="2:12" x14ac:dyDescent="0.3">
      <c r="B278" s="72" t="s">
        <v>1452</v>
      </c>
      <c r="C278" s="20" t="s">
        <v>1161</v>
      </c>
      <c r="D278" s="20">
        <v>113</v>
      </c>
      <c r="E278" s="69" t="s">
        <v>1166</v>
      </c>
      <c r="F278" s="70">
        <v>45010</v>
      </c>
      <c r="G278" s="20">
        <v>81</v>
      </c>
      <c r="H278" s="73">
        <v>3.5</v>
      </c>
      <c r="I278" s="48">
        <f>IF(MONTH(CallsTable[[#This Row],[Date of Call]])&lt;=6, YEAR(CallsTable[[#This Row],[Date of Call]]),YEAR(CallsTable[[#This Row],[Date of Call]])+1)</f>
        <v>2023</v>
      </c>
      <c r="J278" s="48" t="str">
        <f>TEXT(CallsTable[[#This Row],[Date of Call]],"DDDD")</f>
        <v>Saturday</v>
      </c>
      <c r="K278" s="48" t="str" cm="1">
        <f t="array" ref="K278">_xlfn.IFS(CallsTable[[#This Row],[Duration]]&lt;=10,"Under 10 mins",CallsTable[[#This Row],[Duration]]&lt;=30,"10 to 30 mins", CallsTable[[#This Row],[Duration]]&lt;60,"30 to 60 mins", CallsTable[[#This Row],[Duration]]&lt;=120,"1 to 2 hours",TRUE, "More than 2 hours")</f>
        <v>1 to 2 hours</v>
      </c>
      <c r="L278" s="5">
        <f>ROUND(CallsTable[[#This Row],[Satisfaction Rating]],0)</f>
        <v>4</v>
      </c>
    </row>
    <row r="279" spans="2:12" x14ac:dyDescent="0.3">
      <c r="B279" s="72" t="s">
        <v>1453</v>
      </c>
      <c r="C279" s="20" t="s">
        <v>1156</v>
      </c>
      <c r="D279" s="20">
        <v>160</v>
      </c>
      <c r="E279" s="69" t="s">
        <v>1157</v>
      </c>
      <c r="F279" s="70">
        <v>45010</v>
      </c>
      <c r="G279" s="20">
        <v>116</v>
      </c>
      <c r="H279" s="73">
        <v>3.4</v>
      </c>
      <c r="I279" s="48">
        <f>IF(MONTH(CallsTable[[#This Row],[Date of Call]])&lt;=6, YEAR(CallsTable[[#This Row],[Date of Call]]),YEAR(CallsTable[[#This Row],[Date of Call]])+1)</f>
        <v>2023</v>
      </c>
      <c r="J279" s="48" t="str">
        <f>TEXT(CallsTable[[#This Row],[Date of Call]],"DDDD")</f>
        <v>Saturday</v>
      </c>
      <c r="K279" s="48" t="str" cm="1">
        <f t="array" ref="K279">_xlfn.IFS(CallsTable[[#This Row],[Duration]]&lt;=10,"Under 10 mins",CallsTable[[#This Row],[Duration]]&lt;=30,"10 to 30 mins", CallsTable[[#This Row],[Duration]]&lt;60,"30 to 60 mins", CallsTable[[#This Row],[Duration]]&lt;=120,"1 to 2 hours",TRUE, "More than 2 hours")</f>
        <v>More than 2 hours</v>
      </c>
      <c r="L279" s="5">
        <f>ROUND(CallsTable[[#This Row],[Satisfaction Rating]],0)</f>
        <v>3</v>
      </c>
    </row>
    <row r="280" spans="2:12" x14ac:dyDescent="0.3">
      <c r="B280" s="72" t="s">
        <v>1454</v>
      </c>
      <c r="C280" s="20" t="s">
        <v>1171</v>
      </c>
      <c r="D280" s="20">
        <v>158</v>
      </c>
      <c r="E280" s="69" t="s">
        <v>1172</v>
      </c>
      <c r="F280" s="70">
        <v>45010</v>
      </c>
      <c r="G280" s="20">
        <v>60</v>
      </c>
      <c r="H280" s="73">
        <v>4.5</v>
      </c>
      <c r="I280" s="48">
        <f>IF(MONTH(CallsTable[[#This Row],[Date of Call]])&lt;=6, YEAR(CallsTable[[#This Row],[Date of Call]]),YEAR(CallsTable[[#This Row],[Date of Call]])+1)</f>
        <v>2023</v>
      </c>
      <c r="J280" s="48" t="str">
        <f>TEXT(CallsTable[[#This Row],[Date of Call]],"DDDD")</f>
        <v>Saturday</v>
      </c>
      <c r="K280" s="48" t="str" cm="1">
        <f t="array" ref="K280">_xlfn.IFS(CallsTable[[#This Row],[Duration]]&lt;=10,"Under 10 mins",CallsTable[[#This Row],[Duration]]&lt;=30,"10 to 30 mins", CallsTable[[#This Row],[Duration]]&lt;60,"30 to 60 mins", CallsTable[[#This Row],[Duration]]&lt;=120,"1 to 2 hours",TRUE, "More than 2 hours")</f>
        <v>More than 2 hours</v>
      </c>
      <c r="L280" s="5">
        <f>ROUND(CallsTable[[#This Row],[Satisfaction Rating]],0)</f>
        <v>5</v>
      </c>
    </row>
    <row r="281" spans="2:12" x14ac:dyDescent="0.3">
      <c r="B281" s="72" t="s">
        <v>1455</v>
      </c>
      <c r="C281" s="20" t="s">
        <v>1174</v>
      </c>
      <c r="D281" s="20">
        <v>77</v>
      </c>
      <c r="E281" s="69" t="s">
        <v>1157</v>
      </c>
      <c r="F281" s="70">
        <v>45011</v>
      </c>
      <c r="G281" s="20">
        <v>130</v>
      </c>
      <c r="H281" s="73">
        <v>4.2</v>
      </c>
      <c r="I281" s="48">
        <f>IF(MONTH(CallsTable[[#This Row],[Date of Call]])&lt;=6, YEAR(CallsTable[[#This Row],[Date of Call]]),YEAR(CallsTable[[#This Row],[Date of Call]])+1)</f>
        <v>2023</v>
      </c>
      <c r="J281" s="48" t="str">
        <f>TEXT(CallsTable[[#This Row],[Date of Call]],"DDDD")</f>
        <v>Sunday</v>
      </c>
      <c r="K281" s="48" t="str" cm="1">
        <f t="array" ref="K281">_xlfn.IFS(CallsTable[[#This Row],[Duration]]&lt;=10,"Under 10 mins",CallsTable[[#This Row],[Duration]]&lt;=30,"10 to 30 mins", CallsTable[[#This Row],[Duration]]&lt;60,"30 to 60 mins", CallsTable[[#This Row],[Duration]]&lt;=120,"1 to 2 hours",TRUE, "More than 2 hours")</f>
        <v>1 to 2 hours</v>
      </c>
      <c r="L281" s="5">
        <f>ROUND(CallsTable[[#This Row],[Satisfaction Rating]],0)</f>
        <v>4</v>
      </c>
    </row>
    <row r="282" spans="2:12" x14ac:dyDescent="0.3">
      <c r="B282" s="72" t="s">
        <v>1456</v>
      </c>
      <c r="C282" s="20" t="s">
        <v>1187</v>
      </c>
      <c r="D282" s="20">
        <v>118</v>
      </c>
      <c r="E282" s="69" t="s">
        <v>1178</v>
      </c>
      <c r="F282" s="70">
        <v>45011</v>
      </c>
      <c r="G282" s="20">
        <v>99</v>
      </c>
      <c r="H282" s="73">
        <v>5</v>
      </c>
      <c r="I282" s="48">
        <f>IF(MONTH(CallsTable[[#This Row],[Date of Call]])&lt;=6, YEAR(CallsTable[[#This Row],[Date of Call]]),YEAR(CallsTable[[#This Row],[Date of Call]])+1)</f>
        <v>2023</v>
      </c>
      <c r="J282" s="48" t="str">
        <f>TEXT(CallsTable[[#This Row],[Date of Call]],"DDDD")</f>
        <v>Sunday</v>
      </c>
      <c r="K282" s="48" t="str" cm="1">
        <f t="array" ref="K282">_xlfn.IFS(CallsTable[[#This Row],[Duration]]&lt;=10,"Under 10 mins",CallsTable[[#This Row],[Duration]]&lt;=30,"10 to 30 mins", CallsTable[[#This Row],[Duration]]&lt;60,"30 to 60 mins", CallsTable[[#This Row],[Duration]]&lt;=120,"1 to 2 hours",TRUE, "More than 2 hours")</f>
        <v>1 to 2 hours</v>
      </c>
      <c r="L282" s="5">
        <f>ROUND(CallsTable[[#This Row],[Satisfaction Rating]],0)</f>
        <v>5</v>
      </c>
    </row>
    <row r="283" spans="2:12" x14ac:dyDescent="0.3">
      <c r="B283" s="72" t="s">
        <v>1457</v>
      </c>
      <c r="C283" s="20" t="s">
        <v>1192</v>
      </c>
      <c r="D283" s="20">
        <v>75</v>
      </c>
      <c r="E283" s="69" t="s">
        <v>1166</v>
      </c>
      <c r="F283" s="70">
        <v>45011</v>
      </c>
      <c r="G283" s="20">
        <v>135</v>
      </c>
      <c r="H283" s="73">
        <v>4.7</v>
      </c>
      <c r="I283" s="48">
        <f>IF(MONTH(CallsTable[[#This Row],[Date of Call]])&lt;=6, YEAR(CallsTable[[#This Row],[Date of Call]]),YEAR(CallsTable[[#This Row],[Date of Call]])+1)</f>
        <v>2023</v>
      </c>
      <c r="J283" s="48" t="str">
        <f>TEXT(CallsTable[[#This Row],[Date of Call]],"DDDD")</f>
        <v>Sunday</v>
      </c>
      <c r="K283" s="48" t="str" cm="1">
        <f t="array" ref="K283">_xlfn.IFS(CallsTable[[#This Row],[Duration]]&lt;=10,"Under 10 mins",CallsTable[[#This Row],[Duration]]&lt;=30,"10 to 30 mins", CallsTable[[#This Row],[Duration]]&lt;60,"30 to 60 mins", CallsTable[[#This Row],[Duration]]&lt;=120,"1 to 2 hours",TRUE, "More than 2 hours")</f>
        <v>1 to 2 hours</v>
      </c>
      <c r="L283" s="5">
        <f>ROUND(CallsTable[[#This Row],[Satisfaction Rating]],0)</f>
        <v>5</v>
      </c>
    </row>
    <row r="284" spans="2:12" x14ac:dyDescent="0.3">
      <c r="B284" s="72" t="s">
        <v>1458</v>
      </c>
      <c r="C284" s="20" t="s">
        <v>1161</v>
      </c>
      <c r="D284" s="20">
        <v>103</v>
      </c>
      <c r="E284" s="69" t="s">
        <v>1157</v>
      </c>
      <c r="F284" s="70">
        <v>45011</v>
      </c>
      <c r="G284" s="20">
        <v>42</v>
      </c>
      <c r="H284" s="73">
        <v>2.8</v>
      </c>
      <c r="I284" s="48">
        <f>IF(MONTH(CallsTable[[#This Row],[Date of Call]])&lt;=6, YEAR(CallsTable[[#This Row],[Date of Call]]),YEAR(CallsTable[[#This Row],[Date of Call]])+1)</f>
        <v>2023</v>
      </c>
      <c r="J284" s="48" t="str">
        <f>TEXT(CallsTable[[#This Row],[Date of Call]],"DDDD")</f>
        <v>Sunday</v>
      </c>
      <c r="K284" s="48" t="str" cm="1">
        <f t="array" ref="K284">_xlfn.IFS(CallsTable[[#This Row],[Duration]]&lt;=10,"Under 10 mins",CallsTable[[#This Row],[Duration]]&lt;=30,"10 to 30 mins", CallsTable[[#This Row],[Duration]]&lt;60,"30 to 60 mins", CallsTable[[#This Row],[Duration]]&lt;=120,"1 to 2 hours",TRUE, "More than 2 hours")</f>
        <v>1 to 2 hours</v>
      </c>
      <c r="L284" s="5">
        <f>ROUND(CallsTable[[#This Row],[Satisfaction Rating]],0)</f>
        <v>3</v>
      </c>
    </row>
    <row r="285" spans="2:12" x14ac:dyDescent="0.3">
      <c r="B285" s="72" t="s">
        <v>1459</v>
      </c>
      <c r="C285" s="20" t="s">
        <v>1174</v>
      </c>
      <c r="D285" s="20">
        <v>116</v>
      </c>
      <c r="E285" s="69" t="s">
        <v>1178</v>
      </c>
      <c r="F285" s="70">
        <v>45012</v>
      </c>
      <c r="G285" s="20">
        <v>63</v>
      </c>
      <c r="H285" s="73">
        <v>3.4</v>
      </c>
      <c r="I285" s="48">
        <f>IF(MONTH(CallsTable[[#This Row],[Date of Call]])&lt;=6, YEAR(CallsTable[[#This Row],[Date of Call]]),YEAR(CallsTable[[#This Row],[Date of Call]])+1)</f>
        <v>2023</v>
      </c>
      <c r="J285" s="48" t="str">
        <f>TEXT(CallsTable[[#This Row],[Date of Call]],"DDDD")</f>
        <v>Monday</v>
      </c>
      <c r="K285" s="48" t="str" cm="1">
        <f t="array" ref="K285">_xlfn.IFS(CallsTable[[#This Row],[Duration]]&lt;=10,"Under 10 mins",CallsTable[[#This Row],[Duration]]&lt;=30,"10 to 30 mins", CallsTable[[#This Row],[Duration]]&lt;60,"30 to 60 mins", CallsTable[[#This Row],[Duration]]&lt;=120,"1 to 2 hours",TRUE, "More than 2 hours")</f>
        <v>1 to 2 hours</v>
      </c>
      <c r="L285" s="5">
        <f>ROUND(CallsTable[[#This Row],[Satisfaction Rating]],0)</f>
        <v>3</v>
      </c>
    </row>
    <row r="286" spans="2:12" x14ac:dyDescent="0.3">
      <c r="B286" s="72" t="s">
        <v>1460</v>
      </c>
      <c r="C286" s="20" t="s">
        <v>1176</v>
      </c>
      <c r="D286" s="20">
        <v>61</v>
      </c>
      <c r="E286" s="69" t="s">
        <v>1172</v>
      </c>
      <c r="F286" s="70">
        <v>45012</v>
      </c>
      <c r="G286" s="20">
        <v>140</v>
      </c>
      <c r="H286" s="73">
        <v>1.8</v>
      </c>
      <c r="I286" s="48">
        <f>IF(MONTH(CallsTable[[#This Row],[Date of Call]])&lt;=6, YEAR(CallsTable[[#This Row],[Date of Call]]),YEAR(CallsTable[[#This Row],[Date of Call]])+1)</f>
        <v>2023</v>
      </c>
      <c r="J286" s="48" t="str">
        <f>TEXT(CallsTable[[#This Row],[Date of Call]],"DDDD")</f>
        <v>Monday</v>
      </c>
      <c r="K286" s="48" t="str" cm="1">
        <f t="array" ref="K286">_xlfn.IFS(CallsTable[[#This Row],[Duration]]&lt;=10,"Under 10 mins",CallsTable[[#This Row],[Duration]]&lt;=30,"10 to 30 mins", CallsTable[[#This Row],[Duration]]&lt;60,"30 to 60 mins", CallsTable[[#This Row],[Duration]]&lt;=120,"1 to 2 hours",TRUE, "More than 2 hours")</f>
        <v>1 to 2 hours</v>
      </c>
      <c r="L286" s="5">
        <f>ROUND(CallsTable[[#This Row],[Satisfaction Rating]],0)</f>
        <v>2</v>
      </c>
    </row>
    <row r="287" spans="2:12" x14ac:dyDescent="0.3">
      <c r="B287" s="72" t="s">
        <v>1461</v>
      </c>
      <c r="C287" s="20" t="s">
        <v>1188</v>
      </c>
      <c r="D287" s="20">
        <v>126</v>
      </c>
      <c r="E287" s="69" t="s">
        <v>1166</v>
      </c>
      <c r="F287" s="70">
        <v>45012</v>
      </c>
      <c r="G287" s="20">
        <v>128</v>
      </c>
      <c r="H287" s="73">
        <v>4.2</v>
      </c>
      <c r="I287" s="48">
        <f>IF(MONTH(CallsTable[[#This Row],[Date of Call]])&lt;=6, YEAR(CallsTable[[#This Row],[Date of Call]]),YEAR(CallsTable[[#This Row],[Date of Call]])+1)</f>
        <v>2023</v>
      </c>
      <c r="J287" s="48" t="str">
        <f>TEXT(CallsTable[[#This Row],[Date of Call]],"DDDD")</f>
        <v>Monday</v>
      </c>
      <c r="K287" s="48" t="str" cm="1">
        <f t="array" ref="K287">_xlfn.IFS(CallsTable[[#This Row],[Duration]]&lt;=10,"Under 10 mins",CallsTable[[#This Row],[Duration]]&lt;=30,"10 to 30 mins", CallsTable[[#This Row],[Duration]]&lt;60,"30 to 60 mins", CallsTable[[#This Row],[Duration]]&lt;=120,"1 to 2 hours",TRUE, "More than 2 hours")</f>
        <v>More than 2 hours</v>
      </c>
      <c r="L287" s="5">
        <f>ROUND(CallsTable[[#This Row],[Satisfaction Rating]],0)</f>
        <v>4</v>
      </c>
    </row>
    <row r="288" spans="2:12" x14ac:dyDescent="0.3">
      <c r="B288" s="72" t="s">
        <v>1462</v>
      </c>
      <c r="C288" s="20" t="s">
        <v>1162</v>
      </c>
      <c r="D288" s="20">
        <v>141</v>
      </c>
      <c r="E288" s="69" t="s">
        <v>1184</v>
      </c>
      <c r="F288" s="70">
        <v>45012</v>
      </c>
      <c r="G288" s="20">
        <v>80</v>
      </c>
      <c r="H288" s="73">
        <v>4.4000000000000004</v>
      </c>
      <c r="I288" s="48">
        <f>IF(MONTH(CallsTable[[#This Row],[Date of Call]])&lt;=6, YEAR(CallsTable[[#This Row],[Date of Call]]),YEAR(CallsTable[[#This Row],[Date of Call]])+1)</f>
        <v>2023</v>
      </c>
      <c r="J288" s="48" t="str">
        <f>TEXT(CallsTable[[#This Row],[Date of Call]],"DDDD")</f>
        <v>Monday</v>
      </c>
      <c r="K288" s="48" t="str" cm="1">
        <f t="array" ref="K288">_xlfn.IFS(CallsTable[[#This Row],[Duration]]&lt;=10,"Under 10 mins",CallsTable[[#This Row],[Duration]]&lt;=30,"10 to 30 mins", CallsTable[[#This Row],[Duration]]&lt;60,"30 to 60 mins", CallsTable[[#This Row],[Duration]]&lt;=120,"1 to 2 hours",TRUE, "More than 2 hours")</f>
        <v>More than 2 hours</v>
      </c>
      <c r="L288" s="5">
        <f>ROUND(CallsTable[[#This Row],[Satisfaction Rating]],0)</f>
        <v>4</v>
      </c>
    </row>
    <row r="289" spans="2:12" x14ac:dyDescent="0.3">
      <c r="B289" s="72" t="s">
        <v>1463</v>
      </c>
      <c r="C289" s="20" t="s">
        <v>1171</v>
      </c>
      <c r="D289" s="20">
        <v>95</v>
      </c>
      <c r="E289" s="69" t="s">
        <v>1178</v>
      </c>
      <c r="F289" s="70">
        <v>45012</v>
      </c>
      <c r="G289" s="20">
        <v>28</v>
      </c>
      <c r="H289" s="73">
        <v>2.7</v>
      </c>
      <c r="I289" s="48">
        <f>IF(MONTH(CallsTable[[#This Row],[Date of Call]])&lt;=6, YEAR(CallsTable[[#This Row],[Date of Call]]),YEAR(CallsTable[[#This Row],[Date of Call]])+1)</f>
        <v>2023</v>
      </c>
      <c r="J289" s="48" t="str">
        <f>TEXT(CallsTable[[#This Row],[Date of Call]],"DDDD")</f>
        <v>Monday</v>
      </c>
      <c r="K289" s="48" t="str" cm="1">
        <f t="array" ref="K289">_xlfn.IFS(CallsTable[[#This Row],[Duration]]&lt;=10,"Under 10 mins",CallsTable[[#This Row],[Duration]]&lt;=30,"10 to 30 mins", CallsTable[[#This Row],[Duration]]&lt;60,"30 to 60 mins", CallsTable[[#This Row],[Duration]]&lt;=120,"1 to 2 hours",TRUE, "More than 2 hours")</f>
        <v>1 to 2 hours</v>
      </c>
      <c r="L289" s="5">
        <f>ROUND(CallsTable[[#This Row],[Satisfaction Rating]],0)</f>
        <v>3</v>
      </c>
    </row>
    <row r="290" spans="2:12" x14ac:dyDescent="0.3">
      <c r="B290" s="72" t="s">
        <v>1464</v>
      </c>
      <c r="C290" s="20" t="s">
        <v>1192</v>
      </c>
      <c r="D290" s="20">
        <v>39</v>
      </c>
      <c r="E290" s="69" t="s">
        <v>1172</v>
      </c>
      <c r="F290" s="70">
        <v>45013</v>
      </c>
      <c r="G290" s="20">
        <v>81</v>
      </c>
      <c r="H290" s="73">
        <v>5</v>
      </c>
      <c r="I290" s="48">
        <f>IF(MONTH(CallsTable[[#This Row],[Date of Call]])&lt;=6, YEAR(CallsTable[[#This Row],[Date of Call]]),YEAR(CallsTable[[#This Row],[Date of Call]])+1)</f>
        <v>2023</v>
      </c>
      <c r="J290" s="48" t="str">
        <f>TEXT(CallsTable[[#This Row],[Date of Call]],"DDDD")</f>
        <v>Tuesday</v>
      </c>
      <c r="K290" s="48" t="str" cm="1">
        <f t="array" ref="K290">_xlfn.IFS(CallsTable[[#This Row],[Duration]]&lt;=10,"Under 10 mins",CallsTable[[#This Row],[Duration]]&lt;=30,"10 to 30 mins", CallsTable[[#This Row],[Duration]]&lt;60,"30 to 60 mins", CallsTable[[#This Row],[Duration]]&lt;=120,"1 to 2 hours",TRUE, "More than 2 hours")</f>
        <v>30 to 60 mins</v>
      </c>
      <c r="L290" s="5">
        <f>ROUND(CallsTable[[#This Row],[Satisfaction Rating]],0)</f>
        <v>5</v>
      </c>
    </row>
    <row r="291" spans="2:12" x14ac:dyDescent="0.3">
      <c r="B291" s="72" t="s">
        <v>1465</v>
      </c>
      <c r="C291" s="20" t="s">
        <v>1161</v>
      </c>
      <c r="D291" s="20">
        <v>127</v>
      </c>
      <c r="E291" s="69" t="s">
        <v>1166</v>
      </c>
      <c r="F291" s="70">
        <v>45013</v>
      </c>
      <c r="G291" s="20">
        <v>99</v>
      </c>
      <c r="H291" s="73">
        <v>3.9</v>
      </c>
      <c r="I291" s="48">
        <f>IF(MONTH(CallsTable[[#This Row],[Date of Call]])&lt;=6, YEAR(CallsTable[[#This Row],[Date of Call]]),YEAR(CallsTable[[#This Row],[Date of Call]])+1)</f>
        <v>2023</v>
      </c>
      <c r="J291" s="48" t="str">
        <f>TEXT(CallsTable[[#This Row],[Date of Call]],"DDDD")</f>
        <v>Tuesday</v>
      </c>
      <c r="K291" s="48" t="str" cm="1">
        <f t="array" ref="K291">_xlfn.IFS(CallsTable[[#This Row],[Duration]]&lt;=10,"Under 10 mins",CallsTable[[#This Row],[Duration]]&lt;=30,"10 to 30 mins", CallsTable[[#This Row],[Duration]]&lt;60,"30 to 60 mins", CallsTable[[#This Row],[Duration]]&lt;=120,"1 to 2 hours",TRUE, "More than 2 hours")</f>
        <v>More than 2 hours</v>
      </c>
      <c r="L291" s="5">
        <f>ROUND(CallsTable[[#This Row],[Satisfaction Rating]],0)</f>
        <v>4</v>
      </c>
    </row>
    <row r="292" spans="2:12" x14ac:dyDescent="0.3">
      <c r="B292" s="72" t="s">
        <v>1466</v>
      </c>
      <c r="C292" s="20" t="s">
        <v>1176</v>
      </c>
      <c r="D292" s="20">
        <v>78</v>
      </c>
      <c r="E292" s="69" t="s">
        <v>1166</v>
      </c>
      <c r="F292" s="70">
        <v>45013</v>
      </c>
      <c r="G292" s="20">
        <v>43</v>
      </c>
      <c r="H292" s="73">
        <v>3.8</v>
      </c>
      <c r="I292" s="48">
        <f>IF(MONTH(CallsTable[[#This Row],[Date of Call]])&lt;=6, YEAR(CallsTable[[#This Row],[Date of Call]]),YEAR(CallsTable[[#This Row],[Date of Call]])+1)</f>
        <v>2023</v>
      </c>
      <c r="J292" s="48" t="str">
        <f>TEXT(CallsTable[[#This Row],[Date of Call]],"DDDD")</f>
        <v>Tuesday</v>
      </c>
      <c r="K292" s="48" t="str" cm="1">
        <f t="array" ref="K292">_xlfn.IFS(CallsTable[[#This Row],[Duration]]&lt;=10,"Under 10 mins",CallsTable[[#This Row],[Duration]]&lt;=30,"10 to 30 mins", CallsTable[[#This Row],[Duration]]&lt;60,"30 to 60 mins", CallsTable[[#This Row],[Duration]]&lt;=120,"1 to 2 hours",TRUE, "More than 2 hours")</f>
        <v>1 to 2 hours</v>
      </c>
      <c r="L292" s="5">
        <f>ROUND(CallsTable[[#This Row],[Satisfaction Rating]],0)</f>
        <v>4</v>
      </c>
    </row>
    <row r="293" spans="2:12" x14ac:dyDescent="0.3">
      <c r="B293" s="72" t="s">
        <v>1467</v>
      </c>
      <c r="C293" s="20" t="s">
        <v>1187</v>
      </c>
      <c r="D293" s="20">
        <v>40</v>
      </c>
      <c r="E293" s="69" t="s">
        <v>1166</v>
      </c>
      <c r="F293" s="70">
        <v>45013</v>
      </c>
      <c r="G293" s="20">
        <v>34</v>
      </c>
      <c r="H293" s="73">
        <v>4.5999999999999996</v>
      </c>
      <c r="I293" s="48">
        <f>IF(MONTH(CallsTable[[#This Row],[Date of Call]])&lt;=6, YEAR(CallsTable[[#This Row],[Date of Call]]),YEAR(CallsTable[[#This Row],[Date of Call]])+1)</f>
        <v>2023</v>
      </c>
      <c r="J293" s="48" t="str">
        <f>TEXT(CallsTable[[#This Row],[Date of Call]],"DDDD")</f>
        <v>Tuesday</v>
      </c>
      <c r="K293" s="48" t="str" cm="1">
        <f t="array" ref="K293">_xlfn.IFS(CallsTable[[#This Row],[Duration]]&lt;=10,"Under 10 mins",CallsTable[[#This Row],[Duration]]&lt;=30,"10 to 30 mins", CallsTable[[#This Row],[Duration]]&lt;60,"30 to 60 mins", CallsTable[[#This Row],[Duration]]&lt;=120,"1 to 2 hours",TRUE, "More than 2 hours")</f>
        <v>30 to 60 mins</v>
      </c>
      <c r="L293" s="5">
        <f>ROUND(CallsTable[[#This Row],[Satisfaction Rating]],0)</f>
        <v>5</v>
      </c>
    </row>
    <row r="294" spans="2:12" x14ac:dyDescent="0.3">
      <c r="B294" s="72" t="s">
        <v>1468</v>
      </c>
      <c r="C294" s="20" t="s">
        <v>1176</v>
      </c>
      <c r="D294" s="20">
        <v>56</v>
      </c>
      <c r="E294" s="69" t="s">
        <v>1172</v>
      </c>
      <c r="F294" s="70">
        <v>45013</v>
      </c>
      <c r="G294" s="20">
        <v>225</v>
      </c>
      <c r="H294" s="73">
        <v>4.5999999999999996</v>
      </c>
      <c r="I294" s="48">
        <f>IF(MONTH(CallsTable[[#This Row],[Date of Call]])&lt;=6, YEAR(CallsTable[[#This Row],[Date of Call]]),YEAR(CallsTable[[#This Row],[Date of Call]])+1)</f>
        <v>2023</v>
      </c>
      <c r="J294" s="48" t="str">
        <f>TEXT(CallsTable[[#This Row],[Date of Call]],"DDDD")</f>
        <v>Tuesday</v>
      </c>
      <c r="K294" s="48" t="str" cm="1">
        <f t="array" ref="K294">_xlfn.IFS(CallsTable[[#This Row],[Duration]]&lt;=10,"Under 10 mins",CallsTable[[#This Row],[Duration]]&lt;=30,"10 to 30 mins", CallsTable[[#This Row],[Duration]]&lt;60,"30 to 60 mins", CallsTable[[#This Row],[Duration]]&lt;=120,"1 to 2 hours",TRUE, "More than 2 hours")</f>
        <v>30 to 60 mins</v>
      </c>
      <c r="L294" s="5">
        <f>ROUND(CallsTable[[#This Row],[Satisfaction Rating]],0)</f>
        <v>5</v>
      </c>
    </row>
    <row r="295" spans="2:12" x14ac:dyDescent="0.3">
      <c r="B295" s="72" t="s">
        <v>1469</v>
      </c>
      <c r="C295" s="20" t="s">
        <v>1192</v>
      </c>
      <c r="D295" s="20">
        <v>59</v>
      </c>
      <c r="E295" s="69" t="s">
        <v>1184</v>
      </c>
      <c r="F295" s="70">
        <v>45013</v>
      </c>
      <c r="G295" s="20">
        <v>210</v>
      </c>
      <c r="H295" s="73">
        <v>4.5</v>
      </c>
      <c r="I295" s="48">
        <f>IF(MONTH(CallsTable[[#This Row],[Date of Call]])&lt;=6, YEAR(CallsTable[[#This Row],[Date of Call]]),YEAR(CallsTable[[#This Row],[Date of Call]])+1)</f>
        <v>2023</v>
      </c>
      <c r="J295" s="48" t="str">
        <f>TEXT(CallsTable[[#This Row],[Date of Call]],"DDDD")</f>
        <v>Tuesday</v>
      </c>
      <c r="K295" s="48" t="str" cm="1">
        <f t="array" ref="K295">_xlfn.IFS(CallsTable[[#This Row],[Duration]]&lt;=10,"Under 10 mins",CallsTable[[#This Row],[Duration]]&lt;=30,"10 to 30 mins", CallsTable[[#This Row],[Duration]]&lt;60,"30 to 60 mins", CallsTable[[#This Row],[Duration]]&lt;=120,"1 to 2 hours",TRUE, "More than 2 hours")</f>
        <v>30 to 60 mins</v>
      </c>
      <c r="L295" s="5">
        <f>ROUND(CallsTable[[#This Row],[Satisfaction Rating]],0)</f>
        <v>5</v>
      </c>
    </row>
    <row r="296" spans="2:12" x14ac:dyDescent="0.3">
      <c r="B296" s="72" t="s">
        <v>1470</v>
      </c>
      <c r="C296" s="20" t="s">
        <v>1188</v>
      </c>
      <c r="D296" s="20">
        <v>30</v>
      </c>
      <c r="E296" s="69" t="s">
        <v>1166</v>
      </c>
      <c r="F296" s="70">
        <v>45013</v>
      </c>
      <c r="G296" s="20">
        <v>168</v>
      </c>
      <c r="H296" s="73">
        <v>4.2</v>
      </c>
      <c r="I296" s="48">
        <f>IF(MONTH(CallsTable[[#This Row],[Date of Call]])&lt;=6, YEAR(CallsTable[[#This Row],[Date of Call]]),YEAR(CallsTable[[#This Row],[Date of Call]])+1)</f>
        <v>2023</v>
      </c>
      <c r="J296" s="48" t="str">
        <f>TEXT(CallsTable[[#This Row],[Date of Call]],"DDDD")</f>
        <v>Tuesday</v>
      </c>
      <c r="K296" s="48" t="str" cm="1">
        <f t="array" ref="K296">_xlfn.IFS(CallsTable[[#This Row],[Duration]]&lt;=10,"Under 10 mins",CallsTable[[#This Row],[Duration]]&lt;=30,"10 to 30 mins", CallsTable[[#This Row],[Duration]]&lt;60,"30 to 60 mins", CallsTable[[#This Row],[Duration]]&lt;=120,"1 to 2 hours",TRUE, "More than 2 hours")</f>
        <v>10 to 30 mins</v>
      </c>
      <c r="L296" s="5">
        <f>ROUND(CallsTable[[#This Row],[Satisfaction Rating]],0)</f>
        <v>4</v>
      </c>
    </row>
    <row r="297" spans="2:12" x14ac:dyDescent="0.3">
      <c r="B297" s="72" t="s">
        <v>1471</v>
      </c>
      <c r="C297" s="20" t="s">
        <v>1187</v>
      </c>
      <c r="D297" s="20">
        <v>63</v>
      </c>
      <c r="E297" s="69" t="s">
        <v>1157</v>
      </c>
      <c r="F297" s="70">
        <v>45014</v>
      </c>
      <c r="G297" s="20">
        <v>82</v>
      </c>
      <c r="H297" s="73">
        <v>4.5</v>
      </c>
      <c r="I297" s="48">
        <f>IF(MONTH(CallsTable[[#This Row],[Date of Call]])&lt;=6, YEAR(CallsTable[[#This Row],[Date of Call]]),YEAR(CallsTable[[#This Row],[Date of Call]])+1)</f>
        <v>2023</v>
      </c>
      <c r="J297" s="48" t="str">
        <f>TEXT(CallsTable[[#This Row],[Date of Call]],"DDDD")</f>
        <v>Wednesday</v>
      </c>
      <c r="K297" s="48" t="str" cm="1">
        <f t="array" ref="K297">_xlfn.IFS(CallsTable[[#This Row],[Duration]]&lt;=10,"Under 10 mins",CallsTable[[#This Row],[Duration]]&lt;=30,"10 to 30 mins", CallsTable[[#This Row],[Duration]]&lt;60,"30 to 60 mins", CallsTable[[#This Row],[Duration]]&lt;=120,"1 to 2 hours",TRUE, "More than 2 hours")</f>
        <v>1 to 2 hours</v>
      </c>
      <c r="L297" s="5">
        <f>ROUND(CallsTable[[#This Row],[Satisfaction Rating]],0)</f>
        <v>5</v>
      </c>
    </row>
    <row r="298" spans="2:12" x14ac:dyDescent="0.3">
      <c r="B298" s="72" t="s">
        <v>1472</v>
      </c>
      <c r="C298" s="20" t="s">
        <v>1165</v>
      </c>
      <c r="D298" s="20">
        <v>56</v>
      </c>
      <c r="E298" s="69" t="s">
        <v>1178</v>
      </c>
      <c r="F298" s="70">
        <v>45014</v>
      </c>
      <c r="G298" s="20">
        <v>88</v>
      </c>
      <c r="H298" s="73">
        <v>4.0999999999999996</v>
      </c>
      <c r="I298" s="48">
        <f>IF(MONTH(CallsTable[[#This Row],[Date of Call]])&lt;=6, YEAR(CallsTable[[#This Row],[Date of Call]]),YEAR(CallsTable[[#This Row],[Date of Call]])+1)</f>
        <v>2023</v>
      </c>
      <c r="J298" s="48" t="str">
        <f>TEXT(CallsTable[[#This Row],[Date of Call]],"DDDD")</f>
        <v>Wednesday</v>
      </c>
      <c r="K298" s="48" t="str" cm="1">
        <f t="array" ref="K298">_xlfn.IFS(CallsTable[[#This Row],[Duration]]&lt;=10,"Under 10 mins",CallsTable[[#This Row],[Duration]]&lt;=30,"10 to 30 mins", CallsTable[[#This Row],[Duration]]&lt;60,"30 to 60 mins", CallsTable[[#This Row],[Duration]]&lt;=120,"1 to 2 hours",TRUE, "More than 2 hours")</f>
        <v>30 to 60 mins</v>
      </c>
      <c r="L298" s="5">
        <f>ROUND(CallsTable[[#This Row],[Satisfaction Rating]],0)</f>
        <v>4</v>
      </c>
    </row>
    <row r="299" spans="2:12" x14ac:dyDescent="0.3">
      <c r="B299" s="72" t="s">
        <v>1473</v>
      </c>
      <c r="C299" s="20" t="s">
        <v>1179</v>
      </c>
      <c r="D299" s="20">
        <v>95</v>
      </c>
      <c r="E299" s="69" t="s">
        <v>1157</v>
      </c>
      <c r="F299" s="70">
        <v>45014</v>
      </c>
      <c r="G299" s="20">
        <v>111</v>
      </c>
      <c r="H299" s="73">
        <v>3.3</v>
      </c>
      <c r="I299" s="48">
        <f>IF(MONTH(CallsTable[[#This Row],[Date of Call]])&lt;=6, YEAR(CallsTable[[#This Row],[Date of Call]]),YEAR(CallsTable[[#This Row],[Date of Call]])+1)</f>
        <v>2023</v>
      </c>
      <c r="J299" s="48" t="str">
        <f>TEXT(CallsTable[[#This Row],[Date of Call]],"DDDD")</f>
        <v>Wednesday</v>
      </c>
      <c r="K299" s="48" t="str" cm="1">
        <f t="array" ref="K299">_xlfn.IFS(CallsTable[[#This Row],[Duration]]&lt;=10,"Under 10 mins",CallsTable[[#This Row],[Duration]]&lt;=30,"10 to 30 mins", CallsTable[[#This Row],[Duration]]&lt;60,"30 to 60 mins", CallsTable[[#This Row],[Duration]]&lt;=120,"1 to 2 hours",TRUE, "More than 2 hours")</f>
        <v>1 to 2 hours</v>
      </c>
      <c r="L299" s="5">
        <f>ROUND(CallsTable[[#This Row],[Satisfaction Rating]],0)</f>
        <v>3</v>
      </c>
    </row>
    <row r="300" spans="2:12" x14ac:dyDescent="0.3">
      <c r="B300" s="72" t="s">
        <v>1474</v>
      </c>
      <c r="C300" s="20" t="s">
        <v>1158</v>
      </c>
      <c r="D300" s="20">
        <v>128</v>
      </c>
      <c r="E300" s="69" t="s">
        <v>1184</v>
      </c>
      <c r="F300" s="70">
        <v>45014</v>
      </c>
      <c r="G300" s="20">
        <v>60</v>
      </c>
      <c r="H300" s="73">
        <v>3.8</v>
      </c>
      <c r="I300" s="48">
        <f>IF(MONTH(CallsTable[[#This Row],[Date of Call]])&lt;=6, YEAR(CallsTable[[#This Row],[Date of Call]]),YEAR(CallsTable[[#This Row],[Date of Call]])+1)</f>
        <v>2023</v>
      </c>
      <c r="J300" s="48" t="str">
        <f>TEXT(CallsTable[[#This Row],[Date of Call]],"DDDD")</f>
        <v>Wednesday</v>
      </c>
      <c r="K300" s="48" t="str" cm="1">
        <f t="array" ref="K300">_xlfn.IFS(CallsTable[[#This Row],[Duration]]&lt;=10,"Under 10 mins",CallsTable[[#This Row],[Duration]]&lt;=30,"10 to 30 mins", CallsTable[[#This Row],[Duration]]&lt;60,"30 to 60 mins", CallsTable[[#This Row],[Duration]]&lt;=120,"1 to 2 hours",TRUE, "More than 2 hours")</f>
        <v>More than 2 hours</v>
      </c>
      <c r="L300" s="5">
        <f>ROUND(CallsTable[[#This Row],[Satisfaction Rating]],0)</f>
        <v>4</v>
      </c>
    </row>
    <row r="301" spans="2:12" x14ac:dyDescent="0.3">
      <c r="B301" s="72" t="s">
        <v>1475</v>
      </c>
      <c r="C301" s="20" t="s">
        <v>1171</v>
      </c>
      <c r="D301" s="20">
        <v>49</v>
      </c>
      <c r="E301" s="69" t="s">
        <v>1157</v>
      </c>
      <c r="F301" s="70">
        <v>45014</v>
      </c>
      <c r="G301" s="20">
        <v>80</v>
      </c>
      <c r="H301" s="73">
        <v>3</v>
      </c>
      <c r="I301" s="48">
        <f>IF(MONTH(CallsTable[[#This Row],[Date of Call]])&lt;=6, YEAR(CallsTable[[#This Row],[Date of Call]]),YEAR(CallsTable[[#This Row],[Date of Call]])+1)</f>
        <v>2023</v>
      </c>
      <c r="J301" s="48" t="str">
        <f>TEXT(CallsTable[[#This Row],[Date of Call]],"DDDD")</f>
        <v>Wednesday</v>
      </c>
      <c r="K301" s="48" t="str" cm="1">
        <f t="array" ref="K301">_xlfn.IFS(CallsTable[[#This Row],[Duration]]&lt;=10,"Under 10 mins",CallsTable[[#This Row],[Duration]]&lt;=30,"10 to 30 mins", CallsTable[[#This Row],[Duration]]&lt;60,"30 to 60 mins", CallsTable[[#This Row],[Duration]]&lt;=120,"1 to 2 hours",TRUE, "More than 2 hours")</f>
        <v>30 to 60 mins</v>
      </c>
      <c r="L301" s="5">
        <f>ROUND(CallsTable[[#This Row],[Satisfaction Rating]],0)</f>
        <v>3</v>
      </c>
    </row>
    <row r="302" spans="2:12" x14ac:dyDescent="0.3">
      <c r="B302" s="72" t="s">
        <v>1476</v>
      </c>
      <c r="C302" s="20" t="s">
        <v>1158</v>
      </c>
      <c r="D302" s="20">
        <v>89</v>
      </c>
      <c r="E302" s="69" t="s">
        <v>1172</v>
      </c>
      <c r="F302" s="70">
        <v>45016</v>
      </c>
      <c r="G302" s="20">
        <v>90</v>
      </c>
      <c r="H302" s="73">
        <v>4.5999999999999996</v>
      </c>
      <c r="I302" s="48">
        <f>IF(MONTH(CallsTable[[#This Row],[Date of Call]])&lt;=6, YEAR(CallsTable[[#This Row],[Date of Call]]),YEAR(CallsTable[[#This Row],[Date of Call]])+1)</f>
        <v>2023</v>
      </c>
      <c r="J302" s="48" t="str">
        <f>TEXT(CallsTable[[#This Row],[Date of Call]],"DDDD")</f>
        <v>Friday</v>
      </c>
      <c r="K302" s="48" t="str" cm="1">
        <f t="array" ref="K302">_xlfn.IFS(CallsTable[[#This Row],[Duration]]&lt;=10,"Under 10 mins",CallsTable[[#This Row],[Duration]]&lt;=30,"10 to 30 mins", CallsTable[[#This Row],[Duration]]&lt;60,"30 to 60 mins", CallsTable[[#This Row],[Duration]]&lt;=120,"1 to 2 hours",TRUE, "More than 2 hours")</f>
        <v>1 to 2 hours</v>
      </c>
      <c r="L302" s="5">
        <f>ROUND(CallsTable[[#This Row],[Satisfaction Rating]],0)</f>
        <v>5</v>
      </c>
    </row>
    <row r="303" spans="2:12" x14ac:dyDescent="0.3">
      <c r="B303" s="72" t="s">
        <v>1477</v>
      </c>
      <c r="C303" s="20" t="s">
        <v>1181</v>
      </c>
      <c r="D303" s="20">
        <v>87</v>
      </c>
      <c r="E303" s="69" t="s">
        <v>1157</v>
      </c>
      <c r="F303" s="70">
        <v>45016</v>
      </c>
      <c r="G303" s="20">
        <v>225</v>
      </c>
      <c r="H303" s="73">
        <v>2.9</v>
      </c>
      <c r="I303" s="48">
        <f>IF(MONTH(CallsTable[[#This Row],[Date of Call]])&lt;=6, YEAR(CallsTable[[#This Row],[Date of Call]]),YEAR(CallsTable[[#This Row],[Date of Call]])+1)</f>
        <v>2023</v>
      </c>
      <c r="J303" s="48" t="str">
        <f>TEXT(CallsTable[[#This Row],[Date of Call]],"DDDD")</f>
        <v>Friday</v>
      </c>
      <c r="K303" s="48" t="str" cm="1">
        <f t="array" ref="K303">_xlfn.IFS(CallsTable[[#This Row],[Duration]]&lt;=10,"Under 10 mins",CallsTable[[#This Row],[Duration]]&lt;=30,"10 to 30 mins", CallsTable[[#This Row],[Duration]]&lt;60,"30 to 60 mins", CallsTable[[#This Row],[Duration]]&lt;=120,"1 to 2 hours",TRUE, "More than 2 hours")</f>
        <v>1 to 2 hours</v>
      </c>
      <c r="L303" s="5">
        <f>ROUND(CallsTable[[#This Row],[Satisfaction Rating]],0)</f>
        <v>3</v>
      </c>
    </row>
    <row r="304" spans="2:12" x14ac:dyDescent="0.3">
      <c r="B304" s="72" t="s">
        <v>1478</v>
      </c>
      <c r="C304" s="20" t="s">
        <v>1156</v>
      </c>
      <c r="D304" s="20">
        <v>60</v>
      </c>
      <c r="E304" s="69" t="s">
        <v>1166</v>
      </c>
      <c r="F304" s="70">
        <v>45017</v>
      </c>
      <c r="G304" s="20">
        <v>215</v>
      </c>
      <c r="H304" s="73">
        <v>3.2</v>
      </c>
      <c r="I304" s="48">
        <f>IF(MONTH(CallsTable[[#This Row],[Date of Call]])&lt;=6, YEAR(CallsTable[[#This Row],[Date of Call]]),YEAR(CallsTable[[#This Row],[Date of Call]])+1)</f>
        <v>2023</v>
      </c>
      <c r="J304" s="48" t="str">
        <f>TEXT(CallsTable[[#This Row],[Date of Call]],"DDDD")</f>
        <v>Saturday</v>
      </c>
      <c r="K304" s="48" t="str" cm="1">
        <f t="array" ref="K304">_xlfn.IFS(CallsTable[[#This Row],[Duration]]&lt;=10,"Under 10 mins",CallsTable[[#This Row],[Duration]]&lt;=30,"10 to 30 mins", CallsTable[[#This Row],[Duration]]&lt;60,"30 to 60 mins", CallsTable[[#This Row],[Duration]]&lt;=120,"1 to 2 hours",TRUE, "More than 2 hours")</f>
        <v>1 to 2 hours</v>
      </c>
      <c r="L304" s="5">
        <f>ROUND(CallsTable[[#This Row],[Satisfaction Rating]],0)</f>
        <v>3</v>
      </c>
    </row>
    <row r="305" spans="2:12" x14ac:dyDescent="0.3">
      <c r="B305" s="72" t="s">
        <v>1479</v>
      </c>
      <c r="C305" s="20" t="s">
        <v>1169</v>
      </c>
      <c r="D305" s="20">
        <v>42</v>
      </c>
      <c r="E305" s="69" t="s">
        <v>1172</v>
      </c>
      <c r="F305" s="70">
        <v>45017</v>
      </c>
      <c r="G305" s="20">
        <v>45</v>
      </c>
      <c r="H305" s="73">
        <v>1.5</v>
      </c>
      <c r="I305" s="48">
        <f>IF(MONTH(CallsTable[[#This Row],[Date of Call]])&lt;=6, YEAR(CallsTable[[#This Row],[Date of Call]]),YEAR(CallsTable[[#This Row],[Date of Call]])+1)</f>
        <v>2023</v>
      </c>
      <c r="J305" s="48" t="str">
        <f>TEXT(CallsTable[[#This Row],[Date of Call]],"DDDD")</f>
        <v>Saturday</v>
      </c>
      <c r="K305" s="48" t="str" cm="1">
        <f t="array" ref="K305">_xlfn.IFS(CallsTable[[#This Row],[Duration]]&lt;=10,"Under 10 mins",CallsTable[[#This Row],[Duration]]&lt;=30,"10 to 30 mins", CallsTable[[#This Row],[Duration]]&lt;60,"30 to 60 mins", CallsTable[[#This Row],[Duration]]&lt;=120,"1 to 2 hours",TRUE, "More than 2 hours")</f>
        <v>30 to 60 mins</v>
      </c>
      <c r="L305" s="5">
        <f>ROUND(CallsTable[[#This Row],[Satisfaction Rating]],0)</f>
        <v>2</v>
      </c>
    </row>
    <row r="306" spans="2:12" x14ac:dyDescent="0.3">
      <c r="B306" s="72" t="s">
        <v>1480</v>
      </c>
      <c r="C306" s="20" t="s">
        <v>1183</v>
      </c>
      <c r="D306" s="20">
        <v>99</v>
      </c>
      <c r="E306" s="69" t="s">
        <v>1166</v>
      </c>
      <c r="F306" s="70">
        <v>45017</v>
      </c>
      <c r="G306" s="20">
        <v>74</v>
      </c>
      <c r="H306" s="73">
        <v>4</v>
      </c>
      <c r="I306" s="48">
        <f>IF(MONTH(CallsTable[[#This Row],[Date of Call]])&lt;=6, YEAR(CallsTable[[#This Row],[Date of Call]]),YEAR(CallsTable[[#This Row],[Date of Call]])+1)</f>
        <v>2023</v>
      </c>
      <c r="J306" s="48" t="str">
        <f>TEXT(CallsTable[[#This Row],[Date of Call]],"DDDD")</f>
        <v>Saturday</v>
      </c>
      <c r="K306" s="48" t="str" cm="1">
        <f t="array" ref="K306">_xlfn.IFS(CallsTable[[#This Row],[Duration]]&lt;=10,"Under 10 mins",CallsTable[[#This Row],[Duration]]&lt;=30,"10 to 30 mins", CallsTable[[#This Row],[Duration]]&lt;60,"30 to 60 mins", CallsTable[[#This Row],[Duration]]&lt;=120,"1 to 2 hours",TRUE, "More than 2 hours")</f>
        <v>1 to 2 hours</v>
      </c>
      <c r="L306" s="5">
        <f>ROUND(CallsTable[[#This Row],[Satisfaction Rating]],0)</f>
        <v>4</v>
      </c>
    </row>
    <row r="307" spans="2:12" x14ac:dyDescent="0.3">
      <c r="B307" s="72" t="s">
        <v>1481</v>
      </c>
      <c r="C307" s="20" t="s">
        <v>1165</v>
      </c>
      <c r="D307" s="20">
        <v>20</v>
      </c>
      <c r="E307" s="69" t="s">
        <v>1172</v>
      </c>
      <c r="F307" s="70">
        <v>45017</v>
      </c>
      <c r="G307" s="20">
        <v>60</v>
      </c>
      <c r="H307" s="73">
        <v>3.6</v>
      </c>
      <c r="I307" s="48">
        <f>IF(MONTH(CallsTable[[#This Row],[Date of Call]])&lt;=6, YEAR(CallsTable[[#This Row],[Date of Call]]),YEAR(CallsTable[[#This Row],[Date of Call]])+1)</f>
        <v>2023</v>
      </c>
      <c r="J307" s="48" t="str">
        <f>TEXT(CallsTable[[#This Row],[Date of Call]],"DDDD")</f>
        <v>Saturday</v>
      </c>
      <c r="K307" s="48" t="str" cm="1">
        <f t="array" ref="K307">_xlfn.IFS(CallsTable[[#This Row],[Duration]]&lt;=10,"Under 10 mins",CallsTable[[#This Row],[Duration]]&lt;=30,"10 to 30 mins", CallsTable[[#This Row],[Duration]]&lt;60,"30 to 60 mins", CallsTable[[#This Row],[Duration]]&lt;=120,"1 to 2 hours",TRUE, "More than 2 hours")</f>
        <v>10 to 30 mins</v>
      </c>
      <c r="L307" s="5">
        <f>ROUND(CallsTable[[#This Row],[Satisfaction Rating]],0)</f>
        <v>4</v>
      </c>
    </row>
    <row r="308" spans="2:12" x14ac:dyDescent="0.3">
      <c r="B308" s="72" t="s">
        <v>1482</v>
      </c>
      <c r="C308" s="20" t="s">
        <v>1187</v>
      </c>
      <c r="D308" s="20">
        <v>65</v>
      </c>
      <c r="E308" s="69" t="s">
        <v>1166</v>
      </c>
      <c r="F308" s="70">
        <v>45017</v>
      </c>
      <c r="G308" s="20">
        <v>64</v>
      </c>
      <c r="H308" s="73">
        <v>3.7</v>
      </c>
      <c r="I308" s="48">
        <f>IF(MONTH(CallsTable[[#This Row],[Date of Call]])&lt;=6, YEAR(CallsTable[[#This Row],[Date of Call]]),YEAR(CallsTable[[#This Row],[Date of Call]])+1)</f>
        <v>2023</v>
      </c>
      <c r="J308" s="48" t="str">
        <f>TEXT(CallsTable[[#This Row],[Date of Call]],"DDDD")</f>
        <v>Saturday</v>
      </c>
      <c r="K308" s="48" t="str" cm="1">
        <f t="array" ref="K308">_xlfn.IFS(CallsTable[[#This Row],[Duration]]&lt;=10,"Under 10 mins",CallsTable[[#This Row],[Duration]]&lt;=30,"10 to 30 mins", CallsTable[[#This Row],[Duration]]&lt;60,"30 to 60 mins", CallsTable[[#This Row],[Duration]]&lt;=120,"1 to 2 hours",TRUE, "More than 2 hours")</f>
        <v>1 to 2 hours</v>
      </c>
      <c r="L308" s="5">
        <f>ROUND(CallsTable[[#This Row],[Satisfaction Rating]],0)</f>
        <v>4</v>
      </c>
    </row>
    <row r="309" spans="2:12" x14ac:dyDescent="0.3">
      <c r="B309" s="72" t="s">
        <v>1483</v>
      </c>
      <c r="C309" s="20" t="s">
        <v>1188</v>
      </c>
      <c r="D309" s="20">
        <v>71</v>
      </c>
      <c r="E309" s="69" t="s">
        <v>1157</v>
      </c>
      <c r="F309" s="70">
        <v>45018</v>
      </c>
      <c r="G309" s="20">
        <v>110</v>
      </c>
      <c r="H309" s="73">
        <v>4.8</v>
      </c>
      <c r="I309" s="48">
        <f>IF(MONTH(CallsTable[[#This Row],[Date of Call]])&lt;=6, YEAR(CallsTable[[#This Row],[Date of Call]]),YEAR(CallsTable[[#This Row],[Date of Call]])+1)</f>
        <v>2023</v>
      </c>
      <c r="J309" s="48" t="str">
        <f>TEXT(CallsTable[[#This Row],[Date of Call]],"DDDD")</f>
        <v>Sunday</v>
      </c>
      <c r="K309" s="48" t="str" cm="1">
        <f t="array" ref="K309">_xlfn.IFS(CallsTable[[#This Row],[Duration]]&lt;=10,"Under 10 mins",CallsTable[[#This Row],[Duration]]&lt;=30,"10 to 30 mins", CallsTable[[#This Row],[Duration]]&lt;60,"30 to 60 mins", CallsTable[[#This Row],[Duration]]&lt;=120,"1 to 2 hours",TRUE, "More than 2 hours")</f>
        <v>1 to 2 hours</v>
      </c>
      <c r="L309" s="5">
        <f>ROUND(CallsTable[[#This Row],[Satisfaction Rating]],0)</f>
        <v>5</v>
      </c>
    </row>
    <row r="310" spans="2:12" x14ac:dyDescent="0.3">
      <c r="B310" s="72" t="s">
        <v>1484</v>
      </c>
      <c r="C310" s="20" t="s">
        <v>1161</v>
      </c>
      <c r="D310" s="20">
        <v>95</v>
      </c>
      <c r="E310" s="69" t="s">
        <v>1184</v>
      </c>
      <c r="F310" s="70">
        <v>45018</v>
      </c>
      <c r="G310" s="20">
        <v>52</v>
      </c>
      <c r="H310" s="73">
        <v>1.2</v>
      </c>
      <c r="I310" s="48">
        <f>IF(MONTH(CallsTable[[#This Row],[Date of Call]])&lt;=6, YEAR(CallsTable[[#This Row],[Date of Call]]),YEAR(CallsTable[[#This Row],[Date of Call]])+1)</f>
        <v>2023</v>
      </c>
      <c r="J310" s="48" t="str">
        <f>TEXT(CallsTable[[#This Row],[Date of Call]],"DDDD")</f>
        <v>Sunday</v>
      </c>
      <c r="K310" s="48" t="str" cm="1">
        <f t="array" ref="K310">_xlfn.IFS(CallsTable[[#This Row],[Duration]]&lt;=10,"Under 10 mins",CallsTable[[#This Row],[Duration]]&lt;=30,"10 to 30 mins", CallsTable[[#This Row],[Duration]]&lt;60,"30 to 60 mins", CallsTable[[#This Row],[Duration]]&lt;=120,"1 to 2 hours",TRUE, "More than 2 hours")</f>
        <v>1 to 2 hours</v>
      </c>
      <c r="L310" s="5">
        <f>ROUND(CallsTable[[#This Row],[Satisfaction Rating]],0)</f>
        <v>1</v>
      </c>
    </row>
    <row r="311" spans="2:12" x14ac:dyDescent="0.3">
      <c r="B311" s="72" t="s">
        <v>1485</v>
      </c>
      <c r="C311" s="20" t="s">
        <v>1165</v>
      </c>
      <c r="D311" s="20">
        <v>81</v>
      </c>
      <c r="E311" s="69" t="s">
        <v>1178</v>
      </c>
      <c r="F311" s="70">
        <v>45019</v>
      </c>
      <c r="G311" s="20">
        <v>160</v>
      </c>
      <c r="H311" s="73">
        <v>4.7</v>
      </c>
      <c r="I311" s="48">
        <f>IF(MONTH(CallsTable[[#This Row],[Date of Call]])&lt;=6, YEAR(CallsTable[[#This Row],[Date of Call]]),YEAR(CallsTable[[#This Row],[Date of Call]])+1)</f>
        <v>2023</v>
      </c>
      <c r="J311" s="48" t="str">
        <f>TEXT(CallsTable[[#This Row],[Date of Call]],"DDDD")</f>
        <v>Monday</v>
      </c>
      <c r="K311" s="48" t="str" cm="1">
        <f t="array" ref="K311">_xlfn.IFS(CallsTable[[#This Row],[Duration]]&lt;=10,"Under 10 mins",CallsTable[[#This Row],[Duration]]&lt;=30,"10 to 30 mins", CallsTable[[#This Row],[Duration]]&lt;60,"30 to 60 mins", CallsTable[[#This Row],[Duration]]&lt;=120,"1 to 2 hours",TRUE, "More than 2 hours")</f>
        <v>1 to 2 hours</v>
      </c>
      <c r="L311" s="5">
        <f>ROUND(CallsTable[[#This Row],[Satisfaction Rating]],0)</f>
        <v>5</v>
      </c>
    </row>
    <row r="312" spans="2:12" x14ac:dyDescent="0.3">
      <c r="B312" s="72" t="s">
        <v>1486</v>
      </c>
      <c r="C312" s="20" t="s">
        <v>1174</v>
      </c>
      <c r="D312" s="20">
        <v>137</v>
      </c>
      <c r="E312" s="69" t="s">
        <v>1178</v>
      </c>
      <c r="F312" s="70">
        <v>45019</v>
      </c>
      <c r="G312" s="20">
        <v>215</v>
      </c>
      <c r="H312" s="73">
        <v>4.7</v>
      </c>
      <c r="I312" s="48">
        <f>IF(MONTH(CallsTable[[#This Row],[Date of Call]])&lt;=6, YEAR(CallsTable[[#This Row],[Date of Call]]),YEAR(CallsTable[[#This Row],[Date of Call]])+1)</f>
        <v>2023</v>
      </c>
      <c r="J312" s="48" t="str">
        <f>TEXT(CallsTable[[#This Row],[Date of Call]],"DDDD")</f>
        <v>Monday</v>
      </c>
      <c r="K312" s="48" t="str" cm="1">
        <f t="array" ref="K312">_xlfn.IFS(CallsTable[[#This Row],[Duration]]&lt;=10,"Under 10 mins",CallsTable[[#This Row],[Duration]]&lt;=30,"10 to 30 mins", CallsTable[[#This Row],[Duration]]&lt;60,"30 to 60 mins", CallsTable[[#This Row],[Duration]]&lt;=120,"1 to 2 hours",TRUE, "More than 2 hours")</f>
        <v>More than 2 hours</v>
      </c>
      <c r="L312" s="5">
        <f>ROUND(CallsTable[[#This Row],[Satisfaction Rating]],0)</f>
        <v>5</v>
      </c>
    </row>
    <row r="313" spans="2:12" x14ac:dyDescent="0.3">
      <c r="B313" s="72" t="s">
        <v>1487</v>
      </c>
      <c r="C313" s="20" t="s">
        <v>1174</v>
      </c>
      <c r="D313" s="20">
        <v>40</v>
      </c>
      <c r="E313" s="69" t="s">
        <v>1184</v>
      </c>
      <c r="F313" s="70">
        <v>45019</v>
      </c>
      <c r="G313" s="20">
        <v>220</v>
      </c>
      <c r="H313" s="73">
        <v>4.5</v>
      </c>
      <c r="I313" s="48">
        <f>IF(MONTH(CallsTable[[#This Row],[Date of Call]])&lt;=6, YEAR(CallsTable[[#This Row],[Date of Call]]),YEAR(CallsTable[[#This Row],[Date of Call]])+1)</f>
        <v>2023</v>
      </c>
      <c r="J313" s="48" t="str">
        <f>TEXT(CallsTable[[#This Row],[Date of Call]],"DDDD")</f>
        <v>Monday</v>
      </c>
      <c r="K313" s="48" t="str" cm="1">
        <f t="array" ref="K313">_xlfn.IFS(CallsTable[[#This Row],[Duration]]&lt;=10,"Under 10 mins",CallsTable[[#This Row],[Duration]]&lt;=30,"10 to 30 mins", CallsTable[[#This Row],[Duration]]&lt;60,"30 to 60 mins", CallsTable[[#This Row],[Duration]]&lt;=120,"1 to 2 hours",TRUE, "More than 2 hours")</f>
        <v>30 to 60 mins</v>
      </c>
      <c r="L313" s="5">
        <f>ROUND(CallsTable[[#This Row],[Satisfaction Rating]],0)</f>
        <v>5</v>
      </c>
    </row>
    <row r="314" spans="2:12" x14ac:dyDescent="0.3">
      <c r="B314" s="72" t="s">
        <v>1488</v>
      </c>
      <c r="C314" s="20" t="s">
        <v>1183</v>
      </c>
      <c r="D314" s="20">
        <v>111</v>
      </c>
      <c r="E314" s="69" t="s">
        <v>1166</v>
      </c>
      <c r="F314" s="70">
        <v>45020</v>
      </c>
      <c r="G314" s="20">
        <v>175</v>
      </c>
      <c r="H314" s="73">
        <v>3.5</v>
      </c>
      <c r="I314" s="48">
        <f>IF(MONTH(CallsTable[[#This Row],[Date of Call]])&lt;=6, YEAR(CallsTable[[#This Row],[Date of Call]]),YEAR(CallsTable[[#This Row],[Date of Call]])+1)</f>
        <v>2023</v>
      </c>
      <c r="J314" s="48" t="str">
        <f>TEXT(CallsTable[[#This Row],[Date of Call]],"DDDD")</f>
        <v>Tuesday</v>
      </c>
      <c r="K314" s="48" t="str" cm="1">
        <f t="array" ref="K314">_xlfn.IFS(CallsTable[[#This Row],[Duration]]&lt;=10,"Under 10 mins",CallsTable[[#This Row],[Duration]]&lt;=30,"10 to 30 mins", CallsTable[[#This Row],[Duration]]&lt;60,"30 to 60 mins", CallsTable[[#This Row],[Duration]]&lt;=120,"1 to 2 hours",TRUE, "More than 2 hours")</f>
        <v>1 to 2 hours</v>
      </c>
      <c r="L314" s="5">
        <f>ROUND(CallsTable[[#This Row],[Satisfaction Rating]],0)</f>
        <v>4</v>
      </c>
    </row>
    <row r="315" spans="2:12" x14ac:dyDescent="0.3">
      <c r="B315" s="72" t="s">
        <v>1489</v>
      </c>
      <c r="C315" s="20" t="s">
        <v>1188</v>
      </c>
      <c r="D315" s="20">
        <v>106</v>
      </c>
      <c r="E315" s="69" t="s">
        <v>1166</v>
      </c>
      <c r="F315" s="70">
        <v>45020</v>
      </c>
      <c r="G315" s="20">
        <v>145</v>
      </c>
      <c r="H315" s="73">
        <v>4.0999999999999996</v>
      </c>
      <c r="I315" s="48">
        <f>IF(MONTH(CallsTable[[#This Row],[Date of Call]])&lt;=6, YEAR(CallsTable[[#This Row],[Date of Call]]),YEAR(CallsTable[[#This Row],[Date of Call]])+1)</f>
        <v>2023</v>
      </c>
      <c r="J315" s="48" t="str">
        <f>TEXT(CallsTable[[#This Row],[Date of Call]],"DDDD")</f>
        <v>Tuesday</v>
      </c>
      <c r="K315" s="48" t="str" cm="1">
        <f t="array" ref="K315">_xlfn.IFS(CallsTable[[#This Row],[Duration]]&lt;=10,"Under 10 mins",CallsTable[[#This Row],[Duration]]&lt;=30,"10 to 30 mins", CallsTable[[#This Row],[Duration]]&lt;60,"30 to 60 mins", CallsTable[[#This Row],[Duration]]&lt;=120,"1 to 2 hours",TRUE, "More than 2 hours")</f>
        <v>1 to 2 hours</v>
      </c>
      <c r="L315" s="5">
        <f>ROUND(CallsTable[[#This Row],[Satisfaction Rating]],0)</f>
        <v>4</v>
      </c>
    </row>
    <row r="316" spans="2:12" x14ac:dyDescent="0.3">
      <c r="B316" s="72" t="s">
        <v>1490</v>
      </c>
      <c r="C316" s="20" t="s">
        <v>1169</v>
      </c>
      <c r="D316" s="20">
        <v>133</v>
      </c>
      <c r="E316" s="69" t="s">
        <v>1172</v>
      </c>
      <c r="F316" s="70">
        <v>45020</v>
      </c>
      <c r="G316" s="20">
        <v>72</v>
      </c>
      <c r="H316" s="73">
        <v>4.4000000000000004</v>
      </c>
      <c r="I316" s="48">
        <f>IF(MONTH(CallsTable[[#This Row],[Date of Call]])&lt;=6, YEAR(CallsTable[[#This Row],[Date of Call]]),YEAR(CallsTable[[#This Row],[Date of Call]])+1)</f>
        <v>2023</v>
      </c>
      <c r="J316" s="48" t="str">
        <f>TEXT(CallsTable[[#This Row],[Date of Call]],"DDDD")</f>
        <v>Tuesday</v>
      </c>
      <c r="K316" s="48" t="str" cm="1">
        <f t="array" ref="K316">_xlfn.IFS(CallsTable[[#This Row],[Duration]]&lt;=10,"Under 10 mins",CallsTable[[#This Row],[Duration]]&lt;=30,"10 to 30 mins", CallsTable[[#This Row],[Duration]]&lt;60,"30 to 60 mins", CallsTable[[#This Row],[Duration]]&lt;=120,"1 to 2 hours",TRUE, "More than 2 hours")</f>
        <v>More than 2 hours</v>
      </c>
      <c r="L316" s="5">
        <f>ROUND(CallsTable[[#This Row],[Satisfaction Rating]],0)</f>
        <v>4</v>
      </c>
    </row>
    <row r="317" spans="2:12" x14ac:dyDescent="0.3">
      <c r="B317" s="72" t="s">
        <v>1491</v>
      </c>
      <c r="C317" s="20" t="s">
        <v>1176</v>
      </c>
      <c r="D317" s="20">
        <v>38</v>
      </c>
      <c r="E317" s="69" t="s">
        <v>1166</v>
      </c>
      <c r="F317" s="70">
        <v>45021</v>
      </c>
      <c r="G317" s="20">
        <v>81</v>
      </c>
      <c r="H317" s="73">
        <v>3.6</v>
      </c>
      <c r="I317" s="48">
        <f>IF(MONTH(CallsTable[[#This Row],[Date of Call]])&lt;=6, YEAR(CallsTable[[#This Row],[Date of Call]]),YEAR(CallsTable[[#This Row],[Date of Call]])+1)</f>
        <v>2023</v>
      </c>
      <c r="J317" s="48" t="str">
        <f>TEXT(CallsTable[[#This Row],[Date of Call]],"DDDD")</f>
        <v>Wednesday</v>
      </c>
      <c r="K317" s="48" t="str" cm="1">
        <f t="array" ref="K317">_xlfn.IFS(CallsTable[[#This Row],[Duration]]&lt;=10,"Under 10 mins",CallsTable[[#This Row],[Duration]]&lt;=30,"10 to 30 mins", CallsTable[[#This Row],[Duration]]&lt;60,"30 to 60 mins", CallsTable[[#This Row],[Duration]]&lt;=120,"1 to 2 hours",TRUE, "More than 2 hours")</f>
        <v>30 to 60 mins</v>
      </c>
      <c r="L317" s="5">
        <f>ROUND(CallsTable[[#This Row],[Satisfaction Rating]],0)</f>
        <v>4</v>
      </c>
    </row>
    <row r="318" spans="2:12" x14ac:dyDescent="0.3">
      <c r="B318" s="72" t="s">
        <v>1492</v>
      </c>
      <c r="C318" s="20" t="s">
        <v>1192</v>
      </c>
      <c r="D318" s="20">
        <v>130</v>
      </c>
      <c r="E318" s="69" t="s">
        <v>1184</v>
      </c>
      <c r="F318" s="70">
        <v>45021</v>
      </c>
      <c r="G318" s="20">
        <v>54</v>
      </c>
      <c r="H318" s="73">
        <v>4.0999999999999996</v>
      </c>
      <c r="I318" s="48">
        <f>IF(MONTH(CallsTable[[#This Row],[Date of Call]])&lt;=6, YEAR(CallsTable[[#This Row],[Date of Call]]),YEAR(CallsTable[[#This Row],[Date of Call]])+1)</f>
        <v>2023</v>
      </c>
      <c r="J318" s="48" t="str">
        <f>TEXT(CallsTable[[#This Row],[Date of Call]],"DDDD")</f>
        <v>Wednesday</v>
      </c>
      <c r="K318" s="48" t="str" cm="1">
        <f t="array" ref="K318">_xlfn.IFS(CallsTable[[#This Row],[Duration]]&lt;=10,"Under 10 mins",CallsTable[[#This Row],[Duration]]&lt;=30,"10 to 30 mins", CallsTable[[#This Row],[Duration]]&lt;60,"30 to 60 mins", CallsTable[[#This Row],[Duration]]&lt;=120,"1 to 2 hours",TRUE, "More than 2 hours")</f>
        <v>More than 2 hours</v>
      </c>
      <c r="L318" s="5">
        <f>ROUND(CallsTable[[#This Row],[Satisfaction Rating]],0)</f>
        <v>4</v>
      </c>
    </row>
    <row r="319" spans="2:12" x14ac:dyDescent="0.3">
      <c r="B319" s="72" t="s">
        <v>1493</v>
      </c>
      <c r="C319" s="20" t="s">
        <v>1187</v>
      </c>
      <c r="D319" s="20">
        <v>23</v>
      </c>
      <c r="E319" s="69" t="s">
        <v>1172</v>
      </c>
      <c r="F319" s="70">
        <v>45021</v>
      </c>
      <c r="G319" s="20">
        <v>105</v>
      </c>
      <c r="H319" s="73">
        <v>4.8</v>
      </c>
      <c r="I319" s="48">
        <f>IF(MONTH(CallsTable[[#This Row],[Date of Call]])&lt;=6, YEAR(CallsTable[[#This Row],[Date of Call]]),YEAR(CallsTable[[#This Row],[Date of Call]])+1)</f>
        <v>2023</v>
      </c>
      <c r="J319" s="48" t="str">
        <f>TEXT(CallsTable[[#This Row],[Date of Call]],"DDDD")</f>
        <v>Wednesday</v>
      </c>
      <c r="K319" s="48" t="str" cm="1">
        <f t="array" ref="K319">_xlfn.IFS(CallsTable[[#This Row],[Duration]]&lt;=10,"Under 10 mins",CallsTable[[#This Row],[Duration]]&lt;=30,"10 to 30 mins", CallsTable[[#This Row],[Duration]]&lt;60,"30 to 60 mins", CallsTable[[#This Row],[Duration]]&lt;=120,"1 to 2 hours",TRUE, "More than 2 hours")</f>
        <v>10 to 30 mins</v>
      </c>
      <c r="L319" s="5">
        <f>ROUND(CallsTable[[#This Row],[Satisfaction Rating]],0)</f>
        <v>5</v>
      </c>
    </row>
    <row r="320" spans="2:12" x14ac:dyDescent="0.3">
      <c r="B320" s="72" t="s">
        <v>1494</v>
      </c>
      <c r="C320" s="20" t="s">
        <v>1192</v>
      </c>
      <c r="D320" s="20">
        <v>124</v>
      </c>
      <c r="E320" s="69" t="s">
        <v>1166</v>
      </c>
      <c r="F320" s="70">
        <v>45022</v>
      </c>
      <c r="G320" s="20">
        <v>176</v>
      </c>
      <c r="H320" s="73">
        <v>3.9</v>
      </c>
      <c r="I320" s="48">
        <f>IF(MONTH(CallsTable[[#This Row],[Date of Call]])&lt;=6, YEAR(CallsTable[[#This Row],[Date of Call]]),YEAR(CallsTable[[#This Row],[Date of Call]])+1)</f>
        <v>2023</v>
      </c>
      <c r="J320" s="48" t="str">
        <f>TEXT(CallsTable[[#This Row],[Date of Call]],"DDDD")</f>
        <v>Thursday</v>
      </c>
      <c r="K320" s="48" t="str" cm="1">
        <f t="array" ref="K320">_xlfn.IFS(CallsTable[[#This Row],[Duration]]&lt;=10,"Under 10 mins",CallsTable[[#This Row],[Duration]]&lt;=30,"10 to 30 mins", CallsTable[[#This Row],[Duration]]&lt;60,"30 to 60 mins", CallsTable[[#This Row],[Duration]]&lt;=120,"1 to 2 hours",TRUE, "More than 2 hours")</f>
        <v>More than 2 hours</v>
      </c>
      <c r="L320" s="5">
        <f>ROUND(CallsTable[[#This Row],[Satisfaction Rating]],0)</f>
        <v>4</v>
      </c>
    </row>
    <row r="321" spans="2:12" x14ac:dyDescent="0.3">
      <c r="B321" s="72" t="s">
        <v>1495</v>
      </c>
      <c r="C321" s="20" t="s">
        <v>1165</v>
      </c>
      <c r="D321" s="20">
        <v>107</v>
      </c>
      <c r="E321" s="69" t="s">
        <v>1166</v>
      </c>
      <c r="F321" s="70">
        <v>45022</v>
      </c>
      <c r="G321" s="20">
        <v>115</v>
      </c>
      <c r="H321" s="73">
        <v>3.8</v>
      </c>
      <c r="I321" s="48">
        <f>IF(MONTH(CallsTable[[#This Row],[Date of Call]])&lt;=6, YEAR(CallsTable[[#This Row],[Date of Call]]),YEAR(CallsTable[[#This Row],[Date of Call]])+1)</f>
        <v>2023</v>
      </c>
      <c r="J321" s="48" t="str">
        <f>TEXT(CallsTable[[#This Row],[Date of Call]],"DDDD")</f>
        <v>Thursday</v>
      </c>
      <c r="K321" s="48" t="str" cm="1">
        <f t="array" ref="K321">_xlfn.IFS(CallsTable[[#This Row],[Duration]]&lt;=10,"Under 10 mins",CallsTable[[#This Row],[Duration]]&lt;=30,"10 to 30 mins", CallsTable[[#This Row],[Duration]]&lt;60,"30 to 60 mins", CallsTable[[#This Row],[Duration]]&lt;=120,"1 to 2 hours",TRUE, "More than 2 hours")</f>
        <v>1 to 2 hours</v>
      </c>
      <c r="L321" s="5">
        <f>ROUND(CallsTable[[#This Row],[Satisfaction Rating]],0)</f>
        <v>4</v>
      </c>
    </row>
    <row r="322" spans="2:12" x14ac:dyDescent="0.3">
      <c r="B322" s="72" t="s">
        <v>1496</v>
      </c>
      <c r="C322" s="20" t="s">
        <v>1174</v>
      </c>
      <c r="D322" s="20">
        <v>60</v>
      </c>
      <c r="E322" s="69" t="s">
        <v>1157</v>
      </c>
      <c r="F322" s="70">
        <v>45022</v>
      </c>
      <c r="G322" s="20">
        <v>116</v>
      </c>
      <c r="H322" s="73">
        <v>3.9</v>
      </c>
      <c r="I322" s="48">
        <f>IF(MONTH(CallsTable[[#This Row],[Date of Call]])&lt;=6, YEAR(CallsTable[[#This Row],[Date of Call]]),YEAR(CallsTable[[#This Row],[Date of Call]])+1)</f>
        <v>2023</v>
      </c>
      <c r="J322" s="48" t="str">
        <f>TEXT(CallsTable[[#This Row],[Date of Call]],"DDDD")</f>
        <v>Thursday</v>
      </c>
      <c r="K322" s="48" t="str" cm="1">
        <f t="array" ref="K322">_xlfn.IFS(CallsTable[[#This Row],[Duration]]&lt;=10,"Under 10 mins",CallsTable[[#This Row],[Duration]]&lt;=30,"10 to 30 mins", CallsTable[[#This Row],[Duration]]&lt;60,"30 to 60 mins", CallsTable[[#This Row],[Duration]]&lt;=120,"1 to 2 hours",TRUE, "More than 2 hours")</f>
        <v>1 to 2 hours</v>
      </c>
      <c r="L322" s="5">
        <f>ROUND(CallsTable[[#This Row],[Satisfaction Rating]],0)</f>
        <v>4</v>
      </c>
    </row>
    <row r="323" spans="2:12" x14ac:dyDescent="0.3">
      <c r="B323" s="72" t="s">
        <v>1497</v>
      </c>
      <c r="C323" s="20" t="s">
        <v>1174</v>
      </c>
      <c r="D323" s="20">
        <v>158</v>
      </c>
      <c r="E323" s="69" t="s">
        <v>1184</v>
      </c>
      <c r="F323" s="70">
        <v>45022</v>
      </c>
      <c r="G323" s="20">
        <v>100</v>
      </c>
      <c r="H323" s="73">
        <v>4.0999999999999996</v>
      </c>
      <c r="I323" s="48">
        <f>IF(MONTH(CallsTable[[#This Row],[Date of Call]])&lt;=6, YEAR(CallsTable[[#This Row],[Date of Call]]),YEAR(CallsTable[[#This Row],[Date of Call]])+1)</f>
        <v>2023</v>
      </c>
      <c r="J323" s="48" t="str">
        <f>TEXT(CallsTable[[#This Row],[Date of Call]],"DDDD")</f>
        <v>Thursday</v>
      </c>
      <c r="K323" s="48" t="str" cm="1">
        <f t="array" ref="K323">_xlfn.IFS(CallsTable[[#This Row],[Duration]]&lt;=10,"Under 10 mins",CallsTable[[#This Row],[Duration]]&lt;=30,"10 to 30 mins", CallsTable[[#This Row],[Duration]]&lt;60,"30 to 60 mins", CallsTable[[#This Row],[Duration]]&lt;=120,"1 to 2 hours",TRUE, "More than 2 hours")</f>
        <v>More than 2 hours</v>
      </c>
      <c r="L323" s="5">
        <f>ROUND(CallsTable[[#This Row],[Satisfaction Rating]],0)</f>
        <v>4</v>
      </c>
    </row>
    <row r="324" spans="2:12" x14ac:dyDescent="0.3">
      <c r="B324" s="72" t="s">
        <v>1498</v>
      </c>
      <c r="C324" s="20" t="s">
        <v>1181</v>
      </c>
      <c r="D324" s="20">
        <v>110</v>
      </c>
      <c r="E324" s="69" t="s">
        <v>1184</v>
      </c>
      <c r="F324" s="70">
        <v>45023</v>
      </c>
      <c r="G324" s="20">
        <v>36</v>
      </c>
      <c r="H324" s="73">
        <v>2.2000000000000002</v>
      </c>
      <c r="I324" s="48">
        <f>IF(MONTH(CallsTable[[#This Row],[Date of Call]])&lt;=6, YEAR(CallsTable[[#This Row],[Date of Call]]),YEAR(CallsTable[[#This Row],[Date of Call]])+1)</f>
        <v>2023</v>
      </c>
      <c r="J324" s="48" t="str">
        <f>TEXT(CallsTable[[#This Row],[Date of Call]],"DDDD")</f>
        <v>Friday</v>
      </c>
      <c r="K324" s="48" t="str" cm="1">
        <f t="array" ref="K324">_xlfn.IFS(CallsTable[[#This Row],[Duration]]&lt;=10,"Under 10 mins",CallsTable[[#This Row],[Duration]]&lt;=30,"10 to 30 mins", CallsTable[[#This Row],[Duration]]&lt;60,"30 to 60 mins", CallsTable[[#This Row],[Duration]]&lt;=120,"1 to 2 hours",TRUE, "More than 2 hours")</f>
        <v>1 to 2 hours</v>
      </c>
      <c r="L324" s="5">
        <f>ROUND(CallsTable[[#This Row],[Satisfaction Rating]],0)</f>
        <v>2</v>
      </c>
    </row>
    <row r="325" spans="2:12" x14ac:dyDescent="0.3">
      <c r="B325" s="72" t="s">
        <v>1499</v>
      </c>
      <c r="C325" s="20" t="s">
        <v>1158</v>
      </c>
      <c r="D325" s="20">
        <v>70</v>
      </c>
      <c r="E325" s="69" t="s">
        <v>1184</v>
      </c>
      <c r="F325" s="70">
        <v>45023</v>
      </c>
      <c r="G325" s="20">
        <v>114</v>
      </c>
      <c r="H325" s="73">
        <v>5</v>
      </c>
      <c r="I325" s="48">
        <f>IF(MONTH(CallsTable[[#This Row],[Date of Call]])&lt;=6, YEAR(CallsTable[[#This Row],[Date of Call]]),YEAR(CallsTable[[#This Row],[Date of Call]])+1)</f>
        <v>2023</v>
      </c>
      <c r="J325" s="48" t="str">
        <f>TEXT(CallsTable[[#This Row],[Date of Call]],"DDDD")</f>
        <v>Friday</v>
      </c>
      <c r="K325" s="48" t="str" cm="1">
        <f t="array" ref="K325">_xlfn.IFS(CallsTable[[#This Row],[Duration]]&lt;=10,"Under 10 mins",CallsTable[[#This Row],[Duration]]&lt;=30,"10 to 30 mins", CallsTable[[#This Row],[Duration]]&lt;60,"30 to 60 mins", CallsTable[[#This Row],[Duration]]&lt;=120,"1 to 2 hours",TRUE, "More than 2 hours")</f>
        <v>1 to 2 hours</v>
      </c>
      <c r="L325" s="5">
        <f>ROUND(CallsTable[[#This Row],[Satisfaction Rating]],0)</f>
        <v>5</v>
      </c>
    </row>
    <row r="326" spans="2:12" x14ac:dyDescent="0.3">
      <c r="B326" s="72" t="s">
        <v>1500</v>
      </c>
      <c r="C326" s="20" t="s">
        <v>1158</v>
      </c>
      <c r="D326" s="20">
        <v>150</v>
      </c>
      <c r="E326" s="69" t="s">
        <v>1157</v>
      </c>
      <c r="F326" s="70">
        <v>45023</v>
      </c>
      <c r="G326" s="20">
        <v>24</v>
      </c>
      <c r="H326" s="73">
        <v>3.8</v>
      </c>
      <c r="I326" s="48">
        <f>IF(MONTH(CallsTable[[#This Row],[Date of Call]])&lt;=6, YEAR(CallsTable[[#This Row],[Date of Call]]),YEAR(CallsTable[[#This Row],[Date of Call]])+1)</f>
        <v>2023</v>
      </c>
      <c r="J326" s="48" t="str">
        <f>TEXT(CallsTable[[#This Row],[Date of Call]],"DDDD")</f>
        <v>Friday</v>
      </c>
      <c r="K326" s="48" t="str" cm="1">
        <f t="array" ref="K326">_xlfn.IFS(CallsTable[[#This Row],[Duration]]&lt;=10,"Under 10 mins",CallsTable[[#This Row],[Duration]]&lt;=30,"10 to 30 mins", CallsTable[[#This Row],[Duration]]&lt;60,"30 to 60 mins", CallsTable[[#This Row],[Duration]]&lt;=120,"1 to 2 hours",TRUE, "More than 2 hours")</f>
        <v>More than 2 hours</v>
      </c>
      <c r="L326" s="5">
        <f>ROUND(CallsTable[[#This Row],[Satisfaction Rating]],0)</f>
        <v>4</v>
      </c>
    </row>
    <row r="327" spans="2:12" x14ac:dyDescent="0.3">
      <c r="B327" s="72" t="s">
        <v>1501</v>
      </c>
      <c r="C327" s="20" t="s">
        <v>1176</v>
      </c>
      <c r="D327" s="20">
        <v>36</v>
      </c>
      <c r="E327" s="69" t="s">
        <v>1166</v>
      </c>
      <c r="F327" s="70">
        <v>45023</v>
      </c>
      <c r="G327" s="20">
        <v>135</v>
      </c>
      <c r="H327" s="73">
        <v>4.5999999999999996</v>
      </c>
      <c r="I327" s="48">
        <f>IF(MONTH(CallsTable[[#This Row],[Date of Call]])&lt;=6, YEAR(CallsTable[[#This Row],[Date of Call]]),YEAR(CallsTable[[#This Row],[Date of Call]])+1)</f>
        <v>2023</v>
      </c>
      <c r="J327" s="48" t="str">
        <f>TEXT(CallsTable[[#This Row],[Date of Call]],"DDDD")</f>
        <v>Friday</v>
      </c>
      <c r="K327" s="48" t="str" cm="1">
        <f t="array" ref="K327">_xlfn.IFS(CallsTable[[#This Row],[Duration]]&lt;=10,"Under 10 mins",CallsTable[[#This Row],[Duration]]&lt;=30,"10 to 30 mins", CallsTable[[#This Row],[Duration]]&lt;60,"30 to 60 mins", CallsTable[[#This Row],[Duration]]&lt;=120,"1 to 2 hours",TRUE, "More than 2 hours")</f>
        <v>30 to 60 mins</v>
      </c>
      <c r="L327" s="5">
        <f>ROUND(CallsTable[[#This Row],[Satisfaction Rating]],0)</f>
        <v>5</v>
      </c>
    </row>
    <row r="328" spans="2:12" x14ac:dyDescent="0.3">
      <c r="B328" s="72" t="s">
        <v>1502</v>
      </c>
      <c r="C328" s="20" t="s">
        <v>1192</v>
      </c>
      <c r="D328" s="20">
        <v>74</v>
      </c>
      <c r="E328" s="69" t="s">
        <v>1166</v>
      </c>
      <c r="F328" s="70">
        <v>45023</v>
      </c>
      <c r="G328" s="20">
        <v>30</v>
      </c>
      <c r="H328" s="73">
        <v>4</v>
      </c>
      <c r="I328" s="48">
        <f>IF(MONTH(CallsTable[[#This Row],[Date of Call]])&lt;=6, YEAR(CallsTable[[#This Row],[Date of Call]]),YEAR(CallsTable[[#This Row],[Date of Call]])+1)</f>
        <v>2023</v>
      </c>
      <c r="J328" s="48" t="str">
        <f>TEXT(CallsTable[[#This Row],[Date of Call]],"DDDD")</f>
        <v>Friday</v>
      </c>
      <c r="K328" s="48" t="str" cm="1">
        <f t="array" ref="K328">_xlfn.IFS(CallsTable[[#This Row],[Duration]]&lt;=10,"Under 10 mins",CallsTable[[#This Row],[Duration]]&lt;=30,"10 to 30 mins", CallsTable[[#This Row],[Duration]]&lt;60,"30 to 60 mins", CallsTable[[#This Row],[Duration]]&lt;=120,"1 to 2 hours",TRUE, "More than 2 hours")</f>
        <v>1 to 2 hours</v>
      </c>
      <c r="L328" s="5">
        <f>ROUND(CallsTable[[#This Row],[Satisfaction Rating]],0)</f>
        <v>4</v>
      </c>
    </row>
    <row r="329" spans="2:12" x14ac:dyDescent="0.3">
      <c r="B329" s="72" t="s">
        <v>1503</v>
      </c>
      <c r="C329" s="20" t="s">
        <v>1161</v>
      </c>
      <c r="D329" s="20">
        <v>75</v>
      </c>
      <c r="E329" s="69" t="s">
        <v>1166</v>
      </c>
      <c r="F329" s="70">
        <v>45023</v>
      </c>
      <c r="G329" s="20">
        <v>84</v>
      </c>
      <c r="H329" s="73">
        <v>2.8</v>
      </c>
      <c r="I329" s="48">
        <f>IF(MONTH(CallsTable[[#This Row],[Date of Call]])&lt;=6, YEAR(CallsTable[[#This Row],[Date of Call]]),YEAR(CallsTable[[#This Row],[Date of Call]])+1)</f>
        <v>2023</v>
      </c>
      <c r="J329" s="48" t="str">
        <f>TEXT(CallsTable[[#This Row],[Date of Call]],"DDDD")</f>
        <v>Friday</v>
      </c>
      <c r="K329" s="48" t="str" cm="1">
        <f t="array" ref="K329">_xlfn.IFS(CallsTable[[#This Row],[Duration]]&lt;=10,"Under 10 mins",CallsTable[[#This Row],[Duration]]&lt;=30,"10 to 30 mins", CallsTable[[#This Row],[Duration]]&lt;60,"30 to 60 mins", CallsTable[[#This Row],[Duration]]&lt;=120,"1 to 2 hours",TRUE, "More than 2 hours")</f>
        <v>1 to 2 hours</v>
      </c>
      <c r="L329" s="5">
        <f>ROUND(CallsTable[[#This Row],[Satisfaction Rating]],0)</f>
        <v>3</v>
      </c>
    </row>
    <row r="330" spans="2:12" x14ac:dyDescent="0.3">
      <c r="B330" s="72" t="s">
        <v>1504</v>
      </c>
      <c r="C330" s="20" t="s">
        <v>1179</v>
      </c>
      <c r="D330" s="20">
        <v>70</v>
      </c>
      <c r="E330" s="69" t="s">
        <v>1178</v>
      </c>
      <c r="F330" s="70">
        <v>45023</v>
      </c>
      <c r="G330" s="20">
        <v>42</v>
      </c>
      <c r="H330" s="73">
        <v>4.4000000000000004</v>
      </c>
      <c r="I330" s="48">
        <f>IF(MONTH(CallsTable[[#This Row],[Date of Call]])&lt;=6, YEAR(CallsTable[[#This Row],[Date of Call]]),YEAR(CallsTable[[#This Row],[Date of Call]])+1)</f>
        <v>2023</v>
      </c>
      <c r="J330" s="48" t="str">
        <f>TEXT(CallsTable[[#This Row],[Date of Call]],"DDDD")</f>
        <v>Friday</v>
      </c>
      <c r="K330" s="48" t="str" cm="1">
        <f t="array" ref="K330">_xlfn.IFS(CallsTable[[#This Row],[Duration]]&lt;=10,"Under 10 mins",CallsTable[[#This Row],[Duration]]&lt;=30,"10 to 30 mins", CallsTable[[#This Row],[Duration]]&lt;60,"30 to 60 mins", CallsTable[[#This Row],[Duration]]&lt;=120,"1 to 2 hours",TRUE, "More than 2 hours")</f>
        <v>1 to 2 hours</v>
      </c>
      <c r="L330" s="5">
        <f>ROUND(CallsTable[[#This Row],[Satisfaction Rating]],0)</f>
        <v>4</v>
      </c>
    </row>
    <row r="331" spans="2:12" x14ac:dyDescent="0.3">
      <c r="B331" s="72" t="s">
        <v>1505</v>
      </c>
      <c r="C331" s="20" t="s">
        <v>1181</v>
      </c>
      <c r="D331" s="20">
        <v>23</v>
      </c>
      <c r="E331" s="69" t="s">
        <v>1184</v>
      </c>
      <c r="F331" s="70">
        <v>45023</v>
      </c>
      <c r="G331" s="20">
        <v>117</v>
      </c>
      <c r="H331" s="73">
        <v>2.4</v>
      </c>
      <c r="I331" s="48">
        <f>IF(MONTH(CallsTable[[#This Row],[Date of Call]])&lt;=6, YEAR(CallsTable[[#This Row],[Date of Call]]),YEAR(CallsTable[[#This Row],[Date of Call]])+1)</f>
        <v>2023</v>
      </c>
      <c r="J331" s="48" t="str">
        <f>TEXT(CallsTable[[#This Row],[Date of Call]],"DDDD")</f>
        <v>Friday</v>
      </c>
      <c r="K331" s="48" t="str" cm="1">
        <f t="array" ref="K331">_xlfn.IFS(CallsTable[[#This Row],[Duration]]&lt;=10,"Under 10 mins",CallsTable[[#This Row],[Duration]]&lt;=30,"10 to 30 mins", CallsTable[[#This Row],[Duration]]&lt;60,"30 to 60 mins", CallsTable[[#This Row],[Duration]]&lt;=120,"1 to 2 hours",TRUE, "More than 2 hours")</f>
        <v>10 to 30 mins</v>
      </c>
      <c r="L331" s="5">
        <f>ROUND(CallsTable[[#This Row],[Satisfaction Rating]],0)</f>
        <v>2</v>
      </c>
    </row>
    <row r="332" spans="2:12" x14ac:dyDescent="0.3">
      <c r="B332" s="72" t="s">
        <v>1506</v>
      </c>
      <c r="C332" s="20" t="s">
        <v>1183</v>
      </c>
      <c r="D332" s="20">
        <v>104</v>
      </c>
      <c r="E332" s="69" t="s">
        <v>1172</v>
      </c>
      <c r="F332" s="70">
        <v>45023</v>
      </c>
      <c r="G332" s="20">
        <v>164</v>
      </c>
      <c r="H332" s="73">
        <v>4</v>
      </c>
      <c r="I332" s="48">
        <f>IF(MONTH(CallsTable[[#This Row],[Date of Call]])&lt;=6, YEAR(CallsTable[[#This Row],[Date of Call]]),YEAR(CallsTable[[#This Row],[Date of Call]])+1)</f>
        <v>2023</v>
      </c>
      <c r="J332" s="48" t="str">
        <f>TEXT(CallsTable[[#This Row],[Date of Call]],"DDDD")</f>
        <v>Friday</v>
      </c>
      <c r="K332" s="48" t="str" cm="1">
        <f t="array" ref="K332">_xlfn.IFS(CallsTable[[#This Row],[Duration]]&lt;=10,"Under 10 mins",CallsTable[[#This Row],[Duration]]&lt;=30,"10 to 30 mins", CallsTable[[#This Row],[Duration]]&lt;60,"30 to 60 mins", CallsTable[[#This Row],[Duration]]&lt;=120,"1 to 2 hours",TRUE, "More than 2 hours")</f>
        <v>1 to 2 hours</v>
      </c>
      <c r="L332" s="5">
        <f>ROUND(CallsTable[[#This Row],[Satisfaction Rating]],0)</f>
        <v>4</v>
      </c>
    </row>
    <row r="333" spans="2:12" x14ac:dyDescent="0.3">
      <c r="B333" s="72" t="s">
        <v>1507</v>
      </c>
      <c r="C333" s="20" t="s">
        <v>1158</v>
      </c>
      <c r="D333" s="20">
        <v>95</v>
      </c>
      <c r="E333" s="69" t="s">
        <v>1178</v>
      </c>
      <c r="F333" s="70">
        <v>45024</v>
      </c>
      <c r="G333" s="20">
        <v>123</v>
      </c>
      <c r="H333" s="73">
        <v>4.4000000000000004</v>
      </c>
      <c r="I333" s="48">
        <f>IF(MONTH(CallsTable[[#This Row],[Date of Call]])&lt;=6, YEAR(CallsTable[[#This Row],[Date of Call]]),YEAR(CallsTable[[#This Row],[Date of Call]])+1)</f>
        <v>2023</v>
      </c>
      <c r="J333" s="48" t="str">
        <f>TEXT(CallsTable[[#This Row],[Date of Call]],"DDDD")</f>
        <v>Saturday</v>
      </c>
      <c r="K333" s="48" t="str" cm="1">
        <f t="array" ref="K333">_xlfn.IFS(CallsTable[[#This Row],[Duration]]&lt;=10,"Under 10 mins",CallsTable[[#This Row],[Duration]]&lt;=30,"10 to 30 mins", CallsTable[[#This Row],[Duration]]&lt;60,"30 to 60 mins", CallsTable[[#This Row],[Duration]]&lt;=120,"1 to 2 hours",TRUE, "More than 2 hours")</f>
        <v>1 to 2 hours</v>
      </c>
      <c r="L333" s="5">
        <f>ROUND(CallsTable[[#This Row],[Satisfaction Rating]],0)</f>
        <v>4</v>
      </c>
    </row>
    <row r="334" spans="2:12" x14ac:dyDescent="0.3">
      <c r="B334" s="72" t="s">
        <v>1508</v>
      </c>
      <c r="C334" s="20" t="s">
        <v>1171</v>
      </c>
      <c r="D334" s="20">
        <v>49</v>
      </c>
      <c r="E334" s="69" t="s">
        <v>1157</v>
      </c>
      <c r="F334" s="70">
        <v>45024</v>
      </c>
      <c r="G334" s="20">
        <v>172</v>
      </c>
      <c r="H334" s="73">
        <v>2.9</v>
      </c>
      <c r="I334" s="48">
        <f>IF(MONTH(CallsTable[[#This Row],[Date of Call]])&lt;=6, YEAR(CallsTable[[#This Row],[Date of Call]]),YEAR(CallsTable[[#This Row],[Date of Call]])+1)</f>
        <v>2023</v>
      </c>
      <c r="J334" s="48" t="str">
        <f>TEXT(CallsTable[[#This Row],[Date of Call]],"DDDD")</f>
        <v>Saturday</v>
      </c>
      <c r="K334" s="48" t="str" cm="1">
        <f t="array" ref="K334">_xlfn.IFS(CallsTable[[#This Row],[Duration]]&lt;=10,"Under 10 mins",CallsTable[[#This Row],[Duration]]&lt;=30,"10 to 30 mins", CallsTable[[#This Row],[Duration]]&lt;60,"30 to 60 mins", CallsTable[[#This Row],[Duration]]&lt;=120,"1 to 2 hours",TRUE, "More than 2 hours")</f>
        <v>30 to 60 mins</v>
      </c>
      <c r="L334" s="5">
        <f>ROUND(CallsTable[[#This Row],[Satisfaction Rating]],0)</f>
        <v>3</v>
      </c>
    </row>
    <row r="335" spans="2:12" x14ac:dyDescent="0.3">
      <c r="B335" s="72" t="s">
        <v>1509</v>
      </c>
      <c r="C335" s="20" t="s">
        <v>1188</v>
      </c>
      <c r="D335" s="20">
        <v>8</v>
      </c>
      <c r="E335" s="69" t="s">
        <v>1184</v>
      </c>
      <c r="F335" s="70">
        <v>45024</v>
      </c>
      <c r="G335" s="20">
        <v>20</v>
      </c>
      <c r="H335" s="73">
        <v>4.8</v>
      </c>
      <c r="I335" s="48">
        <f>IF(MONTH(CallsTable[[#This Row],[Date of Call]])&lt;=6, YEAR(CallsTable[[#This Row],[Date of Call]]),YEAR(CallsTable[[#This Row],[Date of Call]])+1)</f>
        <v>2023</v>
      </c>
      <c r="J335" s="48" t="str">
        <f>TEXT(CallsTable[[#This Row],[Date of Call]],"DDDD")</f>
        <v>Saturday</v>
      </c>
      <c r="K335" s="48" t="str" cm="1">
        <f t="array" ref="K335">_xlfn.IFS(CallsTable[[#This Row],[Duration]]&lt;=10,"Under 10 mins",CallsTable[[#This Row],[Duration]]&lt;=30,"10 to 30 mins", CallsTable[[#This Row],[Duration]]&lt;60,"30 to 60 mins", CallsTable[[#This Row],[Duration]]&lt;=120,"1 to 2 hours",TRUE, "More than 2 hours")</f>
        <v>Under 10 mins</v>
      </c>
      <c r="L335" s="5">
        <f>ROUND(CallsTable[[#This Row],[Satisfaction Rating]],0)</f>
        <v>5</v>
      </c>
    </row>
    <row r="336" spans="2:12" x14ac:dyDescent="0.3">
      <c r="B336" s="72" t="s">
        <v>1510</v>
      </c>
      <c r="C336" s="20" t="s">
        <v>1158</v>
      </c>
      <c r="D336" s="20">
        <v>157</v>
      </c>
      <c r="E336" s="69" t="s">
        <v>1157</v>
      </c>
      <c r="F336" s="70">
        <v>45024</v>
      </c>
      <c r="G336" s="20">
        <v>72</v>
      </c>
      <c r="H336" s="73">
        <v>3.7</v>
      </c>
      <c r="I336" s="48">
        <f>IF(MONTH(CallsTable[[#This Row],[Date of Call]])&lt;=6, YEAR(CallsTable[[#This Row],[Date of Call]]),YEAR(CallsTable[[#This Row],[Date of Call]])+1)</f>
        <v>2023</v>
      </c>
      <c r="J336" s="48" t="str">
        <f>TEXT(CallsTable[[#This Row],[Date of Call]],"DDDD")</f>
        <v>Saturday</v>
      </c>
      <c r="K336" s="48" t="str" cm="1">
        <f t="array" ref="K336">_xlfn.IFS(CallsTable[[#This Row],[Duration]]&lt;=10,"Under 10 mins",CallsTable[[#This Row],[Duration]]&lt;=30,"10 to 30 mins", CallsTable[[#This Row],[Duration]]&lt;60,"30 to 60 mins", CallsTable[[#This Row],[Duration]]&lt;=120,"1 to 2 hours",TRUE, "More than 2 hours")</f>
        <v>More than 2 hours</v>
      </c>
      <c r="L336" s="5">
        <f>ROUND(CallsTable[[#This Row],[Satisfaction Rating]],0)</f>
        <v>4</v>
      </c>
    </row>
    <row r="337" spans="2:12" x14ac:dyDescent="0.3">
      <c r="B337" s="72" t="s">
        <v>1511</v>
      </c>
      <c r="C337" s="20" t="s">
        <v>1165</v>
      </c>
      <c r="D337" s="20">
        <v>74</v>
      </c>
      <c r="E337" s="69" t="s">
        <v>1166</v>
      </c>
      <c r="F337" s="70">
        <v>45024</v>
      </c>
      <c r="G337" s="20">
        <v>32</v>
      </c>
      <c r="H337" s="73">
        <v>4.8</v>
      </c>
      <c r="I337" s="48">
        <f>IF(MONTH(CallsTable[[#This Row],[Date of Call]])&lt;=6, YEAR(CallsTable[[#This Row],[Date of Call]]),YEAR(CallsTable[[#This Row],[Date of Call]])+1)</f>
        <v>2023</v>
      </c>
      <c r="J337" s="48" t="str">
        <f>TEXT(CallsTable[[#This Row],[Date of Call]],"DDDD")</f>
        <v>Saturday</v>
      </c>
      <c r="K337" s="48" t="str" cm="1">
        <f t="array" ref="K337">_xlfn.IFS(CallsTable[[#This Row],[Duration]]&lt;=10,"Under 10 mins",CallsTable[[#This Row],[Duration]]&lt;=30,"10 to 30 mins", CallsTable[[#This Row],[Duration]]&lt;60,"30 to 60 mins", CallsTable[[#This Row],[Duration]]&lt;=120,"1 to 2 hours",TRUE, "More than 2 hours")</f>
        <v>1 to 2 hours</v>
      </c>
      <c r="L337" s="5">
        <f>ROUND(CallsTable[[#This Row],[Satisfaction Rating]],0)</f>
        <v>5</v>
      </c>
    </row>
    <row r="338" spans="2:12" x14ac:dyDescent="0.3">
      <c r="B338" s="72" t="s">
        <v>1512</v>
      </c>
      <c r="C338" s="20" t="s">
        <v>1181</v>
      </c>
      <c r="D338" s="20">
        <v>72</v>
      </c>
      <c r="E338" s="69" t="s">
        <v>1178</v>
      </c>
      <c r="F338" s="70">
        <v>45024</v>
      </c>
      <c r="G338" s="20">
        <v>140</v>
      </c>
      <c r="H338" s="73">
        <v>3.2</v>
      </c>
      <c r="I338" s="48">
        <f>IF(MONTH(CallsTable[[#This Row],[Date of Call]])&lt;=6, YEAR(CallsTable[[#This Row],[Date of Call]]),YEAR(CallsTable[[#This Row],[Date of Call]])+1)</f>
        <v>2023</v>
      </c>
      <c r="J338" s="48" t="str">
        <f>TEXT(CallsTable[[#This Row],[Date of Call]],"DDDD")</f>
        <v>Saturday</v>
      </c>
      <c r="K338" s="48" t="str" cm="1">
        <f t="array" ref="K338">_xlfn.IFS(CallsTable[[#This Row],[Duration]]&lt;=10,"Under 10 mins",CallsTable[[#This Row],[Duration]]&lt;=30,"10 to 30 mins", CallsTable[[#This Row],[Duration]]&lt;60,"30 to 60 mins", CallsTable[[#This Row],[Duration]]&lt;=120,"1 to 2 hours",TRUE, "More than 2 hours")</f>
        <v>1 to 2 hours</v>
      </c>
      <c r="L338" s="5">
        <f>ROUND(CallsTable[[#This Row],[Satisfaction Rating]],0)</f>
        <v>3</v>
      </c>
    </row>
    <row r="339" spans="2:12" x14ac:dyDescent="0.3">
      <c r="B339" s="72" t="s">
        <v>1513</v>
      </c>
      <c r="C339" s="20" t="s">
        <v>1165</v>
      </c>
      <c r="D339" s="20">
        <v>79</v>
      </c>
      <c r="E339" s="69" t="s">
        <v>1166</v>
      </c>
      <c r="F339" s="70">
        <v>45025</v>
      </c>
      <c r="G339" s="20">
        <v>120</v>
      </c>
      <c r="H339" s="73">
        <v>4.9000000000000004</v>
      </c>
      <c r="I339" s="48">
        <f>IF(MONTH(CallsTable[[#This Row],[Date of Call]])&lt;=6, YEAR(CallsTable[[#This Row],[Date of Call]]),YEAR(CallsTable[[#This Row],[Date of Call]])+1)</f>
        <v>2023</v>
      </c>
      <c r="J339" s="48" t="str">
        <f>TEXT(CallsTable[[#This Row],[Date of Call]],"DDDD")</f>
        <v>Sunday</v>
      </c>
      <c r="K339" s="48" t="str" cm="1">
        <f t="array" ref="K339">_xlfn.IFS(CallsTable[[#This Row],[Duration]]&lt;=10,"Under 10 mins",CallsTable[[#This Row],[Duration]]&lt;=30,"10 to 30 mins", CallsTable[[#This Row],[Duration]]&lt;60,"30 to 60 mins", CallsTable[[#This Row],[Duration]]&lt;=120,"1 to 2 hours",TRUE, "More than 2 hours")</f>
        <v>1 to 2 hours</v>
      </c>
      <c r="L339" s="5">
        <f>ROUND(CallsTable[[#This Row],[Satisfaction Rating]],0)</f>
        <v>5</v>
      </c>
    </row>
    <row r="340" spans="2:12" x14ac:dyDescent="0.3">
      <c r="B340" s="72" t="s">
        <v>1514</v>
      </c>
      <c r="C340" s="20" t="s">
        <v>1192</v>
      </c>
      <c r="D340" s="20">
        <v>23</v>
      </c>
      <c r="E340" s="69" t="s">
        <v>1166</v>
      </c>
      <c r="F340" s="70">
        <v>45025</v>
      </c>
      <c r="G340" s="20">
        <v>86</v>
      </c>
      <c r="H340" s="73">
        <v>2.2000000000000002</v>
      </c>
      <c r="I340" s="48">
        <f>IF(MONTH(CallsTable[[#This Row],[Date of Call]])&lt;=6, YEAR(CallsTable[[#This Row],[Date of Call]]),YEAR(CallsTable[[#This Row],[Date of Call]])+1)</f>
        <v>2023</v>
      </c>
      <c r="J340" s="48" t="str">
        <f>TEXT(CallsTable[[#This Row],[Date of Call]],"DDDD")</f>
        <v>Sunday</v>
      </c>
      <c r="K340" s="48" t="str" cm="1">
        <f t="array" ref="K340">_xlfn.IFS(CallsTable[[#This Row],[Duration]]&lt;=10,"Under 10 mins",CallsTable[[#This Row],[Duration]]&lt;=30,"10 to 30 mins", CallsTable[[#This Row],[Duration]]&lt;60,"30 to 60 mins", CallsTable[[#This Row],[Duration]]&lt;=120,"1 to 2 hours",TRUE, "More than 2 hours")</f>
        <v>10 to 30 mins</v>
      </c>
      <c r="L340" s="5">
        <f>ROUND(CallsTable[[#This Row],[Satisfaction Rating]],0)</f>
        <v>2</v>
      </c>
    </row>
    <row r="341" spans="2:12" x14ac:dyDescent="0.3">
      <c r="B341" s="72" t="s">
        <v>1515</v>
      </c>
      <c r="C341" s="20" t="s">
        <v>1161</v>
      </c>
      <c r="D341" s="20">
        <v>69</v>
      </c>
      <c r="E341" s="69" t="s">
        <v>1166</v>
      </c>
      <c r="F341" s="70">
        <v>45025</v>
      </c>
      <c r="G341" s="20">
        <v>132</v>
      </c>
      <c r="H341" s="73">
        <v>5</v>
      </c>
      <c r="I341" s="48">
        <f>IF(MONTH(CallsTable[[#This Row],[Date of Call]])&lt;=6, YEAR(CallsTable[[#This Row],[Date of Call]]),YEAR(CallsTable[[#This Row],[Date of Call]])+1)</f>
        <v>2023</v>
      </c>
      <c r="J341" s="48" t="str">
        <f>TEXT(CallsTable[[#This Row],[Date of Call]],"DDDD")</f>
        <v>Sunday</v>
      </c>
      <c r="K341" s="48" t="str" cm="1">
        <f t="array" ref="K341">_xlfn.IFS(CallsTable[[#This Row],[Duration]]&lt;=10,"Under 10 mins",CallsTable[[#This Row],[Duration]]&lt;=30,"10 to 30 mins", CallsTable[[#This Row],[Duration]]&lt;60,"30 to 60 mins", CallsTable[[#This Row],[Duration]]&lt;=120,"1 to 2 hours",TRUE, "More than 2 hours")</f>
        <v>1 to 2 hours</v>
      </c>
      <c r="L341" s="5">
        <f>ROUND(CallsTable[[#This Row],[Satisfaction Rating]],0)</f>
        <v>5</v>
      </c>
    </row>
    <row r="342" spans="2:12" x14ac:dyDescent="0.3">
      <c r="B342" s="72" t="s">
        <v>1516</v>
      </c>
      <c r="C342" s="20" t="s">
        <v>1174</v>
      </c>
      <c r="D342" s="20">
        <v>64</v>
      </c>
      <c r="E342" s="69" t="s">
        <v>1166</v>
      </c>
      <c r="F342" s="70">
        <v>45025</v>
      </c>
      <c r="G342" s="20">
        <v>80</v>
      </c>
      <c r="H342" s="73">
        <v>3.3</v>
      </c>
      <c r="I342" s="48">
        <f>IF(MONTH(CallsTable[[#This Row],[Date of Call]])&lt;=6, YEAR(CallsTable[[#This Row],[Date of Call]]),YEAR(CallsTable[[#This Row],[Date of Call]])+1)</f>
        <v>2023</v>
      </c>
      <c r="J342" s="48" t="str">
        <f>TEXT(CallsTable[[#This Row],[Date of Call]],"DDDD")</f>
        <v>Sunday</v>
      </c>
      <c r="K342" s="48" t="str" cm="1">
        <f t="array" ref="K342">_xlfn.IFS(CallsTable[[#This Row],[Duration]]&lt;=10,"Under 10 mins",CallsTable[[#This Row],[Duration]]&lt;=30,"10 to 30 mins", CallsTable[[#This Row],[Duration]]&lt;60,"30 to 60 mins", CallsTable[[#This Row],[Duration]]&lt;=120,"1 to 2 hours",TRUE, "More than 2 hours")</f>
        <v>1 to 2 hours</v>
      </c>
      <c r="L342" s="5">
        <f>ROUND(CallsTable[[#This Row],[Satisfaction Rating]],0)</f>
        <v>3</v>
      </c>
    </row>
    <row r="343" spans="2:12" x14ac:dyDescent="0.3">
      <c r="B343" s="72" t="s">
        <v>1517</v>
      </c>
      <c r="C343" s="20" t="s">
        <v>1162</v>
      </c>
      <c r="D343" s="20">
        <v>47</v>
      </c>
      <c r="E343" s="69" t="s">
        <v>1157</v>
      </c>
      <c r="F343" s="70">
        <v>45025</v>
      </c>
      <c r="G343" s="20">
        <v>132</v>
      </c>
      <c r="H343" s="73">
        <v>3.7</v>
      </c>
      <c r="I343" s="48">
        <f>IF(MONTH(CallsTable[[#This Row],[Date of Call]])&lt;=6, YEAR(CallsTable[[#This Row],[Date of Call]]),YEAR(CallsTable[[#This Row],[Date of Call]])+1)</f>
        <v>2023</v>
      </c>
      <c r="J343" s="48" t="str">
        <f>TEXT(CallsTable[[#This Row],[Date of Call]],"DDDD")</f>
        <v>Sunday</v>
      </c>
      <c r="K343" s="48" t="str" cm="1">
        <f t="array" ref="K343">_xlfn.IFS(CallsTable[[#This Row],[Duration]]&lt;=10,"Under 10 mins",CallsTable[[#This Row],[Duration]]&lt;=30,"10 to 30 mins", CallsTable[[#This Row],[Duration]]&lt;60,"30 to 60 mins", CallsTable[[#This Row],[Duration]]&lt;=120,"1 to 2 hours",TRUE, "More than 2 hours")</f>
        <v>30 to 60 mins</v>
      </c>
      <c r="L343" s="5">
        <f>ROUND(CallsTable[[#This Row],[Satisfaction Rating]],0)</f>
        <v>4</v>
      </c>
    </row>
    <row r="344" spans="2:12" x14ac:dyDescent="0.3">
      <c r="B344" s="72" t="s">
        <v>1518</v>
      </c>
      <c r="C344" s="20" t="s">
        <v>1165</v>
      </c>
      <c r="D344" s="20">
        <v>55</v>
      </c>
      <c r="E344" s="69" t="s">
        <v>1178</v>
      </c>
      <c r="F344" s="70">
        <v>45025</v>
      </c>
      <c r="G344" s="20">
        <v>27</v>
      </c>
      <c r="H344" s="73">
        <v>3.7</v>
      </c>
      <c r="I344" s="48">
        <f>IF(MONTH(CallsTable[[#This Row],[Date of Call]])&lt;=6, YEAR(CallsTable[[#This Row],[Date of Call]]),YEAR(CallsTable[[#This Row],[Date of Call]])+1)</f>
        <v>2023</v>
      </c>
      <c r="J344" s="48" t="str">
        <f>TEXT(CallsTable[[#This Row],[Date of Call]],"DDDD")</f>
        <v>Sunday</v>
      </c>
      <c r="K344" s="48" t="str" cm="1">
        <f t="array" ref="K344">_xlfn.IFS(CallsTable[[#This Row],[Duration]]&lt;=10,"Under 10 mins",CallsTable[[#This Row],[Duration]]&lt;=30,"10 to 30 mins", CallsTable[[#This Row],[Duration]]&lt;60,"30 to 60 mins", CallsTable[[#This Row],[Duration]]&lt;=120,"1 to 2 hours",TRUE, "More than 2 hours")</f>
        <v>30 to 60 mins</v>
      </c>
      <c r="L344" s="5">
        <f>ROUND(CallsTable[[#This Row],[Satisfaction Rating]],0)</f>
        <v>4</v>
      </c>
    </row>
    <row r="345" spans="2:12" x14ac:dyDescent="0.3">
      <c r="B345" s="72" t="s">
        <v>1519</v>
      </c>
      <c r="C345" s="20" t="s">
        <v>1183</v>
      </c>
      <c r="D345" s="20">
        <v>104</v>
      </c>
      <c r="E345" s="69" t="s">
        <v>1178</v>
      </c>
      <c r="F345" s="70">
        <v>45026</v>
      </c>
      <c r="G345" s="20">
        <v>68</v>
      </c>
      <c r="H345" s="73">
        <v>3.6</v>
      </c>
      <c r="I345" s="48">
        <f>IF(MONTH(CallsTable[[#This Row],[Date of Call]])&lt;=6, YEAR(CallsTable[[#This Row],[Date of Call]]),YEAR(CallsTable[[#This Row],[Date of Call]])+1)</f>
        <v>2023</v>
      </c>
      <c r="J345" s="48" t="str">
        <f>TEXT(CallsTable[[#This Row],[Date of Call]],"DDDD")</f>
        <v>Monday</v>
      </c>
      <c r="K345" s="48" t="str" cm="1">
        <f t="array" ref="K345">_xlfn.IFS(CallsTable[[#This Row],[Duration]]&lt;=10,"Under 10 mins",CallsTable[[#This Row],[Duration]]&lt;=30,"10 to 30 mins", CallsTable[[#This Row],[Duration]]&lt;60,"30 to 60 mins", CallsTable[[#This Row],[Duration]]&lt;=120,"1 to 2 hours",TRUE, "More than 2 hours")</f>
        <v>1 to 2 hours</v>
      </c>
      <c r="L345" s="5">
        <f>ROUND(CallsTable[[#This Row],[Satisfaction Rating]],0)</f>
        <v>4</v>
      </c>
    </row>
    <row r="346" spans="2:12" x14ac:dyDescent="0.3">
      <c r="B346" s="72" t="s">
        <v>1520</v>
      </c>
      <c r="C346" s="20" t="s">
        <v>1162</v>
      </c>
      <c r="D346" s="20">
        <v>116</v>
      </c>
      <c r="E346" s="69" t="s">
        <v>1166</v>
      </c>
      <c r="F346" s="70">
        <v>45026</v>
      </c>
      <c r="G346" s="20">
        <v>22</v>
      </c>
      <c r="H346" s="73">
        <v>4.7</v>
      </c>
      <c r="I346" s="48">
        <f>IF(MONTH(CallsTable[[#This Row],[Date of Call]])&lt;=6, YEAR(CallsTable[[#This Row],[Date of Call]]),YEAR(CallsTable[[#This Row],[Date of Call]])+1)</f>
        <v>2023</v>
      </c>
      <c r="J346" s="48" t="str">
        <f>TEXT(CallsTable[[#This Row],[Date of Call]],"DDDD")</f>
        <v>Monday</v>
      </c>
      <c r="K346" s="48" t="str" cm="1">
        <f t="array" ref="K346">_xlfn.IFS(CallsTable[[#This Row],[Duration]]&lt;=10,"Under 10 mins",CallsTable[[#This Row],[Duration]]&lt;=30,"10 to 30 mins", CallsTable[[#This Row],[Duration]]&lt;60,"30 to 60 mins", CallsTable[[#This Row],[Duration]]&lt;=120,"1 to 2 hours",TRUE, "More than 2 hours")</f>
        <v>1 to 2 hours</v>
      </c>
      <c r="L346" s="5">
        <f>ROUND(CallsTable[[#This Row],[Satisfaction Rating]],0)</f>
        <v>5</v>
      </c>
    </row>
    <row r="347" spans="2:12" x14ac:dyDescent="0.3">
      <c r="B347" s="72" t="s">
        <v>1521</v>
      </c>
      <c r="C347" s="20" t="s">
        <v>1192</v>
      </c>
      <c r="D347" s="20">
        <v>99</v>
      </c>
      <c r="E347" s="69" t="s">
        <v>1178</v>
      </c>
      <c r="F347" s="70">
        <v>45026</v>
      </c>
      <c r="G347" s="20">
        <v>42</v>
      </c>
      <c r="H347" s="73">
        <v>3.1</v>
      </c>
      <c r="I347" s="48">
        <f>IF(MONTH(CallsTable[[#This Row],[Date of Call]])&lt;=6, YEAR(CallsTable[[#This Row],[Date of Call]]),YEAR(CallsTable[[#This Row],[Date of Call]])+1)</f>
        <v>2023</v>
      </c>
      <c r="J347" s="48" t="str">
        <f>TEXT(CallsTable[[#This Row],[Date of Call]],"DDDD")</f>
        <v>Monday</v>
      </c>
      <c r="K347" s="48" t="str" cm="1">
        <f t="array" ref="K347">_xlfn.IFS(CallsTable[[#This Row],[Duration]]&lt;=10,"Under 10 mins",CallsTable[[#This Row],[Duration]]&lt;=30,"10 to 30 mins", CallsTable[[#This Row],[Duration]]&lt;60,"30 to 60 mins", CallsTable[[#This Row],[Duration]]&lt;=120,"1 to 2 hours",TRUE, "More than 2 hours")</f>
        <v>1 to 2 hours</v>
      </c>
      <c r="L347" s="5">
        <f>ROUND(CallsTable[[#This Row],[Satisfaction Rating]],0)</f>
        <v>3</v>
      </c>
    </row>
    <row r="348" spans="2:12" x14ac:dyDescent="0.3">
      <c r="B348" s="72" t="s">
        <v>1522</v>
      </c>
      <c r="C348" s="20" t="s">
        <v>1183</v>
      </c>
      <c r="D348" s="20">
        <v>84</v>
      </c>
      <c r="E348" s="69" t="s">
        <v>1178</v>
      </c>
      <c r="F348" s="70">
        <v>45027</v>
      </c>
      <c r="G348" s="20">
        <v>38</v>
      </c>
      <c r="H348" s="73">
        <v>3.3</v>
      </c>
      <c r="I348" s="48">
        <f>IF(MONTH(CallsTable[[#This Row],[Date of Call]])&lt;=6, YEAR(CallsTable[[#This Row],[Date of Call]]),YEAR(CallsTable[[#This Row],[Date of Call]])+1)</f>
        <v>2023</v>
      </c>
      <c r="J348" s="48" t="str">
        <f>TEXT(CallsTable[[#This Row],[Date of Call]],"DDDD")</f>
        <v>Tuesday</v>
      </c>
      <c r="K348" s="48" t="str" cm="1">
        <f t="array" ref="K348">_xlfn.IFS(CallsTable[[#This Row],[Duration]]&lt;=10,"Under 10 mins",CallsTable[[#This Row],[Duration]]&lt;=30,"10 to 30 mins", CallsTable[[#This Row],[Duration]]&lt;60,"30 to 60 mins", CallsTable[[#This Row],[Duration]]&lt;=120,"1 to 2 hours",TRUE, "More than 2 hours")</f>
        <v>1 to 2 hours</v>
      </c>
      <c r="L348" s="5">
        <f>ROUND(CallsTable[[#This Row],[Satisfaction Rating]],0)</f>
        <v>3</v>
      </c>
    </row>
    <row r="349" spans="2:12" x14ac:dyDescent="0.3">
      <c r="B349" s="72" t="s">
        <v>1523</v>
      </c>
      <c r="C349" s="20" t="s">
        <v>1188</v>
      </c>
      <c r="D349" s="20">
        <v>159</v>
      </c>
      <c r="E349" s="69" t="s">
        <v>1178</v>
      </c>
      <c r="F349" s="70">
        <v>45027</v>
      </c>
      <c r="G349" s="20">
        <v>42</v>
      </c>
      <c r="H349" s="73">
        <v>4.5</v>
      </c>
      <c r="I349" s="48">
        <f>IF(MONTH(CallsTable[[#This Row],[Date of Call]])&lt;=6, YEAR(CallsTable[[#This Row],[Date of Call]]),YEAR(CallsTable[[#This Row],[Date of Call]])+1)</f>
        <v>2023</v>
      </c>
      <c r="J349" s="48" t="str">
        <f>TEXT(CallsTable[[#This Row],[Date of Call]],"DDDD")</f>
        <v>Tuesday</v>
      </c>
      <c r="K349" s="48" t="str" cm="1">
        <f t="array" ref="K349">_xlfn.IFS(CallsTable[[#This Row],[Duration]]&lt;=10,"Under 10 mins",CallsTable[[#This Row],[Duration]]&lt;=30,"10 to 30 mins", CallsTable[[#This Row],[Duration]]&lt;60,"30 to 60 mins", CallsTable[[#This Row],[Duration]]&lt;=120,"1 to 2 hours",TRUE, "More than 2 hours")</f>
        <v>More than 2 hours</v>
      </c>
      <c r="L349" s="5">
        <f>ROUND(CallsTable[[#This Row],[Satisfaction Rating]],0)</f>
        <v>5</v>
      </c>
    </row>
    <row r="350" spans="2:12" x14ac:dyDescent="0.3">
      <c r="B350" s="72" t="s">
        <v>1524</v>
      </c>
      <c r="C350" s="20" t="s">
        <v>1176</v>
      </c>
      <c r="D350" s="20">
        <v>25</v>
      </c>
      <c r="E350" s="69" t="s">
        <v>1157</v>
      </c>
      <c r="F350" s="70">
        <v>45027</v>
      </c>
      <c r="G350" s="20">
        <v>75</v>
      </c>
      <c r="H350" s="73">
        <v>3.9</v>
      </c>
      <c r="I350" s="48">
        <f>IF(MONTH(CallsTable[[#This Row],[Date of Call]])&lt;=6, YEAR(CallsTable[[#This Row],[Date of Call]]),YEAR(CallsTable[[#This Row],[Date of Call]])+1)</f>
        <v>2023</v>
      </c>
      <c r="J350" s="48" t="str">
        <f>TEXT(CallsTable[[#This Row],[Date of Call]],"DDDD")</f>
        <v>Tuesday</v>
      </c>
      <c r="K350" s="48" t="str" cm="1">
        <f t="array" ref="K350">_xlfn.IFS(CallsTable[[#This Row],[Duration]]&lt;=10,"Under 10 mins",CallsTable[[#This Row],[Duration]]&lt;=30,"10 to 30 mins", CallsTable[[#This Row],[Duration]]&lt;60,"30 to 60 mins", CallsTable[[#This Row],[Duration]]&lt;=120,"1 to 2 hours",TRUE, "More than 2 hours")</f>
        <v>10 to 30 mins</v>
      </c>
      <c r="L350" s="5">
        <f>ROUND(CallsTable[[#This Row],[Satisfaction Rating]],0)</f>
        <v>4</v>
      </c>
    </row>
    <row r="351" spans="2:12" x14ac:dyDescent="0.3">
      <c r="B351" s="72" t="s">
        <v>1525</v>
      </c>
      <c r="C351" s="20" t="s">
        <v>1188</v>
      </c>
      <c r="D351" s="20">
        <v>53</v>
      </c>
      <c r="E351" s="69" t="s">
        <v>1184</v>
      </c>
      <c r="F351" s="70">
        <v>45028</v>
      </c>
      <c r="G351" s="20">
        <v>23</v>
      </c>
      <c r="H351" s="73">
        <v>4.9000000000000004</v>
      </c>
      <c r="I351" s="48">
        <f>IF(MONTH(CallsTable[[#This Row],[Date of Call]])&lt;=6, YEAR(CallsTable[[#This Row],[Date of Call]]),YEAR(CallsTable[[#This Row],[Date of Call]])+1)</f>
        <v>2023</v>
      </c>
      <c r="J351" s="48" t="str">
        <f>TEXT(CallsTable[[#This Row],[Date of Call]],"DDDD")</f>
        <v>Wednesday</v>
      </c>
      <c r="K351" s="48" t="str" cm="1">
        <f t="array" ref="K351">_xlfn.IFS(CallsTable[[#This Row],[Duration]]&lt;=10,"Under 10 mins",CallsTable[[#This Row],[Duration]]&lt;=30,"10 to 30 mins", CallsTable[[#This Row],[Duration]]&lt;60,"30 to 60 mins", CallsTable[[#This Row],[Duration]]&lt;=120,"1 to 2 hours",TRUE, "More than 2 hours")</f>
        <v>30 to 60 mins</v>
      </c>
      <c r="L351" s="5">
        <f>ROUND(CallsTable[[#This Row],[Satisfaction Rating]],0)</f>
        <v>5</v>
      </c>
    </row>
    <row r="352" spans="2:12" x14ac:dyDescent="0.3">
      <c r="B352" s="72" t="s">
        <v>1526</v>
      </c>
      <c r="C352" s="20" t="s">
        <v>1188</v>
      </c>
      <c r="D352" s="20">
        <v>89</v>
      </c>
      <c r="E352" s="69" t="s">
        <v>1157</v>
      </c>
      <c r="F352" s="70">
        <v>45028</v>
      </c>
      <c r="G352" s="20">
        <v>200</v>
      </c>
      <c r="H352" s="73">
        <v>4.8</v>
      </c>
      <c r="I352" s="48">
        <f>IF(MONTH(CallsTable[[#This Row],[Date of Call]])&lt;=6, YEAR(CallsTable[[#This Row],[Date of Call]]),YEAR(CallsTable[[#This Row],[Date of Call]])+1)</f>
        <v>2023</v>
      </c>
      <c r="J352" s="48" t="str">
        <f>TEXT(CallsTable[[#This Row],[Date of Call]],"DDDD")</f>
        <v>Wednesday</v>
      </c>
      <c r="K352" s="48" t="str" cm="1">
        <f t="array" ref="K352">_xlfn.IFS(CallsTable[[#This Row],[Duration]]&lt;=10,"Under 10 mins",CallsTable[[#This Row],[Duration]]&lt;=30,"10 to 30 mins", CallsTable[[#This Row],[Duration]]&lt;60,"30 to 60 mins", CallsTable[[#This Row],[Duration]]&lt;=120,"1 to 2 hours",TRUE, "More than 2 hours")</f>
        <v>1 to 2 hours</v>
      </c>
      <c r="L352" s="5">
        <f>ROUND(CallsTable[[#This Row],[Satisfaction Rating]],0)</f>
        <v>5</v>
      </c>
    </row>
    <row r="353" spans="2:12" x14ac:dyDescent="0.3">
      <c r="B353" s="72" t="s">
        <v>1527</v>
      </c>
      <c r="C353" s="20" t="s">
        <v>1169</v>
      </c>
      <c r="D353" s="20">
        <v>73</v>
      </c>
      <c r="E353" s="69" t="s">
        <v>1166</v>
      </c>
      <c r="F353" s="70">
        <v>45029</v>
      </c>
      <c r="G353" s="20">
        <v>45</v>
      </c>
      <c r="H353" s="73">
        <v>3.6</v>
      </c>
      <c r="I353" s="48">
        <f>IF(MONTH(CallsTable[[#This Row],[Date of Call]])&lt;=6, YEAR(CallsTable[[#This Row],[Date of Call]]),YEAR(CallsTable[[#This Row],[Date of Call]])+1)</f>
        <v>2023</v>
      </c>
      <c r="J353" s="48" t="str">
        <f>TEXT(CallsTable[[#This Row],[Date of Call]],"DDDD")</f>
        <v>Thursday</v>
      </c>
      <c r="K353" s="48" t="str" cm="1">
        <f t="array" ref="K353">_xlfn.IFS(CallsTable[[#This Row],[Duration]]&lt;=10,"Under 10 mins",CallsTable[[#This Row],[Duration]]&lt;=30,"10 to 30 mins", CallsTable[[#This Row],[Duration]]&lt;60,"30 to 60 mins", CallsTable[[#This Row],[Duration]]&lt;=120,"1 to 2 hours",TRUE, "More than 2 hours")</f>
        <v>1 to 2 hours</v>
      </c>
      <c r="L353" s="5">
        <f>ROUND(CallsTable[[#This Row],[Satisfaction Rating]],0)</f>
        <v>4</v>
      </c>
    </row>
    <row r="354" spans="2:12" x14ac:dyDescent="0.3">
      <c r="B354" s="72" t="s">
        <v>1528</v>
      </c>
      <c r="C354" s="20" t="s">
        <v>1192</v>
      </c>
      <c r="D354" s="20">
        <v>50</v>
      </c>
      <c r="E354" s="69" t="s">
        <v>1166</v>
      </c>
      <c r="F354" s="70">
        <v>45029</v>
      </c>
      <c r="G354" s="20">
        <v>105</v>
      </c>
      <c r="H354" s="73">
        <v>3.5</v>
      </c>
      <c r="I354" s="48">
        <f>IF(MONTH(CallsTable[[#This Row],[Date of Call]])&lt;=6, YEAR(CallsTable[[#This Row],[Date of Call]]),YEAR(CallsTable[[#This Row],[Date of Call]])+1)</f>
        <v>2023</v>
      </c>
      <c r="J354" s="48" t="str">
        <f>TEXT(CallsTable[[#This Row],[Date of Call]],"DDDD")</f>
        <v>Thursday</v>
      </c>
      <c r="K354" s="48" t="str" cm="1">
        <f t="array" ref="K354">_xlfn.IFS(CallsTable[[#This Row],[Duration]]&lt;=10,"Under 10 mins",CallsTable[[#This Row],[Duration]]&lt;=30,"10 to 30 mins", CallsTable[[#This Row],[Duration]]&lt;60,"30 to 60 mins", CallsTable[[#This Row],[Duration]]&lt;=120,"1 to 2 hours",TRUE, "More than 2 hours")</f>
        <v>30 to 60 mins</v>
      </c>
      <c r="L354" s="5">
        <f>ROUND(CallsTable[[#This Row],[Satisfaction Rating]],0)</f>
        <v>4</v>
      </c>
    </row>
    <row r="355" spans="2:12" x14ac:dyDescent="0.3">
      <c r="B355" s="72" t="s">
        <v>1529</v>
      </c>
      <c r="C355" s="20" t="s">
        <v>1171</v>
      </c>
      <c r="D355" s="20">
        <v>98</v>
      </c>
      <c r="E355" s="69" t="s">
        <v>1166</v>
      </c>
      <c r="F355" s="70">
        <v>45029</v>
      </c>
      <c r="G355" s="20">
        <v>22</v>
      </c>
      <c r="H355" s="73">
        <v>3.8</v>
      </c>
      <c r="I355" s="48">
        <f>IF(MONTH(CallsTable[[#This Row],[Date of Call]])&lt;=6, YEAR(CallsTable[[#This Row],[Date of Call]]),YEAR(CallsTable[[#This Row],[Date of Call]])+1)</f>
        <v>2023</v>
      </c>
      <c r="J355" s="48" t="str">
        <f>TEXT(CallsTable[[#This Row],[Date of Call]],"DDDD")</f>
        <v>Thursday</v>
      </c>
      <c r="K355" s="48" t="str" cm="1">
        <f t="array" ref="K355">_xlfn.IFS(CallsTable[[#This Row],[Duration]]&lt;=10,"Under 10 mins",CallsTable[[#This Row],[Duration]]&lt;=30,"10 to 30 mins", CallsTable[[#This Row],[Duration]]&lt;60,"30 to 60 mins", CallsTable[[#This Row],[Duration]]&lt;=120,"1 to 2 hours",TRUE, "More than 2 hours")</f>
        <v>1 to 2 hours</v>
      </c>
      <c r="L355" s="5">
        <f>ROUND(CallsTable[[#This Row],[Satisfaction Rating]],0)</f>
        <v>4</v>
      </c>
    </row>
    <row r="356" spans="2:12" x14ac:dyDescent="0.3">
      <c r="B356" s="72" t="s">
        <v>1530</v>
      </c>
      <c r="C356" s="20" t="s">
        <v>1187</v>
      </c>
      <c r="D356" s="20">
        <v>114</v>
      </c>
      <c r="E356" s="69" t="s">
        <v>1178</v>
      </c>
      <c r="F356" s="70">
        <v>45030</v>
      </c>
      <c r="G356" s="20">
        <v>126</v>
      </c>
      <c r="H356" s="73">
        <v>4.4000000000000004</v>
      </c>
      <c r="I356" s="48">
        <f>IF(MONTH(CallsTable[[#This Row],[Date of Call]])&lt;=6, YEAR(CallsTable[[#This Row],[Date of Call]]),YEAR(CallsTable[[#This Row],[Date of Call]])+1)</f>
        <v>2023</v>
      </c>
      <c r="J356" s="48" t="str">
        <f>TEXT(CallsTable[[#This Row],[Date of Call]],"DDDD")</f>
        <v>Friday</v>
      </c>
      <c r="K356" s="48" t="str" cm="1">
        <f t="array" ref="K356">_xlfn.IFS(CallsTable[[#This Row],[Duration]]&lt;=10,"Under 10 mins",CallsTable[[#This Row],[Duration]]&lt;=30,"10 to 30 mins", CallsTable[[#This Row],[Duration]]&lt;60,"30 to 60 mins", CallsTable[[#This Row],[Duration]]&lt;=120,"1 to 2 hours",TRUE, "More than 2 hours")</f>
        <v>1 to 2 hours</v>
      </c>
      <c r="L356" s="5">
        <f>ROUND(CallsTable[[#This Row],[Satisfaction Rating]],0)</f>
        <v>4</v>
      </c>
    </row>
    <row r="357" spans="2:12" x14ac:dyDescent="0.3">
      <c r="B357" s="72" t="s">
        <v>1531</v>
      </c>
      <c r="C357" s="20" t="s">
        <v>1174</v>
      </c>
      <c r="D357" s="20">
        <v>67</v>
      </c>
      <c r="E357" s="69" t="s">
        <v>1178</v>
      </c>
      <c r="F357" s="70">
        <v>45030</v>
      </c>
      <c r="G357" s="20">
        <v>35</v>
      </c>
      <c r="H357" s="73">
        <v>3</v>
      </c>
      <c r="I357" s="48">
        <f>IF(MONTH(CallsTable[[#This Row],[Date of Call]])&lt;=6, YEAR(CallsTable[[#This Row],[Date of Call]]),YEAR(CallsTable[[#This Row],[Date of Call]])+1)</f>
        <v>2023</v>
      </c>
      <c r="J357" s="48" t="str">
        <f>TEXT(CallsTable[[#This Row],[Date of Call]],"DDDD")</f>
        <v>Friday</v>
      </c>
      <c r="K357" s="48" t="str" cm="1">
        <f t="array" ref="K357">_xlfn.IFS(CallsTable[[#This Row],[Duration]]&lt;=10,"Under 10 mins",CallsTable[[#This Row],[Duration]]&lt;=30,"10 to 30 mins", CallsTable[[#This Row],[Duration]]&lt;60,"30 to 60 mins", CallsTable[[#This Row],[Duration]]&lt;=120,"1 to 2 hours",TRUE, "More than 2 hours")</f>
        <v>1 to 2 hours</v>
      </c>
      <c r="L357" s="5">
        <f>ROUND(CallsTable[[#This Row],[Satisfaction Rating]],0)</f>
        <v>3</v>
      </c>
    </row>
    <row r="358" spans="2:12" x14ac:dyDescent="0.3">
      <c r="B358" s="72" t="s">
        <v>1532</v>
      </c>
      <c r="C358" s="20" t="s">
        <v>1165</v>
      </c>
      <c r="D358" s="20">
        <v>91</v>
      </c>
      <c r="E358" s="69" t="s">
        <v>1166</v>
      </c>
      <c r="F358" s="70">
        <v>45030</v>
      </c>
      <c r="G358" s="20">
        <v>84</v>
      </c>
      <c r="H358" s="73">
        <v>4.5</v>
      </c>
      <c r="I358" s="48">
        <f>IF(MONTH(CallsTable[[#This Row],[Date of Call]])&lt;=6, YEAR(CallsTable[[#This Row],[Date of Call]]),YEAR(CallsTable[[#This Row],[Date of Call]])+1)</f>
        <v>2023</v>
      </c>
      <c r="J358" s="48" t="str">
        <f>TEXT(CallsTable[[#This Row],[Date of Call]],"DDDD")</f>
        <v>Friday</v>
      </c>
      <c r="K358" s="48" t="str" cm="1">
        <f t="array" ref="K358">_xlfn.IFS(CallsTable[[#This Row],[Duration]]&lt;=10,"Under 10 mins",CallsTable[[#This Row],[Duration]]&lt;=30,"10 to 30 mins", CallsTable[[#This Row],[Duration]]&lt;60,"30 to 60 mins", CallsTable[[#This Row],[Duration]]&lt;=120,"1 to 2 hours",TRUE, "More than 2 hours")</f>
        <v>1 to 2 hours</v>
      </c>
      <c r="L358" s="5">
        <f>ROUND(CallsTable[[#This Row],[Satisfaction Rating]],0)</f>
        <v>5</v>
      </c>
    </row>
    <row r="359" spans="2:12" x14ac:dyDescent="0.3">
      <c r="B359" s="72" t="s">
        <v>1533</v>
      </c>
      <c r="C359" s="20" t="s">
        <v>1179</v>
      </c>
      <c r="D359" s="20">
        <v>67</v>
      </c>
      <c r="E359" s="69" t="s">
        <v>1166</v>
      </c>
      <c r="F359" s="70">
        <v>45031</v>
      </c>
      <c r="G359" s="20">
        <v>172</v>
      </c>
      <c r="H359" s="73">
        <v>4.5</v>
      </c>
      <c r="I359" s="48">
        <f>IF(MONTH(CallsTable[[#This Row],[Date of Call]])&lt;=6, YEAR(CallsTable[[#This Row],[Date of Call]]),YEAR(CallsTable[[#This Row],[Date of Call]])+1)</f>
        <v>2023</v>
      </c>
      <c r="J359" s="48" t="str">
        <f>TEXT(CallsTable[[#This Row],[Date of Call]],"DDDD")</f>
        <v>Saturday</v>
      </c>
      <c r="K359" s="48" t="str" cm="1">
        <f t="array" ref="K359">_xlfn.IFS(CallsTable[[#This Row],[Duration]]&lt;=10,"Under 10 mins",CallsTable[[#This Row],[Duration]]&lt;=30,"10 to 30 mins", CallsTable[[#This Row],[Duration]]&lt;60,"30 to 60 mins", CallsTable[[#This Row],[Duration]]&lt;=120,"1 to 2 hours",TRUE, "More than 2 hours")</f>
        <v>1 to 2 hours</v>
      </c>
      <c r="L359" s="5">
        <f>ROUND(CallsTable[[#This Row],[Satisfaction Rating]],0)</f>
        <v>5</v>
      </c>
    </row>
    <row r="360" spans="2:12" x14ac:dyDescent="0.3">
      <c r="B360" s="72" t="s">
        <v>1534</v>
      </c>
      <c r="C360" s="20" t="s">
        <v>1187</v>
      </c>
      <c r="D360" s="20">
        <v>139</v>
      </c>
      <c r="E360" s="69" t="s">
        <v>1157</v>
      </c>
      <c r="F360" s="70">
        <v>45031</v>
      </c>
      <c r="G360" s="20">
        <v>114</v>
      </c>
      <c r="H360" s="73">
        <v>4</v>
      </c>
      <c r="I360" s="48">
        <f>IF(MONTH(CallsTable[[#This Row],[Date of Call]])&lt;=6, YEAR(CallsTable[[#This Row],[Date of Call]]),YEAR(CallsTable[[#This Row],[Date of Call]])+1)</f>
        <v>2023</v>
      </c>
      <c r="J360" s="48" t="str">
        <f>TEXT(CallsTable[[#This Row],[Date of Call]],"DDDD")</f>
        <v>Saturday</v>
      </c>
      <c r="K360" s="48" t="str" cm="1">
        <f t="array" ref="K360">_xlfn.IFS(CallsTable[[#This Row],[Duration]]&lt;=10,"Under 10 mins",CallsTable[[#This Row],[Duration]]&lt;=30,"10 to 30 mins", CallsTable[[#This Row],[Duration]]&lt;60,"30 to 60 mins", CallsTable[[#This Row],[Duration]]&lt;=120,"1 to 2 hours",TRUE, "More than 2 hours")</f>
        <v>More than 2 hours</v>
      </c>
      <c r="L360" s="5">
        <f>ROUND(CallsTable[[#This Row],[Satisfaction Rating]],0)</f>
        <v>4</v>
      </c>
    </row>
    <row r="361" spans="2:12" x14ac:dyDescent="0.3">
      <c r="B361" s="72" t="s">
        <v>1535</v>
      </c>
      <c r="C361" s="20" t="s">
        <v>1179</v>
      </c>
      <c r="D361" s="20">
        <v>102</v>
      </c>
      <c r="E361" s="69" t="s">
        <v>1157</v>
      </c>
      <c r="F361" s="70">
        <v>45031</v>
      </c>
      <c r="G361" s="20">
        <v>60</v>
      </c>
      <c r="H361" s="73">
        <v>3.8</v>
      </c>
      <c r="I361" s="48">
        <f>IF(MONTH(CallsTable[[#This Row],[Date of Call]])&lt;=6, YEAR(CallsTable[[#This Row],[Date of Call]]),YEAR(CallsTable[[#This Row],[Date of Call]])+1)</f>
        <v>2023</v>
      </c>
      <c r="J361" s="48" t="str">
        <f>TEXT(CallsTable[[#This Row],[Date of Call]],"DDDD")</f>
        <v>Saturday</v>
      </c>
      <c r="K361" s="48" t="str" cm="1">
        <f t="array" ref="K361">_xlfn.IFS(CallsTable[[#This Row],[Duration]]&lt;=10,"Under 10 mins",CallsTable[[#This Row],[Duration]]&lt;=30,"10 to 30 mins", CallsTable[[#This Row],[Duration]]&lt;60,"30 to 60 mins", CallsTable[[#This Row],[Duration]]&lt;=120,"1 to 2 hours",TRUE, "More than 2 hours")</f>
        <v>1 to 2 hours</v>
      </c>
      <c r="L361" s="5">
        <f>ROUND(CallsTable[[#This Row],[Satisfaction Rating]],0)</f>
        <v>4</v>
      </c>
    </row>
    <row r="362" spans="2:12" x14ac:dyDescent="0.3">
      <c r="B362" s="72" t="s">
        <v>1536</v>
      </c>
      <c r="C362" s="20" t="s">
        <v>1158</v>
      </c>
      <c r="D362" s="20">
        <v>108</v>
      </c>
      <c r="E362" s="69" t="s">
        <v>1172</v>
      </c>
      <c r="F362" s="70">
        <v>45031</v>
      </c>
      <c r="G362" s="20">
        <v>26</v>
      </c>
      <c r="H362" s="73">
        <v>3.3</v>
      </c>
      <c r="I362" s="48">
        <f>IF(MONTH(CallsTable[[#This Row],[Date of Call]])&lt;=6, YEAR(CallsTable[[#This Row],[Date of Call]]),YEAR(CallsTable[[#This Row],[Date of Call]])+1)</f>
        <v>2023</v>
      </c>
      <c r="J362" s="48" t="str">
        <f>TEXT(CallsTable[[#This Row],[Date of Call]],"DDDD")</f>
        <v>Saturday</v>
      </c>
      <c r="K362" s="48" t="str" cm="1">
        <f t="array" ref="K362">_xlfn.IFS(CallsTable[[#This Row],[Duration]]&lt;=10,"Under 10 mins",CallsTable[[#This Row],[Duration]]&lt;=30,"10 to 30 mins", CallsTable[[#This Row],[Duration]]&lt;60,"30 to 60 mins", CallsTable[[#This Row],[Duration]]&lt;=120,"1 to 2 hours",TRUE, "More than 2 hours")</f>
        <v>1 to 2 hours</v>
      </c>
      <c r="L362" s="5">
        <f>ROUND(CallsTable[[#This Row],[Satisfaction Rating]],0)</f>
        <v>3</v>
      </c>
    </row>
    <row r="363" spans="2:12" x14ac:dyDescent="0.3">
      <c r="B363" s="72" t="s">
        <v>1537</v>
      </c>
      <c r="C363" s="20" t="s">
        <v>1176</v>
      </c>
      <c r="D363" s="20">
        <v>66</v>
      </c>
      <c r="E363" s="69" t="s">
        <v>1166</v>
      </c>
      <c r="F363" s="70">
        <v>45031</v>
      </c>
      <c r="G363" s="20">
        <v>210</v>
      </c>
      <c r="H363" s="73">
        <v>4.3</v>
      </c>
      <c r="I363" s="48">
        <f>IF(MONTH(CallsTable[[#This Row],[Date of Call]])&lt;=6, YEAR(CallsTable[[#This Row],[Date of Call]]),YEAR(CallsTable[[#This Row],[Date of Call]])+1)</f>
        <v>2023</v>
      </c>
      <c r="J363" s="48" t="str">
        <f>TEXT(CallsTable[[#This Row],[Date of Call]],"DDDD")</f>
        <v>Saturday</v>
      </c>
      <c r="K363" s="48" t="str" cm="1">
        <f t="array" ref="K363">_xlfn.IFS(CallsTable[[#This Row],[Duration]]&lt;=10,"Under 10 mins",CallsTable[[#This Row],[Duration]]&lt;=30,"10 to 30 mins", CallsTable[[#This Row],[Duration]]&lt;60,"30 to 60 mins", CallsTable[[#This Row],[Duration]]&lt;=120,"1 to 2 hours",TRUE, "More than 2 hours")</f>
        <v>1 to 2 hours</v>
      </c>
      <c r="L363" s="5">
        <f>ROUND(CallsTable[[#This Row],[Satisfaction Rating]],0)</f>
        <v>4</v>
      </c>
    </row>
    <row r="364" spans="2:12" x14ac:dyDescent="0.3">
      <c r="B364" s="72" t="s">
        <v>1538</v>
      </c>
      <c r="C364" s="20" t="s">
        <v>1181</v>
      </c>
      <c r="D364" s="20">
        <v>85</v>
      </c>
      <c r="E364" s="69" t="s">
        <v>1157</v>
      </c>
      <c r="F364" s="70">
        <v>45031</v>
      </c>
      <c r="G364" s="20">
        <v>129</v>
      </c>
      <c r="H364" s="73">
        <v>4.2</v>
      </c>
      <c r="I364" s="48">
        <f>IF(MONTH(CallsTable[[#This Row],[Date of Call]])&lt;=6, YEAR(CallsTable[[#This Row],[Date of Call]]),YEAR(CallsTable[[#This Row],[Date of Call]])+1)</f>
        <v>2023</v>
      </c>
      <c r="J364" s="48" t="str">
        <f>TEXT(CallsTable[[#This Row],[Date of Call]],"DDDD")</f>
        <v>Saturday</v>
      </c>
      <c r="K364" s="48" t="str" cm="1">
        <f t="array" ref="K364">_xlfn.IFS(CallsTable[[#This Row],[Duration]]&lt;=10,"Under 10 mins",CallsTable[[#This Row],[Duration]]&lt;=30,"10 to 30 mins", CallsTable[[#This Row],[Duration]]&lt;60,"30 to 60 mins", CallsTable[[#This Row],[Duration]]&lt;=120,"1 to 2 hours",TRUE, "More than 2 hours")</f>
        <v>1 to 2 hours</v>
      </c>
      <c r="L364" s="5">
        <f>ROUND(CallsTable[[#This Row],[Satisfaction Rating]],0)</f>
        <v>4</v>
      </c>
    </row>
    <row r="365" spans="2:12" x14ac:dyDescent="0.3">
      <c r="B365" s="72" t="s">
        <v>1539</v>
      </c>
      <c r="C365" s="20" t="s">
        <v>1174</v>
      </c>
      <c r="D365" s="20">
        <v>55</v>
      </c>
      <c r="E365" s="69" t="s">
        <v>1172</v>
      </c>
      <c r="F365" s="70">
        <v>45031</v>
      </c>
      <c r="G365" s="20">
        <v>215</v>
      </c>
      <c r="H365" s="73">
        <v>4.3</v>
      </c>
      <c r="I365" s="48">
        <f>IF(MONTH(CallsTable[[#This Row],[Date of Call]])&lt;=6, YEAR(CallsTable[[#This Row],[Date of Call]]),YEAR(CallsTable[[#This Row],[Date of Call]])+1)</f>
        <v>2023</v>
      </c>
      <c r="J365" s="48" t="str">
        <f>TEXT(CallsTable[[#This Row],[Date of Call]],"DDDD")</f>
        <v>Saturday</v>
      </c>
      <c r="K365" s="48" t="str" cm="1">
        <f t="array" ref="K365">_xlfn.IFS(CallsTable[[#This Row],[Duration]]&lt;=10,"Under 10 mins",CallsTable[[#This Row],[Duration]]&lt;=30,"10 to 30 mins", CallsTable[[#This Row],[Duration]]&lt;60,"30 to 60 mins", CallsTable[[#This Row],[Duration]]&lt;=120,"1 to 2 hours",TRUE, "More than 2 hours")</f>
        <v>30 to 60 mins</v>
      </c>
      <c r="L365" s="5">
        <f>ROUND(CallsTable[[#This Row],[Satisfaction Rating]],0)</f>
        <v>4</v>
      </c>
    </row>
    <row r="366" spans="2:12" x14ac:dyDescent="0.3">
      <c r="B366" s="72" t="s">
        <v>1540</v>
      </c>
      <c r="C366" s="20" t="s">
        <v>1158</v>
      </c>
      <c r="D366" s="20">
        <v>17</v>
      </c>
      <c r="E366" s="69" t="s">
        <v>1184</v>
      </c>
      <c r="F366" s="70">
        <v>45031</v>
      </c>
      <c r="G366" s="20">
        <v>69</v>
      </c>
      <c r="H366" s="73">
        <v>4.5999999999999996</v>
      </c>
      <c r="I366" s="48">
        <f>IF(MONTH(CallsTable[[#This Row],[Date of Call]])&lt;=6, YEAR(CallsTable[[#This Row],[Date of Call]]),YEAR(CallsTable[[#This Row],[Date of Call]])+1)</f>
        <v>2023</v>
      </c>
      <c r="J366" s="48" t="str">
        <f>TEXT(CallsTable[[#This Row],[Date of Call]],"DDDD")</f>
        <v>Saturday</v>
      </c>
      <c r="K366" s="48" t="str" cm="1">
        <f t="array" ref="K366">_xlfn.IFS(CallsTable[[#This Row],[Duration]]&lt;=10,"Under 10 mins",CallsTable[[#This Row],[Duration]]&lt;=30,"10 to 30 mins", CallsTable[[#This Row],[Duration]]&lt;60,"30 to 60 mins", CallsTable[[#This Row],[Duration]]&lt;=120,"1 to 2 hours",TRUE, "More than 2 hours")</f>
        <v>10 to 30 mins</v>
      </c>
      <c r="L366" s="5">
        <f>ROUND(CallsTable[[#This Row],[Satisfaction Rating]],0)</f>
        <v>5</v>
      </c>
    </row>
    <row r="367" spans="2:12" x14ac:dyDescent="0.3">
      <c r="B367" s="72" t="s">
        <v>1541</v>
      </c>
      <c r="C367" s="20" t="s">
        <v>1174</v>
      </c>
      <c r="D367" s="20">
        <v>128</v>
      </c>
      <c r="E367" s="69" t="s">
        <v>1184</v>
      </c>
      <c r="F367" s="70">
        <v>45031</v>
      </c>
      <c r="G367" s="20">
        <v>140</v>
      </c>
      <c r="H367" s="73">
        <v>3</v>
      </c>
      <c r="I367" s="48">
        <f>IF(MONTH(CallsTable[[#This Row],[Date of Call]])&lt;=6, YEAR(CallsTable[[#This Row],[Date of Call]]),YEAR(CallsTable[[#This Row],[Date of Call]])+1)</f>
        <v>2023</v>
      </c>
      <c r="J367" s="48" t="str">
        <f>TEXT(CallsTable[[#This Row],[Date of Call]],"DDDD")</f>
        <v>Saturday</v>
      </c>
      <c r="K367" s="48" t="str" cm="1">
        <f t="array" ref="K367">_xlfn.IFS(CallsTable[[#This Row],[Duration]]&lt;=10,"Under 10 mins",CallsTable[[#This Row],[Duration]]&lt;=30,"10 to 30 mins", CallsTable[[#This Row],[Duration]]&lt;60,"30 to 60 mins", CallsTable[[#This Row],[Duration]]&lt;=120,"1 to 2 hours",TRUE, "More than 2 hours")</f>
        <v>More than 2 hours</v>
      </c>
      <c r="L367" s="5">
        <f>ROUND(CallsTable[[#This Row],[Satisfaction Rating]],0)</f>
        <v>3</v>
      </c>
    </row>
    <row r="368" spans="2:12" x14ac:dyDescent="0.3">
      <c r="B368" s="72" t="s">
        <v>1542</v>
      </c>
      <c r="C368" s="20" t="s">
        <v>1192</v>
      </c>
      <c r="D368" s="20">
        <v>45</v>
      </c>
      <c r="E368" s="69" t="s">
        <v>1172</v>
      </c>
      <c r="F368" s="70">
        <v>45032</v>
      </c>
      <c r="G368" s="20">
        <v>156</v>
      </c>
      <c r="H368" s="73">
        <v>2.7</v>
      </c>
      <c r="I368" s="48">
        <f>IF(MONTH(CallsTable[[#This Row],[Date of Call]])&lt;=6, YEAR(CallsTable[[#This Row],[Date of Call]]),YEAR(CallsTable[[#This Row],[Date of Call]])+1)</f>
        <v>2023</v>
      </c>
      <c r="J368" s="48" t="str">
        <f>TEXT(CallsTable[[#This Row],[Date of Call]],"DDDD")</f>
        <v>Sunday</v>
      </c>
      <c r="K368" s="48" t="str" cm="1">
        <f t="array" ref="K368">_xlfn.IFS(CallsTable[[#This Row],[Duration]]&lt;=10,"Under 10 mins",CallsTable[[#This Row],[Duration]]&lt;=30,"10 to 30 mins", CallsTable[[#This Row],[Duration]]&lt;60,"30 to 60 mins", CallsTable[[#This Row],[Duration]]&lt;=120,"1 to 2 hours",TRUE, "More than 2 hours")</f>
        <v>30 to 60 mins</v>
      </c>
      <c r="L368" s="5">
        <f>ROUND(CallsTable[[#This Row],[Satisfaction Rating]],0)</f>
        <v>3</v>
      </c>
    </row>
    <row r="369" spans="2:12" x14ac:dyDescent="0.3">
      <c r="B369" s="72" t="s">
        <v>1543</v>
      </c>
      <c r="C369" s="20" t="s">
        <v>1158</v>
      </c>
      <c r="D369" s="20">
        <v>41</v>
      </c>
      <c r="E369" s="69" t="s">
        <v>1184</v>
      </c>
      <c r="F369" s="70">
        <v>45032</v>
      </c>
      <c r="G369" s="20">
        <v>164</v>
      </c>
      <c r="H369" s="73">
        <v>3.1</v>
      </c>
      <c r="I369" s="48">
        <f>IF(MONTH(CallsTable[[#This Row],[Date of Call]])&lt;=6, YEAR(CallsTable[[#This Row],[Date of Call]]),YEAR(CallsTable[[#This Row],[Date of Call]])+1)</f>
        <v>2023</v>
      </c>
      <c r="J369" s="48" t="str">
        <f>TEXT(CallsTable[[#This Row],[Date of Call]],"DDDD")</f>
        <v>Sunday</v>
      </c>
      <c r="K369" s="48" t="str" cm="1">
        <f t="array" ref="K369">_xlfn.IFS(CallsTable[[#This Row],[Duration]]&lt;=10,"Under 10 mins",CallsTable[[#This Row],[Duration]]&lt;=30,"10 to 30 mins", CallsTable[[#This Row],[Duration]]&lt;60,"30 to 60 mins", CallsTable[[#This Row],[Duration]]&lt;=120,"1 to 2 hours",TRUE, "More than 2 hours")</f>
        <v>30 to 60 mins</v>
      </c>
      <c r="L369" s="5">
        <f>ROUND(CallsTable[[#This Row],[Satisfaction Rating]],0)</f>
        <v>3</v>
      </c>
    </row>
    <row r="370" spans="2:12" x14ac:dyDescent="0.3">
      <c r="B370" s="72" t="s">
        <v>1544</v>
      </c>
      <c r="C370" s="20" t="s">
        <v>1162</v>
      </c>
      <c r="D370" s="20">
        <v>49</v>
      </c>
      <c r="E370" s="69" t="s">
        <v>1184</v>
      </c>
      <c r="F370" s="70">
        <v>45032</v>
      </c>
      <c r="G370" s="20">
        <v>195</v>
      </c>
      <c r="H370" s="73">
        <v>2.6</v>
      </c>
      <c r="I370" s="48">
        <f>IF(MONTH(CallsTable[[#This Row],[Date of Call]])&lt;=6, YEAR(CallsTable[[#This Row],[Date of Call]]),YEAR(CallsTable[[#This Row],[Date of Call]])+1)</f>
        <v>2023</v>
      </c>
      <c r="J370" s="48" t="str">
        <f>TEXT(CallsTable[[#This Row],[Date of Call]],"DDDD")</f>
        <v>Sunday</v>
      </c>
      <c r="K370" s="48" t="str" cm="1">
        <f t="array" ref="K370">_xlfn.IFS(CallsTable[[#This Row],[Duration]]&lt;=10,"Under 10 mins",CallsTable[[#This Row],[Duration]]&lt;=30,"10 to 30 mins", CallsTable[[#This Row],[Duration]]&lt;60,"30 to 60 mins", CallsTable[[#This Row],[Duration]]&lt;=120,"1 to 2 hours",TRUE, "More than 2 hours")</f>
        <v>30 to 60 mins</v>
      </c>
      <c r="L370" s="5">
        <f>ROUND(CallsTable[[#This Row],[Satisfaction Rating]],0)</f>
        <v>3</v>
      </c>
    </row>
    <row r="371" spans="2:12" x14ac:dyDescent="0.3">
      <c r="B371" s="72" t="s">
        <v>1545</v>
      </c>
      <c r="C371" s="20" t="s">
        <v>1161</v>
      </c>
      <c r="D371" s="20">
        <v>21</v>
      </c>
      <c r="E371" s="69" t="s">
        <v>1178</v>
      </c>
      <c r="F371" s="70">
        <v>45032</v>
      </c>
      <c r="G371" s="20">
        <v>74</v>
      </c>
      <c r="H371" s="73">
        <v>4.5999999999999996</v>
      </c>
      <c r="I371" s="48">
        <f>IF(MONTH(CallsTable[[#This Row],[Date of Call]])&lt;=6, YEAR(CallsTable[[#This Row],[Date of Call]]),YEAR(CallsTable[[#This Row],[Date of Call]])+1)</f>
        <v>2023</v>
      </c>
      <c r="J371" s="48" t="str">
        <f>TEXT(CallsTable[[#This Row],[Date of Call]],"DDDD")</f>
        <v>Sunday</v>
      </c>
      <c r="K371" s="48" t="str" cm="1">
        <f t="array" ref="K371">_xlfn.IFS(CallsTable[[#This Row],[Duration]]&lt;=10,"Under 10 mins",CallsTable[[#This Row],[Duration]]&lt;=30,"10 to 30 mins", CallsTable[[#This Row],[Duration]]&lt;60,"30 to 60 mins", CallsTable[[#This Row],[Duration]]&lt;=120,"1 to 2 hours",TRUE, "More than 2 hours")</f>
        <v>10 to 30 mins</v>
      </c>
      <c r="L371" s="5">
        <f>ROUND(CallsTable[[#This Row],[Satisfaction Rating]],0)</f>
        <v>5</v>
      </c>
    </row>
    <row r="372" spans="2:12" x14ac:dyDescent="0.3">
      <c r="B372" s="72" t="s">
        <v>1546</v>
      </c>
      <c r="C372" s="20" t="s">
        <v>1188</v>
      </c>
      <c r="D372" s="20">
        <v>133</v>
      </c>
      <c r="E372" s="69" t="s">
        <v>1172</v>
      </c>
      <c r="F372" s="70">
        <v>45032</v>
      </c>
      <c r="G372" s="20">
        <v>100</v>
      </c>
      <c r="H372" s="73">
        <v>4</v>
      </c>
      <c r="I372" s="48">
        <f>IF(MONTH(CallsTable[[#This Row],[Date of Call]])&lt;=6, YEAR(CallsTable[[#This Row],[Date of Call]]),YEAR(CallsTable[[#This Row],[Date of Call]])+1)</f>
        <v>2023</v>
      </c>
      <c r="J372" s="48" t="str">
        <f>TEXT(CallsTable[[#This Row],[Date of Call]],"DDDD")</f>
        <v>Sunday</v>
      </c>
      <c r="K372" s="48" t="str" cm="1">
        <f t="array" ref="K372">_xlfn.IFS(CallsTable[[#This Row],[Duration]]&lt;=10,"Under 10 mins",CallsTable[[#This Row],[Duration]]&lt;=30,"10 to 30 mins", CallsTable[[#This Row],[Duration]]&lt;60,"30 to 60 mins", CallsTable[[#This Row],[Duration]]&lt;=120,"1 to 2 hours",TRUE, "More than 2 hours")</f>
        <v>More than 2 hours</v>
      </c>
      <c r="L372" s="5">
        <f>ROUND(CallsTable[[#This Row],[Satisfaction Rating]],0)</f>
        <v>4</v>
      </c>
    </row>
    <row r="373" spans="2:12" x14ac:dyDescent="0.3">
      <c r="B373" s="72" t="s">
        <v>1547</v>
      </c>
      <c r="C373" s="20" t="s">
        <v>1156</v>
      </c>
      <c r="D373" s="20">
        <v>135</v>
      </c>
      <c r="E373" s="69" t="s">
        <v>1166</v>
      </c>
      <c r="F373" s="70">
        <v>45032</v>
      </c>
      <c r="G373" s="20">
        <v>185</v>
      </c>
      <c r="H373" s="73">
        <v>4.5</v>
      </c>
      <c r="I373" s="48">
        <f>IF(MONTH(CallsTable[[#This Row],[Date of Call]])&lt;=6, YEAR(CallsTable[[#This Row],[Date of Call]]),YEAR(CallsTable[[#This Row],[Date of Call]])+1)</f>
        <v>2023</v>
      </c>
      <c r="J373" s="48" t="str">
        <f>TEXT(CallsTable[[#This Row],[Date of Call]],"DDDD")</f>
        <v>Sunday</v>
      </c>
      <c r="K373" s="48" t="str" cm="1">
        <f t="array" ref="K373">_xlfn.IFS(CallsTable[[#This Row],[Duration]]&lt;=10,"Under 10 mins",CallsTable[[#This Row],[Duration]]&lt;=30,"10 to 30 mins", CallsTable[[#This Row],[Duration]]&lt;60,"30 to 60 mins", CallsTable[[#This Row],[Duration]]&lt;=120,"1 to 2 hours",TRUE, "More than 2 hours")</f>
        <v>More than 2 hours</v>
      </c>
      <c r="L373" s="5">
        <f>ROUND(CallsTable[[#This Row],[Satisfaction Rating]],0)</f>
        <v>5</v>
      </c>
    </row>
    <row r="374" spans="2:12" x14ac:dyDescent="0.3">
      <c r="B374" s="72" t="s">
        <v>1548</v>
      </c>
      <c r="C374" s="20" t="s">
        <v>1187</v>
      </c>
      <c r="D374" s="20">
        <v>69</v>
      </c>
      <c r="E374" s="69" t="s">
        <v>1172</v>
      </c>
      <c r="F374" s="70">
        <v>45032</v>
      </c>
      <c r="G374" s="20">
        <v>130</v>
      </c>
      <c r="H374" s="73">
        <v>1.9</v>
      </c>
      <c r="I374" s="48">
        <f>IF(MONTH(CallsTable[[#This Row],[Date of Call]])&lt;=6, YEAR(CallsTable[[#This Row],[Date of Call]]),YEAR(CallsTable[[#This Row],[Date of Call]])+1)</f>
        <v>2023</v>
      </c>
      <c r="J374" s="48" t="str">
        <f>TEXT(CallsTable[[#This Row],[Date of Call]],"DDDD")</f>
        <v>Sunday</v>
      </c>
      <c r="K374" s="48" t="str" cm="1">
        <f t="array" ref="K374">_xlfn.IFS(CallsTable[[#This Row],[Duration]]&lt;=10,"Under 10 mins",CallsTable[[#This Row],[Duration]]&lt;=30,"10 to 30 mins", CallsTable[[#This Row],[Duration]]&lt;60,"30 to 60 mins", CallsTable[[#This Row],[Duration]]&lt;=120,"1 to 2 hours",TRUE, "More than 2 hours")</f>
        <v>1 to 2 hours</v>
      </c>
      <c r="L374" s="5">
        <f>ROUND(CallsTable[[#This Row],[Satisfaction Rating]],0)</f>
        <v>2</v>
      </c>
    </row>
    <row r="375" spans="2:12" x14ac:dyDescent="0.3">
      <c r="B375" s="72" t="s">
        <v>1549</v>
      </c>
      <c r="C375" s="20" t="s">
        <v>1183</v>
      </c>
      <c r="D375" s="20">
        <v>110</v>
      </c>
      <c r="E375" s="69" t="s">
        <v>1178</v>
      </c>
      <c r="F375" s="70">
        <v>45033</v>
      </c>
      <c r="G375" s="20">
        <v>21</v>
      </c>
      <c r="H375" s="73">
        <v>2.6</v>
      </c>
      <c r="I375" s="48">
        <f>IF(MONTH(CallsTable[[#This Row],[Date of Call]])&lt;=6, YEAR(CallsTable[[#This Row],[Date of Call]]),YEAR(CallsTable[[#This Row],[Date of Call]])+1)</f>
        <v>2023</v>
      </c>
      <c r="J375" s="48" t="str">
        <f>TEXT(CallsTable[[#This Row],[Date of Call]],"DDDD")</f>
        <v>Monday</v>
      </c>
      <c r="K375" s="48" t="str" cm="1">
        <f t="array" ref="K375">_xlfn.IFS(CallsTable[[#This Row],[Duration]]&lt;=10,"Under 10 mins",CallsTable[[#This Row],[Duration]]&lt;=30,"10 to 30 mins", CallsTable[[#This Row],[Duration]]&lt;60,"30 to 60 mins", CallsTable[[#This Row],[Duration]]&lt;=120,"1 to 2 hours",TRUE, "More than 2 hours")</f>
        <v>1 to 2 hours</v>
      </c>
      <c r="L375" s="5">
        <f>ROUND(CallsTable[[#This Row],[Satisfaction Rating]],0)</f>
        <v>3</v>
      </c>
    </row>
    <row r="376" spans="2:12" x14ac:dyDescent="0.3">
      <c r="B376" s="72" t="s">
        <v>1550</v>
      </c>
      <c r="C376" s="20" t="s">
        <v>1179</v>
      </c>
      <c r="D376" s="20">
        <v>64</v>
      </c>
      <c r="E376" s="69" t="s">
        <v>1157</v>
      </c>
      <c r="F376" s="70">
        <v>45033</v>
      </c>
      <c r="G376" s="20">
        <v>88</v>
      </c>
      <c r="H376" s="73">
        <v>4.3</v>
      </c>
      <c r="I376" s="48">
        <f>IF(MONTH(CallsTable[[#This Row],[Date of Call]])&lt;=6, YEAR(CallsTable[[#This Row],[Date of Call]]),YEAR(CallsTable[[#This Row],[Date of Call]])+1)</f>
        <v>2023</v>
      </c>
      <c r="J376" s="48" t="str">
        <f>TEXT(CallsTable[[#This Row],[Date of Call]],"DDDD")</f>
        <v>Monday</v>
      </c>
      <c r="K376" s="48" t="str" cm="1">
        <f t="array" ref="K376">_xlfn.IFS(CallsTable[[#This Row],[Duration]]&lt;=10,"Under 10 mins",CallsTable[[#This Row],[Duration]]&lt;=30,"10 to 30 mins", CallsTable[[#This Row],[Duration]]&lt;60,"30 to 60 mins", CallsTable[[#This Row],[Duration]]&lt;=120,"1 to 2 hours",TRUE, "More than 2 hours")</f>
        <v>1 to 2 hours</v>
      </c>
      <c r="L376" s="5">
        <f>ROUND(CallsTable[[#This Row],[Satisfaction Rating]],0)</f>
        <v>4</v>
      </c>
    </row>
    <row r="377" spans="2:12" x14ac:dyDescent="0.3">
      <c r="B377" s="72" t="s">
        <v>1551</v>
      </c>
      <c r="C377" s="20" t="s">
        <v>1165</v>
      </c>
      <c r="D377" s="20">
        <v>105</v>
      </c>
      <c r="E377" s="69" t="s">
        <v>1184</v>
      </c>
      <c r="F377" s="70">
        <v>45033</v>
      </c>
      <c r="G377" s="20">
        <v>35</v>
      </c>
      <c r="H377" s="73">
        <v>4.4000000000000004</v>
      </c>
      <c r="I377" s="48">
        <f>IF(MONTH(CallsTable[[#This Row],[Date of Call]])&lt;=6, YEAR(CallsTable[[#This Row],[Date of Call]]),YEAR(CallsTable[[#This Row],[Date of Call]])+1)</f>
        <v>2023</v>
      </c>
      <c r="J377" s="48" t="str">
        <f>TEXT(CallsTable[[#This Row],[Date of Call]],"DDDD")</f>
        <v>Monday</v>
      </c>
      <c r="K377" s="48" t="str" cm="1">
        <f t="array" ref="K377">_xlfn.IFS(CallsTable[[#This Row],[Duration]]&lt;=10,"Under 10 mins",CallsTable[[#This Row],[Duration]]&lt;=30,"10 to 30 mins", CallsTable[[#This Row],[Duration]]&lt;60,"30 to 60 mins", CallsTable[[#This Row],[Duration]]&lt;=120,"1 to 2 hours",TRUE, "More than 2 hours")</f>
        <v>1 to 2 hours</v>
      </c>
      <c r="L377" s="5">
        <f>ROUND(CallsTable[[#This Row],[Satisfaction Rating]],0)</f>
        <v>4</v>
      </c>
    </row>
    <row r="378" spans="2:12" x14ac:dyDescent="0.3">
      <c r="B378" s="72" t="s">
        <v>1552</v>
      </c>
      <c r="C378" s="20" t="s">
        <v>1179</v>
      </c>
      <c r="D378" s="20">
        <v>165</v>
      </c>
      <c r="E378" s="69" t="s">
        <v>1166</v>
      </c>
      <c r="F378" s="70">
        <v>45033</v>
      </c>
      <c r="G378" s="20">
        <v>68</v>
      </c>
      <c r="H378" s="73">
        <v>4.3</v>
      </c>
      <c r="I378" s="48">
        <f>IF(MONTH(CallsTable[[#This Row],[Date of Call]])&lt;=6, YEAR(CallsTable[[#This Row],[Date of Call]]),YEAR(CallsTable[[#This Row],[Date of Call]])+1)</f>
        <v>2023</v>
      </c>
      <c r="J378" s="48" t="str">
        <f>TEXT(CallsTable[[#This Row],[Date of Call]],"DDDD")</f>
        <v>Monday</v>
      </c>
      <c r="K378" s="48" t="str" cm="1">
        <f t="array" ref="K378">_xlfn.IFS(CallsTable[[#This Row],[Duration]]&lt;=10,"Under 10 mins",CallsTable[[#This Row],[Duration]]&lt;=30,"10 to 30 mins", CallsTable[[#This Row],[Duration]]&lt;60,"30 to 60 mins", CallsTable[[#This Row],[Duration]]&lt;=120,"1 to 2 hours",TRUE, "More than 2 hours")</f>
        <v>More than 2 hours</v>
      </c>
      <c r="L378" s="5">
        <f>ROUND(CallsTable[[#This Row],[Satisfaction Rating]],0)</f>
        <v>4</v>
      </c>
    </row>
    <row r="379" spans="2:12" x14ac:dyDescent="0.3">
      <c r="B379" s="72" t="s">
        <v>1553</v>
      </c>
      <c r="C379" s="20" t="s">
        <v>1192</v>
      </c>
      <c r="D379" s="20">
        <v>125</v>
      </c>
      <c r="E379" s="69" t="s">
        <v>1166</v>
      </c>
      <c r="F379" s="70">
        <v>45033</v>
      </c>
      <c r="G379" s="20">
        <v>148</v>
      </c>
      <c r="H379" s="73">
        <v>4.5</v>
      </c>
      <c r="I379" s="48">
        <f>IF(MONTH(CallsTable[[#This Row],[Date of Call]])&lt;=6, YEAR(CallsTable[[#This Row],[Date of Call]]),YEAR(CallsTable[[#This Row],[Date of Call]])+1)</f>
        <v>2023</v>
      </c>
      <c r="J379" s="48" t="str">
        <f>TEXT(CallsTable[[#This Row],[Date of Call]],"DDDD")</f>
        <v>Monday</v>
      </c>
      <c r="K379" s="48" t="str" cm="1">
        <f t="array" ref="K379">_xlfn.IFS(CallsTable[[#This Row],[Duration]]&lt;=10,"Under 10 mins",CallsTable[[#This Row],[Duration]]&lt;=30,"10 to 30 mins", CallsTable[[#This Row],[Duration]]&lt;60,"30 to 60 mins", CallsTable[[#This Row],[Duration]]&lt;=120,"1 to 2 hours",TRUE, "More than 2 hours")</f>
        <v>More than 2 hours</v>
      </c>
      <c r="L379" s="5">
        <f>ROUND(CallsTable[[#This Row],[Satisfaction Rating]],0)</f>
        <v>5</v>
      </c>
    </row>
    <row r="380" spans="2:12" x14ac:dyDescent="0.3">
      <c r="B380" s="72" t="s">
        <v>1554</v>
      </c>
      <c r="C380" s="20" t="s">
        <v>1165</v>
      </c>
      <c r="D380" s="20">
        <v>88</v>
      </c>
      <c r="E380" s="69" t="s">
        <v>1157</v>
      </c>
      <c r="F380" s="70">
        <v>45034</v>
      </c>
      <c r="G380" s="20">
        <v>81</v>
      </c>
      <c r="H380" s="73">
        <v>4.2</v>
      </c>
      <c r="I380" s="48">
        <f>IF(MONTH(CallsTable[[#This Row],[Date of Call]])&lt;=6, YEAR(CallsTable[[#This Row],[Date of Call]]),YEAR(CallsTable[[#This Row],[Date of Call]])+1)</f>
        <v>2023</v>
      </c>
      <c r="J380" s="48" t="str">
        <f>TEXT(CallsTable[[#This Row],[Date of Call]],"DDDD")</f>
        <v>Tuesday</v>
      </c>
      <c r="K380" s="48" t="str" cm="1">
        <f t="array" ref="K380">_xlfn.IFS(CallsTable[[#This Row],[Duration]]&lt;=10,"Under 10 mins",CallsTable[[#This Row],[Duration]]&lt;=30,"10 to 30 mins", CallsTable[[#This Row],[Duration]]&lt;60,"30 to 60 mins", CallsTable[[#This Row],[Duration]]&lt;=120,"1 to 2 hours",TRUE, "More than 2 hours")</f>
        <v>1 to 2 hours</v>
      </c>
      <c r="L380" s="5">
        <f>ROUND(CallsTable[[#This Row],[Satisfaction Rating]],0)</f>
        <v>4</v>
      </c>
    </row>
    <row r="381" spans="2:12" x14ac:dyDescent="0.3">
      <c r="B381" s="72" t="s">
        <v>1555</v>
      </c>
      <c r="C381" s="20" t="s">
        <v>1187</v>
      </c>
      <c r="D381" s="20">
        <v>6</v>
      </c>
      <c r="E381" s="69" t="s">
        <v>1157</v>
      </c>
      <c r="F381" s="70">
        <v>45034</v>
      </c>
      <c r="G381" s="20">
        <v>75</v>
      </c>
      <c r="H381" s="73">
        <v>3.9</v>
      </c>
      <c r="I381" s="48">
        <f>IF(MONTH(CallsTable[[#This Row],[Date of Call]])&lt;=6, YEAR(CallsTable[[#This Row],[Date of Call]]),YEAR(CallsTable[[#This Row],[Date of Call]])+1)</f>
        <v>2023</v>
      </c>
      <c r="J381" s="48" t="str">
        <f>TEXT(CallsTable[[#This Row],[Date of Call]],"DDDD")</f>
        <v>Tuesday</v>
      </c>
      <c r="K381" s="48" t="str" cm="1">
        <f t="array" ref="K381">_xlfn.IFS(CallsTable[[#This Row],[Duration]]&lt;=10,"Under 10 mins",CallsTable[[#This Row],[Duration]]&lt;=30,"10 to 30 mins", CallsTable[[#This Row],[Duration]]&lt;60,"30 to 60 mins", CallsTable[[#This Row],[Duration]]&lt;=120,"1 to 2 hours",TRUE, "More than 2 hours")</f>
        <v>Under 10 mins</v>
      </c>
      <c r="L381" s="5">
        <f>ROUND(CallsTable[[#This Row],[Satisfaction Rating]],0)</f>
        <v>4</v>
      </c>
    </row>
    <row r="382" spans="2:12" x14ac:dyDescent="0.3">
      <c r="B382" s="72" t="s">
        <v>1556</v>
      </c>
      <c r="C382" s="20" t="s">
        <v>1181</v>
      </c>
      <c r="D382" s="20">
        <v>69</v>
      </c>
      <c r="E382" s="69" t="s">
        <v>1172</v>
      </c>
      <c r="F382" s="70">
        <v>45035</v>
      </c>
      <c r="G382" s="20">
        <v>32</v>
      </c>
      <c r="H382" s="73">
        <v>3.6</v>
      </c>
      <c r="I382" s="48">
        <f>IF(MONTH(CallsTable[[#This Row],[Date of Call]])&lt;=6, YEAR(CallsTable[[#This Row],[Date of Call]]),YEAR(CallsTable[[#This Row],[Date of Call]])+1)</f>
        <v>2023</v>
      </c>
      <c r="J382" s="48" t="str">
        <f>TEXT(CallsTable[[#This Row],[Date of Call]],"DDDD")</f>
        <v>Wednesday</v>
      </c>
      <c r="K382" s="48" t="str" cm="1">
        <f t="array" ref="K382">_xlfn.IFS(CallsTable[[#This Row],[Duration]]&lt;=10,"Under 10 mins",CallsTable[[#This Row],[Duration]]&lt;=30,"10 to 30 mins", CallsTable[[#This Row],[Duration]]&lt;60,"30 to 60 mins", CallsTable[[#This Row],[Duration]]&lt;=120,"1 to 2 hours",TRUE, "More than 2 hours")</f>
        <v>1 to 2 hours</v>
      </c>
      <c r="L382" s="5">
        <f>ROUND(CallsTable[[#This Row],[Satisfaction Rating]],0)</f>
        <v>4</v>
      </c>
    </row>
    <row r="383" spans="2:12" x14ac:dyDescent="0.3">
      <c r="B383" s="72" t="s">
        <v>1557</v>
      </c>
      <c r="C383" s="20" t="s">
        <v>1158</v>
      </c>
      <c r="D383" s="20">
        <v>107</v>
      </c>
      <c r="E383" s="69" t="s">
        <v>1172</v>
      </c>
      <c r="F383" s="70">
        <v>45035</v>
      </c>
      <c r="G383" s="20">
        <v>156</v>
      </c>
      <c r="H383" s="73">
        <v>3.8</v>
      </c>
      <c r="I383" s="48">
        <f>IF(MONTH(CallsTable[[#This Row],[Date of Call]])&lt;=6, YEAR(CallsTable[[#This Row],[Date of Call]]),YEAR(CallsTable[[#This Row],[Date of Call]])+1)</f>
        <v>2023</v>
      </c>
      <c r="J383" s="48" t="str">
        <f>TEXT(CallsTable[[#This Row],[Date of Call]],"DDDD")</f>
        <v>Wednesday</v>
      </c>
      <c r="K383" s="48" t="str" cm="1">
        <f t="array" ref="K383">_xlfn.IFS(CallsTable[[#This Row],[Duration]]&lt;=10,"Under 10 mins",CallsTable[[#This Row],[Duration]]&lt;=30,"10 to 30 mins", CallsTable[[#This Row],[Duration]]&lt;60,"30 to 60 mins", CallsTable[[#This Row],[Duration]]&lt;=120,"1 to 2 hours",TRUE, "More than 2 hours")</f>
        <v>1 to 2 hours</v>
      </c>
      <c r="L383" s="5">
        <f>ROUND(CallsTable[[#This Row],[Satisfaction Rating]],0)</f>
        <v>4</v>
      </c>
    </row>
    <row r="384" spans="2:12" x14ac:dyDescent="0.3">
      <c r="B384" s="72" t="s">
        <v>1558</v>
      </c>
      <c r="C384" s="20" t="s">
        <v>1161</v>
      </c>
      <c r="D384" s="20">
        <v>90</v>
      </c>
      <c r="E384" s="69" t="s">
        <v>1166</v>
      </c>
      <c r="F384" s="70">
        <v>45035</v>
      </c>
      <c r="G384" s="20">
        <v>99</v>
      </c>
      <c r="H384" s="73">
        <v>4.9000000000000004</v>
      </c>
      <c r="I384" s="48">
        <f>IF(MONTH(CallsTable[[#This Row],[Date of Call]])&lt;=6, YEAR(CallsTable[[#This Row],[Date of Call]]),YEAR(CallsTable[[#This Row],[Date of Call]])+1)</f>
        <v>2023</v>
      </c>
      <c r="J384" s="48" t="str">
        <f>TEXT(CallsTable[[#This Row],[Date of Call]],"DDDD")</f>
        <v>Wednesday</v>
      </c>
      <c r="K384" s="48" t="str" cm="1">
        <f t="array" ref="K384">_xlfn.IFS(CallsTable[[#This Row],[Duration]]&lt;=10,"Under 10 mins",CallsTable[[#This Row],[Duration]]&lt;=30,"10 to 30 mins", CallsTable[[#This Row],[Duration]]&lt;60,"30 to 60 mins", CallsTable[[#This Row],[Duration]]&lt;=120,"1 to 2 hours",TRUE, "More than 2 hours")</f>
        <v>1 to 2 hours</v>
      </c>
      <c r="L384" s="5">
        <f>ROUND(CallsTable[[#This Row],[Satisfaction Rating]],0)</f>
        <v>5</v>
      </c>
    </row>
    <row r="385" spans="2:12" x14ac:dyDescent="0.3">
      <c r="B385" s="72" t="s">
        <v>1559</v>
      </c>
      <c r="C385" s="20" t="s">
        <v>1156</v>
      </c>
      <c r="D385" s="20">
        <v>120</v>
      </c>
      <c r="E385" s="69" t="s">
        <v>1184</v>
      </c>
      <c r="F385" s="70">
        <v>45035</v>
      </c>
      <c r="G385" s="20">
        <v>26</v>
      </c>
      <c r="H385" s="73">
        <v>4</v>
      </c>
      <c r="I385" s="48">
        <f>IF(MONTH(CallsTable[[#This Row],[Date of Call]])&lt;=6, YEAR(CallsTable[[#This Row],[Date of Call]]),YEAR(CallsTable[[#This Row],[Date of Call]])+1)</f>
        <v>2023</v>
      </c>
      <c r="J385" s="48" t="str">
        <f>TEXT(CallsTable[[#This Row],[Date of Call]],"DDDD")</f>
        <v>Wednesday</v>
      </c>
      <c r="K385" s="48" t="str" cm="1">
        <f t="array" ref="K385">_xlfn.IFS(CallsTable[[#This Row],[Duration]]&lt;=10,"Under 10 mins",CallsTable[[#This Row],[Duration]]&lt;=30,"10 to 30 mins", CallsTable[[#This Row],[Duration]]&lt;60,"30 to 60 mins", CallsTable[[#This Row],[Duration]]&lt;=120,"1 to 2 hours",TRUE, "More than 2 hours")</f>
        <v>1 to 2 hours</v>
      </c>
      <c r="L385" s="5">
        <f>ROUND(CallsTable[[#This Row],[Satisfaction Rating]],0)</f>
        <v>4</v>
      </c>
    </row>
    <row r="386" spans="2:12" x14ac:dyDescent="0.3">
      <c r="B386" s="72" t="s">
        <v>1560</v>
      </c>
      <c r="C386" s="20" t="s">
        <v>1171</v>
      </c>
      <c r="D386" s="20">
        <v>47</v>
      </c>
      <c r="E386" s="69" t="s">
        <v>1172</v>
      </c>
      <c r="F386" s="70">
        <v>45035</v>
      </c>
      <c r="G386" s="20">
        <v>84</v>
      </c>
      <c r="H386" s="73">
        <v>4.0999999999999996</v>
      </c>
      <c r="I386" s="48">
        <f>IF(MONTH(CallsTable[[#This Row],[Date of Call]])&lt;=6, YEAR(CallsTable[[#This Row],[Date of Call]]),YEAR(CallsTable[[#This Row],[Date of Call]])+1)</f>
        <v>2023</v>
      </c>
      <c r="J386" s="48" t="str">
        <f>TEXT(CallsTable[[#This Row],[Date of Call]],"DDDD")</f>
        <v>Wednesday</v>
      </c>
      <c r="K386" s="48" t="str" cm="1">
        <f t="array" ref="K386">_xlfn.IFS(CallsTable[[#This Row],[Duration]]&lt;=10,"Under 10 mins",CallsTable[[#This Row],[Duration]]&lt;=30,"10 to 30 mins", CallsTable[[#This Row],[Duration]]&lt;60,"30 to 60 mins", CallsTable[[#This Row],[Duration]]&lt;=120,"1 to 2 hours",TRUE, "More than 2 hours")</f>
        <v>30 to 60 mins</v>
      </c>
      <c r="L386" s="5">
        <f>ROUND(CallsTable[[#This Row],[Satisfaction Rating]],0)</f>
        <v>4</v>
      </c>
    </row>
    <row r="387" spans="2:12" x14ac:dyDescent="0.3">
      <c r="B387" s="72" t="s">
        <v>1561</v>
      </c>
      <c r="C387" s="20" t="s">
        <v>1169</v>
      </c>
      <c r="D387" s="20">
        <v>60</v>
      </c>
      <c r="E387" s="69" t="s">
        <v>1184</v>
      </c>
      <c r="F387" s="70">
        <v>45035</v>
      </c>
      <c r="G387" s="20">
        <v>84</v>
      </c>
      <c r="H387" s="73">
        <v>4.8</v>
      </c>
      <c r="I387" s="48">
        <f>IF(MONTH(CallsTable[[#This Row],[Date of Call]])&lt;=6, YEAR(CallsTable[[#This Row],[Date of Call]]),YEAR(CallsTable[[#This Row],[Date of Call]])+1)</f>
        <v>2023</v>
      </c>
      <c r="J387" s="48" t="str">
        <f>TEXT(CallsTable[[#This Row],[Date of Call]],"DDDD")</f>
        <v>Wednesday</v>
      </c>
      <c r="K387" s="48" t="str" cm="1">
        <f t="array" ref="K387">_xlfn.IFS(CallsTable[[#This Row],[Duration]]&lt;=10,"Under 10 mins",CallsTable[[#This Row],[Duration]]&lt;=30,"10 to 30 mins", CallsTable[[#This Row],[Duration]]&lt;60,"30 to 60 mins", CallsTable[[#This Row],[Duration]]&lt;=120,"1 to 2 hours",TRUE, "More than 2 hours")</f>
        <v>1 to 2 hours</v>
      </c>
      <c r="L387" s="5">
        <f>ROUND(CallsTable[[#This Row],[Satisfaction Rating]],0)</f>
        <v>5</v>
      </c>
    </row>
    <row r="388" spans="2:12" x14ac:dyDescent="0.3">
      <c r="B388" s="72" t="s">
        <v>1562</v>
      </c>
      <c r="C388" s="20" t="s">
        <v>1174</v>
      </c>
      <c r="D388" s="20">
        <v>64</v>
      </c>
      <c r="E388" s="69" t="s">
        <v>1166</v>
      </c>
      <c r="F388" s="70">
        <v>45035</v>
      </c>
      <c r="G388" s="20">
        <v>170</v>
      </c>
      <c r="H388" s="73">
        <v>2.2999999999999998</v>
      </c>
      <c r="I388" s="48">
        <f>IF(MONTH(CallsTable[[#This Row],[Date of Call]])&lt;=6, YEAR(CallsTable[[#This Row],[Date of Call]]),YEAR(CallsTable[[#This Row],[Date of Call]])+1)</f>
        <v>2023</v>
      </c>
      <c r="J388" s="48" t="str">
        <f>TEXT(CallsTable[[#This Row],[Date of Call]],"DDDD")</f>
        <v>Wednesday</v>
      </c>
      <c r="K388" s="48" t="str" cm="1">
        <f t="array" ref="K388">_xlfn.IFS(CallsTable[[#This Row],[Duration]]&lt;=10,"Under 10 mins",CallsTable[[#This Row],[Duration]]&lt;=30,"10 to 30 mins", CallsTable[[#This Row],[Duration]]&lt;60,"30 to 60 mins", CallsTable[[#This Row],[Duration]]&lt;=120,"1 to 2 hours",TRUE, "More than 2 hours")</f>
        <v>1 to 2 hours</v>
      </c>
      <c r="L388" s="5">
        <f>ROUND(CallsTable[[#This Row],[Satisfaction Rating]],0)</f>
        <v>2</v>
      </c>
    </row>
    <row r="389" spans="2:12" x14ac:dyDescent="0.3">
      <c r="B389" s="72" t="s">
        <v>1563</v>
      </c>
      <c r="C389" s="20" t="s">
        <v>1179</v>
      </c>
      <c r="D389" s="20">
        <v>62</v>
      </c>
      <c r="E389" s="69" t="s">
        <v>1172</v>
      </c>
      <c r="F389" s="70">
        <v>45035</v>
      </c>
      <c r="G389" s="20">
        <v>35</v>
      </c>
      <c r="H389" s="73">
        <v>4.4000000000000004</v>
      </c>
      <c r="I389" s="48">
        <f>IF(MONTH(CallsTable[[#This Row],[Date of Call]])&lt;=6, YEAR(CallsTable[[#This Row],[Date of Call]]),YEAR(CallsTable[[#This Row],[Date of Call]])+1)</f>
        <v>2023</v>
      </c>
      <c r="J389" s="48" t="str">
        <f>TEXT(CallsTable[[#This Row],[Date of Call]],"DDDD")</f>
        <v>Wednesday</v>
      </c>
      <c r="K389" s="48" t="str" cm="1">
        <f t="array" ref="K389">_xlfn.IFS(CallsTable[[#This Row],[Duration]]&lt;=10,"Under 10 mins",CallsTable[[#This Row],[Duration]]&lt;=30,"10 to 30 mins", CallsTable[[#This Row],[Duration]]&lt;60,"30 to 60 mins", CallsTable[[#This Row],[Duration]]&lt;=120,"1 to 2 hours",TRUE, "More than 2 hours")</f>
        <v>1 to 2 hours</v>
      </c>
      <c r="L389" s="5">
        <f>ROUND(CallsTable[[#This Row],[Satisfaction Rating]],0)</f>
        <v>4</v>
      </c>
    </row>
    <row r="390" spans="2:12" x14ac:dyDescent="0.3">
      <c r="B390" s="72" t="s">
        <v>1564</v>
      </c>
      <c r="C390" s="20" t="s">
        <v>1183</v>
      </c>
      <c r="D390" s="20">
        <v>88</v>
      </c>
      <c r="E390" s="69" t="s">
        <v>1172</v>
      </c>
      <c r="F390" s="70">
        <v>45036</v>
      </c>
      <c r="G390" s="20">
        <v>35</v>
      </c>
      <c r="H390" s="73">
        <v>3.8</v>
      </c>
      <c r="I390" s="48">
        <f>IF(MONTH(CallsTable[[#This Row],[Date of Call]])&lt;=6, YEAR(CallsTable[[#This Row],[Date of Call]]),YEAR(CallsTable[[#This Row],[Date of Call]])+1)</f>
        <v>2023</v>
      </c>
      <c r="J390" s="48" t="str">
        <f>TEXT(CallsTable[[#This Row],[Date of Call]],"DDDD")</f>
        <v>Thursday</v>
      </c>
      <c r="K390" s="48" t="str" cm="1">
        <f t="array" ref="K390">_xlfn.IFS(CallsTable[[#This Row],[Duration]]&lt;=10,"Under 10 mins",CallsTable[[#This Row],[Duration]]&lt;=30,"10 to 30 mins", CallsTable[[#This Row],[Duration]]&lt;60,"30 to 60 mins", CallsTable[[#This Row],[Duration]]&lt;=120,"1 to 2 hours",TRUE, "More than 2 hours")</f>
        <v>1 to 2 hours</v>
      </c>
      <c r="L390" s="5">
        <f>ROUND(CallsTable[[#This Row],[Satisfaction Rating]],0)</f>
        <v>4</v>
      </c>
    </row>
    <row r="391" spans="2:12" x14ac:dyDescent="0.3">
      <c r="B391" s="72" t="s">
        <v>1565</v>
      </c>
      <c r="C391" s="20" t="s">
        <v>1192</v>
      </c>
      <c r="D391" s="20">
        <v>116</v>
      </c>
      <c r="E391" s="69" t="s">
        <v>1172</v>
      </c>
      <c r="F391" s="70">
        <v>45036</v>
      </c>
      <c r="G391" s="20">
        <v>132</v>
      </c>
      <c r="H391" s="73">
        <v>5</v>
      </c>
      <c r="I391" s="48">
        <f>IF(MONTH(CallsTable[[#This Row],[Date of Call]])&lt;=6, YEAR(CallsTable[[#This Row],[Date of Call]]),YEAR(CallsTable[[#This Row],[Date of Call]])+1)</f>
        <v>2023</v>
      </c>
      <c r="J391" s="48" t="str">
        <f>TEXT(CallsTable[[#This Row],[Date of Call]],"DDDD")</f>
        <v>Thursday</v>
      </c>
      <c r="K391" s="48" t="str" cm="1">
        <f t="array" ref="K391">_xlfn.IFS(CallsTable[[#This Row],[Duration]]&lt;=10,"Under 10 mins",CallsTable[[#This Row],[Duration]]&lt;=30,"10 to 30 mins", CallsTable[[#This Row],[Duration]]&lt;60,"30 to 60 mins", CallsTable[[#This Row],[Duration]]&lt;=120,"1 to 2 hours",TRUE, "More than 2 hours")</f>
        <v>1 to 2 hours</v>
      </c>
      <c r="L391" s="5">
        <f>ROUND(CallsTable[[#This Row],[Satisfaction Rating]],0)</f>
        <v>5</v>
      </c>
    </row>
    <row r="392" spans="2:12" x14ac:dyDescent="0.3">
      <c r="B392" s="72" t="s">
        <v>1566</v>
      </c>
      <c r="C392" s="20" t="s">
        <v>1161</v>
      </c>
      <c r="D392" s="20">
        <v>82</v>
      </c>
      <c r="E392" s="69" t="s">
        <v>1157</v>
      </c>
      <c r="F392" s="70">
        <v>45037</v>
      </c>
      <c r="G392" s="20">
        <v>144</v>
      </c>
      <c r="H392" s="73">
        <v>3.3</v>
      </c>
      <c r="I392" s="48">
        <f>IF(MONTH(CallsTable[[#This Row],[Date of Call]])&lt;=6, YEAR(CallsTable[[#This Row],[Date of Call]]),YEAR(CallsTable[[#This Row],[Date of Call]])+1)</f>
        <v>2023</v>
      </c>
      <c r="J392" s="48" t="str">
        <f>TEXT(CallsTable[[#This Row],[Date of Call]],"DDDD")</f>
        <v>Friday</v>
      </c>
      <c r="K392" s="48" t="str" cm="1">
        <f t="array" ref="K392">_xlfn.IFS(CallsTable[[#This Row],[Duration]]&lt;=10,"Under 10 mins",CallsTable[[#This Row],[Duration]]&lt;=30,"10 to 30 mins", CallsTable[[#This Row],[Duration]]&lt;60,"30 to 60 mins", CallsTable[[#This Row],[Duration]]&lt;=120,"1 to 2 hours",TRUE, "More than 2 hours")</f>
        <v>1 to 2 hours</v>
      </c>
      <c r="L392" s="5">
        <f>ROUND(CallsTable[[#This Row],[Satisfaction Rating]],0)</f>
        <v>3</v>
      </c>
    </row>
    <row r="393" spans="2:12" x14ac:dyDescent="0.3">
      <c r="B393" s="72" t="s">
        <v>1567</v>
      </c>
      <c r="C393" s="20" t="s">
        <v>1179</v>
      </c>
      <c r="D393" s="20">
        <v>99</v>
      </c>
      <c r="E393" s="69" t="s">
        <v>1166</v>
      </c>
      <c r="F393" s="70">
        <v>45037</v>
      </c>
      <c r="G393" s="20">
        <v>48</v>
      </c>
      <c r="H393" s="73">
        <v>5</v>
      </c>
      <c r="I393" s="48">
        <f>IF(MONTH(CallsTable[[#This Row],[Date of Call]])&lt;=6, YEAR(CallsTable[[#This Row],[Date of Call]]),YEAR(CallsTable[[#This Row],[Date of Call]])+1)</f>
        <v>2023</v>
      </c>
      <c r="J393" s="48" t="str">
        <f>TEXT(CallsTable[[#This Row],[Date of Call]],"DDDD")</f>
        <v>Friday</v>
      </c>
      <c r="K393" s="48" t="str" cm="1">
        <f t="array" ref="K393">_xlfn.IFS(CallsTable[[#This Row],[Duration]]&lt;=10,"Under 10 mins",CallsTable[[#This Row],[Duration]]&lt;=30,"10 to 30 mins", CallsTable[[#This Row],[Duration]]&lt;60,"30 to 60 mins", CallsTable[[#This Row],[Duration]]&lt;=120,"1 to 2 hours",TRUE, "More than 2 hours")</f>
        <v>1 to 2 hours</v>
      </c>
      <c r="L393" s="5">
        <f>ROUND(CallsTable[[#This Row],[Satisfaction Rating]],0)</f>
        <v>5</v>
      </c>
    </row>
    <row r="394" spans="2:12" x14ac:dyDescent="0.3">
      <c r="B394" s="72" t="s">
        <v>1568</v>
      </c>
      <c r="C394" s="20" t="s">
        <v>1179</v>
      </c>
      <c r="D394" s="20">
        <v>55</v>
      </c>
      <c r="E394" s="69" t="s">
        <v>1157</v>
      </c>
      <c r="F394" s="70">
        <v>45037</v>
      </c>
      <c r="G394" s="20">
        <v>200</v>
      </c>
      <c r="H394" s="73">
        <v>2.2999999999999998</v>
      </c>
      <c r="I394" s="48">
        <f>IF(MONTH(CallsTable[[#This Row],[Date of Call]])&lt;=6, YEAR(CallsTable[[#This Row],[Date of Call]]),YEAR(CallsTable[[#This Row],[Date of Call]])+1)</f>
        <v>2023</v>
      </c>
      <c r="J394" s="48" t="str">
        <f>TEXT(CallsTable[[#This Row],[Date of Call]],"DDDD")</f>
        <v>Friday</v>
      </c>
      <c r="K394" s="48" t="str" cm="1">
        <f t="array" ref="K394">_xlfn.IFS(CallsTable[[#This Row],[Duration]]&lt;=10,"Under 10 mins",CallsTable[[#This Row],[Duration]]&lt;=30,"10 to 30 mins", CallsTable[[#This Row],[Duration]]&lt;60,"30 to 60 mins", CallsTable[[#This Row],[Duration]]&lt;=120,"1 to 2 hours",TRUE, "More than 2 hours")</f>
        <v>30 to 60 mins</v>
      </c>
      <c r="L394" s="5">
        <f>ROUND(CallsTable[[#This Row],[Satisfaction Rating]],0)</f>
        <v>2</v>
      </c>
    </row>
    <row r="395" spans="2:12" x14ac:dyDescent="0.3">
      <c r="B395" s="72" t="s">
        <v>1569</v>
      </c>
      <c r="C395" s="20" t="s">
        <v>1174</v>
      </c>
      <c r="D395" s="20">
        <v>61</v>
      </c>
      <c r="E395" s="69" t="s">
        <v>1184</v>
      </c>
      <c r="F395" s="70">
        <v>45037</v>
      </c>
      <c r="G395" s="20">
        <v>38</v>
      </c>
      <c r="H395" s="73">
        <v>4.8</v>
      </c>
      <c r="I395" s="48">
        <f>IF(MONTH(CallsTable[[#This Row],[Date of Call]])&lt;=6, YEAR(CallsTable[[#This Row],[Date of Call]]),YEAR(CallsTable[[#This Row],[Date of Call]])+1)</f>
        <v>2023</v>
      </c>
      <c r="J395" s="48" t="str">
        <f>TEXT(CallsTable[[#This Row],[Date of Call]],"DDDD")</f>
        <v>Friday</v>
      </c>
      <c r="K395" s="48" t="str" cm="1">
        <f t="array" ref="K395">_xlfn.IFS(CallsTable[[#This Row],[Duration]]&lt;=10,"Under 10 mins",CallsTable[[#This Row],[Duration]]&lt;=30,"10 to 30 mins", CallsTable[[#This Row],[Duration]]&lt;60,"30 to 60 mins", CallsTable[[#This Row],[Duration]]&lt;=120,"1 to 2 hours",TRUE, "More than 2 hours")</f>
        <v>1 to 2 hours</v>
      </c>
      <c r="L395" s="5">
        <f>ROUND(CallsTable[[#This Row],[Satisfaction Rating]],0)</f>
        <v>5</v>
      </c>
    </row>
    <row r="396" spans="2:12" x14ac:dyDescent="0.3">
      <c r="B396" s="72" t="s">
        <v>1570</v>
      </c>
      <c r="C396" s="20" t="s">
        <v>1192</v>
      </c>
      <c r="D396" s="20">
        <v>36</v>
      </c>
      <c r="E396" s="69" t="s">
        <v>1178</v>
      </c>
      <c r="F396" s="70">
        <v>45037</v>
      </c>
      <c r="G396" s="20">
        <v>81</v>
      </c>
      <c r="H396" s="73">
        <v>3.7</v>
      </c>
      <c r="I396" s="48">
        <f>IF(MONTH(CallsTable[[#This Row],[Date of Call]])&lt;=6, YEAR(CallsTable[[#This Row],[Date of Call]]),YEAR(CallsTable[[#This Row],[Date of Call]])+1)</f>
        <v>2023</v>
      </c>
      <c r="J396" s="48" t="str">
        <f>TEXT(CallsTable[[#This Row],[Date of Call]],"DDDD")</f>
        <v>Friday</v>
      </c>
      <c r="K396" s="48" t="str" cm="1">
        <f t="array" ref="K396">_xlfn.IFS(CallsTable[[#This Row],[Duration]]&lt;=10,"Under 10 mins",CallsTable[[#This Row],[Duration]]&lt;=30,"10 to 30 mins", CallsTable[[#This Row],[Duration]]&lt;60,"30 to 60 mins", CallsTable[[#This Row],[Duration]]&lt;=120,"1 to 2 hours",TRUE, "More than 2 hours")</f>
        <v>30 to 60 mins</v>
      </c>
      <c r="L396" s="5">
        <f>ROUND(CallsTable[[#This Row],[Satisfaction Rating]],0)</f>
        <v>4</v>
      </c>
    </row>
    <row r="397" spans="2:12" x14ac:dyDescent="0.3">
      <c r="B397" s="72" t="s">
        <v>1571</v>
      </c>
      <c r="C397" s="20" t="s">
        <v>1161</v>
      </c>
      <c r="D397" s="20">
        <v>123</v>
      </c>
      <c r="E397" s="69" t="s">
        <v>1172</v>
      </c>
      <c r="F397" s="70">
        <v>45037</v>
      </c>
      <c r="G397" s="20">
        <v>120</v>
      </c>
      <c r="H397" s="73">
        <v>4.2</v>
      </c>
      <c r="I397" s="48">
        <f>IF(MONTH(CallsTable[[#This Row],[Date of Call]])&lt;=6, YEAR(CallsTable[[#This Row],[Date of Call]]),YEAR(CallsTable[[#This Row],[Date of Call]])+1)</f>
        <v>2023</v>
      </c>
      <c r="J397" s="48" t="str">
        <f>TEXT(CallsTable[[#This Row],[Date of Call]],"DDDD")</f>
        <v>Friday</v>
      </c>
      <c r="K397" s="48" t="str" cm="1">
        <f t="array" ref="K397">_xlfn.IFS(CallsTable[[#This Row],[Duration]]&lt;=10,"Under 10 mins",CallsTable[[#This Row],[Duration]]&lt;=30,"10 to 30 mins", CallsTable[[#This Row],[Duration]]&lt;60,"30 to 60 mins", CallsTable[[#This Row],[Duration]]&lt;=120,"1 to 2 hours",TRUE, "More than 2 hours")</f>
        <v>More than 2 hours</v>
      </c>
      <c r="L397" s="5">
        <f>ROUND(CallsTable[[#This Row],[Satisfaction Rating]],0)</f>
        <v>4</v>
      </c>
    </row>
    <row r="398" spans="2:12" x14ac:dyDescent="0.3">
      <c r="B398" s="72" t="s">
        <v>1572</v>
      </c>
      <c r="C398" s="20" t="s">
        <v>1162</v>
      </c>
      <c r="D398" s="20">
        <v>24</v>
      </c>
      <c r="E398" s="69" t="s">
        <v>1184</v>
      </c>
      <c r="F398" s="70">
        <v>45037</v>
      </c>
      <c r="G398" s="20">
        <v>74</v>
      </c>
      <c r="H398" s="73">
        <v>4.8</v>
      </c>
      <c r="I398" s="48">
        <f>IF(MONTH(CallsTable[[#This Row],[Date of Call]])&lt;=6, YEAR(CallsTable[[#This Row],[Date of Call]]),YEAR(CallsTable[[#This Row],[Date of Call]])+1)</f>
        <v>2023</v>
      </c>
      <c r="J398" s="48" t="str">
        <f>TEXT(CallsTable[[#This Row],[Date of Call]],"DDDD")</f>
        <v>Friday</v>
      </c>
      <c r="K398" s="48" t="str" cm="1">
        <f t="array" ref="K398">_xlfn.IFS(CallsTable[[#This Row],[Duration]]&lt;=10,"Under 10 mins",CallsTable[[#This Row],[Duration]]&lt;=30,"10 to 30 mins", CallsTable[[#This Row],[Duration]]&lt;60,"30 to 60 mins", CallsTable[[#This Row],[Duration]]&lt;=120,"1 to 2 hours",TRUE, "More than 2 hours")</f>
        <v>10 to 30 mins</v>
      </c>
      <c r="L398" s="5">
        <f>ROUND(CallsTable[[#This Row],[Satisfaction Rating]],0)</f>
        <v>5</v>
      </c>
    </row>
    <row r="399" spans="2:12" x14ac:dyDescent="0.3">
      <c r="B399" s="72" t="s">
        <v>1573</v>
      </c>
      <c r="C399" s="20" t="s">
        <v>1161</v>
      </c>
      <c r="D399" s="20">
        <v>43</v>
      </c>
      <c r="E399" s="69" t="s">
        <v>1172</v>
      </c>
      <c r="F399" s="70">
        <v>45038</v>
      </c>
      <c r="G399" s="20">
        <v>128</v>
      </c>
      <c r="H399" s="73">
        <v>4.7</v>
      </c>
      <c r="I399" s="48">
        <f>IF(MONTH(CallsTable[[#This Row],[Date of Call]])&lt;=6, YEAR(CallsTable[[#This Row],[Date of Call]]),YEAR(CallsTable[[#This Row],[Date of Call]])+1)</f>
        <v>2023</v>
      </c>
      <c r="J399" s="48" t="str">
        <f>TEXT(CallsTable[[#This Row],[Date of Call]],"DDDD")</f>
        <v>Saturday</v>
      </c>
      <c r="K399" s="48" t="str" cm="1">
        <f t="array" ref="K399">_xlfn.IFS(CallsTable[[#This Row],[Duration]]&lt;=10,"Under 10 mins",CallsTable[[#This Row],[Duration]]&lt;=30,"10 to 30 mins", CallsTable[[#This Row],[Duration]]&lt;60,"30 to 60 mins", CallsTable[[#This Row],[Duration]]&lt;=120,"1 to 2 hours",TRUE, "More than 2 hours")</f>
        <v>30 to 60 mins</v>
      </c>
      <c r="L399" s="5">
        <f>ROUND(CallsTable[[#This Row],[Satisfaction Rating]],0)</f>
        <v>5</v>
      </c>
    </row>
    <row r="400" spans="2:12" x14ac:dyDescent="0.3">
      <c r="B400" s="72" t="s">
        <v>1574</v>
      </c>
      <c r="C400" s="20" t="s">
        <v>1169</v>
      </c>
      <c r="D400" s="20">
        <v>95</v>
      </c>
      <c r="E400" s="69" t="s">
        <v>1166</v>
      </c>
      <c r="F400" s="70">
        <v>45038</v>
      </c>
      <c r="G400" s="20">
        <v>21</v>
      </c>
      <c r="H400" s="73">
        <v>3.9</v>
      </c>
      <c r="I400" s="48">
        <f>IF(MONTH(CallsTable[[#This Row],[Date of Call]])&lt;=6, YEAR(CallsTable[[#This Row],[Date of Call]]),YEAR(CallsTable[[#This Row],[Date of Call]])+1)</f>
        <v>2023</v>
      </c>
      <c r="J400" s="48" t="str">
        <f>TEXT(CallsTable[[#This Row],[Date of Call]],"DDDD")</f>
        <v>Saturday</v>
      </c>
      <c r="K400" s="48" t="str" cm="1">
        <f t="array" ref="K400">_xlfn.IFS(CallsTable[[#This Row],[Duration]]&lt;=10,"Under 10 mins",CallsTable[[#This Row],[Duration]]&lt;=30,"10 to 30 mins", CallsTable[[#This Row],[Duration]]&lt;60,"30 to 60 mins", CallsTable[[#This Row],[Duration]]&lt;=120,"1 to 2 hours",TRUE, "More than 2 hours")</f>
        <v>1 to 2 hours</v>
      </c>
      <c r="L400" s="5">
        <f>ROUND(CallsTable[[#This Row],[Satisfaction Rating]],0)</f>
        <v>4</v>
      </c>
    </row>
    <row r="401" spans="2:12" x14ac:dyDescent="0.3">
      <c r="B401" s="72" t="s">
        <v>1575</v>
      </c>
      <c r="C401" s="20" t="s">
        <v>1179</v>
      </c>
      <c r="D401" s="20">
        <v>53</v>
      </c>
      <c r="E401" s="69" t="s">
        <v>1172</v>
      </c>
      <c r="F401" s="70">
        <v>45038</v>
      </c>
      <c r="G401" s="20">
        <v>110</v>
      </c>
      <c r="H401" s="73">
        <v>4.3</v>
      </c>
      <c r="I401" s="48">
        <f>IF(MONTH(CallsTable[[#This Row],[Date of Call]])&lt;=6, YEAR(CallsTable[[#This Row],[Date of Call]]),YEAR(CallsTable[[#This Row],[Date of Call]])+1)</f>
        <v>2023</v>
      </c>
      <c r="J401" s="48" t="str">
        <f>TEXT(CallsTable[[#This Row],[Date of Call]],"DDDD")</f>
        <v>Saturday</v>
      </c>
      <c r="K401" s="48" t="str" cm="1">
        <f t="array" ref="K401">_xlfn.IFS(CallsTable[[#This Row],[Duration]]&lt;=10,"Under 10 mins",CallsTable[[#This Row],[Duration]]&lt;=30,"10 to 30 mins", CallsTable[[#This Row],[Duration]]&lt;60,"30 to 60 mins", CallsTable[[#This Row],[Duration]]&lt;=120,"1 to 2 hours",TRUE, "More than 2 hours")</f>
        <v>30 to 60 mins</v>
      </c>
      <c r="L401" s="5">
        <f>ROUND(CallsTable[[#This Row],[Satisfaction Rating]],0)</f>
        <v>4</v>
      </c>
    </row>
    <row r="402" spans="2:12" x14ac:dyDescent="0.3">
      <c r="B402" s="72" t="s">
        <v>1576</v>
      </c>
      <c r="C402" s="20" t="s">
        <v>1161</v>
      </c>
      <c r="D402" s="20">
        <v>113</v>
      </c>
      <c r="E402" s="69" t="s">
        <v>1172</v>
      </c>
      <c r="F402" s="70">
        <v>45038</v>
      </c>
      <c r="G402" s="20">
        <v>145</v>
      </c>
      <c r="H402" s="73">
        <v>4</v>
      </c>
      <c r="I402" s="48">
        <f>IF(MONTH(CallsTable[[#This Row],[Date of Call]])&lt;=6, YEAR(CallsTable[[#This Row],[Date of Call]]),YEAR(CallsTable[[#This Row],[Date of Call]])+1)</f>
        <v>2023</v>
      </c>
      <c r="J402" s="48" t="str">
        <f>TEXT(CallsTable[[#This Row],[Date of Call]],"DDDD")</f>
        <v>Saturday</v>
      </c>
      <c r="K402" s="48" t="str" cm="1">
        <f t="array" ref="K402">_xlfn.IFS(CallsTable[[#This Row],[Duration]]&lt;=10,"Under 10 mins",CallsTable[[#This Row],[Duration]]&lt;=30,"10 to 30 mins", CallsTable[[#This Row],[Duration]]&lt;60,"30 to 60 mins", CallsTable[[#This Row],[Duration]]&lt;=120,"1 to 2 hours",TRUE, "More than 2 hours")</f>
        <v>1 to 2 hours</v>
      </c>
      <c r="L402" s="5">
        <f>ROUND(CallsTable[[#This Row],[Satisfaction Rating]],0)</f>
        <v>4</v>
      </c>
    </row>
    <row r="403" spans="2:12" x14ac:dyDescent="0.3">
      <c r="B403" s="72" t="s">
        <v>1577</v>
      </c>
      <c r="C403" s="20" t="s">
        <v>1179</v>
      </c>
      <c r="D403" s="20">
        <v>89</v>
      </c>
      <c r="E403" s="69" t="s">
        <v>1178</v>
      </c>
      <c r="F403" s="70">
        <v>45038</v>
      </c>
      <c r="G403" s="20">
        <v>129</v>
      </c>
      <c r="H403" s="73">
        <v>4</v>
      </c>
      <c r="I403" s="48">
        <f>IF(MONTH(CallsTable[[#This Row],[Date of Call]])&lt;=6, YEAR(CallsTable[[#This Row],[Date of Call]]),YEAR(CallsTable[[#This Row],[Date of Call]])+1)</f>
        <v>2023</v>
      </c>
      <c r="J403" s="48" t="str">
        <f>TEXT(CallsTable[[#This Row],[Date of Call]],"DDDD")</f>
        <v>Saturday</v>
      </c>
      <c r="K403" s="48" t="str" cm="1">
        <f t="array" ref="K403">_xlfn.IFS(CallsTable[[#This Row],[Duration]]&lt;=10,"Under 10 mins",CallsTable[[#This Row],[Duration]]&lt;=30,"10 to 30 mins", CallsTable[[#This Row],[Duration]]&lt;60,"30 to 60 mins", CallsTable[[#This Row],[Duration]]&lt;=120,"1 to 2 hours",TRUE, "More than 2 hours")</f>
        <v>1 to 2 hours</v>
      </c>
      <c r="L403" s="5">
        <f>ROUND(CallsTable[[#This Row],[Satisfaction Rating]],0)</f>
        <v>4</v>
      </c>
    </row>
    <row r="404" spans="2:12" x14ac:dyDescent="0.3">
      <c r="B404" s="72" t="s">
        <v>1578</v>
      </c>
      <c r="C404" s="20" t="s">
        <v>1183</v>
      </c>
      <c r="D404" s="20">
        <v>84</v>
      </c>
      <c r="E404" s="69" t="s">
        <v>1157</v>
      </c>
      <c r="F404" s="70">
        <v>45038</v>
      </c>
      <c r="G404" s="20">
        <v>156</v>
      </c>
      <c r="H404" s="73">
        <v>3.2</v>
      </c>
      <c r="I404" s="48">
        <f>IF(MONTH(CallsTable[[#This Row],[Date of Call]])&lt;=6, YEAR(CallsTable[[#This Row],[Date of Call]]),YEAR(CallsTable[[#This Row],[Date of Call]])+1)</f>
        <v>2023</v>
      </c>
      <c r="J404" s="48" t="str">
        <f>TEXT(CallsTable[[#This Row],[Date of Call]],"DDDD")</f>
        <v>Saturday</v>
      </c>
      <c r="K404" s="48" t="str" cm="1">
        <f t="array" ref="K404">_xlfn.IFS(CallsTable[[#This Row],[Duration]]&lt;=10,"Under 10 mins",CallsTable[[#This Row],[Duration]]&lt;=30,"10 to 30 mins", CallsTable[[#This Row],[Duration]]&lt;60,"30 to 60 mins", CallsTable[[#This Row],[Duration]]&lt;=120,"1 to 2 hours",TRUE, "More than 2 hours")</f>
        <v>1 to 2 hours</v>
      </c>
      <c r="L404" s="5">
        <f>ROUND(CallsTable[[#This Row],[Satisfaction Rating]],0)</f>
        <v>3</v>
      </c>
    </row>
    <row r="405" spans="2:12" x14ac:dyDescent="0.3">
      <c r="B405" s="72" t="s">
        <v>1579</v>
      </c>
      <c r="C405" s="20" t="s">
        <v>1162</v>
      </c>
      <c r="D405" s="20">
        <v>130</v>
      </c>
      <c r="E405" s="69" t="s">
        <v>1172</v>
      </c>
      <c r="F405" s="70">
        <v>45039</v>
      </c>
      <c r="G405" s="20">
        <v>120</v>
      </c>
      <c r="H405" s="73">
        <v>3.8</v>
      </c>
      <c r="I405" s="48">
        <f>IF(MONTH(CallsTable[[#This Row],[Date of Call]])&lt;=6, YEAR(CallsTable[[#This Row],[Date of Call]]),YEAR(CallsTable[[#This Row],[Date of Call]])+1)</f>
        <v>2023</v>
      </c>
      <c r="J405" s="48" t="str">
        <f>TEXT(CallsTable[[#This Row],[Date of Call]],"DDDD")</f>
        <v>Sunday</v>
      </c>
      <c r="K405" s="48" t="str" cm="1">
        <f t="array" ref="K405">_xlfn.IFS(CallsTable[[#This Row],[Duration]]&lt;=10,"Under 10 mins",CallsTable[[#This Row],[Duration]]&lt;=30,"10 to 30 mins", CallsTable[[#This Row],[Duration]]&lt;60,"30 to 60 mins", CallsTable[[#This Row],[Duration]]&lt;=120,"1 to 2 hours",TRUE, "More than 2 hours")</f>
        <v>More than 2 hours</v>
      </c>
      <c r="L405" s="5">
        <f>ROUND(CallsTable[[#This Row],[Satisfaction Rating]],0)</f>
        <v>4</v>
      </c>
    </row>
    <row r="406" spans="2:12" x14ac:dyDescent="0.3">
      <c r="B406" s="72" t="s">
        <v>1580</v>
      </c>
      <c r="C406" s="20" t="s">
        <v>1169</v>
      </c>
      <c r="D406" s="20">
        <v>163</v>
      </c>
      <c r="E406" s="69" t="s">
        <v>1178</v>
      </c>
      <c r="F406" s="70">
        <v>45039</v>
      </c>
      <c r="G406" s="20">
        <v>62</v>
      </c>
      <c r="H406" s="73">
        <v>3.4</v>
      </c>
      <c r="I406" s="48">
        <f>IF(MONTH(CallsTable[[#This Row],[Date of Call]])&lt;=6, YEAR(CallsTable[[#This Row],[Date of Call]]),YEAR(CallsTable[[#This Row],[Date of Call]])+1)</f>
        <v>2023</v>
      </c>
      <c r="J406" s="48" t="str">
        <f>TEXT(CallsTable[[#This Row],[Date of Call]],"DDDD")</f>
        <v>Sunday</v>
      </c>
      <c r="K406" s="48" t="str" cm="1">
        <f t="array" ref="K406">_xlfn.IFS(CallsTable[[#This Row],[Duration]]&lt;=10,"Under 10 mins",CallsTable[[#This Row],[Duration]]&lt;=30,"10 to 30 mins", CallsTable[[#This Row],[Duration]]&lt;60,"30 to 60 mins", CallsTable[[#This Row],[Duration]]&lt;=120,"1 to 2 hours",TRUE, "More than 2 hours")</f>
        <v>More than 2 hours</v>
      </c>
      <c r="L406" s="5">
        <f>ROUND(CallsTable[[#This Row],[Satisfaction Rating]],0)</f>
        <v>3</v>
      </c>
    </row>
    <row r="407" spans="2:12" x14ac:dyDescent="0.3">
      <c r="B407" s="72" t="s">
        <v>1581</v>
      </c>
      <c r="C407" s="20" t="s">
        <v>1181</v>
      </c>
      <c r="D407" s="20">
        <v>127</v>
      </c>
      <c r="E407" s="69" t="s">
        <v>1172</v>
      </c>
      <c r="F407" s="70">
        <v>45039</v>
      </c>
      <c r="G407" s="20">
        <v>160</v>
      </c>
      <c r="H407" s="73">
        <v>3.2</v>
      </c>
      <c r="I407" s="48">
        <f>IF(MONTH(CallsTable[[#This Row],[Date of Call]])&lt;=6, YEAR(CallsTable[[#This Row],[Date of Call]]),YEAR(CallsTable[[#This Row],[Date of Call]])+1)</f>
        <v>2023</v>
      </c>
      <c r="J407" s="48" t="str">
        <f>TEXT(CallsTable[[#This Row],[Date of Call]],"DDDD")</f>
        <v>Sunday</v>
      </c>
      <c r="K407" s="48" t="str" cm="1">
        <f t="array" ref="K407">_xlfn.IFS(CallsTable[[#This Row],[Duration]]&lt;=10,"Under 10 mins",CallsTable[[#This Row],[Duration]]&lt;=30,"10 to 30 mins", CallsTable[[#This Row],[Duration]]&lt;60,"30 to 60 mins", CallsTable[[#This Row],[Duration]]&lt;=120,"1 to 2 hours",TRUE, "More than 2 hours")</f>
        <v>More than 2 hours</v>
      </c>
      <c r="L407" s="5">
        <f>ROUND(CallsTable[[#This Row],[Satisfaction Rating]],0)</f>
        <v>3</v>
      </c>
    </row>
    <row r="408" spans="2:12" x14ac:dyDescent="0.3">
      <c r="B408" s="72" t="s">
        <v>1582</v>
      </c>
      <c r="C408" s="20" t="s">
        <v>1161</v>
      </c>
      <c r="D408" s="20">
        <v>50</v>
      </c>
      <c r="E408" s="69" t="s">
        <v>1172</v>
      </c>
      <c r="F408" s="70">
        <v>45039</v>
      </c>
      <c r="G408" s="20">
        <v>56</v>
      </c>
      <c r="H408" s="73">
        <v>4.7</v>
      </c>
      <c r="I408" s="48">
        <f>IF(MONTH(CallsTable[[#This Row],[Date of Call]])&lt;=6, YEAR(CallsTable[[#This Row],[Date of Call]]),YEAR(CallsTable[[#This Row],[Date of Call]])+1)</f>
        <v>2023</v>
      </c>
      <c r="J408" s="48" t="str">
        <f>TEXT(CallsTable[[#This Row],[Date of Call]],"DDDD")</f>
        <v>Sunday</v>
      </c>
      <c r="K408" s="48" t="str" cm="1">
        <f t="array" ref="K408">_xlfn.IFS(CallsTable[[#This Row],[Duration]]&lt;=10,"Under 10 mins",CallsTable[[#This Row],[Duration]]&lt;=30,"10 to 30 mins", CallsTable[[#This Row],[Duration]]&lt;60,"30 to 60 mins", CallsTable[[#This Row],[Duration]]&lt;=120,"1 to 2 hours",TRUE, "More than 2 hours")</f>
        <v>30 to 60 mins</v>
      </c>
      <c r="L408" s="5">
        <f>ROUND(CallsTable[[#This Row],[Satisfaction Rating]],0)</f>
        <v>5</v>
      </c>
    </row>
    <row r="409" spans="2:12" x14ac:dyDescent="0.3">
      <c r="B409" s="72" t="s">
        <v>1583</v>
      </c>
      <c r="C409" s="20" t="s">
        <v>1176</v>
      </c>
      <c r="D409" s="20">
        <v>88</v>
      </c>
      <c r="E409" s="69" t="s">
        <v>1184</v>
      </c>
      <c r="F409" s="70">
        <v>45039</v>
      </c>
      <c r="G409" s="20">
        <v>72</v>
      </c>
      <c r="H409" s="73">
        <v>4</v>
      </c>
      <c r="I409" s="48">
        <f>IF(MONTH(CallsTable[[#This Row],[Date of Call]])&lt;=6, YEAR(CallsTable[[#This Row],[Date of Call]]),YEAR(CallsTable[[#This Row],[Date of Call]])+1)</f>
        <v>2023</v>
      </c>
      <c r="J409" s="48" t="str">
        <f>TEXT(CallsTable[[#This Row],[Date of Call]],"DDDD")</f>
        <v>Sunday</v>
      </c>
      <c r="K409" s="48" t="str" cm="1">
        <f t="array" ref="K409">_xlfn.IFS(CallsTable[[#This Row],[Duration]]&lt;=10,"Under 10 mins",CallsTable[[#This Row],[Duration]]&lt;=30,"10 to 30 mins", CallsTable[[#This Row],[Duration]]&lt;60,"30 to 60 mins", CallsTable[[#This Row],[Duration]]&lt;=120,"1 to 2 hours",TRUE, "More than 2 hours")</f>
        <v>1 to 2 hours</v>
      </c>
      <c r="L409" s="5">
        <f>ROUND(CallsTable[[#This Row],[Satisfaction Rating]],0)</f>
        <v>4</v>
      </c>
    </row>
    <row r="410" spans="2:12" x14ac:dyDescent="0.3">
      <c r="B410" s="72" t="s">
        <v>1584</v>
      </c>
      <c r="C410" s="20" t="s">
        <v>1161</v>
      </c>
      <c r="D410" s="20">
        <v>139</v>
      </c>
      <c r="E410" s="69" t="s">
        <v>1166</v>
      </c>
      <c r="F410" s="70">
        <v>45040</v>
      </c>
      <c r="G410" s="20">
        <v>81</v>
      </c>
      <c r="H410" s="73">
        <v>4.8</v>
      </c>
      <c r="I410" s="48">
        <f>IF(MONTH(CallsTable[[#This Row],[Date of Call]])&lt;=6, YEAR(CallsTable[[#This Row],[Date of Call]]),YEAR(CallsTable[[#This Row],[Date of Call]])+1)</f>
        <v>2023</v>
      </c>
      <c r="J410" s="48" t="str">
        <f>TEXT(CallsTable[[#This Row],[Date of Call]],"DDDD")</f>
        <v>Monday</v>
      </c>
      <c r="K410" s="48" t="str" cm="1">
        <f t="array" ref="K410">_xlfn.IFS(CallsTable[[#This Row],[Duration]]&lt;=10,"Under 10 mins",CallsTable[[#This Row],[Duration]]&lt;=30,"10 to 30 mins", CallsTable[[#This Row],[Duration]]&lt;60,"30 to 60 mins", CallsTable[[#This Row],[Duration]]&lt;=120,"1 to 2 hours",TRUE, "More than 2 hours")</f>
        <v>More than 2 hours</v>
      </c>
      <c r="L410" s="5">
        <f>ROUND(CallsTable[[#This Row],[Satisfaction Rating]],0)</f>
        <v>5</v>
      </c>
    </row>
    <row r="411" spans="2:12" x14ac:dyDescent="0.3">
      <c r="B411" s="72" t="s">
        <v>1585</v>
      </c>
      <c r="C411" s="20" t="s">
        <v>1169</v>
      </c>
      <c r="D411" s="20">
        <v>111</v>
      </c>
      <c r="E411" s="69" t="s">
        <v>1172</v>
      </c>
      <c r="F411" s="70">
        <v>45040</v>
      </c>
      <c r="G411" s="20">
        <v>144</v>
      </c>
      <c r="H411" s="73">
        <v>3.9</v>
      </c>
      <c r="I411" s="48">
        <f>IF(MONTH(CallsTable[[#This Row],[Date of Call]])&lt;=6, YEAR(CallsTable[[#This Row],[Date of Call]]),YEAR(CallsTable[[#This Row],[Date of Call]])+1)</f>
        <v>2023</v>
      </c>
      <c r="J411" s="48" t="str">
        <f>TEXT(CallsTable[[#This Row],[Date of Call]],"DDDD")</f>
        <v>Monday</v>
      </c>
      <c r="K411" s="48" t="str" cm="1">
        <f t="array" ref="K411">_xlfn.IFS(CallsTable[[#This Row],[Duration]]&lt;=10,"Under 10 mins",CallsTable[[#This Row],[Duration]]&lt;=30,"10 to 30 mins", CallsTable[[#This Row],[Duration]]&lt;60,"30 to 60 mins", CallsTable[[#This Row],[Duration]]&lt;=120,"1 to 2 hours",TRUE, "More than 2 hours")</f>
        <v>1 to 2 hours</v>
      </c>
      <c r="L411" s="5">
        <f>ROUND(CallsTable[[#This Row],[Satisfaction Rating]],0)</f>
        <v>4</v>
      </c>
    </row>
    <row r="412" spans="2:12" x14ac:dyDescent="0.3">
      <c r="B412" s="72" t="s">
        <v>1586</v>
      </c>
      <c r="C412" s="20" t="s">
        <v>1165</v>
      </c>
      <c r="D412" s="20">
        <v>115</v>
      </c>
      <c r="E412" s="69" t="s">
        <v>1166</v>
      </c>
      <c r="F412" s="70">
        <v>45040</v>
      </c>
      <c r="G412" s="20">
        <v>111</v>
      </c>
      <c r="H412" s="73">
        <v>4.3</v>
      </c>
      <c r="I412" s="48">
        <f>IF(MONTH(CallsTable[[#This Row],[Date of Call]])&lt;=6, YEAR(CallsTable[[#This Row],[Date of Call]]),YEAR(CallsTable[[#This Row],[Date of Call]])+1)</f>
        <v>2023</v>
      </c>
      <c r="J412" s="48" t="str">
        <f>TEXT(CallsTable[[#This Row],[Date of Call]],"DDDD")</f>
        <v>Monday</v>
      </c>
      <c r="K412" s="48" t="str" cm="1">
        <f t="array" ref="K412">_xlfn.IFS(CallsTable[[#This Row],[Duration]]&lt;=10,"Under 10 mins",CallsTable[[#This Row],[Duration]]&lt;=30,"10 to 30 mins", CallsTable[[#This Row],[Duration]]&lt;60,"30 to 60 mins", CallsTable[[#This Row],[Duration]]&lt;=120,"1 to 2 hours",TRUE, "More than 2 hours")</f>
        <v>1 to 2 hours</v>
      </c>
      <c r="L412" s="5">
        <f>ROUND(CallsTable[[#This Row],[Satisfaction Rating]],0)</f>
        <v>4</v>
      </c>
    </row>
    <row r="413" spans="2:12" x14ac:dyDescent="0.3">
      <c r="B413" s="72" t="s">
        <v>1587</v>
      </c>
      <c r="C413" s="20" t="s">
        <v>1179</v>
      </c>
      <c r="D413" s="20">
        <v>26</v>
      </c>
      <c r="E413" s="69" t="s">
        <v>1178</v>
      </c>
      <c r="F413" s="70">
        <v>45040</v>
      </c>
      <c r="G413" s="20">
        <v>43</v>
      </c>
      <c r="H413" s="73">
        <v>4.2</v>
      </c>
      <c r="I413" s="48">
        <f>IF(MONTH(CallsTable[[#This Row],[Date of Call]])&lt;=6, YEAR(CallsTable[[#This Row],[Date of Call]]),YEAR(CallsTable[[#This Row],[Date of Call]])+1)</f>
        <v>2023</v>
      </c>
      <c r="J413" s="48" t="str">
        <f>TEXT(CallsTable[[#This Row],[Date of Call]],"DDDD")</f>
        <v>Monday</v>
      </c>
      <c r="K413" s="48" t="str" cm="1">
        <f t="array" ref="K413">_xlfn.IFS(CallsTable[[#This Row],[Duration]]&lt;=10,"Under 10 mins",CallsTable[[#This Row],[Duration]]&lt;=30,"10 to 30 mins", CallsTable[[#This Row],[Duration]]&lt;60,"30 to 60 mins", CallsTable[[#This Row],[Duration]]&lt;=120,"1 to 2 hours",TRUE, "More than 2 hours")</f>
        <v>10 to 30 mins</v>
      </c>
      <c r="L413" s="5">
        <f>ROUND(CallsTable[[#This Row],[Satisfaction Rating]],0)</f>
        <v>4</v>
      </c>
    </row>
    <row r="414" spans="2:12" x14ac:dyDescent="0.3">
      <c r="B414" s="72" t="s">
        <v>1588</v>
      </c>
      <c r="C414" s="20" t="s">
        <v>1183</v>
      </c>
      <c r="D414" s="20">
        <v>131</v>
      </c>
      <c r="E414" s="69" t="s">
        <v>1184</v>
      </c>
      <c r="F414" s="70">
        <v>45040</v>
      </c>
      <c r="G414" s="20">
        <v>41</v>
      </c>
      <c r="H414" s="73">
        <v>4.9000000000000004</v>
      </c>
      <c r="I414" s="48">
        <f>IF(MONTH(CallsTable[[#This Row],[Date of Call]])&lt;=6, YEAR(CallsTable[[#This Row],[Date of Call]]),YEAR(CallsTable[[#This Row],[Date of Call]])+1)</f>
        <v>2023</v>
      </c>
      <c r="J414" s="48" t="str">
        <f>TEXT(CallsTable[[#This Row],[Date of Call]],"DDDD")</f>
        <v>Monday</v>
      </c>
      <c r="K414" s="48" t="str" cm="1">
        <f t="array" ref="K414">_xlfn.IFS(CallsTable[[#This Row],[Duration]]&lt;=10,"Under 10 mins",CallsTable[[#This Row],[Duration]]&lt;=30,"10 to 30 mins", CallsTable[[#This Row],[Duration]]&lt;60,"30 to 60 mins", CallsTable[[#This Row],[Duration]]&lt;=120,"1 to 2 hours",TRUE, "More than 2 hours")</f>
        <v>More than 2 hours</v>
      </c>
      <c r="L414" s="5">
        <f>ROUND(CallsTable[[#This Row],[Satisfaction Rating]],0)</f>
        <v>5</v>
      </c>
    </row>
    <row r="415" spans="2:12" x14ac:dyDescent="0.3">
      <c r="B415" s="72" t="s">
        <v>1589</v>
      </c>
      <c r="C415" s="20" t="s">
        <v>1165</v>
      </c>
      <c r="D415" s="20">
        <v>27</v>
      </c>
      <c r="E415" s="69" t="s">
        <v>1184</v>
      </c>
      <c r="F415" s="70">
        <v>45040</v>
      </c>
      <c r="G415" s="20">
        <v>74</v>
      </c>
      <c r="H415" s="73">
        <v>4</v>
      </c>
      <c r="I415" s="48">
        <f>IF(MONTH(CallsTable[[#This Row],[Date of Call]])&lt;=6, YEAR(CallsTable[[#This Row],[Date of Call]]),YEAR(CallsTable[[#This Row],[Date of Call]])+1)</f>
        <v>2023</v>
      </c>
      <c r="J415" s="48" t="str">
        <f>TEXT(CallsTable[[#This Row],[Date of Call]],"DDDD")</f>
        <v>Monday</v>
      </c>
      <c r="K415" s="48" t="str" cm="1">
        <f t="array" ref="K415">_xlfn.IFS(CallsTable[[#This Row],[Duration]]&lt;=10,"Under 10 mins",CallsTable[[#This Row],[Duration]]&lt;=30,"10 to 30 mins", CallsTable[[#This Row],[Duration]]&lt;60,"30 to 60 mins", CallsTable[[#This Row],[Duration]]&lt;=120,"1 to 2 hours",TRUE, "More than 2 hours")</f>
        <v>10 to 30 mins</v>
      </c>
      <c r="L415" s="5">
        <f>ROUND(CallsTable[[#This Row],[Satisfaction Rating]],0)</f>
        <v>4</v>
      </c>
    </row>
    <row r="416" spans="2:12" x14ac:dyDescent="0.3">
      <c r="B416" s="72" t="s">
        <v>1590</v>
      </c>
      <c r="C416" s="20" t="s">
        <v>1188</v>
      </c>
      <c r="D416" s="20">
        <v>75</v>
      </c>
      <c r="E416" s="69" t="s">
        <v>1172</v>
      </c>
      <c r="F416" s="70">
        <v>45040</v>
      </c>
      <c r="G416" s="20">
        <v>43</v>
      </c>
      <c r="H416" s="73">
        <v>4.9000000000000004</v>
      </c>
      <c r="I416" s="48">
        <f>IF(MONTH(CallsTable[[#This Row],[Date of Call]])&lt;=6, YEAR(CallsTable[[#This Row],[Date of Call]]),YEAR(CallsTable[[#This Row],[Date of Call]])+1)</f>
        <v>2023</v>
      </c>
      <c r="J416" s="48" t="str">
        <f>TEXT(CallsTable[[#This Row],[Date of Call]],"DDDD")</f>
        <v>Monday</v>
      </c>
      <c r="K416" s="48" t="str" cm="1">
        <f t="array" ref="K416">_xlfn.IFS(CallsTable[[#This Row],[Duration]]&lt;=10,"Under 10 mins",CallsTable[[#This Row],[Duration]]&lt;=30,"10 to 30 mins", CallsTable[[#This Row],[Duration]]&lt;60,"30 to 60 mins", CallsTable[[#This Row],[Duration]]&lt;=120,"1 to 2 hours",TRUE, "More than 2 hours")</f>
        <v>1 to 2 hours</v>
      </c>
      <c r="L416" s="5">
        <f>ROUND(CallsTable[[#This Row],[Satisfaction Rating]],0)</f>
        <v>5</v>
      </c>
    </row>
    <row r="417" spans="2:12" x14ac:dyDescent="0.3">
      <c r="B417" s="72" t="s">
        <v>1591</v>
      </c>
      <c r="C417" s="20" t="s">
        <v>1174</v>
      </c>
      <c r="D417" s="20">
        <v>123</v>
      </c>
      <c r="E417" s="69" t="s">
        <v>1184</v>
      </c>
      <c r="F417" s="70">
        <v>45040</v>
      </c>
      <c r="G417" s="20">
        <v>128</v>
      </c>
      <c r="H417" s="73">
        <v>3.6</v>
      </c>
      <c r="I417" s="48">
        <f>IF(MONTH(CallsTable[[#This Row],[Date of Call]])&lt;=6, YEAR(CallsTable[[#This Row],[Date of Call]]),YEAR(CallsTable[[#This Row],[Date of Call]])+1)</f>
        <v>2023</v>
      </c>
      <c r="J417" s="48" t="str">
        <f>TEXT(CallsTable[[#This Row],[Date of Call]],"DDDD")</f>
        <v>Monday</v>
      </c>
      <c r="K417" s="48" t="str" cm="1">
        <f t="array" ref="K417">_xlfn.IFS(CallsTable[[#This Row],[Duration]]&lt;=10,"Under 10 mins",CallsTable[[#This Row],[Duration]]&lt;=30,"10 to 30 mins", CallsTable[[#This Row],[Duration]]&lt;60,"30 to 60 mins", CallsTable[[#This Row],[Duration]]&lt;=120,"1 to 2 hours",TRUE, "More than 2 hours")</f>
        <v>More than 2 hours</v>
      </c>
      <c r="L417" s="5">
        <f>ROUND(CallsTable[[#This Row],[Satisfaction Rating]],0)</f>
        <v>4</v>
      </c>
    </row>
    <row r="418" spans="2:12" x14ac:dyDescent="0.3">
      <c r="B418" s="72" t="s">
        <v>1592</v>
      </c>
      <c r="C418" s="20" t="s">
        <v>1156</v>
      </c>
      <c r="D418" s="20">
        <v>129</v>
      </c>
      <c r="E418" s="69" t="s">
        <v>1184</v>
      </c>
      <c r="F418" s="70">
        <v>45041</v>
      </c>
      <c r="G418" s="20">
        <v>144</v>
      </c>
      <c r="H418" s="73">
        <v>4.0999999999999996</v>
      </c>
      <c r="I418" s="48">
        <f>IF(MONTH(CallsTable[[#This Row],[Date of Call]])&lt;=6, YEAR(CallsTable[[#This Row],[Date of Call]]),YEAR(CallsTable[[#This Row],[Date of Call]])+1)</f>
        <v>2023</v>
      </c>
      <c r="J418" s="48" t="str">
        <f>TEXT(CallsTable[[#This Row],[Date of Call]],"DDDD")</f>
        <v>Tuesday</v>
      </c>
      <c r="K418" s="48" t="str" cm="1">
        <f t="array" ref="K418">_xlfn.IFS(CallsTable[[#This Row],[Duration]]&lt;=10,"Under 10 mins",CallsTable[[#This Row],[Duration]]&lt;=30,"10 to 30 mins", CallsTable[[#This Row],[Duration]]&lt;60,"30 to 60 mins", CallsTable[[#This Row],[Duration]]&lt;=120,"1 to 2 hours",TRUE, "More than 2 hours")</f>
        <v>More than 2 hours</v>
      </c>
      <c r="L418" s="5">
        <f>ROUND(CallsTable[[#This Row],[Satisfaction Rating]],0)</f>
        <v>4</v>
      </c>
    </row>
    <row r="419" spans="2:12" x14ac:dyDescent="0.3">
      <c r="B419" s="72" t="s">
        <v>1593</v>
      </c>
      <c r="C419" s="20" t="s">
        <v>1188</v>
      </c>
      <c r="D419" s="20">
        <v>124</v>
      </c>
      <c r="E419" s="69" t="s">
        <v>1166</v>
      </c>
      <c r="F419" s="70">
        <v>45041</v>
      </c>
      <c r="G419" s="20">
        <v>132</v>
      </c>
      <c r="H419" s="73">
        <v>4.9000000000000004</v>
      </c>
      <c r="I419" s="48">
        <f>IF(MONTH(CallsTable[[#This Row],[Date of Call]])&lt;=6, YEAR(CallsTable[[#This Row],[Date of Call]]),YEAR(CallsTable[[#This Row],[Date of Call]])+1)</f>
        <v>2023</v>
      </c>
      <c r="J419" s="48" t="str">
        <f>TEXT(CallsTable[[#This Row],[Date of Call]],"DDDD")</f>
        <v>Tuesday</v>
      </c>
      <c r="K419" s="48" t="str" cm="1">
        <f t="array" ref="K419">_xlfn.IFS(CallsTable[[#This Row],[Duration]]&lt;=10,"Under 10 mins",CallsTable[[#This Row],[Duration]]&lt;=30,"10 to 30 mins", CallsTable[[#This Row],[Duration]]&lt;60,"30 to 60 mins", CallsTable[[#This Row],[Duration]]&lt;=120,"1 to 2 hours",TRUE, "More than 2 hours")</f>
        <v>More than 2 hours</v>
      </c>
      <c r="L419" s="5">
        <f>ROUND(CallsTable[[#This Row],[Satisfaction Rating]],0)</f>
        <v>5</v>
      </c>
    </row>
    <row r="420" spans="2:12" x14ac:dyDescent="0.3">
      <c r="B420" s="72" t="s">
        <v>1594</v>
      </c>
      <c r="C420" s="20" t="s">
        <v>1165</v>
      </c>
      <c r="D420" s="20">
        <v>108</v>
      </c>
      <c r="E420" s="69" t="s">
        <v>1166</v>
      </c>
      <c r="F420" s="70">
        <v>45041</v>
      </c>
      <c r="G420" s="20">
        <v>180</v>
      </c>
      <c r="H420" s="73">
        <v>3.9</v>
      </c>
      <c r="I420" s="48">
        <f>IF(MONTH(CallsTable[[#This Row],[Date of Call]])&lt;=6, YEAR(CallsTable[[#This Row],[Date of Call]]),YEAR(CallsTable[[#This Row],[Date of Call]])+1)</f>
        <v>2023</v>
      </c>
      <c r="J420" s="48" t="str">
        <f>TEXT(CallsTable[[#This Row],[Date of Call]],"DDDD")</f>
        <v>Tuesday</v>
      </c>
      <c r="K420" s="48" t="str" cm="1">
        <f t="array" ref="K420">_xlfn.IFS(CallsTable[[#This Row],[Duration]]&lt;=10,"Under 10 mins",CallsTable[[#This Row],[Duration]]&lt;=30,"10 to 30 mins", CallsTable[[#This Row],[Duration]]&lt;60,"30 to 60 mins", CallsTable[[#This Row],[Duration]]&lt;=120,"1 to 2 hours",TRUE, "More than 2 hours")</f>
        <v>1 to 2 hours</v>
      </c>
      <c r="L420" s="5">
        <f>ROUND(CallsTable[[#This Row],[Satisfaction Rating]],0)</f>
        <v>4</v>
      </c>
    </row>
    <row r="421" spans="2:12" x14ac:dyDescent="0.3">
      <c r="B421" s="72" t="s">
        <v>1595</v>
      </c>
      <c r="C421" s="20" t="s">
        <v>1171</v>
      </c>
      <c r="D421" s="20">
        <v>15</v>
      </c>
      <c r="E421" s="69" t="s">
        <v>1166</v>
      </c>
      <c r="F421" s="70">
        <v>45041</v>
      </c>
      <c r="G421" s="20">
        <v>31</v>
      </c>
      <c r="H421" s="73">
        <v>4.0999999999999996</v>
      </c>
      <c r="I421" s="48">
        <f>IF(MONTH(CallsTable[[#This Row],[Date of Call]])&lt;=6, YEAR(CallsTable[[#This Row],[Date of Call]]),YEAR(CallsTable[[#This Row],[Date of Call]])+1)</f>
        <v>2023</v>
      </c>
      <c r="J421" s="48" t="str">
        <f>TEXT(CallsTable[[#This Row],[Date of Call]],"DDDD")</f>
        <v>Tuesday</v>
      </c>
      <c r="K421" s="48" t="str" cm="1">
        <f t="array" ref="K421">_xlfn.IFS(CallsTable[[#This Row],[Duration]]&lt;=10,"Under 10 mins",CallsTable[[#This Row],[Duration]]&lt;=30,"10 to 30 mins", CallsTable[[#This Row],[Duration]]&lt;60,"30 to 60 mins", CallsTable[[#This Row],[Duration]]&lt;=120,"1 to 2 hours",TRUE, "More than 2 hours")</f>
        <v>10 to 30 mins</v>
      </c>
      <c r="L421" s="5">
        <f>ROUND(CallsTable[[#This Row],[Satisfaction Rating]],0)</f>
        <v>4</v>
      </c>
    </row>
    <row r="422" spans="2:12" x14ac:dyDescent="0.3">
      <c r="B422" s="72" t="s">
        <v>1596</v>
      </c>
      <c r="C422" s="20" t="s">
        <v>1165</v>
      </c>
      <c r="D422" s="20">
        <v>66</v>
      </c>
      <c r="E422" s="69" t="s">
        <v>1166</v>
      </c>
      <c r="F422" s="70">
        <v>45041</v>
      </c>
      <c r="G422" s="20">
        <v>102</v>
      </c>
      <c r="H422" s="73">
        <v>3.8</v>
      </c>
      <c r="I422" s="48">
        <f>IF(MONTH(CallsTable[[#This Row],[Date of Call]])&lt;=6, YEAR(CallsTable[[#This Row],[Date of Call]]),YEAR(CallsTable[[#This Row],[Date of Call]])+1)</f>
        <v>2023</v>
      </c>
      <c r="J422" s="48" t="str">
        <f>TEXT(CallsTable[[#This Row],[Date of Call]],"DDDD")</f>
        <v>Tuesday</v>
      </c>
      <c r="K422" s="48" t="str" cm="1">
        <f t="array" ref="K422">_xlfn.IFS(CallsTable[[#This Row],[Duration]]&lt;=10,"Under 10 mins",CallsTable[[#This Row],[Duration]]&lt;=30,"10 to 30 mins", CallsTable[[#This Row],[Duration]]&lt;60,"30 to 60 mins", CallsTable[[#This Row],[Duration]]&lt;=120,"1 to 2 hours",TRUE, "More than 2 hours")</f>
        <v>1 to 2 hours</v>
      </c>
      <c r="L422" s="5">
        <f>ROUND(CallsTable[[#This Row],[Satisfaction Rating]],0)</f>
        <v>4</v>
      </c>
    </row>
    <row r="423" spans="2:12" x14ac:dyDescent="0.3">
      <c r="B423" s="72" t="s">
        <v>1597</v>
      </c>
      <c r="C423" s="20" t="s">
        <v>1176</v>
      </c>
      <c r="D423" s="20">
        <v>126</v>
      </c>
      <c r="E423" s="69" t="s">
        <v>1172</v>
      </c>
      <c r="F423" s="70">
        <v>45042</v>
      </c>
      <c r="G423" s="20">
        <v>175</v>
      </c>
      <c r="H423" s="73">
        <v>4.8</v>
      </c>
      <c r="I423" s="48">
        <f>IF(MONTH(CallsTable[[#This Row],[Date of Call]])&lt;=6, YEAR(CallsTable[[#This Row],[Date of Call]]),YEAR(CallsTable[[#This Row],[Date of Call]])+1)</f>
        <v>2023</v>
      </c>
      <c r="J423" s="48" t="str">
        <f>TEXT(CallsTable[[#This Row],[Date of Call]],"DDDD")</f>
        <v>Wednesday</v>
      </c>
      <c r="K423" s="48" t="str" cm="1">
        <f t="array" ref="K423">_xlfn.IFS(CallsTable[[#This Row],[Duration]]&lt;=10,"Under 10 mins",CallsTable[[#This Row],[Duration]]&lt;=30,"10 to 30 mins", CallsTable[[#This Row],[Duration]]&lt;60,"30 to 60 mins", CallsTable[[#This Row],[Duration]]&lt;=120,"1 to 2 hours",TRUE, "More than 2 hours")</f>
        <v>More than 2 hours</v>
      </c>
      <c r="L423" s="5">
        <f>ROUND(CallsTable[[#This Row],[Satisfaction Rating]],0)</f>
        <v>5</v>
      </c>
    </row>
    <row r="424" spans="2:12" x14ac:dyDescent="0.3">
      <c r="B424" s="72" t="s">
        <v>1598</v>
      </c>
      <c r="C424" s="20" t="s">
        <v>1188</v>
      </c>
      <c r="D424" s="20">
        <v>26</v>
      </c>
      <c r="E424" s="69" t="s">
        <v>1157</v>
      </c>
      <c r="F424" s="70">
        <v>45042</v>
      </c>
      <c r="G424" s="20">
        <v>87</v>
      </c>
      <c r="H424" s="73">
        <v>4.7</v>
      </c>
      <c r="I424" s="48">
        <f>IF(MONTH(CallsTable[[#This Row],[Date of Call]])&lt;=6, YEAR(CallsTable[[#This Row],[Date of Call]]),YEAR(CallsTable[[#This Row],[Date of Call]])+1)</f>
        <v>2023</v>
      </c>
      <c r="J424" s="48" t="str">
        <f>TEXT(CallsTable[[#This Row],[Date of Call]],"DDDD")</f>
        <v>Wednesday</v>
      </c>
      <c r="K424" s="48" t="str" cm="1">
        <f t="array" ref="K424">_xlfn.IFS(CallsTable[[#This Row],[Duration]]&lt;=10,"Under 10 mins",CallsTable[[#This Row],[Duration]]&lt;=30,"10 to 30 mins", CallsTable[[#This Row],[Duration]]&lt;60,"30 to 60 mins", CallsTable[[#This Row],[Duration]]&lt;=120,"1 to 2 hours",TRUE, "More than 2 hours")</f>
        <v>10 to 30 mins</v>
      </c>
      <c r="L424" s="5">
        <f>ROUND(CallsTable[[#This Row],[Satisfaction Rating]],0)</f>
        <v>5</v>
      </c>
    </row>
    <row r="425" spans="2:12" x14ac:dyDescent="0.3">
      <c r="B425" s="72" t="s">
        <v>1599</v>
      </c>
      <c r="C425" s="20" t="s">
        <v>1162</v>
      </c>
      <c r="D425" s="20">
        <v>105</v>
      </c>
      <c r="E425" s="69" t="s">
        <v>1172</v>
      </c>
      <c r="F425" s="70">
        <v>45042</v>
      </c>
      <c r="G425" s="20">
        <v>66</v>
      </c>
      <c r="H425" s="73">
        <v>4.2</v>
      </c>
      <c r="I425" s="48">
        <f>IF(MONTH(CallsTable[[#This Row],[Date of Call]])&lt;=6, YEAR(CallsTable[[#This Row],[Date of Call]]),YEAR(CallsTable[[#This Row],[Date of Call]])+1)</f>
        <v>2023</v>
      </c>
      <c r="J425" s="48" t="str">
        <f>TEXT(CallsTable[[#This Row],[Date of Call]],"DDDD")</f>
        <v>Wednesday</v>
      </c>
      <c r="K425" s="48" t="str" cm="1">
        <f t="array" ref="K425">_xlfn.IFS(CallsTable[[#This Row],[Duration]]&lt;=10,"Under 10 mins",CallsTable[[#This Row],[Duration]]&lt;=30,"10 to 30 mins", CallsTable[[#This Row],[Duration]]&lt;60,"30 to 60 mins", CallsTable[[#This Row],[Duration]]&lt;=120,"1 to 2 hours",TRUE, "More than 2 hours")</f>
        <v>1 to 2 hours</v>
      </c>
      <c r="L425" s="5">
        <f>ROUND(CallsTable[[#This Row],[Satisfaction Rating]],0)</f>
        <v>4</v>
      </c>
    </row>
    <row r="426" spans="2:12" x14ac:dyDescent="0.3">
      <c r="B426" s="72" t="s">
        <v>1600</v>
      </c>
      <c r="C426" s="20" t="s">
        <v>1162</v>
      </c>
      <c r="D426" s="20">
        <v>31</v>
      </c>
      <c r="E426" s="69" t="s">
        <v>1172</v>
      </c>
      <c r="F426" s="70">
        <v>45042</v>
      </c>
      <c r="G426" s="20">
        <v>25</v>
      </c>
      <c r="H426" s="73">
        <v>3.2</v>
      </c>
      <c r="I426" s="48">
        <f>IF(MONTH(CallsTable[[#This Row],[Date of Call]])&lt;=6, YEAR(CallsTable[[#This Row],[Date of Call]]),YEAR(CallsTable[[#This Row],[Date of Call]])+1)</f>
        <v>2023</v>
      </c>
      <c r="J426" s="48" t="str">
        <f>TEXT(CallsTable[[#This Row],[Date of Call]],"DDDD")</f>
        <v>Wednesday</v>
      </c>
      <c r="K426" s="48" t="str" cm="1">
        <f t="array" ref="K426">_xlfn.IFS(CallsTable[[#This Row],[Duration]]&lt;=10,"Under 10 mins",CallsTable[[#This Row],[Duration]]&lt;=30,"10 to 30 mins", CallsTable[[#This Row],[Duration]]&lt;60,"30 to 60 mins", CallsTable[[#This Row],[Duration]]&lt;=120,"1 to 2 hours",TRUE, "More than 2 hours")</f>
        <v>30 to 60 mins</v>
      </c>
      <c r="L426" s="5">
        <f>ROUND(CallsTable[[#This Row],[Satisfaction Rating]],0)</f>
        <v>3</v>
      </c>
    </row>
    <row r="427" spans="2:12" x14ac:dyDescent="0.3">
      <c r="B427" s="72" t="s">
        <v>1601</v>
      </c>
      <c r="C427" s="20" t="s">
        <v>1165</v>
      </c>
      <c r="D427" s="20">
        <v>109</v>
      </c>
      <c r="E427" s="69" t="s">
        <v>1166</v>
      </c>
      <c r="F427" s="70">
        <v>45042</v>
      </c>
      <c r="G427" s="20">
        <v>126</v>
      </c>
      <c r="H427" s="73">
        <v>3.4</v>
      </c>
      <c r="I427" s="48">
        <f>IF(MONTH(CallsTable[[#This Row],[Date of Call]])&lt;=6, YEAR(CallsTable[[#This Row],[Date of Call]]),YEAR(CallsTable[[#This Row],[Date of Call]])+1)</f>
        <v>2023</v>
      </c>
      <c r="J427" s="48" t="str">
        <f>TEXT(CallsTable[[#This Row],[Date of Call]],"DDDD")</f>
        <v>Wednesday</v>
      </c>
      <c r="K427" s="48" t="str" cm="1">
        <f t="array" ref="K427">_xlfn.IFS(CallsTable[[#This Row],[Duration]]&lt;=10,"Under 10 mins",CallsTable[[#This Row],[Duration]]&lt;=30,"10 to 30 mins", CallsTable[[#This Row],[Duration]]&lt;60,"30 to 60 mins", CallsTable[[#This Row],[Duration]]&lt;=120,"1 to 2 hours",TRUE, "More than 2 hours")</f>
        <v>1 to 2 hours</v>
      </c>
      <c r="L427" s="5">
        <f>ROUND(CallsTable[[#This Row],[Satisfaction Rating]],0)</f>
        <v>3</v>
      </c>
    </row>
    <row r="428" spans="2:12" x14ac:dyDescent="0.3">
      <c r="B428" s="72" t="s">
        <v>1602</v>
      </c>
      <c r="C428" s="20" t="s">
        <v>1156</v>
      </c>
      <c r="D428" s="20">
        <v>113</v>
      </c>
      <c r="E428" s="69" t="s">
        <v>1178</v>
      </c>
      <c r="F428" s="70">
        <v>45043</v>
      </c>
      <c r="G428" s="20">
        <v>42</v>
      </c>
      <c r="H428" s="73">
        <v>4.5999999999999996</v>
      </c>
      <c r="I428" s="48">
        <f>IF(MONTH(CallsTable[[#This Row],[Date of Call]])&lt;=6, YEAR(CallsTable[[#This Row],[Date of Call]]),YEAR(CallsTable[[#This Row],[Date of Call]])+1)</f>
        <v>2023</v>
      </c>
      <c r="J428" s="48" t="str">
        <f>TEXT(CallsTable[[#This Row],[Date of Call]],"DDDD")</f>
        <v>Thursday</v>
      </c>
      <c r="K428" s="48" t="str" cm="1">
        <f t="array" ref="K428">_xlfn.IFS(CallsTable[[#This Row],[Duration]]&lt;=10,"Under 10 mins",CallsTable[[#This Row],[Duration]]&lt;=30,"10 to 30 mins", CallsTable[[#This Row],[Duration]]&lt;60,"30 to 60 mins", CallsTable[[#This Row],[Duration]]&lt;=120,"1 to 2 hours",TRUE, "More than 2 hours")</f>
        <v>1 to 2 hours</v>
      </c>
      <c r="L428" s="5">
        <f>ROUND(CallsTable[[#This Row],[Satisfaction Rating]],0)</f>
        <v>5</v>
      </c>
    </row>
    <row r="429" spans="2:12" x14ac:dyDescent="0.3">
      <c r="B429" s="72" t="s">
        <v>1603</v>
      </c>
      <c r="C429" s="20" t="s">
        <v>1176</v>
      </c>
      <c r="D429" s="20">
        <v>101</v>
      </c>
      <c r="E429" s="69" t="s">
        <v>1157</v>
      </c>
      <c r="F429" s="70">
        <v>45043</v>
      </c>
      <c r="G429" s="20">
        <v>225</v>
      </c>
      <c r="H429" s="73">
        <v>1.9</v>
      </c>
      <c r="I429" s="48">
        <f>IF(MONTH(CallsTable[[#This Row],[Date of Call]])&lt;=6, YEAR(CallsTable[[#This Row],[Date of Call]]),YEAR(CallsTable[[#This Row],[Date of Call]])+1)</f>
        <v>2023</v>
      </c>
      <c r="J429" s="48" t="str">
        <f>TEXT(CallsTable[[#This Row],[Date of Call]],"DDDD")</f>
        <v>Thursday</v>
      </c>
      <c r="K429" s="48" t="str" cm="1">
        <f t="array" ref="K429">_xlfn.IFS(CallsTable[[#This Row],[Duration]]&lt;=10,"Under 10 mins",CallsTable[[#This Row],[Duration]]&lt;=30,"10 to 30 mins", CallsTable[[#This Row],[Duration]]&lt;60,"30 to 60 mins", CallsTable[[#This Row],[Duration]]&lt;=120,"1 to 2 hours",TRUE, "More than 2 hours")</f>
        <v>1 to 2 hours</v>
      </c>
      <c r="L429" s="5">
        <f>ROUND(CallsTable[[#This Row],[Satisfaction Rating]],0)</f>
        <v>2</v>
      </c>
    </row>
    <row r="430" spans="2:12" x14ac:dyDescent="0.3">
      <c r="B430" s="72" t="s">
        <v>1604</v>
      </c>
      <c r="C430" s="20" t="s">
        <v>1169</v>
      </c>
      <c r="D430" s="20">
        <v>156</v>
      </c>
      <c r="E430" s="69" t="s">
        <v>1157</v>
      </c>
      <c r="F430" s="70">
        <v>45043</v>
      </c>
      <c r="G430" s="20">
        <v>42</v>
      </c>
      <c r="H430" s="73">
        <v>3.3</v>
      </c>
      <c r="I430" s="48">
        <f>IF(MONTH(CallsTable[[#This Row],[Date of Call]])&lt;=6, YEAR(CallsTable[[#This Row],[Date of Call]]),YEAR(CallsTable[[#This Row],[Date of Call]])+1)</f>
        <v>2023</v>
      </c>
      <c r="J430" s="48" t="str">
        <f>TEXT(CallsTable[[#This Row],[Date of Call]],"DDDD")</f>
        <v>Thursday</v>
      </c>
      <c r="K430" s="48" t="str" cm="1">
        <f t="array" ref="K430">_xlfn.IFS(CallsTable[[#This Row],[Duration]]&lt;=10,"Under 10 mins",CallsTable[[#This Row],[Duration]]&lt;=30,"10 to 30 mins", CallsTable[[#This Row],[Duration]]&lt;60,"30 to 60 mins", CallsTable[[#This Row],[Duration]]&lt;=120,"1 to 2 hours",TRUE, "More than 2 hours")</f>
        <v>More than 2 hours</v>
      </c>
      <c r="L430" s="5">
        <f>ROUND(CallsTable[[#This Row],[Satisfaction Rating]],0)</f>
        <v>3</v>
      </c>
    </row>
    <row r="431" spans="2:12" x14ac:dyDescent="0.3">
      <c r="B431" s="72" t="s">
        <v>1605</v>
      </c>
      <c r="C431" s="20" t="s">
        <v>1165</v>
      </c>
      <c r="D431" s="20">
        <v>145</v>
      </c>
      <c r="E431" s="69" t="s">
        <v>1178</v>
      </c>
      <c r="F431" s="70">
        <v>45044</v>
      </c>
      <c r="G431" s="20">
        <v>110</v>
      </c>
      <c r="H431" s="73">
        <v>3.1</v>
      </c>
      <c r="I431" s="48">
        <f>IF(MONTH(CallsTable[[#This Row],[Date of Call]])&lt;=6, YEAR(CallsTable[[#This Row],[Date of Call]]),YEAR(CallsTable[[#This Row],[Date of Call]])+1)</f>
        <v>2023</v>
      </c>
      <c r="J431" s="48" t="str">
        <f>TEXT(CallsTable[[#This Row],[Date of Call]],"DDDD")</f>
        <v>Friday</v>
      </c>
      <c r="K431" s="48" t="str" cm="1">
        <f t="array" ref="K431">_xlfn.IFS(CallsTable[[#This Row],[Duration]]&lt;=10,"Under 10 mins",CallsTable[[#This Row],[Duration]]&lt;=30,"10 to 30 mins", CallsTable[[#This Row],[Duration]]&lt;60,"30 to 60 mins", CallsTable[[#This Row],[Duration]]&lt;=120,"1 to 2 hours",TRUE, "More than 2 hours")</f>
        <v>More than 2 hours</v>
      </c>
      <c r="L431" s="5">
        <f>ROUND(CallsTable[[#This Row],[Satisfaction Rating]],0)</f>
        <v>3</v>
      </c>
    </row>
    <row r="432" spans="2:12" x14ac:dyDescent="0.3">
      <c r="B432" s="72" t="s">
        <v>1606</v>
      </c>
      <c r="C432" s="20" t="s">
        <v>1174</v>
      </c>
      <c r="D432" s="20">
        <v>36</v>
      </c>
      <c r="E432" s="69" t="s">
        <v>1166</v>
      </c>
      <c r="F432" s="70">
        <v>45044</v>
      </c>
      <c r="G432" s="20">
        <v>225</v>
      </c>
      <c r="H432" s="73">
        <v>4.8</v>
      </c>
      <c r="I432" s="48">
        <f>IF(MONTH(CallsTable[[#This Row],[Date of Call]])&lt;=6, YEAR(CallsTable[[#This Row],[Date of Call]]),YEAR(CallsTable[[#This Row],[Date of Call]])+1)</f>
        <v>2023</v>
      </c>
      <c r="J432" s="48" t="str">
        <f>TEXT(CallsTable[[#This Row],[Date of Call]],"DDDD")</f>
        <v>Friday</v>
      </c>
      <c r="K432" s="48" t="str" cm="1">
        <f t="array" ref="K432">_xlfn.IFS(CallsTable[[#This Row],[Duration]]&lt;=10,"Under 10 mins",CallsTable[[#This Row],[Duration]]&lt;=30,"10 to 30 mins", CallsTable[[#This Row],[Duration]]&lt;60,"30 to 60 mins", CallsTable[[#This Row],[Duration]]&lt;=120,"1 to 2 hours",TRUE, "More than 2 hours")</f>
        <v>30 to 60 mins</v>
      </c>
      <c r="L432" s="5">
        <f>ROUND(CallsTable[[#This Row],[Satisfaction Rating]],0)</f>
        <v>5</v>
      </c>
    </row>
    <row r="433" spans="2:12" x14ac:dyDescent="0.3">
      <c r="B433" s="72" t="s">
        <v>1607</v>
      </c>
      <c r="C433" s="20" t="s">
        <v>1162</v>
      </c>
      <c r="D433" s="20">
        <v>135</v>
      </c>
      <c r="E433" s="69" t="s">
        <v>1184</v>
      </c>
      <c r="F433" s="70">
        <v>45045</v>
      </c>
      <c r="G433" s="20">
        <v>125</v>
      </c>
      <c r="H433" s="73">
        <v>3.3</v>
      </c>
      <c r="I433" s="48">
        <f>IF(MONTH(CallsTable[[#This Row],[Date of Call]])&lt;=6, YEAR(CallsTable[[#This Row],[Date of Call]]),YEAR(CallsTable[[#This Row],[Date of Call]])+1)</f>
        <v>2023</v>
      </c>
      <c r="J433" s="48" t="str">
        <f>TEXT(CallsTable[[#This Row],[Date of Call]],"DDDD")</f>
        <v>Saturday</v>
      </c>
      <c r="K433" s="48" t="str" cm="1">
        <f t="array" ref="K433">_xlfn.IFS(CallsTable[[#This Row],[Duration]]&lt;=10,"Under 10 mins",CallsTable[[#This Row],[Duration]]&lt;=30,"10 to 30 mins", CallsTable[[#This Row],[Duration]]&lt;60,"30 to 60 mins", CallsTable[[#This Row],[Duration]]&lt;=120,"1 to 2 hours",TRUE, "More than 2 hours")</f>
        <v>More than 2 hours</v>
      </c>
      <c r="L433" s="5">
        <f>ROUND(CallsTable[[#This Row],[Satisfaction Rating]],0)</f>
        <v>3</v>
      </c>
    </row>
    <row r="434" spans="2:12" x14ac:dyDescent="0.3">
      <c r="B434" s="72" t="s">
        <v>1608</v>
      </c>
      <c r="C434" s="20" t="s">
        <v>1176</v>
      </c>
      <c r="D434" s="20">
        <v>81</v>
      </c>
      <c r="E434" s="69" t="s">
        <v>1166</v>
      </c>
      <c r="F434" s="70">
        <v>45045</v>
      </c>
      <c r="G434" s="20">
        <v>78</v>
      </c>
      <c r="H434" s="73">
        <v>2.9</v>
      </c>
      <c r="I434" s="48">
        <f>IF(MONTH(CallsTable[[#This Row],[Date of Call]])&lt;=6, YEAR(CallsTable[[#This Row],[Date of Call]]),YEAR(CallsTable[[#This Row],[Date of Call]])+1)</f>
        <v>2023</v>
      </c>
      <c r="J434" s="48" t="str">
        <f>TEXT(CallsTable[[#This Row],[Date of Call]],"DDDD")</f>
        <v>Saturday</v>
      </c>
      <c r="K434" s="48" t="str" cm="1">
        <f t="array" ref="K434">_xlfn.IFS(CallsTable[[#This Row],[Duration]]&lt;=10,"Under 10 mins",CallsTable[[#This Row],[Duration]]&lt;=30,"10 to 30 mins", CallsTable[[#This Row],[Duration]]&lt;60,"30 to 60 mins", CallsTable[[#This Row],[Duration]]&lt;=120,"1 to 2 hours",TRUE, "More than 2 hours")</f>
        <v>1 to 2 hours</v>
      </c>
      <c r="L434" s="5">
        <f>ROUND(CallsTable[[#This Row],[Satisfaction Rating]],0)</f>
        <v>3</v>
      </c>
    </row>
    <row r="435" spans="2:12" x14ac:dyDescent="0.3">
      <c r="B435" s="72" t="s">
        <v>1609</v>
      </c>
      <c r="C435" s="20" t="s">
        <v>1176</v>
      </c>
      <c r="D435" s="20">
        <v>81</v>
      </c>
      <c r="E435" s="69" t="s">
        <v>1178</v>
      </c>
      <c r="F435" s="70">
        <v>45045</v>
      </c>
      <c r="G435" s="20">
        <v>40</v>
      </c>
      <c r="H435" s="73">
        <v>2.4</v>
      </c>
      <c r="I435" s="48">
        <f>IF(MONTH(CallsTable[[#This Row],[Date of Call]])&lt;=6, YEAR(CallsTable[[#This Row],[Date of Call]]),YEAR(CallsTable[[#This Row],[Date of Call]])+1)</f>
        <v>2023</v>
      </c>
      <c r="J435" s="48" t="str">
        <f>TEXT(CallsTable[[#This Row],[Date of Call]],"DDDD")</f>
        <v>Saturday</v>
      </c>
      <c r="K435" s="48" t="str" cm="1">
        <f t="array" ref="K435">_xlfn.IFS(CallsTable[[#This Row],[Duration]]&lt;=10,"Under 10 mins",CallsTable[[#This Row],[Duration]]&lt;=30,"10 to 30 mins", CallsTable[[#This Row],[Duration]]&lt;60,"30 to 60 mins", CallsTable[[#This Row],[Duration]]&lt;=120,"1 to 2 hours",TRUE, "More than 2 hours")</f>
        <v>1 to 2 hours</v>
      </c>
      <c r="L435" s="5">
        <f>ROUND(CallsTable[[#This Row],[Satisfaction Rating]],0)</f>
        <v>2</v>
      </c>
    </row>
    <row r="436" spans="2:12" x14ac:dyDescent="0.3">
      <c r="B436" s="72" t="s">
        <v>1610</v>
      </c>
      <c r="C436" s="20" t="s">
        <v>1181</v>
      </c>
      <c r="D436" s="20">
        <v>93</v>
      </c>
      <c r="E436" s="69" t="s">
        <v>1172</v>
      </c>
      <c r="F436" s="70">
        <v>45045</v>
      </c>
      <c r="G436" s="20">
        <v>150</v>
      </c>
      <c r="H436" s="73">
        <v>4.5999999999999996</v>
      </c>
      <c r="I436" s="48">
        <f>IF(MONTH(CallsTable[[#This Row],[Date of Call]])&lt;=6, YEAR(CallsTable[[#This Row],[Date of Call]]),YEAR(CallsTable[[#This Row],[Date of Call]])+1)</f>
        <v>2023</v>
      </c>
      <c r="J436" s="48" t="str">
        <f>TEXT(CallsTable[[#This Row],[Date of Call]],"DDDD")</f>
        <v>Saturday</v>
      </c>
      <c r="K436" s="48" t="str" cm="1">
        <f t="array" ref="K436">_xlfn.IFS(CallsTable[[#This Row],[Duration]]&lt;=10,"Under 10 mins",CallsTable[[#This Row],[Duration]]&lt;=30,"10 to 30 mins", CallsTable[[#This Row],[Duration]]&lt;60,"30 to 60 mins", CallsTable[[#This Row],[Duration]]&lt;=120,"1 to 2 hours",TRUE, "More than 2 hours")</f>
        <v>1 to 2 hours</v>
      </c>
      <c r="L436" s="5">
        <f>ROUND(CallsTable[[#This Row],[Satisfaction Rating]],0)</f>
        <v>5</v>
      </c>
    </row>
    <row r="437" spans="2:12" x14ac:dyDescent="0.3">
      <c r="B437" s="72" t="s">
        <v>1611</v>
      </c>
      <c r="C437" s="20" t="s">
        <v>1165</v>
      </c>
      <c r="D437" s="20">
        <v>14</v>
      </c>
      <c r="E437" s="69" t="s">
        <v>1166</v>
      </c>
      <c r="F437" s="70">
        <v>45045</v>
      </c>
      <c r="G437" s="20">
        <v>96</v>
      </c>
      <c r="H437" s="73">
        <v>4.8</v>
      </c>
      <c r="I437" s="48">
        <f>IF(MONTH(CallsTable[[#This Row],[Date of Call]])&lt;=6, YEAR(CallsTable[[#This Row],[Date of Call]]),YEAR(CallsTable[[#This Row],[Date of Call]])+1)</f>
        <v>2023</v>
      </c>
      <c r="J437" s="48" t="str">
        <f>TEXT(CallsTable[[#This Row],[Date of Call]],"DDDD")</f>
        <v>Saturday</v>
      </c>
      <c r="K437" s="48" t="str" cm="1">
        <f t="array" ref="K437">_xlfn.IFS(CallsTable[[#This Row],[Duration]]&lt;=10,"Under 10 mins",CallsTable[[#This Row],[Duration]]&lt;=30,"10 to 30 mins", CallsTable[[#This Row],[Duration]]&lt;60,"30 to 60 mins", CallsTable[[#This Row],[Duration]]&lt;=120,"1 to 2 hours",TRUE, "More than 2 hours")</f>
        <v>10 to 30 mins</v>
      </c>
      <c r="L437" s="5">
        <f>ROUND(CallsTable[[#This Row],[Satisfaction Rating]],0)</f>
        <v>5</v>
      </c>
    </row>
    <row r="438" spans="2:12" x14ac:dyDescent="0.3">
      <c r="B438" s="72" t="s">
        <v>1612</v>
      </c>
      <c r="C438" s="20" t="s">
        <v>1162</v>
      </c>
      <c r="D438" s="20">
        <v>95</v>
      </c>
      <c r="E438" s="69" t="s">
        <v>1178</v>
      </c>
      <c r="F438" s="70">
        <v>45046</v>
      </c>
      <c r="G438" s="20">
        <v>75</v>
      </c>
      <c r="H438" s="73">
        <v>4.8</v>
      </c>
      <c r="I438" s="48">
        <f>IF(MONTH(CallsTable[[#This Row],[Date of Call]])&lt;=6, YEAR(CallsTable[[#This Row],[Date of Call]]),YEAR(CallsTable[[#This Row],[Date of Call]])+1)</f>
        <v>2023</v>
      </c>
      <c r="J438" s="48" t="str">
        <f>TEXT(CallsTable[[#This Row],[Date of Call]],"DDDD")</f>
        <v>Sunday</v>
      </c>
      <c r="K438" s="48" t="str" cm="1">
        <f t="array" ref="K438">_xlfn.IFS(CallsTable[[#This Row],[Duration]]&lt;=10,"Under 10 mins",CallsTable[[#This Row],[Duration]]&lt;=30,"10 to 30 mins", CallsTable[[#This Row],[Duration]]&lt;60,"30 to 60 mins", CallsTable[[#This Row],[Duration]]&lt;=120,"1 to 2 hours",TRUE, "More than 2 hours")</f>
        <v>1 to 2 hours</v>
      </c>
      <c r="L438" s="5">
        <f>ROUND(CallsTable[[#This Row],[Satisfaction Rating]],0)</f>
        <v>5</v>
      </c>
    </row>
    <row r="439" spans="2:12" x14ac:dyDescent="0.3">
      <c r="B439" s="72" t="s">
        <v>1613</v>
      </c>
      <c r="C439" s="20" t="s">
        <v>1181</v>
      </c>
      <c r="D439" s="20">
        <v>81</v>
      </c>
      <c r="E439" s="69" t="s">
        <v>1178</v>
      </c>
      <c r="F439" s="70">
        <v>45046</v>
      </c>
      <c r="G439" s="20">
        <v>60</v>
      </c>
      <c r="H439" s="73">
        <v>3.6</v>
      </c>
      <c r="I439" s="48">
        <f>IF(MONTH(CallsTable[[#This Row],[Date of Call]])&lt;=6, YEAR(CallsTable[[#This Row],[Date of Call]]),YEAR(CallsTable[[#This Row],[Date of Call]])+1)</f>
        <v>2023</v>
      </c>
      <c r="J439" s="48" t="str">
        <f>TEXT(CallsTable[[#This Row],[Date of Call]],"DDDD")</f>
        <v>Sunday</v>
      </c>
      <c r="K439" s="48" t="str" cm="1">
        <f t="array" ref="K439">_xlfn.IFS(CallsTable[[#This Row],[Duration]]&lt;=10,"Under 10 mins",CallsTable[[#This Row],[Duration]]&lt;=30,"10 to 30 mins", CallsTable[[#This Row],[Duration]]&lt;60,"30 to 60 mins", CallsTable[[#This Row],[Duration]]&lt;=120,"1 to 2 hours",TRUE, "More than 2 hours")</f>
        <v>1 to 2 hours</v>
      </c>
      <c r="L439" s="5">
        <f>ROUND(CallsTable[[#This Row],[Satisfaction Rating]],0)</f>
        <v>4</v>
      </c>
    </row>
    <row r="440" spans="2:12" x14ac:dyDescent="0.3">
      <c r="B440" s="72" t="s">
        <v>1614</v>
      </c>
      <c r="C440" s="20" t="s">
        <v>1179</v>
      </c>
      <c r="D440" s="20">
        <v>60</v>
      </c>
      <c r="E440" s="69" t="s">
        <v>1166</v>
      </c>
      <c r="F440" s="70">
        <v>45047</v>
      </c>
      <c r="G440" s="20">
        <v>41</v>
      </c>
      <c r="H440" s="73">
        <v>4.8</v>
      </c>
      <c r="I440" s="48">
        <f>IF(MONTH(CallsTable[[#This Row],[Date of Call]])&lt;=6, YEAR(CallsTable[[#This Row],[Date of Call]]),YEAR(CallsTable[[#This Row],[Date of Call]])+1)</f>
        <v>2023</v>
      </c>
      <c r="J440" s="48" t="str">
        <f>TEXT(CallsTable[[#This Row],[Date of Call]],"DDDD")</f>
        <v>Monday</v>
      </c>
      <c r="K440" s="48" t="str" cm="1">
        <f t="array" ref="K440">_xlfn.IFS(CallsTable[[#This Row],[Duration]]&lt;=10,"Under 10 mins",CallsTable[[#This Row],[Duration]]&lt;=30,"10 to 30 mins", CallsTable[[#This Row],[Duration]]&lt;60,"30 to 60 mins", CallsTable[[#This Row],[Duration]]&lt;=120,"1 to 2 hours",TRUE, "More than 2 hours")</f>
        <v>1 to 2 hours</v>
      </c>
      <c r="L440" s="5">
        <f>ROUND(CallsTable[[#This Row],[Satisfaction Rating]],0)</f>
        <v>5</v>
      </c>
    </row>
    <row r="441" spans="2:12" x14ac:dyDescent="0.3">
      <c r="B441" s="72" t="s">
        <v>1615</v>
      </c>
      <c r="C441" s="20" t="s">
        <v>1187</v>
      </c>
      <c r="D441" s="20">
        <v>137</v>
      </c>
      <c r="E441" s="69" t="s">
        <v>1172</v>
      </c>
      <c r="F441" s="70">
        <v>45047</v>
      </c>
      <c r="G441" s="20">
        <v>20</v>
      </c>
      <c r="H441" s="73">
        <v>4.2</v>
      </c>
      <c r="I441" s="48">
        <f>IF(MONTH(CallsTable[[#This Row],[Date of Call]])&lt;=6, YEAR(CallsTable[[#This Row],[Date of Call]]),YEAR(CallsTable[[#This Row],[Date of Call]])+1)</f>
        <v>2023</v>
      </c>
      <c r="J441" s="48" t="str">
        <f>TEXT(CallsTable[[#This Row],[Date of Call]],"DDDD")</f>
        <v>Monday</v>
      </c>
      <c r="K441" s="48" t="str" cm="1">
        <f t="array" ref="K441">_xlfn.IFS(CallsTable[[#This Row],[Duration]]&lt;=10,"Under 10 mins",CallsTable[[#This Row],[Duration]]&lt;=30,"10 to 30 mins", CallsTable[[#This Row],[Duration]]&lt;60,"30 to 60 mins", CallsTable[[#This Row],[Duration]]&lt;=120,"1 to 2 hours",TRUE, "More than 2 hours")</f>
        <v>More than 2 hours</v>
      </c>
      <c r="L441" s="5">
        <f>ROUND(CallsTable[[#This Row],[Satisfaction Rating]],0)</f>
        <v>4</v>
      </c>
    </row>
    <row r="442" spans="2:12" x14ac:dyDescent="0.3">
      <c r="B442" s="72" t="s">
        <v>1616</v>
      </c>
      <c r="C442" s="20" t="s">
        <v>1161</v>
      </c>
      <c r="D442" s="20">
        <v>112</v>
      </c>
      <c r="E442" s="69" t="s">
        <v>1184</v>
      </c>
      <c r="F442" s="70">
        <v>45047</v>
      </c>
      <c r="G442" s="20">
        <v>84</v>
      </c>
      <c r="H442" s="73">
        <v>2.6</v>
      </c>
      <c r="I442" s="48">
        <f>IF(MONTH(CallsTable[[#This Row],[Date of Call]])&lt;=6, YEAR(CallsTable[[#This Row],[Date of Call]]),YEAR(CallsTable[[#This Row],[Date of Call]])+1)</f>
        <v>2023</v>
      </c>
      <c r="J442" s="48" t="str">
        <f>TEXT(CallsTable[[#This Row],[Date of Call]],"DDDD")</f>
        <v>Monday</v>
      </c>
      <c r="K442" s="48" t="str" cm="1">
        <f t="array" ref="K442">_xlfn.IFS(CallsTable[[#This Row],[Duration]]&lt;=10,"Under 10 mins",CallsTable[[#This Row],[Duration]]&lt;=30,"10 to 30 mins", CallsTable[[#This Row],[Duration]]&lt;60,"30 to 60 mins", CallsTable[[#This Row],[Duration]]&lt;=120,"1 to 2 hours",TRUE, "More than 2 hours")</f>
        <v>1 to 2 hours</v>
      </c>
      <c r="L442" s="5">
        <f>ROUND(CallsTable[[#This Row],[Satisfaction Rating]],0)</f>
        <v>3</v>
      </c>
    </row>
    <row r="443" spans="2:12" x14ac:dyDescent="0.3">
      <c r="B443" s="72" t="s">
        <v>1617</v>
      </c>
      <c r="C443" s="20" t="s">
        <v>1162</v>
      </c>
      <c r="D443" s="20">
        <v>76</v>
      </c>
      <c r="E443" s="69" t="s">
        <v>1157</v>
      </c>
      <c r="F443" s="70">
        <v>45047</v>
      </c>
      <c r="G443" s="20">
        <v>140</v>
      </c>
      <c r="H443" s="73">
        <v>3.7</v>
      </c>
      <c r="I443" s="48">
        <f>IF(MONTH(CallsTable[[#This Row],[Date of Call]])&lt;=6, YEAR(CallsTable[[#This Row],[Date of Call]]),YEAR(CallsTable[[#This Row],[Date of Call]])+1)</f>
        <v>2023</v>
      </c>
      <c r="J443" s="48" t="str">
        <f>TEXT(CallsTable[[#This Row],[Date of Call]],"DDDD")</f>
        <v>Monday</v>
      </c>
      <c r="K443" s="48" t="str" cm="1">
        <f t="array" ref="K443">_xlfn.IFS(CallsTable[[#This Row],[Duration]]&lt;=10,"Under 10 mins",CallsTable[[#This Row],[Duration]]&lt;=30,"10 to 30 mins", CallsTable[[#This Row],[Duration]]&lt;60,"30 to 60 mins", CallsTable[[#This Row],[Duration]]&lt;=120,"1 to 2 hours",TRUE, "More than 2 hours")</f>
        <v>1 to 2 hours</v>
      </c>
      <c r="L443" s="5">
        <f>ROUND(CallsTable[[#This Row],[Satisfaction Rating]],0)</f>
        <v>4</v>
      </c>
    </row>
    <row r="444" spans="2:12" x14ac:dyDescent="0.3">
      <c r="B444" s="72" t="s">
        <v>1618</v>
      </c>
      <c r="C444" s="20" t="s">
        <v>1192</v>
      </c>
      <c r="D444" s="20">
        <v>73</v>
      </c>
      <c r="E444" s="69" t="s">
        <v>1166</v>
      </c>
      <c r="F444" s="70">
        <v>45047</v>
      </c>
      <c r="G444" s="20">
        <v>66</v>
      </c>
      <c r="H444" s="73">
        <v>4.8</v>
      </c>
      <c r="I444" s="48">
        <f>IF(MONTH(CallsTable[[#This Row],[Date of Call]])&lt;=6, YEAR(CallsTable[[#This Row],[Date of Call]]),YEAR(CallsTable[[#This Row],[Date of Call]])+1)</f>
        <v>2023</v>
      </c>
      <c r="J444" s="48" t="str">
        <f>TEXT(CallsTable[[#This Row],[Date of Call]],"DDDD")</f>
        <v>Monday</v>
      </c>
      <c r="K444" s="48" t="str" cm="1">
        <f t="array" ref="K444">_xlfn.IFS(CallsTable[[#This Row],[Duration]]&lt;=10,"Under 10 mins",CallsTable[[#This Row],[Duration]]&lt;=30,"10 to 30 mins", CallsTable[[#This Row],[Duration]]&lt;60,"30 to 60 mins", CallsTable[[#This Row],[Duration]]&lt;=120,"1 to 2 hours",TRUE, "More than 2 hours")</f>
        <v>1 to 2 hours</v>
      </c>
      <c r="L444" s="5">
        <f>ROUND(CallsTable[[#This Row],[Satisfaction Rating]],0)</f>
        <v>5</v>
      </c>
    </row>
    <row r="445" spans="2:12" x14ac:dyDescent="0.3">
      <c r="B445" s="72" t="s">
        <v>1619</v>
      </c>
      <c r="C445" s="20" t="s">
        <v>1183</v>
      </c>
      <c r="D445" s="20">
        <v>119</v>
      </c>
      <c r="E445" s="69" t="s">
        <v>1172</v>
      </c>
      <c r="F445" s="70">
        <v>45047</v>
      </c>
      <c r="G445" s="20">
        <v>105</v>
      </c>
      <c r="H445" s="73">
        <v>4.7</v>
      </c>
      <c r="I445" s="48">
        <f>IF(MONTH(CallsTable[[#This Row],[Date of Call]])&lt;=6, YEAR(CallsTable[[#This Row],[Date of Call]]),YEAR(CallsTable[[#This Row],[Date of Call]])+1)</f>
        <v>2023</v>
      </c>
      <c r="J445" s="48" t="str">
        <f>TEXT(CallsTable[[#This Row],[Date of Call]],"DDDD")</f>
        <v>Monday</v>
      </c>
      <c r="K445" s="48" t="str" cm="1">
        <f t="array" ref="K445">_xlfn.IFS(CallsTable[[#This Row],[Duration]]&lt;=10,"Under 10 mins",CallsTable[[#This Row],[Duration]]&lt;=30,"10 to 30 mins", CallsTable[[#This Row],[Duration]]&lt;60,"30 to 60 mins", CallsTable[[#This Row],[Duration]]&lt;=120,"1 to 2 hours",TRUE, "More than 2 hours")</f>
        <v>1 to 2 hours</v>
      </c>
      <c r="L445" s="5">
        <f>ROUND(CallsTable[[#This Row],[Satisfaction Rating]],0)</f>
        <v>5</v>
      </c>
    </row>
    <row r="446" spans="2:12" x14ac:dyDescent="0.3">
      <c r="B446" s="72" t="s">
        <v>1620</v>
      </c>
      <c r="C446" s="20" t="s">
        <v>1156</v>
      </c>
      <c r="D446" s="20">
        <v>135</v>
      </c>
      <c r="E446" s="69" t="s">
        <v>1178</v>
      </c>
      <c r="F446" s="70">
        <v>45048</v>
      </c>
      <c r="G446" s="20">
        <v>104</v>
      </c>
      <c r="H446" s="73">
        <v>4.0999999999999996</v>
      </c>
      <c r="I446" s="48">
        <f>IF(MONTH(CallsTable[[#This Row],[Date of Call]])&lt;=6, YEAR(CallsTable[[#This Row],[Date of Call]]),YEAR(CallsTable[[#This Row],[Date of Call]])+1)</f>
        <v>2023</v>
      </c>
      <c r="J446" s="48" t="str">
        <f>TEXT(CallsTable[[#This Row],[Date of Call]],"DDDD")</f>
        <v>Tuesday</v>
      </c>
      <c r="K446" s="48" t="str" cm="1">
        <f t="array" ref="K446">_xlfn.IFS(CallsTable[[#This Row],[Duration]]&lt;=10,"Under 10 mins",CallsTable[[#This Row],[Duration]]&lt;=30,"10 to 30 mins", CallsTable[[#This Row],[Duration]]&lt;60,"30 to 60 mins", CallsTable[[#This Row],[Duration]]&lt;=120,"1 to 2 hours",TRUE, "More than 2 hours")</f>
        <v>More than 2 hours</v>
      </c>
      <c r="L446" s="5">
        <f>ROUND(CallsTable[[#This Row],[Satisfaction Rating]],0)</f>
        <v>4</v>
      </c>
    </row>
    <row r="447" spans="2:12" x14ac:dyDescent="0.3">
      <c r="B447" s="72" t="s">
        <v>1621</v>
      </c>
      <c r="C447" s="20" t="s">
        <v>1187</v>
      </c>
      <c r="D447" s="20">
        <v>41</v>
      </c>
      <c r="E447" s="69" t="s">
        <v>1184</v>
      </c>
      <c r="F447" s="70">
        <v>45048</v>
      </c>
      <c r="G447" s="20">
        <v>123</v>
      </c>
      <c r="H447" s="73">
        <v>3.2</v>
      </c>
      <c r="I447" s="48">
        <f>IF(MONTH(CallsTable[[#This Row],[Date of Call]])&lt;=6, YEAR(CallsTable[[#This Row],[Date of Call]]),YEAR(CallsTable[[#This Row],[Date of Call]])+1)</f>
        <v>2023</v>
      </c>
      <c r="J447" s="48" t="str">
        <f>TEXT(CallsTable[[#This Row],[Date of Call]],"DDDD")</f>
        <v>Tuesday</v>
      </c>
      <c r="K447" s="48" t="str" cm="1">
        <f t="array" ref="K447">_xlfn.IFS(CallsTable[[#This Row],[Duration]]&lt;=10,"Under 10 mins",CallsTable[[#This Row],[Duration]]&lt;=30,"10 to 30 mins", CallsTable[[#This Row],[Duration]]&lt;60,"30 to 60 mins", CallsTable[[#This Row],[Duration]]&lt;=120,"1 to 2 hours",TRUE, "More than 2 hours")</f>
        <v>30 to 60 mins</v>
      </c>
      <c r="L447" s="5">
        <f>ROUND(CallsTable[[#This Row],[Satisfaction Rating]],0)</f>
        <v>3</v>
      </c>
    </row>
    <row r="448" spans="2:12" x14ac:dyDescent="0.3">
      <c r="B448" s="72" t="s">
        <v>1622</v>
      </c>
      <c r="C448" s="20" t="s">
        <v>1165</v>
      </c>
      <c r="D448" s="20">
        <v>35</v>
      </c>
      <c r="E448" s="69" t="s">
        <v>1178</v>
      </c>
      <c r="F448" s="70">
        <v>45049</v>
      </c>
      <c r="G448" s="20">
        <v>215</v>
      </c>
      <c r="H448" s="73">
        <v>4.3</v>
      </c>
      <c r="I448" s="48">
        <f>IF(MONTH(CallsTable[[#This Row],[Date of Call]])&lt;=6, YEAR(CallsTable[[#This Row],[Date of Call]]),YEAR(CallsTable[[#This Row],[Date of Call]])+1)</f>
        <v>2023</v>
      </c>
      <c r="J448" s="48" t="str">
        <f>TEXT(CallsTable[[#This Row],[Date of Call]],"DDDD")</f>
        <v>Wednesday</v>
      </c>
      <c r="K448" s="48" t="str" cm="1">
        <f t="array" ref="K448">_xlfn.IFS(CallsTable[[#This Row],[Duration]]&lt;=10,"Under 10 mins",CallsTable[[#This Row],[Duration]]&lt;=30,"10 to 30 mins", CallsTable[[#This Row],[Duration]]&lt;60,"30 to 60 mins", CallsTable[[#This Row],[Duration]]&lt;=120,"1 to 2 hours",TRUE, "More than 2 hours")</f>
        <v>30 to 60 mins</v>
      </c>
      <c r="L448" s="5">
        <f>ROUND(CallsTable[[#This Row],[Satisfaction Rating]],0)</f>
        <v>4</v>
      </c>
    </row>
    <row r="449" spans="2:12" x14ac:dyDescent="0.3">
      <c r="B449" s="72" t="s">
        <v>1623</v>
      </c>
      <c r="C449" s="20" t="s">
        <v>1156</v>
      </c>
      <c r="D449" s="20">
        <v>96</v>
      </c>
      <c r="E449" s="69" t="s">
        <v>1166</v>
      </c>
      <c r="F449" s="70">
        <v>45049</v>
      </c>
      <c r="G449" s="20">
        <v>46</v>
      </c>
      <c r="H449" s="73">
        <v>0.7</v>
      </c>
      <c r="I449" s="48">
        <f>IF(MONTH(CallsTable[[#This Row],[Date of Call]])&lt;=6, YEAR(CallsTable[[#This Row],[Date of Call]]),YEAR(CallsTable[[#This Row],[Date of Call]])+1)</f>
        <v>2023</v>
      </c>
      <c r="J449" s="48" t="str">
        <f>TEXT(CallsTable[[#This Row],[Date of Call]],"DDDD")</f>
        <v>Wednesday</v>
      </c>
      <c r="K449" s="48" t="str" cm="1">
        <f t="array" ref="K449">_xlfn.IFS(CallsTable[[#This Row],[Duration]]&lt;=10,"Under 10 mins",CallsTable[[#This Row],[Duration]]&lt;=30,"10 to 30 mins", CallsTable[[#This Row],[Duration]]&lt;60,"30 to 60 mins", CallsTable[[#This Row],[Duration]]&lt;=120,"1 to 2 hours",TRUE, "More than 2 hours")</f>
        <v>1 to 2 hours</v>
      </c>
      <c r="L449" s="5">
        <f>ROUND(CallsTable[[#This Row],[Satisfaction Rating]],0)</f>
        <v>1</v>
      </c>
    </row>
    <row r="450" spans="2:12" x14ac:dyDescent="0.3">
      <c r="B450" s="72" t="s">
        <v>1624</v>
      </c>
      <c r="C450" s="20" t="s">
        <v>1181</v>
      </c>
      <c r="D450" s="20">
        <v>61</v>
      </c>
      <c r="E450" s="69" t="s">
        <v>1184</v>
      </c>
      <c r="F450" s="70">
        <v>45049</v>
      </c>
      <c r="G450" s="20">
        <v>115</v>
      </c>
      <c r="H450" s="73">
        <v>3.7</v>
      </c>
      <c r="I450" s="48">
        <f>IF(MONTH(CallsTable[[#This Row],[Date of Call]])&lt;=6, YEAR(CallsTable[[#This Row],[Date of Call]]),YEAR(CallsTable[[#This Row],[Date of Call]])+1)</f>
        <v>2023</v>
      </c>
      <c r="J450" s="48" t="str">
        <f>TEXT(CallsTable[[#This Row],[Date of Call]],"DDDD")</f>
        <v>Wednesday</v>
      </c>
      <c r="K450" s="48" t="str" cm="1">
        <f t="array" ref="K450">_xlfn.IFS(CallsTable[[#This Row],[Duration]]&lt;=10,"Under 10 mins",CallsTable[[#This Row],[Duration]]&lt;=30,"10 to 30 mins", CallsTable[[#This Row],[Duration]]&lt;60,"30 to 60 mins", CallsTable[[#This Row],[Duration]]&lt;=120,"1 to 2 hours",TRUE, "More than 2 hours")</f>
        <v>1 to 2 hours</v>
      </c>
      <c r="L450" s="5">
        <f>ROUND(CallsTable[[#This Row],[Satisfaction Rating]],0)</f>
        <v>4</v>
      </c>
    </row>
    <row r="451" spans="2:12" x14ac:dyDescent="0.3">
      <c r="B451" s="72" t="s">
        <v>1625</v>
      </c>
      <c r="C451" s="20" t="s">
        <v>1156</v>
      </c>
      <c r="D451" s="20">
        <v>91</v>
      </c>
      <c r="E451" s="69" t="s">
        <v>1184</v>
      </c>
      <c r="F451" s="70">
        <v>45049</v>
      </c>
      <c r="G451" s="20">
        <v>124</v>
      </c>
      <c r="H451" s="73">
        <v>3.9</v>
      </c>
      <c r="I451" s="48">
        <f>IF(MONTH(CallsTable[[#This Row],[Date of Call]])&lt;=6, YEAR(CallsTable[[#This Row],[Date of Call]]),YEAR(CallsTable[[#This Row],[Date of Call]])+1)</f>
        <v>2023</v>
      </c>
      <c r="J451" s="48" t="str">
        <f>TEXT(CallsTable[[#This Row],[Date of Call]],"DDDD")</f>
        <v>Wednesday</v>
      </c>
      <c r="K451" s="48" t="str" cm="1">
        <f t="array" ref="K451">_xlfn.IFS(CallsTable[[#This Row],[Duration]]&lt;=10,"Under 10 mins",CallsTable[[#This Row],[Duration]]&lt;=30,"10 to 30 mins", CallsTable[[#This Row],[Duration]]&lt;60,"30 to 60 mins", CallsTable[[#This Row],[Duration]]&lt;=120,"1 to 2 hours",TRUE, "More than 2 hours")</f>
        <v>1 to 2 hours</v>
      </c>
      <c r="L451" s="5">
        <f>ROUND(CallsTable[[#This Row],[Satisfaction Rating]],0)</f>
        <v>4</v>
      </c>
    </row>
    <row r="452" spans="2:12" x14ac:dyDescent="0.3">
      <c r="B452" s="72" t="s">
        <v>1626</v>
      </c>
      <c r="C452" s="20" t="s">
        <v>1158</v>
      </c>
      <c r="D452" s="20">
        <v>30</v>
      </c>
      <c r="E452" s="69" t="s">
        <v>1184</v>
      </c>
      <c r="F452" s="70">
        <v>45050</v>
      </c>
      <c r="G452" s="20">
        <v>205</v>
      </c>
      <c r="H452" s="73">
        <v>4.5</v>
      </c>
      <c r="I452" s="48">
        <f>IF(MONTH(CallsTable[[#This Row],[Date of Call]])&lt;=6, YEAR(CallsTable[[#This Row],[Date of Call]]),YEAR(CallsTable[[#This Row],[Date of Call]])+1)</f>
        <v>2023</v>
      </c>
      <c r="J452" s="48" t="str">
        <f>TEXT(CallsTable[[#This Row],[Date of Call]],"DDDD")</f>
        <v>Thursday</v>
      </c>
      <c r="K452" s="48" t="str" cm="1">
        <f t="array" ref="K452">_xlfn.IFS(CallsTable[[#This Row],[Duration]]&lt;=10,"Under 10 mins",CallsTable[[#This Row],[Duration]]&lt;=30,"10 to 30 mins", CallsTable[[#This Row],[Duration]]&lt;60,"30 to 60 mins", CallsTable[[#This Row],[Duration]]&lt;=120,"1 to 2 hours",TRUE, "More than 2 hours")</f>
        <v>10 to 30 mins</v>
      </c>
      <c r="L452" s="5">
        <f>ROUND(CallsTable[[#This Row],[Satisfaction Rating]],0)</f>
        <v>5</v>
      </c>
    </row>
    <row r="453" spans="2:12" x14ac:dyDescent="0.3">
      <c r="B453" s="72" t="s">
        <v>1627</v>
      </c>
      <c r="C453" s="20" t="s">
        <v>1179</v>
      </c>
      <c r="D453" s="20">
        <v>111</v>
      </c>
      <c r="E453" s="69" t="s">
        <v>1172</v>
      </c>
      <c r="F453" s="70">
        <v>45050</v>
      </c>
      <c r="G453" s="20">
        <v>90</v>
      </c>
      <c r="H453" s="73">
        <v>2.8</v>
      </c>
      <c r="I453" s="48">
        <f>IF(MONTH(CallsTable[[#This Row],[Date of Call]])&lt;=6, YEAR(CallsTable[[#This Row],[Date of Call]]),YEAR(CallsTable[[#This Row],[Date of Call]])+1)</f>
        <v>2023</v>
      </c>
      <c r="J453" s="48" t="str">
        <f>TEXT(CallsTable[[#This Row],[Date of Call]],"DDDD")</f>
        <v>Thursday</v>
      </c>
      <c r="K453" s="48" t="str" cm="1">
        <f t="array" ref="K453">_xlfn.IFS(CallsTable[[#This Row],[Duration]]&lt;=10,"Under 10 mins",CallsTable[[#This Row],[Duration]]&lt;=30,"10 to 30 mins", CallsTable[[#This Row],[Duration]]&lt;60,"30 to 60 mins", CallsTable[[#This Row],[Duration]]&lt;=120,"1 to 2 hours",TRUE, "More than 2 hours")</f>
        <v>1 to 2 hours</v>
      </c>
      <c r="L453" s="5">
        <f>ROUND(CallsTable[[#This Row],[Satisfaction Rating]],0)</f>
        <v>3</v>
      </c>
    </row>
    <row r="454" spans="2:12" x14ac:dyDescent="0.3">
      <c r="B454" s="72" t="s">
        <v>1628</v>
      </c>
      <c r="C454" s="20" t="s">
        <v>1181</v>
      </c>
      <c r="D454" s="20">
        <v>81</v>
      </c>
      <c r="E454" s="69" t="s">
        <v>1166</v>
      </c>
      <c r="F454" s="70">
        <v>45050</v>
      </c>
      <c r="G454" s="20">
        <v>92</v>
      </c>
      <c r="H454" s="73">
        <v>4.9000000000000004</v>
      </c>
      <c r="I454" s="48">
        <f>IF(MONTH(CallsTable[[#This Row],[Date of Call]])&lt;=6, YEAR(CallsTable[[#This Row],[Date of Call]]),YEAR(CallsTable[[#This Row],[Date of Call]])+1)</f>
        <v>2023</v>
      </c>
      <c r="J454" s="48" t="str">
        <f>TEXT(CallsTable[[#This Row],[Date of Call]],"DDDD")</f>
        <v>Thursday</v>
      </c>
      <c r="K454" s="48" t="str" cm="1">
        <f t="array" ref="K454">_xlfn.IFS(CallsTable[[#This Row],[Duration]]&lt;=10,"Under 10 mins",CallsTable[[#This Row],[Duration]]&lt;=30,"10 to 30 mins", CallsTable[[#This Row],[Duration]]&lt;60,"30 to 60 mins", CallsTable[[#This Row],[Duration]]&lt;=120,"1 to 2 hours",TRUE, "More than 2 hours")</f>
        <v>1 to 2 hours</v>
      </c>
      <c r="L454" s="5">
        <f>ROUND(CallsTable[[#This Row],[Satisfaction Rating]],0)</f>
        <v>5</v>
      </c>
    </row>
    <row r="455" spans="2:12" x14ac:dyDescent="0.3">
      <c r="B455" s="72" t="s">
        <v>1629</v>
      </c>
      <c r="C455" s="20" t="s">
        <v>1162</v>
      </c>
      <c r="D455" s="20">
        <v>40</v>
      </c>
      <c r="E455" s="69" t="s">
        <v>1178</v>
      </c>
      <c r="F455" s="70">
        <v>45052</v>
      </c>
      <c r="G455" s="20">
        <v>108</v>
      </c>
      <c r="H455" s="73">
        <v>4.2</v>
      </c>
      <c r="I455" s="48">
        <f>IF(MONTH(CallsTable[[#This Row],[Date of Call]])&lt;=6, YEAR(CallsTable[[#This Row],[Date of Call]]),YEAR(CallsTable[[#This Row],[Date of Call]])+1)</f>
        <v>2023</v>
      </c>
      <c r="J455" s="48" t="str">
        <f>TEXT(CallsTable[[#This Row],[Date of Call]],"DDDD")</f>
        <v>Saturday</v>
      </c>
      <c r="K455" s="48" t="str" cm="1">
        <f t="array" ref="K455">_xlfn.IFS(CallsTable[[#This Row],[Duration]]&lt;=10,"Under 10 mins",CallsTable[[#This Row],[Duration]]&lt;=30,"10 to 30 mins", CallsTable[[#This Row],[Duration]]&lt;60,"30 to 60 mins", CallsTable[[#This Row],[Duration]]&lt;=120,"1 to 2 hours",TRUE, "More than 2 hours")</f>
        <v>30 to 60 mins</v>
      </c>
      <c r="L455" s="5">
        <f>ROUND(CallsTable[[#This Row],[Satisfaction Rating]],0)</f>
        <v>4</v>
      </c>
    </row>
    <row r="456" spans="2:12" x14ac:dyDescent="0.3">
      <c r="B456" s="72" t="s">
        <v>1630</v>
      </c>
      <c r="C456" s="20" t="s">
        <v>1179</v>
      </c>
      <c r="D456" s="20">
        <v>143</v>
      </c>
      <c r="E456" s="69" t="s">
        <v>1178</v>
      </c>
      <c r="F456" s="70">
        <v>45052</v>
      </c>
      <c r="G456" s="20">
        <v>54</v>
      </c>
      <c r="H456" s="73">
        <v>4.4000000000000004</v>
      </c>
      <c r="I456" s="48">
        <f>IF(MONTH(CallsTable[[#This Row],[Date of Call]])&lt;=6, YEAR(CallsTable[[#This Row],[Date of Call]]),YEAR(CallsTable[[#This Row],[Date of Call]])+1)</f>
        <v>2023</v>
      </c>
      <c r="J456" s="48" t="str">
        <f>TEXT(CallsTable[[#This Row],[Date of Call]],"DDDD")</f>
        <v>Saturday</v>
      </c>
      <c r="K456" s="48" t="str" cm="1">
        <f t="array" ref="K456">_xlfn.IFS(CallsTable[[#This Row],[Duration]]&lt;=10,"Under 10 mins",CallsTable[[#This Row],[Duration]]&lt;=30,"10 to 30 mins", CallsTable[[#This Row],[Duration]]&lt;60,"30 to 60 mins", CallsTable[[#This Row],[Duration]]&lt;=120,"1 to 2 hours",TRUE, "More than 2 hours")</f>
        <v>More than 2 hours</v>
      </c>
      <c r="L456" s="5">
        <f>ROUND(CallsTable[[#This Row],[Satisfaction Rating]],0)</f>
        <v>4</v>
      </c>
    </row>
    <row r="457" spans="2:12" x14ac:dyDescent="0.3">
      <c r="B457" s="72" t="s">
        <v>1631</v>
      </c>
      <c r="C457" s="20" t="s">
        <v>1162</v>
      </c>
      <c r="D457" s="20">
        <v>70</v>
      </c>
      <c r="E457" s="69" t="s">
        <v>1178</v>
      </c>
      <c r="F457" s="70">
        <v>45053</v>
      </c>
      <c r="G457" s="20">
        <v>44</v>
      </c>
      <c r="H457" s="73">
        <v>3.5</v>
      </c>
      <c r="I457" s="48">
        <f>IF(MONTH(CallsTable[[#This Row],[Date of Call]])&lt;=6, YEAR(CallsTable[[#This Row],[Date of Call]]),YEAR(CallsTable[[#This Row],[Date of Call]])+1)</f>
        <v>2023</v>
      </c>
      <c r="J457" s="48" t="str">
        <f>TEXT(CallsTable[[#This Row],[Date of Call]],"DDDD")</f>
        <v>Sunday</v>
      </c>
      <c r="K457" s="48" t="str" cm="1">
        <f t="array" ref="K457">_xlfn.IFS(CallsTable[[#This Row],[Duration]]&lt;=10,"Under 10 mins",CallsTable[[#This Row],[Duration]]&lt;=30,"10 to 30 mins", CallsTable[[#This Row],[Duration]]&lt;60,"30 to 60 mins", CallsTable[[#This Row],[Duration]]&lt;=120,"1 to 2 hours",TRUE, "More than 2 hours")</f>
        <v>1 to 2 hours</v>
      </c>
      <c r="L457" s="5">
        <f>ROUND(CallsTable[[#This Row],[Satisfaction Rating]],0)</f>
        <v>4</v>
      </c>
    </row>
    <row r="458" spans="2:12" x14ac:dyDescent="0.3">
      <c r="B458" s="72" t="s">
        <v>1632</v>
      </c>
      <c r="C458" s="20" t="s">
        <v>1192</v>
      </c>
      <c r="D458" s="20">
        <v>137</v>
      </c>
      <c r="E458" s="69" t="s">
        <v>1178</v>
      </c>
      <c r="F458" s="70">
        <v>45053</v>
      </c>
      <c r="G458" s="20">
        <v>44</v>
      </c>
      <c r="H458" s="73">
        <v>4.7</v>
      </c>
      <c r="I458" s="48">
        <f>IF(MONTH(CallsTable[[#This Row],[Date of Call]])&lt;=6, YEAR(CallsTable[[#This Row],[Date of Call]]),YEAR(CallsTable[[#This Row],[Date of Call]])+1)</f>
        <v>2023</v>
      </c>
      <c r="J458" s="48" t="str">
        <f>TEXT(CallsTable[[#This Row],[Date of Call]],"DDDD")</f>
        <v>Sunday</v>
      </c>
      <c r="K458" s="48" t="str" cm="1">
        <f t="array" ref="K458">_xlfn.IFS(CallsTable[[#This Row],[Duration]]&lt;=10,"Under 10 mins",CallsTable[[#This Row],[Duration]]&lt;=30,"10 to 30 mins", CallsTable[[#This Row],[Duration]]&lt;60,"30 to 60 mins", CallsTable[[#This Row],[Duration]]&lt;=120,"1 to 2 hours",TRUE, "More than 2 hours")</f>
        <v>More than 2 hours</v>
      </c>
      <c r="L458" s="5">
        <f>ROUND(CallsTable[[#This Row],[Satisfaction Rating]],0)</f>
        <v>5</v>
      </c>
    </row>
    <row r="459" spans="2:12" x14ac:dyDescent="0.3">
      <c r="B459" s="72" t="s">
        <v>1633</v>
      </c>
      <c r="C459" s="20" t="s">
        <v>1156</v>
      </c>
      <c r="D459" s="20">
        <v>52</v>
      </c>
      <c r="E459" s="69" t="s">
        <v>1166</v>
      </c>
      <c r="F459" s="70">
        <v>45054</v>
      </c>
      <c r="G459" s="20">
        <v>37</v>
      </c>
      <c r="H459" s="73">
        <v>4.9000000000000004</v>
      </c>
      <c r="I459" s="48">
        <f>IF(MONTH(CallsTable[[#This Row],[Date of Call]])&lt;=6, YEAR(CallsTable[[#This Row],[Date of Call]]),YEAR(CallsTable[[#This Row],[Date of Call]])+1)</f>
        <v>2023</v>
      </c>
      <c r="J459" s="48" t="str">
        <f>TEXT(CallsTable[[#This Row],[Date of Call]],"DDDD")</f>
        <v>Monday</v>
      </c>
      <c r="K459" s="48" t="str" cm="1">
        <f t="array" ref="K459">_xlfn.IFS(CallsTable[[#This Row],[Duration]]&lt;=10,"Under 10 mins",CallsTable[[#This Row],[Duration]]&lt;=30,"10 to 30 mins", CallsTable[[#This Row],[Duration]]&lt;60,"30 to 60 mins", CallsTable[[#This Row],[Duration]]&lt;=120,"1 to 2 hours",TRUE, "More than 2 hours")</f>
        <v>30 to 60 mins</v>
      </c>
      <c r="L459" s="5">
        <f>ROUND(CallsTable[[#This Row],[Satisfaction Rating]],0)</f>
        <v>5</v>
      </c>
    </row>
    <row r="460" spans="2:12" x14ac:dyDescent="0.3">
      <c r="B460" s="72" t="s">
        <v>1634</v>
      </c>
      <c r="C460" s="20" t="s">
        <v>1161</v>
      </c>
      <c r="D460" s="20">
        <v>31</v>
      </c>
      <c r="E460" s="69" t="s">
        <v>1172</v>
      </c>
      <c r="F460" s="70">
        <v>45054</v>
      </c>
      <c r="G460" s="20">
        <v>180</v>
      </c>
      <c r="H460" s="73">
        <v>4.5</v>
      </c>
      <c r="I460" s="48">
        <f>IF(MONTH(CallsTable[[#This Row],[Date of Call]])&lt;=6, YEAR(CallsTable[[#This Row],[Date of Call]]),YEAR(CallsTable[[#This Row],[Date of Call]])+1)</f>
        <v>2023</v>
      </c>
      <c r="J460" s="48" t="str">
        <f>TEXT(CallsTable[[#This Row],[Date of Call]],"DDDD")</f>
        <v>Monday</v>
      </c>
      <c r="K460" s="48" t="str" cm="1">
        <f t="array" ref="K460">_xlfn.IFS(CallsTable[[#This Row],[Duration]]&lt;=10,"Under 10 mins",CallsTable[[#This Row],[Duration]]&lt;=30,"10 to 30 mins", CallsTable[[#This Row],[Duration]]&lt;60,"30 to 60 mins", CallsTable[[#This Row],[Duration]]&lt;=120,"1 to 2 hours",TRUE, "More than 2 hours")</f>
        <v>30 to 60 mins</v>
      </c>
      <c r="L460" s="5">
        <f>ROUND(CallsTable[[#This Row],[Satisfaction Rating]],0)</f>
        <v>5</v>
      </c>
    </row>
    <row r="461" spans="2:12" x14ac:dyDescent="0.3">
      <c r="B461" s="72" t="s">
        <v>1635</v>
      </c>
      <c r="C461" s="20" t="s">
        <v>1156</v>
      </c>
      <c r="D461" s="20">
        <v>114</v>
      </c>
      <c r="E461" s="69" t="s">
        <v>1184</v>
      </c>
      <c r="F461" s="70">
        <v>45054</v>
      </c>
      <c r="G461" s="20">
        <v>105</v>
      </c>
      <c r="H461" s="73">
        <v>4.9000000000000004</v>
      </c>
      <c r="I461" s="48">
        <f>IF(MONTH(CallsTable[[#This Row],[Date of Call]])&lt;=6, YEAR(CallsTable[[#This Row],[Date of Call]]),YEAR(CallsTable[[#This Row],[Date of Call]])+1)</f>
        <v>2023</v>
      </c>
      <c r="J461" s="48" t="str">
        <f>TEXT(CallsTable[[#This Row],[Date of Call]],"DDDD")</f>
        <v>Monday</v>
      </c>
      <c r="K461" s="48" t="str" cm="1">
        <f t="array" ref="K461">_xlfn.IFS(CallsTable[[#This Row],[Duration]]&lt;=10,"Under 10 mins",CallsTable[[#This Row],[Duration]]&lt;=30,"10 to 30 mins", CallsTable[[#This Row],[Duration]]&lt;60,"30 to 60 mins", CallsTable[[#This Row],[Duration]]&lt;=120,"1 to 2 hours",TRUE, "More than 2 hours")</f>
        <v>1 to 2 hours</v>
      </c>
      <c r="L461" s="5">
        <f>ROUND(CallsTable[[#This Row],[Satisfaction Rating]],0)</f>
        <v>5</v>
      </c>
    </row>
    <row r="462" spans="2:12" x14ac:dyDescent="0.3">
      <c r="B462" s="72" t="s">
        <v>1636</v>
      </c>
      <c r="C462" s="20" t="s">
        <v>1192</v>
      </c>
      <c r="D462" s="20">
        <v>73</v>
      </c>
      <c r="E462" s="69" t="s">
        <v>1157</v>
      </c>
      <c r="F462" s="70">
        <v>45054</v>
      </c>
      <c r="G462" s="20">
        <v>87</v>
      </c>
      <c r="H462" s="73">
        <v>3.6</v>
      </c>
      <c r="I462" s="48">
        <f>IF(MONTH(CallsTable[[#This Row],[Date of Call]])&lt;=6, YEAR(CallsTable[[#This Row],[Date of Call]]),YEAR(CallsTable[[#This Row],[Date of Call]])+1)</f>
        <v>2023</v>
      </c>
      <c r="J462" s="48" t="str">
        <f>TEXT(CallsTable[[#This Row],[Date of Call]],"DDDD")</f>
        <v>Monday</v>
      </c>
      <c r="K462" s="48" t="str" cm="1">
        <f t="array" ref="K462">_xlfn.IFS(CallsTable[[#This Row],[Duration]]&lt;=10,"Under 10 mins",CallsTable[[#This Row],[Duration]]&lt;=30,"10 to 30 mins", CallsTable[[#This Row],[Duration]]&lt;60,"30 to 60 mins", CallsTable[[#This Row],[Duration]]&lt;=120,"1 to 2 hours",TRUE, "More than 2 hours")</f>
        <v>1 to 2 hours</v>
      </c>
      <c r="L462" s="5">
        <f>ROUND(CallsTable[[#This Row],[Satisfaction Rating]],0)</f>
        <v>4</v>
      </c>
    </row>
    <row r="463" spans="2:12" x14ac:dyDescent="0.3">
      <c r="B463" s="72" t="s">
        <v>1637</v>
      </c>
      <c r="C463" s="20" t="s">
        <v>1181</v>
      </c>
      <c r="D463" s="20">
        <v>25</v>
      </c>
      <c r="E463" s="69" t="s">
        <v>1172</v>
      </c>
      <c r="F463" s="70">
        <v>45054</v>
      </c>
      <c r="G463" s="20">
        <v>52</v>
      </c>
      <c r="H463" s="73">
        <v>3.8</v>
      </c>
      <c r="I463" s="48">
        <f>IF(MONTH(CallsTable[[#This Row],[Date of Call]])&lt;=6, YEAR(CallsTable[[#This Row],[Date of Call]]),YEAR(CallsTable[[#This Row],[Date of Call]])+1)</f>
        <v>2023</v>
      </c>
      <c r="J463" s="48" t="str">
        <f>TEXT(CallsTable[[#This Row],[Date of Call]],"DDDD")</f>
        <v>Monday</v>
      </c>
      <c r="K463" s="48" t="str" cm="1">
        <f t="array" ref="K463">_xlfn.IFS(CallsTable[[#This Row],[Duration]]&lt;=10,"Under 10 mins",CallsTable[[#This Row],[Duration]]&lt;=30,"10 to 30 mins", CallsTable[[#This Row],[Duration]]&lt;60,"30 to 60 mins", CallsTable[[#This Row],[Duration]]&lt;=120,"1 to 2 hours",TRUE, "More than 2 hours")</f>
        <v>10 to 30 mins</v>
      </c>
      <c r="L463" s="5">
        <f>ROUND(CallsTable[[#This Row],[Satisfaction Rating]],0)</f>
        <v>4</v>
      </c>
    </row>
    <row r="464" spans="2:12" x14ac:dyDescent="0.3">
      <c r="B464" s="72" t="s">
        <v>1638</v>
      </c>
      <c r="C464" s="20" t="s">
        <v>1171</v>
      </c>
      <c r="D464" s="20">
        <v>44</v>
      </c>
      <c r="E464" s="69" t="s">
        <v>1184</v>
      </c>
      <c r="F464" s="70">
        <v>45054</v>
      </c>
      <c r="G464" s="20">
        <v>63</v>
      </c>
      <c r="H464" s="73">
        <v>3.5</v>
      </c>
      <c r="I464" s="48">
        <f>IF(MONTH(CallsTable[[#This Row],[Date of Call]])&lt;=6, YEAR(CallsTable[[#This Row],[Date of Call]]),YEAR(CallsTable[[#This Row],[Date of Call]])+1)</f>
        <v>2023</v>
      </c>
      <c r="J464" s="48" t="str">
        <f>TEXT(CallsTable[[#This Row],[Date of Call]],"DDDD")</f>
        <v>Monday</v>
      </c>
      <c r="K464" s="48" t="str" cm="1">
        <f t="array" ref="K464">_xlfn.IFS(CallsTable[[#This Row],[Duration]]&lt;=10,"Under 10 mins",CallsTable[[#This Row],[Duration]]&lt;=30,"10 to 30 mins", CallsTable[[#This Row],[Duration]]&lt;60,"30 to 60 mins", CallsTable[[#This Row],[Duration]]&lt;=120,"1 to 2 hours",TRUE, "More than 2 hours")</f>
        <v>30 to 60 mins</v>
      </c>
      <c r="L464" s="5">
        <f>ROUND(CallsTable[[#This Row],[Satisfaction Rating]],0)</f>
        <v>4</v>
      </c>
    </row>
    <row r="465" spans="2:12" x14ac:dyDescent="0.3">
      <c r="B465" s="72" t="s">
        <v>1639</v>
      </c>
      <c r="C465" s="20" t="s">
        <v>1174</v>
      </c>
      <c r="D465" s="20">
        <v>34</v>
      </c>
      <c r="E465" s="69" t="s">
        <v>1166</v>
      </c>
      <c r="F465" s="70">
        <v>45055</v>
      </c>
      <c r="G465" s="20">
        <v>195</v>
      </c>
      <c r="H465" s="73">
        <v>4.8</v>
      </c>
      <c r="I465" s="48">
        <f>IF(MONTH(CallsTable[[#This Row],[Date of Call]])&lt;=6, YEAR(CallsTable[[#This Row],[Date of Call]]),YEAR(CallsTable[[#This Row],[Date of Call]])+1)</f>
        <v>2023</v>
      </c>
      <c r="J465" s="48" t="str">
        <f>TEXT(CallsTable[[#This Row],[Date of Call]],"DDDD")</f>
        <v>Tuesday</v>
      </c>
      <c r="K465" s="48" t="str" cm="1">
        <f t="array" ref="K465">_xlfn.IFS(CallsTable[[#This Row],[Duration]]&lt;=10,"Under 10 mins",CallsTable[[#This Row],[Duration]]&lt;=30,"10 to 30 mins", CallsTable[[#This Row],[Duration]]&lt;60,"30 to 60 mins", CallsTable[[#This Row],[Duration]]&lt;=120,"1 to 2 hours",TRUE, "More than 2 hours")</f>
        <v>30 to 60 mins</v>
      </c>
      <c r="L465" s="5">
        <f>ROUND(CallsTable[[#This Row],[Satisfaction Rating]],0)</f>
        <v>5</v>
      </c>
    </row>
    <row r="466" spans="2:12" x14ac:dyDescent="0.3">
      <c r="B466" s="72" t="s">
        <v>1640</v>
      </c>
      <c r="C466" s="20" t="s">
        <v>1179</v>
      </c>
      <c r="D466" s="20">
        <v>89</v>
      </c>
      <c r="E466" s="69" t="s">
        <v>1178</v>
      </c>
      <c r="F466" s="70">
        <v>45056</v>
      </c>
      <c r="G466" s="20">
        <v>176</v>
      </c>
      <c r="H466" s="73">
        <v>4.5</v>
      </c>
      <c r="I466" s="48">
        <f>IF(MONTH(CallsTable[[#This Row],[Date of Call]])&lt;=6, YEAR(CallsTable[[#This Row],[Date of Call]]),YEAR(CallsTable[[#This Row],[Date of Call]])+1)</f>
        <v>2023</v>
      </c>
      <c r="J466" s="48" t="str">
        <f>TEXT(CallsTable[[#This Row],[Date of Call]],"DDDD")</f>
        <v>Wednesday</v>
      </c>
      <c r="K466" s="48" t="str" cm="1">
        <f t="array" ref="K466">_xlfn.IFS(CallsTable[[#This Row],[Duration]]&lt;=10,"Under 10 mins",CallsTable[[#This Row],[Duration]]&lt;=30,"10 to 30 mins", CallsTable[[#This Row],[Duration]]&lt;60,"30 to 60 mins", CallsTable[[#This Row],[Duration]]&lt;=120,"1 to 2 hours",TRUE, "More than 2 hours")</f>
        <v>1 to 2 hours</v>
      </c>
      <c r="L466" s="5">
        <f>ROUND(CallsTable[[#This Row],[Satisfaction Rating]],0)</f>
        <v>5</v>
      </c>
    </row>
    <row r="467" spans="2:12" x14ac:dyDescent="0.3">
      <c r="B467" s="72" t="s">
        <v>1641</v>
      </c>
      <c r="C467" s="20" t="s">
        <v>1183</v>
      </c>
      <c r="D467" s="20">
        <v>54</v>
      </c>
      <c r="E467" s="69" t="s">
        <v>1172</v>
      </c>
      <c r="F467" s="70">
        <v>45057</v>
      </c>
      <c r="G467" s="20">
        <v>31</v>
      </c>
      <c r="H467" s="73">
        <v>3.3</v>
      </c>
      <c r="I467" s="48">
        <f>IF(MONTH(CallsTable[[#This Row],[Date of Call]])&lt;=6, YEAR(CallsTable[[#This Row],[Date of Call]]),YEAR(CallsTable[[#This Row],[Date of Call]])+1)</f>
        <v>2023</v>
      </c>
      <c r="J467" s="48" t="str">
        <f>TEXT(CallsTable[[#This Row],[Date of Call]],"DDDD")</f>
        <v>Thursday</v>
      </c>
      <c r="K467" s="48" t="str" cm="1">
        <f t="array" ref="K467">_xlfn.IFS(CallsTable[[#This Row],[Duration]]&lt;=10,"Under 10 mins",CallsTable[[#This Row],[Duration]]&lt;=30,"10 to 30 mins", CallsTable[[#This Row],[Duration]]&lt;60,"30 to 60 mins", CallsTable[[#This Row],[Duration]]&lt;=120,"1 to 2 hours",TRUE, "More than 2 hours")</f>
        <v>30 to 60 mins</v>
      </c>
      <c r="L467" s="5">
        <f>ROUND(CallsTable[[#This Row],[Satisfaction Rating]],0)</f>
        <v>3</v>
      </c>
    </row>
    <row r="468" spans="2:12" x14ac:dyDescent="0.3">
      <c r="B468" s="72" t="s">
        <v>1642</v>
      </c>
      <c r="C468" s="20" t="s">
        <v>1165</v>
      </c>
      <c r="D468" s="20">
        <v>25</v>
      </c>
      <c r="E468" s="69" t="s">
        <v>1172</v>
      </c>
      <c r="F468" s="70">
        <v>45058</v>
      </c>
      <c r="G468" s="20">
        <v>27</v>
      </c>
      <c r="H468" s="73">
        <v>3.2</v>
      </c>
      <c r="I468" s="48">
        <f>IF(MONTH(CallsTable[[#This Row],[Date of Call]])&lt;=6, YEAR(CallsTable[[#This Row],[Date of Call]]),YEAR(CallsTable[[#This Row],[Date of Call]])+1)</f>
        <v>2023</v>
      </c>
      <c r="J468" s="48" t="str">
        <f>TEXT(CallsTable[[#This Row],[Date of Call]],"DDDD")</f>
        <v>Friday</v>
      </c>
      <c r="K468" s="48" t="str" cm="1">
        <f t="array" ref="K468">_xlfn.IFS(CallsTable[[#This Row],[Duration]]&lt;=10,"Under 10 mins",CallsTable[[#This Row],[Duration]]&lt;=30,"10 to 30 mins", CallsTable[[#This Row],[Duration]]&lt;60,"30 to 60 mins", CallsTable[[#This Row],[Duration]]&lt;=120,"1 to 2 hours",TRUE, "More than 2 hours")</f>
        <v>10 to 30 mins</v>
      </c>
      <c r="L468" s="5">
        <f>ROUND(CallsTable[[#This Row],[Satisfaction Rating]],0)</f>
        <v>3</v>
      </c>
    </row>
    <row r="469" spans="2:12" x14ac:dyDescent="0.3">
      <c r="B469" s="72" t="s">
        <v>1643</v>
      </c>
      <c r="C469" s="20" t="s">
        <v>1187</v>
      </c>
      <c r="D469" s="20">
        <v>91</v>
      </c>
      <c r="E469" s="69" t="s">
        <v>1178</v>
      </c>
      <c r="F469" s="70">
        <v>45058</v>
      </c>
      <c r="G469" s="20">
        <v>76</v>
      </c>
      <c r="H469" s="73">
        <v>4.9000000000000004</v>
      </c>
      <c r="I469" s="48">
        <f>IF(MONTH(CallsTable[[#This Row],[Date of Call]])&lt;=6, YEAR(CallsTable[[#This Row],[Date of Call]]),YEAR(CallsTable[[#This Row],[Date of Call]])+1)</f>
        <v>2023</v>
      </c>
      <c r="J469" s="48" t="str">
        <f>TEXT(CallsTable[[#This Row],[Date of Call]],"DDDD")</f>
        <v>Friday</v>
      </c>
      <c r="K469" s="48" t="str" cm="1">
        <f t="array" ref="K469">_xlfn.IFS(CallsTable[[#This Row],[Duration]]&lt;=10,"Under 10 mins",CallsTable[[#This Row],[Duration]]&lt;=30,"10 to 30 mins", CallsTable[[#This Row],[Duration]]&lt;60,"30 to 60 mins", CallsTable[[#This Row],[Duration]]&lt;=120,"1 to 2 hours",TRUE, "More than 2 hours")</f>
        <v>1 to 2 hours</v>
      </c>
      <c r="L469" s="5">
        <f>ROUND(CallsTable[[#This Row],[Satisfaction Rating]],0)</f>
        <v>5</v>
      </c>
    </row>
    <row r="470" spans="2:12" x14ac:dyDescent="0.3">
      <c r="B470" s="72" t="s">
        <v>1644</v>
      </c>
      <c r="C470" s="20" t="s">
        <v>1171</v>
      </c>
      <c r="D470" s="20">
        <v>144</v>
      </c>
      <c r="E470" s="69" t="s">
        <v>1184</v>
      </c>
      <c r="F470" s="70">
        <v>45058</v>
      </c>
      <c r="G470" s="20">
        <v>62</v>
      </c>
      <c r="H470" s="73">
        <v>4.8</v>
      </c>
      <c r="I470" s="48">
        <f>IF(MONTH(CallsTable[[#This Row],[Date of Call]])&lt;=6, YEAR(CallsTable[[#This Row],[Date of Call]]),YEAR(CallsTable[[#This Row],[Date of Call]])+1)</f>
        <v>2023</v>
      </c>
      <c r="J470" s="48" t="str">
        <f>TEXT(CallsTable[[#This Row],[Date of Call]],"DDDD")</f>
        <v>Friday</v>
      </c>
      <c r="K470" s="48" t="str" cm="1">
        <f t="array" ref="K470">_xlfn.IFS(CallsTable[[#This Row],[Duration]]&lt;=10,"Under 10 mins",CallsTable[[#This Row],[Duration]]&lt;=30,"10 to 30 mins", CallsTable[[#This Row],[Duration]]&lt;60,"30 to 60 mins", CallsTable[[#This Row],[Duration]]&lt;=120,"1 to 2 hours",TRUE, "More than 2 hours")</f>
        <v>More than 2 hours</v>
      </c>
      <c r="L470" s="5">
        <f>ROUND(CallsTable[[#This Row],[Satisfaction Rating]],0)</f>
        <v>5</v>
      </c>
    </row>
    <row r="471" spans="2:12" x14ac:dyDescent="0.3">
      <c r="B471" s="72" t="s">
        <v>1645</v>
      </c>
      <c r="C471" s="20" t="s">
        <v>1187</v>
      </c>
      <c r="D471" s="20">
        <v>81</v>
      </c>
      <c r="E471" s="69" t="s">
        <v>1166</v>
      </c>
      <c r="F471" s="70">
        <v>45060</v>
      </c>
      <c r="G471" s="20">
        <v>100</v>
      </c>
      <c r="H471" s="73">
        <v>1.3</v>
      </c>
      <c r="I471" s="48">
        <f>IF(MONTH(CallsTable[[#This Row],[Date of Call]])&lt;=6, YEAR(CallsTable[[#This Row],[Date of Call]]),YEAR(CallsTable[[#This Row],[Date of Call]])+1)</f>
        <v>2023</v>
      </c>
      <c r="J471" s="48" t="str">
        <f>TEXT(CallsTable[[#This Row],[Date of Call]],"DDDD")</f>
        <v>Sunday</v>
      </c>
      <c r="K471" s="48" t="str" cm="1">
        <f t="array" ref="K471">_xlfn.IFS(CallsTable[[#This Row],[Duration]]&lt;=10,"Under 10 mins",CallsTable[[#This Row],[Duration]]&lt;=30,"10 to 30 mins", CallsTable[[#This Row],[Duration]]&lt;60,"30 to 60 mins", CallsTable[[#This Row],[Duration]]&lt;=120,"1 to 2 hours",TRUE, "More than 2 hours")</f>
        <v>1 to 2 hours</v>
      </c>
      <c r="L471" s="5">
        <f>ROUND(CallsTable[[#This Row],[Satisfaction Rating]],0)</f>
        <v>1</v>
      </c>
    </row>
    <row r="472" spans="2:12" x14ac:dyDescent="0.3">
      <c r="B472" s="72" t="s">
        <v>1646</v>
      </c>
      <c r="C472" s="20" t="s">
        <v>1158</v>
      </c>
      <c r="D472" s="20">
        <v>92</v>
      </c>
      <c r="E472" s="69" t="s">
        <v>1172</v>
      </c>
      <c r="F472" s="70">
        <v>45060</v>
      </c>
      <c r="G472" s="20">
        <v>44</v>
      </c>
      <c r="H472" s="73">
        <v>3.1</v>
      </c>
      <c r="I472" s="48">
        <f>IF(MONTH(CallsTable[[#This Row],[Date of Call]])&lt;=6, YEAR(CallsTable[[#This Row],[Date of Call]]),YEAR(CallsTable[[#This Row],[Date of Call]])+1)</f>
        <v>2023</v>
      </c>
      <c r="J472" s="48" t="str">
        <f>TEXT(CallsTable[[#This Row],[Date of Call]],"DDDD")</f>
        <v>Sunday</v>
      </c>
      <c r="K472" s="48" t="str" cm="1">
        <f t="array" ref="K472">_xlfn.IFS(CallsTable[[#This Row],[Duration]]&lt;=10,"Under 10 mins",CallsTable[[#This Row],[Duration]]&lt;=30,"10 to 30 mins", CallsTable[[#This Row],[Duration]]&lt;60,"30 to 60 mins", CallsTable[[#This Row],[Duration]]&lt;=120,"1 to 2 hours",TRUE, "More than 2 hours")</f>
        <v>1 to 2 hours</v>
      </c>
      <c r="L472" s="5">
        <f>ROUND(CallsTable[[#This Row],[Satisfaction Rating]],0)</f>
        <v>3</v>
      </c>
    </row>
    <row r="473" spans="2:12" x14ac:dyDescent="0.3">
      <c r="B473" s="72" t="s">
        <v>1647</v>
      </c>
      <c r="C473" s="20" t="s">
        <v>1165</v>
      </c>
      <c r="D473" s="20">
        <v>115</v>
      </c>
      <c r="E473" s="69" t="s">
        <v>1178</v>
      </c>
      <c r="F473" s="70">
        <v>45060</v>
      </c>
      <c r="G473" s="20">
        <v>168</v>
      </c>
      <c r="H473" s="73">
        <v>3.4</v>
      </c>
      <c r="I473" s="48">
        <f>IF(MONTH(CallsTable[[#This Row],[Date of Call]])&lt;=6, YEAR(CallsTable[[#This Row],[Date of Call]]),YEAR(CallsTable[[#This Row],[Date of Call]])+1)</f>
        <v>2023</v>
      </c>
      <c r="J473" s="48" t="str">
        <f>TEXT(CallsTable[[#This Row],[Date of Call]],"DDDD")</f>
        <v>Sunday</v>
      </c>
      <c r="K473" s="48" t="str" cm="1">
        <f t="array" ref="K473">_xlfn.IFS(CallsTable[[#This Row],[Duration]]&lt;=10,"Under 10 mins",CallsTable[[#This Row],[Duration]]&lt;=30,"10 to 30 mins", CallsTable[[#This Row],[Duration]]&lt;60,"30 to 60 mins", CallsTable[[#This Row],[Duration]]&lt;=120,"1 to 2 hours",TRUE, "More than 2 hours")</f>
        <v>1 to 2 hours</v>
      </c>
      <c r="L473" s="5">
        <f>ROUND(CallsTable[[#This Row],[Satisfaction Rating]],0)</f>
        <v>3</v>
      </c>
    </row>
    <row r="474" spans="2:12" x14ac:dyDescent="0.3">
      <c r="B474" s="72" t="s">
        <v>1648</v>
      </c>
      <c r="C474" s="20" t="s">
        <v>1176</v>
      </c>
      <c r="D474" s="20">
        <v>56</v>
      </c>
      <c r="E474" s="69" t="s">
        <v>1178</v>
      </c>
      <c r="F474" s="70">
        <v>45061</v>
      </c>
      <c r="G474" s="20">
        <v>200</v>
      </c>
      <c r="H474" s="73">
        <v>4.5999999999999996</v>
      </c>
      <c r="I474" s="48">
        <f>IF(MONTH(CallsTable[[#This Row],[Date of Call]])&lt;=6, YEAR(CallsTable[[#This Row],[Date of Call]]),YEAR(CallsTable[[#This Row],[Date of Call]])+1)</f>
        <v>2023</v>
      </c>
      <c r="J474" s="48" t="str">
        <f>TEXT(CallsTable[[#This Row],[Date of Call]],"DDDD")</f>
        <v>Monday</v>
      </c>
      <c r="K474" s="48" t="str" cm="1">
        <f t="array" ref="K474">_xlfn.IFS(CallsTable[[#This Row],[Duration]]&lt;=10,"Under 10 mins",CallsTable[[#This Row],[Duration]]&lt;=30,"10 to 30 mins", CallsTable[[#This Row],[Duration]]&lt;60,"30 to 60 mins", CallsTable[[#This Row],[Duration]]&lt;=120,"1 to 2 hours",TRUE, "More than 2 hours")</f>
        <v>30 to 60 mins</v>
      </c>
      <c r="L474" s="5">
        <f>ROUND(CallsTable[[#This Row],[Satisfaction Rating]],0)</f>
        <v>5</v>
      </c>
    </row>
    <row r="475" spans="2:12" x14ac:dyDescent="0.3">
      <c r="B475" s="72" t="s">
        <v>1649</v>
      </c>
      <c r="C475" s="20" t="s">
        <v>1161</v>
      </c>
      <c r="D475" s="20">
        <v>154</v>
      </c>
      <c r="E475" s="69" t="s">
        <v>1172</v>
      </c>
      <c r="F475" s="70">
        <v>45061</v>
      </c>
      <c r="G475" s="20">
        <v>84</v>
      </c>
      <c r="H475" s="73">
        <v>4.3</v>
      </c>
      <c r="I475" s="48">
        <f>IF(MONTH(CallsTable[[#This Row],[Date of Call]])&lt;=6, YEAR(CallsTable[[#This Row],[Date of Call]]),YEAR(CallsTable[[#This Row],[Date of Call]])+1)</f>
        <v>2023</v>
      </c>
      <c r="J475" s="48" t="str">
        <f>TEXT(CallsTable[[#This Row],[Date of Call]],"DDDD")</f>
        <v>Monday</v>
      </c>
      <c r="K475" s="48" t="str" cm="1">
        <f t="array" ref="K475">_xlfn.IFS(CallsTable[[#This Row],[Duration]]&lt;=10,"Under 10 mins",CallsTable[[#This Row],[Duration]]&lt;=30,"10 to 30 mins", CallsTable[[#This Row],[Duration]]&lt;60,"30 to 60 mins", CallsTable[[#This Row],[Duration]]&lt;=120,"1 to 2 hours",TRUE, "More than 2 hours")</f>
        <v>More than 2 hours</v>
      </c>
      <c r="L475" s="5">
        <f>ROUND(CallsTable[[#This Row],[Satisfaction Rating]],0)</f>
        <v>4</v>
      </c>
    </row>
    <row r="476" spans="2:12" x14ac:dyDescent="0.3">
      <c r="B476" s="72" t="s">
        <v>1650</v>
      </c>
      <c r="C476" s="20" t="s">
        <v>1179</v>
      </c>
      <c r="D476" s="20">
        <v>51</v>
      </c>
      <c r="E476" s="69" t="s">
        <v>1178</v>
      </c>
      <c r="F476" s="70">
        <v>45062</v>
      </c>
      <c r="G476" s="20">
        <v>117</v>
      </c>
      <c r="H476" s="73">
        <v>2.7</v>
      </c>
      <c r="I476" s="48">
        <f>IF(MONTH(CallsTable[[#This Row],[Date of Call]])&lt;=6, YEAR(CallsTable[[#This Row],[Date of Call]]),YEAR(CallsTable[[#This Row],[Date of Call]])+1)</f>
        <v>2023</v>
      </c>
      <c r="J476" s="48" t="str">
        <f>TEXT(CallsTable[[#This Row],[Date of Call]],"DDDD")</f>
        <v>Tuesday</v>
      </c>
      <c r="K476" s="48" t="str" cm="1">
        <f t="array" ref="K476">_xlfn.IFS(CallsTable[[#This Row],[Duration]]&lt;=10,"Under 10 mins",CallsTable[[#This Row],[Duration]]&lt;=30,"10 to 30 mins", CallsTable[[#This Row],[Duration]]&lt;60,"30 to 60 mins", CallsTable[[#This Row],[Duration]]&lt;=120,"1 to 2 hours",TRUE, "More than 2 hours")</f>
        <v>30 to 60 mins</v>
      </c>
      <c r="L476" s="5">
        <f>ROUND(CallsTable[[#This Row],[Satisfaction Rating]],0)</f>
        <v>3</v>
      </c>
    </row>
    <row r="477" spans="2:12" x14ac:dyDescent="0.3">
      <c r="B477" s="72" t="s">
        <v>1651</v>
      </c>
      <c r="C477" s="20" t="s">
        <v>1174</v>
      </c>
      <c r="D477" s="20">
        <v>21</v>
      </c>
      <c r="E477" s="69" t="s">
        <v>1166</v>
      </c>
      <c r="F477" s="70">
        <v>45062</v>
      </c>
      <c r="G477" s="20">
        <v>63</v>
      </c>
      <c r="H477" s="73">
        <v>4.2</v>
      </c>
      <c r="I477" s="48">
        <f>IF(MONTH(CallsTable[[#This Row],[Date of Call]])&lt;=6, YEAR(CallsTable[[#This Row],[Date of Call]]),YEAR(CallsTable[[#This Row],[Date of Call]])+1)</f>
        <v>2023</v>
      </c>
      <c r="J477" s="48" t="str">
        <f>TEXT(CallsTable[[#This Row],[Date of Call]],"DDDD")</f>
        <v>Tuesday</v>
      </c>
      <c r="K477" s="48" t="str" cm="1">
        <f t="array" ref="K477">_xlfn.IFS(CallsTable[[#This Row],[Duration]]&lt;=10,"Under 10 mins",CallsTable[[#This Row],[Duration]]&lt;=30,"10 to 30 mins", CallsTable[[#This Row],[Duration]]&lt;60,"30 to 60 mins", CallsTable[[#This Row],[Duration]]&lt;=120,"1 to 2 hours",TRUE, "More than 2 hours")</f>
        <v>10 to 30 mins</v>
      </c>
      <c r="L477" s="5">
        <f>ROUND(CallsTable[[#This Row],[Satisfaction Rating]],0)</f>
        <v>4</v>
      </c>
    </row>
    <row r="478" spans="2:12" x14ac:dyDescent="0.3">
      <c r="B478" s="72" t="s">
        <v>1652</v>
      </c>
      <c r="C478" s="20" t="s">
        <v>1165</v>
      </c>
      <c r="D478" s="20">
        <v>80</v>
      </c>
      <c r="E478" s="69" t="s">
        <v>1178</v>
      </c>
      <c r="F478" s="70">
        <v>45063</v>
      </c>
      <c r="G478" s="20">
        <v>145</v>
      </c>
      <c r="H478" s="73">
        <v>4.9000000000000004</v>
      </c>
      <c r="I478" s="48">
        <f>IF(MONTH(CallsTable[[#This Row],[Date of Call]])&lt;=6, YEAR(CallsTable[[#This Row],[Date of Call]]),YEAR(CallsTable[[#This Row],[Date of Call]])+1)</f>
        <v>2023</v>
      </c>
      <c r="J478" s="48" t="str">
        <f>TEXT(CallsTable[[#This Row],[Date of Call]],"DDDD")</f>
        <v>Wednesday</v>
      </c>
      <c r="K478" s="48" t="str" cm="1">
        <f t="array" ref="K478">_xlfn.IFS(CallsTable[[#This Row],[Duration]]&lt;=10,"Under 10 mins",CallsTable[[#This Row],[Duration]]&lt;=30,"10 to 30 mins", CallsTable[[#This Row],[Duration]]&lt;60,"30 to 60 mins", CallsTable[[#This Row],[Duration]]&lt;=120,"1 to 2 hours",TRUE, "More than 2 hours")</f>
        <v>1 to 2 hours</v>
      </c>
      <c r="L478" s="5">
        <f>ROUND(CallsTable[[#This Row],[Satisfaction Rating]],0)</f>
        <v>5</v>
      </c>
    </row>
    <row r="479" spans="2:12" x14ac:dyDescent="0.3">
      <c r="B479" s="72" t="s">
        <v>1653</v>
      </c>
      <c r="C479" s="20" t="s">
        <v>1179</v>
      </c>
      <c r="D479" s="20">
        <v>139</v>
      </c>
      <c r="E479" s="69" t="s">
        <v>1172</v>
      </c>
      <c r="F479" s="70">
        <v>45063</v>
      </c>
      <c r="G479" s="20">
        <v>220</v>
      </c>
      <c r="H479" s="73">
        <v>3.2</v>
      </c>
      <c r="I479" s="48">
        <f>IF(MONTH(CallsTable[[#This Row],[Date of Call]])&lt;=6, YEAR(CallsTable[[#This Row],[Date of Call]]),YEAR(CallsTable[[#This Row],[Date of Call]])+1)</f>
        <v>2023</v>
      </c>
      <c r="J479" s="48" t="str">
        <f>TEXT(CallsTable[[#This Row],[Date of Call]],"DDDD")</f>
        <v>Wednesday</v>
      </c>
      <c r="K479" s="48" t="str" cm="1">
        <f t="array" ref="K479">_xlfn.IFS(CallsTable[[#This Row],[Duration]]&lt;=10,"Under 10 mins",CallsTable[[#This Row],[Duration]]&lt;=30,"10 to 30 mins", CallsTable[[#This Row],[Duration]]&lt;60,"30 to 60 mins", CallsTable[[#This Row],[Duration]]&lt;=120,"1 to 2 hours",TRUE, "More than 2 hours")</f>
        <v>More than 2 hours</v>
      </c>
      <c r="L479" s="5">
        <f>ROUND(CallsTable[[#This Row],[Satisfaction Rating]],0)</f>
        <v>3</v>
      </c>
    </row>
    <row r="480" spans="2:12" x14ac:dyDescent="0.3">
      <c r="B480" s="72" t="s">
        <v>1654</v>
      </c>
      <c r="C480" s="20" t="s">
        <v>1162</v>
      </c>
      <c r="D480" s="20">
        <v>50</v>
      </c>
      <c r="E480" s="69" t="s">
        <v>1166</v>
      </c>
      <c r="F480" s="70">
        <v>45063</v>
      </c>
      <c r="G480" s="20">
        <v>26</v>
      </c>
      <c r="H480" s="73">
        <v>4.7</v>
      </c>
      <c r="I480" s="48">
        <f>IF(MONTH(CallsTable[[#This Row],[Date of Call]])&lt;=6, YEAR(CallsTable[[#This Row],[Date of Call]]),YEAR(CallsTable[[#This Row],[Date of Call]])+1)</f>
        <v>2023</v>
      </c>
      <c r="J480" s="48" t="str">
        <f>TEXT(CallsTable[[#This Row],[Date of Call]],"DDDD")</f>
        <v>Wednesday</v>
      </c>
      <c r="K480" s="48" t="str" cm="1">
        <f t="array" ref="K480">_xlfn.IFS(CallsTable[[#This Row],[Duration]]&lt;=10,"Under 10 mins",CallsTable[[#This Row],[Duration]]&lt;=30,"10 to 30 mins", CallsTable[[#This Row],[Duration]]&lt;60,"30 to 60 mins", CallsTable[[#This Row],[Duration]]&lt;=120,"1 to 2 hours",TRUE, "More than 2 hours")</f>
        <v>30 to 60 mins</v>
      </c>
      <c r="L480" s="5">
        <f>ROUND(CallsTable[[#This Row],[Satisfaction Rating]],0)</f>
        <v>5</v>
      </c>
    </row>
    <row r="481" spans="2:12" x14ac:dyDescent="0.3">
      <c r="B481" s="72" t="s">
        <v>1655</v>
      </c>
      <c r="C481" s="20" t="s">
        <v>1165</v>
      </c>
      <c r="D481" s="20">
        <v>88</v>
      </c>
      <c r="E481" s="69" t="s">
        <v>1178</v>
      </c>
      <c r="F481" s="70">
        <v>45063</v>
      </c>
      <c r="G481" s="20">
        <v>78</v>
      </c>
      <c r="H481" s="73">
        <v>4.3</v>
      </c>
      <c r="I481" s="48">
        <f>IF(MONTH(CallsTable[[#This Row],[Date of Call]])&lt;=6, YEAR(CallsTable[[#This Row],[Date of Call]]),YEAR(CallsTable[[#This Row],[Date of Call]])+1)</f>
        <v>2023</v>
      </c>
      <c r="J481" s="48" t="str">
        <f>TEXT(CallsTable[[#This Row],[Date of Call]],"DDDD")</f>
        <v>Wednesday</v>
      </c>
      <c r="K481" s="48" t="str" cm="1">
        <f t="array" ref="K481">_xlfn.IFS(CallsTable[[#This Row],[Duration]]&lt;=10,"Under 10 mins",CallsTable[[#This Row],[Duration]]&lt;=30,"10 to 30 mins", CallsTable[[#This Row],[Duration]]&lt;60,"30 to 60 mins", CallsTable[[#This Row],[Duration]]&lt;=120,"1 to 2 hours",TRUE, "More than 2 hours")</f>
        <v>1 to 2 hours</v>
      </c>
      <c r="L481" s="5">
        <f>ROUND(CallsTable[[#This Row],[Satisfaction Rating]],0)</f>
        <v>4</v>
      </c>
    </row>
    <row r="482" spans="2:12" x14ac:dyDescent="0.3">
      <c r="B482" s="72" t="s">
        <v>1656</v>
      </c>
      <c r="C482" s="20" t="s">
        <v>1183</v>
      </c>
      <c r="D482" s="20">
        <v>19</v>
      </c>
      <c r="E482" s="69" t="s">
        <v>1184</v>
      </c>
      <c r="F482" s="70">
        <v>45064</v>
      </c>
      <c r="G482" s="20">
        <v>132</v>
      </c>
      <c r="H482" s="73">
        <v>4.3</v>
      </c>
      <c r="I482" s="48">
        <f>IF(MONTH(CallsTable[[#This Row],[Date of Call]])&lt;=6, YEAR(CallsTable[[#This Row],[Date of Call]]),YEAR(CallsTable[[#This Row],[Date of Call]])+1)</f>
        <v>2023</v>
      </c>
      <c r="J482" s="48" t="str">
        <f>TEXT(CallsTable[[#This Row],[Date of Call]],"DDDD")</f>
        <v>Thursday</v>
      </c>
      <c r="K482" s="48" t="str" cm="1">
        <f t="array" ref="K482">_xlfn.IFS(CallsTable[[#This Row],[Duration]]&lt;=10,"Under 10 mins",CallsTable[[#This Row],[Duration]]&lt;=30,"10 to 30 mins", CallsTable[[#This Row],[Duration]]&lt;60,"30 to 60 mins", CallsTable[[#This Row],[Duration]]&lt;=120,"1 to 2 hours",TRUE, "More than 2 hours")</f>
        <v>10 to 30 mins</v>
      </c>
      <c r="L482" s="5">
        <f>ROUND(CallsTable[[#This Row],[Satisfaction Rating]],0)</f>
        <v>4</v>
      </c>
    </row>
    <row r="483" spans="2:12" x14ac:dyDescent="0.3">
      <c r="B483" s="72" t="s">
        <v>1657</v>
      </c>
      <c r="C483" s="20" t="s">
        <v>1181</v>
      </c>
      <c r="D483" s="20">
        <v>104</v>
      </c>
      <c r="E483" s="69" t="s">
        <v>1184</v>
      </c>
      <c r="F483" s="70">
        <v>45065</v>
      </c>
      <c r="G483" s="20">
        <v>68</v>
      </c>
      <c r="H483" s="73">
        <v>3.7</v>
      </c>
      <c r="I483" s="48">
        <f>IF(MONTH(CallsTable[[#This Row],[Date of Call]])&lt;=6, YEAR(CallsTable[[#This Row],[Date of Call]]),YEAR(CallsTable[[#This Row],[Date of Call]])+1)</f>
        <v>2023</v>
      </c>
      <c r="J483" s="48" t="str">
        <f>TEXT(CallsTable[[#This Row],[Date of Call]],"DDDD")</f>
        <v>Friday</v>
      </c>
      <c r="K483" s="48" t="str" cm="1">
        <f t="array" ref="K483">_xlfn.IFS(CallsTable[[#This Row],[Duration]]&lt;=10,"Under 10 mins",CallsTable[[#This Row],[Duration]]&lt;=30,"10 to 30 mins", CallsTable[[#This Row],[Duration]]&lt;60,"30 to 60 mins", CallsTable[[#This Row],[Duration]]&lt;=120,"1 to 2 hours",TRUE, "More than 2 hours")</f>
        <v>1 to 2 hours</v>
      </c>
      <c r="L483" s="5">
        <f>ROUND(CallsTable[[#This Row],[Satisfaction Rating]],0)</f>
        <v>4</v>
      </c>
    </row>
    <row r="484" spans="2:12" x14ac:dyDescent="0.3">
      <c r="B484" s="72" t="s">
        <v>1658</v>
      </c>
      <c r="C484" s="20" t="s">
        <v>1161</v>
      </c>
      <c r="D484" s="20">
        <v>67</v>
      </c>
      <c r="E484" s="69" t="s">
        <v>1172</v>
      </c>
      <c r="F484" s="70">
        <v>45067</v>
      </c>
      <c r="G484" s="20">
        <v>129</v>
      </c>
      <c r="H484" s="73">
        <v>4.7</v>
      </c>
      <c r="I484" s="48">
        <f>IF(MONTH(CallsTable[[#This Row],[Date of Call]])&lt;=6, YEAR(CallsTable[[#This Row],[Date of Call]]),YEAR(CallsTable[[#This Row],[Date of Call]])+1)</f>
        <v>2023</v>
      </c>
      <c r="J484" s="48" t="str">
        <f>TEXT(CallsTable[[#This Row],[Date of Call]],"DDDD")</f>
        <v>Sunday</v>
      </c>
      <c r="K484" s="48" t="str" cm="1">
        <f t="array" ref="K484">_xlfn.IFS(CallsTable[[#This Row],[Duration]]&lt;=10,"Under 10 mins",CallsTable[[#This Row],[Duration]]&lt;=30,"10 to 30 mins", CallsTable[[#This Row],[Duration]]&lt;60,"30 to 60 mins", CallsTable[[#This Row],[Duration]]&lt;=120,"1 to 2 hours",TRUE, "More than 2 hours")</f>
        <v>1 to 2 hours</v>
      </c>
      <c r="L484" s="5">
        <f>ROUND(CallsTable[[#This Row],[Satisfaction Rating]],0)</f>
        <v>5</v>
      </c>
    </row>
    <row r="485" spans="2:12" x14ac:dyDescent="0.3">
      <c r="B485" s="72" t="s">
        <v>1659</v>
      </c>
      <c r="C485" s="20" t="s">
        <v>1188</v>
      </c>
      <c r="D485" s="20">
        <v>107</v>
      </c>
      <c r="E485" s="69" t="s">
        <v>1184</v>
      </c>
      <c r="F485" s="70">
        <v>45067</v>
      </c>
      <c r="G485" s="20">
        <v>115</v>
      </c>
      <c r="H485" s="73">
        <v>4.9000000000000004</v>
      </c>
      <c r="I485" s="48">
        <f>IF(MONTH(CallsTable[[#This Row],[Date of Call]])&lt;=6, YEAR(CallsTable[[#This Row],[Date of Call]]),YEAR(CallsTable[[#This Row],[Date of Call]])+1)</f>
        <v>2023</v>
      </c>
      <c r="J485" s="48" t="str">
        <f>TEXT(CallsTable[[#This Row],[Date of Call]],"DDDD")</f>
        <v>Sunday</v>
      </c>
      <c r="K485" s="48" t="str" cm="1">
        <f t="array" ref="K485">_xlfn.IFS(CallsTable[[#This Row],[Duration]]&lt;=10,"Under 10 mins",CallsTable[[#This Row],[Duration]]&lt;=30,"10 to 30 mins", CallsTable[[#This Row],[Duration]]&lt;60,"30 to 60 mins", CallsTable[[#This Row],[Duration]]&lt;=120,"1 to 2 hours",TRUE, "More than 2 hours")</f>
        <v>1 to 2 hours</v>
      </c>
      <c r="L485" s="5">
        <f>ROUND(CallsTable[[#This Row],[Satisfaction Rating]],0)</f>
        <v>5</v>
      </c>
    </row>
    <row r="486" spans="2:12" x14ac:dyDescent="0.3">
      <c r="B486" s="72" t="s">
        <v>1660</v>
      </c>
      <c r="C486" s="20" t="s">
        <v>1188</v>
      </c>
      <c r="D486" s="20">
        <v>93</v>
      </c>
      <c r="E486" s="69" t="s">
        <v>1184</v>
      </c>
      <c r="F486" s="70">
        <v>45067</v>
      </c>
      <c r="G486" s="20">
        <v>128</v>
      </c>
      <c r="H486" s="73">
        <v>3.9</v>
      </c>
      <c r="I486" s="48">
        <f>IF(MONTH(CallsTable[[#This Row],[Date of Call]])&lt;=6, YEAR(CallsTable[[#This Row],[Date of Call]]),YEAR(CallsTable[[#This Row],[Date of Call]])+1)</f>
        <v>2023</v>
      </c>
      <c r="J486" s="48" t="str">
        <f>TEXT(CallsTable[[#This Row],[Date of Call]],"DDDD")</f>
        <v>Sunday</v>
      </c>
      <c r="K486" s="48" t="str" cm="1">
        <f t="array" ref="K486">_xlfn.IFS(CallsTable[[#This Row],[Duration]]&lt;=10,"Under 10 mins",CallsTable[[#This Row],[Duration]]&lt;=30,"10 to 30 mins", CallsTable[[#This Row],[Duration]]&lt;60,"30 to 60 mins", CallsTable[[#This Row],[Duration]]&lt;=120,"1 to 2 hours",TRUE, "More than 2 hours")</f>
        <v>1 to 2 hours</v>
      </c>
      <c r="L486" s="5">
        <f>ROUND(CallsTable[[#This Row],[Satisfaction Rating]],0)</f>
        <v>4</v>
      </c>
    </row>
    <row r="487" spans="2:12" x14ac:dyDescent="0.3">
      <c r="B487" s="72" t="s">
        <v>1661</v>
      </c>
      <c r="C487" s="20" t="s">
        <v>1188</v>
      </c>
      <c r="D487" s="20">
        <v>117</v>
      </c>
      <c r="E487" s="69" t="s">
        <v>1172</v>
      </c>
      <c r="F487" s="70">
        <v>45067</v>
      </c>
      <c r="G487" s="20">
        <v>90</v>
      </c>
      <c r="H487" s="73">
        <v>4.5</v>
      </c>
      <c r="I487" s="48">
        <f>IF(MONTH(CallsTable[[#This Row],[Date of Call]])&lt;=6, YEAR(CallsTable[[#This Row],[Date of Call]]),YEAR(CallsTable[[#This Row],[Date of Call]])+1)</f>
        <v>2023</v>
      </c>
      <c r="J487" s="48" t="str">
        <f>TEXT(CallsTable[[#This Row],[Date of Call]],"DDDD")</f>
        <v>Sunday</v>
      </c>
      <c r="K487" s="48" t="str" cm="1">
        <f t="array" ref="K487">_xlfn.IFS(CallsTable[[#This Row],[Duration]]&lt;=10,"Under 10 mins",CallsTable[[#This Row],[Duration]]&lt;=30,"10 to 30 mins", CallsTable[[#This Row],[Duration]]&lt;60,"30 to 60 mins", CallsTable[[#This Row],[Duration]]&lt;=120,"1 to 2 hours",TRUE, "More than 2 hours")</f>
        <v>1 to 2 hours</v>
      </c>
      <c r="L487" s="5">
        <f>ROUND(CallsTable[[#This Row],[Satisfaction Rating]],0)</f>
        <v>5</v>
      </c>
    </row>
    <row r="488" spans="2:12" x14ac:dyDescent="0.3">
      <c r="B488" s="72" t="s">
        <v>1662</v>
      </c>
      <c r="C488" s="20" t="s">
        <v>1162</v>
      </c>
      <c r="D488" s="20">
        <v>76</v>
      </c>
      <c r="E488" s="69" t="s">
        <v>1178</v>
      </c>
      <c r="F488" s="70">
        <v>45068</v>
      </c>
      <c r="G488" s="20">
        <v>39</v>
      </c>
      <c r="H488" s="73">
        <v>4.5999999999999996</v>
      </c>
      <c r="I488" s="48">
        <f>IF(MONTH(CallsTable[[#This Row],[Date of Call]])&lt;=6, YEAR(CallsTable[[#This Row],[Date of Call]]),YEAR(CallsTable[[#This Row],[Date of Call]])+1)</f>
        <v>2023</v>
      </c>
      <c r="J488" s="48" t="str">
        <f>TEXT(CallsTable[[#This Row],[Date of Call]],"DDDD")</f>
        <v>Monday</v>
      </c>
      <c r="K488" s="48" t="str" cm="1">
        <f t="array" ref="K488">_xlfn.IFS(CallsTable[[#This Row],[Duration]]&lt;=10,"Under 10 mins",CallsTable[[#This Row],[Duration]]&lt;=30,"10 to 30 mins", CallsTable[[#This Row],[Duration]]&lt;60,"30 to 60 mins", CallsTable[[#This Row],[Duration]]&lt;=120,"1 to 2 hours",TRUE, "More than 2 hours")</f>
        <v>1 to 2 hours</v>
      </c>
      <c r="L488" s="5">
        <f>ROUND(CallsTable[[#This Row],[Satisfaction Rating]],0)</f>
        <v>5</v>
      </c>
    </row>
    <row r="489" spans="2:12" x14ac:dyDescent="0.3">
      <c r="B489" s="72" t="s">
        <v>1663</v>
      </c>
      <c r="C489" s="20" t="s">
        <v>1183</v>
      </c>
      <c r="D489" s="20">
        <v>64</v>
      </c>
      <c r="E489" s="69" t="s">
        <v>1184</v>
      </c>
      <c r="F489" s="70">
        <v>45068</v>
      </c>
      <c r="G489" s="20">
        <v>132</v>
      </c>
      <c r="H489" s="73">
        <v>3.3</v>
      </c>
      <c r="I489" s="48">
        <f>IF(MONTH(CallsTable[[#This Row],[Date of Call]])&lt;=6, YEAR(CallsTable[[#This Row],[Date of Call]]),YEAR(CallsTable[[#This Row],[Date of Call]])+1)</f>
        <v>2023</v>
      </c>
      <c r="J489" s="48" t="str">
        <f>TEXT(CallsTable[[#This Row],[Date of Call]],"DDDD")</f>
        <v>Monday</v>
      </c>
      <c r="K489" s="48" t="str" cm="1">
        <f t="array" ref="K489">_xlfn.IFS(CallsTable[[#This Row],[Duration]]&lt;=10,"Under 10 mins",CallsTable[[#This Row],[Duration]]&lt;=30,"10 to 30 mins", CallsTable[[#This Row],[Duration]]&lt;60,"30 to 60 mins", CallsTable[[#This Row],[Duration]]&lt;=120,"1 to 2 hours",TRUE, "More than 2 hours")</f>
        <v>1 to 2 hours</v>
      </c>
      <c r="L489" s="5">
        <f>ROUND(CallsTable[[#This Row],[Satisfaction Rating]],0)</f>
        <v>3</v>
      </c>
    </row>
    <row r="490" spans="2:12" x14ac:dyDescent="0.3">
      <c r="B490" s="72" t="s">
        <v>1664</v>
      </c>
      <c r="C490" s="20" t="s">
        <v>1171</v>
      </c>
      <c r="D490" s="20">
        <v>33</v>
      </c>
      <c r="E490" s="69" t="s">
        <v>1184</v>
      </c>
      <c r="F490" s="70">
        <v>45068</v>
      </c>
      <c r="G490" s="20">
        <v>170</v>
      </c>
      <c r="H490" s="73">
        <v>3.8</v>
      </c>
      <c r="I490" s="48">
        <f>IF(MONTH(CallsTable[[#This Row],[Date of Call]])&lt;=6, YEAR(CallsTable[[#This Row],[Date of Call]]),YEAR(CallsTable[[#This Row],[Date of Call]])+1)</f>
        <v>2023</v>
      </c>
      <c r="J490" s="48" t="str">
        <f>TEXT(CallsTable[[#This Row],[Date of Call]],"DDDD")</f>
        <v>Monday</v>
      </c>
      <c r="K490" s="48" t="str" cm="1">
        <f t="array" ref="K490">_xlfn.IFS(CallsTable[[#This Row],[Duration]]&lt;=10,"Under 10 mins",CallsTable[[#This Row],[Duration]]&lt;=30,"10 to 30 mins", CallsTable[[#This Row],[Duration]]&lt;60,"30 to 60 mins", CallsTable[[#This Row],[Duration]]&lt;=120,"1 to 2 hours",TRUE, "More than 2 hours")</f>
        <v>30 to 60 mins</v>
      </c>
      <c r="L490" s="5">
        <f>ROUND(CallsTable[[#This Row],[Satisfaction Rating]],0)</f>
        <v>4</v>
      </c>
    </row>
    <row r="491" spans="2:12" x14ac:dyDescent="0.3">
      <c r="B491" s="72" t="s">
        <v>1665</v>
      </c>
      <c r="C491" s="20" t="s">
        <v>1188</v>
      </c>
      <c r="D491" s="20">
        <v>115</v>
      </c>
      <c r="E491" s="69" t="s">
        <v>1172</v>
      </c>
      <c r="F491" s="70">
        <v>45068</v>
      </c>
      <c r="G491" s="20">
        <v>42</v>
      </c>
      <c r="H491" s="73">
        <v>4.7</v>
      </c>
      <c r="I491" s="48">
        <f>IF(MONTH(CallsTable[[#This Row],[Date of Call]])&lt;=6, YEAR(CallsTable[[#This Row],[Date of Call]]),YEAR(CallsTable[[#This Row],[Date of Call]])+1)</f>
        <v>2023</v>
      </c>
      <c r="J491" s="48" t="str">
        <f>TEXT(CallsTable[[#This Row],[Date of Call]],"DDDD")</f>
        <v>Monday</v>
      </c>
      <c r="K491" s="48" t="str" cm="1">
        <f t="array" ref="K491">_xlfn.IFS(CallsTable[[#This Row],[Duration]]&lt;=10,"Under 10 mins",CallsTable[[#This Row],[Duration]]&lt;=30,"10 to 30 mins", CallsTable[[#This Row],[Duration]]&lt;60,"30 to 60 mins", CallsTable[[#This Row],[Duration]]&lt;=120,"1 to 2 hours",TRUE, "More than 2 hours")</f>
        <v>1 to 2 hours</v>
      </c>
      <c r="L491" s="5">
        <f>ROUND(CallsTable[[#This Row],[Satisfaction Rating]],0)</f>
        <v>5</v>
      </c>
    </row>
    <row r="492" spans="2:12" x14ac:dyDescent="0.3">
      <c r="B492" s="72" t="s">
        <v>1666</v>
      </c>
      <c r="C492" s="20" t="s">
        <v>1169</v>
      </c>
      <c r="D492" s="20">
        <v>155</v>
      </c>
      <c r="E492" s="69" t="s">
        <v>1178</v>
      </c>
      <c r="F492" s="70">
        <v>45069</v>
      </c>
      <c r="G492" s="20">
        <v>37</v>
      </c>
      <c r="H492" s="73">
        <v>4</v>
      </c>
      <c r="I492" s="48">
        <f>IF(MONTH(CallsTable[[#This Row],[Date of Call]])&lt;=6, YEAR(CallsTable[[#This Row],[Date of Call]]),YEAR(CallsTable[[#This Row],[Date of Call]])+1)</f>
        <v>2023</v>
      </c>
      <c r="J492" s="48" t="str">
        <f>TEXT(CallsTable[[#This Row],[Date of Call]],"DDDD")</f>
        <v>Tuesday</v>
      </c>
      <c r="K492" s="48" t="str" cm="1">
        <f t="array" ref="K492">_xlfn.IFS(CallsTable[[#This Row],[Duration]]&lt;=10,"Under 10 mins",CallsTable[[#This Row],[Duration]]&lt;=30,"10 to 30 mins", CallsTable[[#This Row],[Duration]]&lt;60,"30 to 60 mins", CallsTable[[#This Row],[Duration]]&lt;=120,"1 to 2 hours",TRUE, "More than 2 hours")</f>
        <v>More than 2 hours</v>
      </c>
      <c r="L492" s="5">
        <f>ROUND(CallsTable[[#This Row],[Satisfaction Rating]],0)</f>
        <v>4</v>
      </c>
    </row>
    <row r="493" spans="2:12" x14ac:dyDescent="0.3">
      <c r="B493" s="72" t="s">
        <v>1667</v>
      </c>
      <c r="C493" s="20" t="s">
        <v>1161</v>
      </c>
      <c r="D493" s="20">
        <v>117</v>
      </c>
      <c r="E493" s="69" t="s">
        <v>1178</v>
      </c>
      <c r="F493" s="70">
        <v>45069</v>
      </c>
      <c r="G493" s="20">
        <v>88</v>
      </c>
      <c r="H493" s="73">
        <v>4.7</v>
      </c>
      <c r="I493" s="48">
        <f>IF(MONTH(CallsTable[[#This Row],[Date of Call]])&lt;=6, YEAR(CallsTable[[#This Row],[Date of Call]]),YEAR(CallsTable[[#This Row],[Date of Call]])+1)</f>
        <v>2023</v>
      </c>
      <c r="J493" s="48" t="str">
        <f>TEXT(CallsTable[[#This Row],[Date of Call]],"DDDD")</f>
        <v>Tuesday</v>
      </c>
      <c r="K493" s="48" t="str" cm="1">
        <f t="array" ref="K493">_xlfn.IFS(CallsTable[[#This Row],[Duration]]&lt;=10,"Under 10 mins",CallsTable[[#This Row],[Duration]]&lt;=30,"10 to 30 mins", CallsTable[[#This Row],[Duration]]&lt;60,"30 to 60 mins", CallsTable[[#This Row],[Duration]]&lt;=120,"1 to 2 hours",TRUE, "More than 2 hours")</f>
        <v>1 to 2 hours</v>
      </c>
      <c r="L493" s="5">
        <f>ROUND(CallsTable[[#This Row],[Satisfaction Rating]],0)</f>
        <v>5</v>
      </c>
    </row>
    <row r="494" spans="2:12" x14ac:dyDescent="0.3">
      <c r="B494" s="72" t="s">
        <v>1668</v>
      </c>
      <c r="C494" s="20" t="s">
        <v>1179</v>
      </c>
      <c r="D494" s="20">
        <v>63</v>
      </c>
      <c r="E494" s="69" t="s">
        <v>1178</v>
      </c>
      <c r="F494" s="70">
        <v>45069</v>
      </c>
      <c r="G494" s="20">
        <v>80</v>
      </c>
      <c r="H494" s="73">
        <v>2.5</v>
      </c>
      <c r="I494" s="48">
        <f>IF(MONTH(CallsTable[[#This Row],[Date of Call]])&lt;=6, YEAR(CallsTable[[#This Row],[Date of Call]]),YEAR(CallsTable[[#This Row],[Date of Call]])+1)</f>
        <v>2023</v>
      </c>
      <c r="J494" s="48" t="str">
        <f>TEXT(CallsTable[[#This Row],[Date of Call]],"DDDD")</f>
        <v>Tuesday</v>
      </c>
      <c r="K494" s="48" t="str" cm="1">
        <f t="array" ref="K494">_xlfn.IFS(CallsTable[[#This Row],[Duration]]&lt;=10,"Under 10 mins",CallsTable[[#This Row],[Duration]]&lt;=30,"10 to 30 mins", CallsTable[[#This Row],[Duration]]&lt;60,"30 to 60 mins", CallsTable[[#This Row],[Duration]]&lt;=120,"1 to 2 hours",TRUE, "More than 2 hours")</f>
        <v>1 to 2 hours</v>
      </c>
      <c r="L494" s="5">
        <f>ROUND(CallsTable[[#This Row],[Satisfaction Rating]],0)</f>
        <v>3</v>
      </c>
    </row>
    <row r="495" spans="2:12" x14ac:dyDescent="0.3">
      <c r="B495" s="72" t="s">
        <v>1669</v>
      </c>
      <c r="C495" s="20" t="s">
        <v>1183</v>
      </c>
      <c r="D495" s="20">
        <v>59</v>
      </c>
      <c r="E495" s="69" t="s">
        <v>1157</v>
      </c>
      <c r="F495" s="70">
        <v>45070</v>
      </c>
      <c r="G495" s="20">
        <v>123</v>
      </c>
      <c r="H495" s="73">
        <v>3.6</v>
      </c>
      <c r="I495" s="48">
        <f>IF(MONTH(CallsTable[[#This Row],[Date of Call]])&lt;=6, YEAR(CallsTable[[#This Row],[Date of Call]]),YEAR(CallsTable[[#This Row],[Date of Call]])+1)</f>
        <v>2023</v>
      </c>
      <c r="J495" s="48" t="str">
        <f>TEXT(CallsTable[[#This Row],[Date of Call]],"DDDD")</f>
        <v>Wednesday</v>
      </c>
      <c r="K495" s="48" t="str" cm="1">
        <f t="array" ref="K495">_xlfn.IFS(CallsTable[[#This Row],[Duration]]&lt;=10,"Under 10 mins",CallsTable[[#This Row],[Duration]]&lt;=30,"10 to 30 mins", CallsTable[[#This Row],[Duration]]&lt;60,"30 to 60 mins", CallsTable[[#This Row],[Duration]]&lt;=120,"1 to 2 hours",TRUE, "More than 2 hours")</f>
        <v>30 to 60 mins</v>
      </c>
      <c r="L495" s="5">
        <f>ROUND(CallsTable[[#This Row],[Satisfaction Rating]],0)</f>
        <v>4</v>
      </c>
    </row>
    <row r="496" spans="2:12" x14ac:dyDescent="0.3">
      <c r="B496" s="72" t="s">
        <v>1670</v>
      </c>
      <c r="C496" s="20" t="s">
        <v>1174</v>
      </c>
      <c r="D496" s="20">
        <v>133</v>
      </c>
      <c r="E496" s="69" t="s">
        <v>1184</v>
      </c>
      <c r="F496" s="70">
        <v>45070</v>
      </c>
      <c r="G496" s="20">
        <v>31</v>
      </c>
      <c r="H496" s="73">
        <v>3.7</v>
      </c>
      <c r="I496" s="48">
        <f>IF(MONTH(CallsTable[[#This Row],[Date of Call]])&lt;=6, YEAR(CallsTable[[#This Row],[Date of Call]]),YEAR(CallsTable[[#This Row],[Date of Call]])+1)</f>
        <v>2023</v>
      </c>
      <c r="J496" s="48" t="str">
        <f>TEXT(CallsTable[[#This Row],[Date of Call]],"DDDD")</f>
        <v>Wednesday</v>
      </c>
      <c r="K496" s="48" t="str" cm="1">
        <f t="array" ref="K496">_xlfn.IFS(CallsTable[[#This Row],[Duration]]&lt;=10,"Under 10 mins",CallsTable[[#This Row],[Duration]]&lt;=30,"10 to 30 mins", CallsTable[[#This Row],[Duration]]&lt;60,"30 to 60 mins", CallsTable[[#This Row],[Duration]]&lt;=120,"1 to 2 hours",TRUE, "More than 2 hours")</f>
        <v>More than 2 hours</v>
      </c>
      <c r="L496" s="5">
        <f>ROUND(CallsTable[[#This Row],[Satisfaction Rating]],0)</f>
        <v>4</v>
      </c>
    </row>
    <row r="497" spans="2:12" x14ac:dyDescent="0.3">
      <c r="B497" s="72" t="s">
        <v>1671</v>
      </c>
      <c r="C497" s="20" t="s">
        <v>1158</v>
      </c>
      <c r="D497" s="20">
        <v>101</v>
      </c>
      <c r="E497" s="69" t="s">
        <v>1166</v>
      </c>
      <c r="F497" s="70">
        <v>45070</v>
      </c>
      <c r="G497" s="20">
        <v>205</v>
      </c>
      <c r="H497" s="73">
        <v>3.9</v>
      </c>
      <c r="I497" s="48">
        <f>IF(MONTH(CallsTable[[#This Row],[Date of Call]])&lt;=6, YEAR(CallsTable[[#This Row],[Date of Call]]),YEAR(CallsTable[[#This Row],[Date of Call]])+1)</f>
        <v>2023</v>
      </c>
      <c r="J497" s="48" t="str">
        <f>TEXT(CallsTable[[#This Row],[Date of Call]],"DDDD")</f>
        <v>Wednesday</v>
      </c>
      <c r="K497" s="48" t="str" cm="1">
        <f t="array" ref="K497">_xlfn.IFS(CallsTable[[#This Row],[Duration]]&lt;=10,"Under 10 mins",CallsTable[[#This Row],[Duration]]&lt;=30,"10 to 30 mins", CallsTable[[#This Row],[Duration]]&lt;60,"30 to 60 mins", CallsTable[[#This Row],[Duration]]&lt;=120,"1 to 2 hours",TRUE, "More than 2 hours")</f>
        <v>1 to 2 hours</v>
      </c>
      <c r="L497" s="5">
        <f>ROUND(CallsTable[[#This Row],[Satisfaction Rating]],0)</f>
        <v>4</v>
      </c>
    </row>
    <row r="498" spans="2:12" x14ac:dyDescent="0.3">
      <c r="B498" s="72" t="s">
        <v>1672</v>
      </c>
      <c r="C498" s="20" t="s">
        <v>1187</v>
      </c>
      <c r="D498" s="20">
        <v>151</v>
      </c>
      <c r="E498" s="69" t="s">
        <v>1178</v>
      </c>
      <c r="F498" s="70">
        <v>45071</v>
      </c>
      <c r="G498" s="20">
        <v>123</v>
      </c>
      <c r="H498" s="73">
        <v>3.7</v>
      </c>
      <c r="I498" s="48">
        <f>IF(MONTH(CallsTable[[#This Row],[Date of Call]])&lt;=6, YEAR(CallsTable[[#This Row],[Date of Call]]),YEAR(CallsTable[[#This Row],[Date of Call]])+1)</f>
        <v>2023</v>
      </c>
      <c r="J498" s="48" t="str">
        <f>TEXT(CallsTable[[#This Row],[Date of Call]],"DDDD")</f>
        <v>Thursday</v>
      </c>
      <c r="K498" s="48" t="str" cm="1">
        <f t="array" ref="K498">_xlfn.IFS(CallsTable[[#This Row],[Duration]]&lt;=10,"Under 10 mins",CallsTable[[#This Row],[Duration]]&lt;=30,"10 to 30 mins", CallsTable[[#This Row],[Duration]]&lt;60,"30 to 60 mins", CallsTable[[#This Row],[Duration]]&lt;=120,"1 to 2 hours",TRUE, "More than 2 hours")</f>
        <v>More than 2 hours</v>
      </c>
      <c r="L498" s="5">
        <f>ROUND(CallsTable[[#This Row],[Satisfaction Rating]],0)</f>
        <v>4</v>
      </c>
    </row>
    <row r="499" spans="2:12" x14ac:dyDescent="0.3">
      <c r="B499" s="72" t="s">
        <v>1673</v>
      </c>
      <c r="C499" s="20" t="s">
        <v>1171</v>
      </c>
      <c r="D499" s="20">
        <v>146</v>
      </c>
      <c r="E499" s="69" t="s">
        <v>1184</v>
      </c>
      <c r="F499" s="70">
        <v>45071</v>
      </c>
      <c r="G499" s="20">
        <v>123</v>
      </c>
      <c r="H499" s="73">
        <v>4.3</v>
      </c>
      <c r="I499" s="48">
        <f>IF(MONTH(CallsTable[[#This Row],[Date of Call]])&lt;=6, YEAR(CallsTable[[#This Row],[Date of Call]]),YEAR(CallsTable[[#This Row],[Date of Call]])+1)</f>
        <v>2023</v>
      </c>
      <c r="J499" s="48" t="str">
        <f>TEXT(CallsTable[[#This Row],[Date of Call]],"DDDD")</f>
        <v>Thursday</v>
      </c>
      <c r="K499" s="48" t="str" cm="1">
        <f t="array" ref="K499">_xlfn.IFS(CallsTable[[#This Row],[Duration]]&lt;=10,"Under 10 mins",CallsTable[[#This Row],[Duration]]&lt;=30,"10 to 30 mins", CallsTable[[#This Row],[Duration]]&lt;60,"30 to 60 mins", CallsTable[[#This Row],[Duration]]&lt;=120,"1 to 2 hours",TRUE, "More than 2 hours")</f>
        <v>More than 2 hours</v>
      </c>
      <c r="L499" s="5">
        <f>ROUND(CallsTable[[#This Row],[Satisfaction Rating]],0)</f>
        <v>4</v>
      </c>
    </row>
    <row r="500" spans="2:12" x14ac:dyDescent="0.3">
      <c r="B500" s="72" t="s">
        <v>1674</v>
      </c>
      <c r="C500" s="20" t="s">
        <v>1179</v>
      </c>
      <c r="D500" s="20">
        <v>148</v>
      </c>
      <c r="E500" s="69" t="s">
        <v>1184</v>
      </c>
      <c r="F500" s="70">
        <v>45071</v>
      </c>
      <c r="G500" s="20">
        <v>36</v>
      </c>
      <c r="H500" s="73">
        <v>2.9</v>
      </c>
      <c r="I500" s="48">
        <f>IF(MONTH(CallsTable[[#This Row],[Date of Call]])&lt;=6, YEAR(CallsTable[[#This Row],[Date of Call]]),YEAR(CallsTable[[#This Row],[Date of Call]])+1)</f>
        <v>2023</v>
      </c>
      <c r="J500" s="48" t="str">
        <f>TEXT(CallsTable[[#This Row],[Date of Call]],"DDDD")</f>
        <v>Thursday</v>
      </c>
      <c r="K500" s="48" t="str" cm="1">
        <f t="array" ref="K500">_xlfn.IFS(CallsTable[[#This Row],[Duration]]&lt;=10,"Under 10 mins",CallsTable[[#This Row],[Duration]]&lt;=30,"10 to 30 mins", CallsTable[[#This Row],[Duration]]&lt;60,"30 to 60 mins", CallsTable[[#This Row],[Duration]]&lt;=120,"1 to 2 hours",TRUE, "More than 2 hours")</f>
        <v>More than 2 hours</v>
      </c>
      <c r="L500" s="5">
        <f>ROUND(CallsTable[[#This Row],[Satisfaction Rating]],0)</f>
        <v>3</v>
      </c>
    </row>
    <row r="501" spans="2:12" x14ac:dyDescent="0.3">
      <c r="B501" s="72" t="s">
        <v>1675</v>
      </c>
      <c r="C501" s="20" t="s">
        <v>1187</v>
      </c>
      <c r="D501" s="20">
        <v>81</v>
      </c>
      <c r="E501" s="69" t="s">
        <v>1184</v>
      </c>
      <c r="F501" s="70">
        <v>45071</v>
      </c>
      <c r="G501" s="20">
        <v>116</v>
      </c>
      <c r="H501" s="73">
        <v>4.3</v>
      </c>
      <c r="I501" s="48">
        <f>IF(MONTH(CallsTable[[#This Row],[Date of Call]])&lt;=6, YEAR(CallsTable[[#This Row],[Date of Call]]),YEAR(CallsTable[[#This Row],[Date of Call]])+1)</f>
        <v>2023</v>
      </c>
      <c r="J501" s="48" t="str">
        <f>TEXT(CallsTable[[#This Row],[Date of Call]],"DDDD")</f>
        <v>Thursday</v>
      </c>
      <c r="K501" s="48" t="str" cm="1">
        <f t="array" ref="K501">_xlfn.IFS(CallsTable[[#This Row],[Duration]]&lt;=10,"Under 10 mins",CallsTable[[#This Row],[Duration]]&lt;=30,"10 to 30 mins", CallsTable[[#This Row],[Duration]]&lt;60,"30 to 60 mins", CallsTable[[#This Row],[Duration]]&lt;=120,"1 to 2 hours",TRUE, "More than 2 hours")</f>
        <v>1 to 2 hours</v>
      </c>
      <c r="L501" s="5">
        <f>ROUND(CallsTable[[#This Row],[Satisfaction Rating]],0)</f>
        <v>4</v>
      </c>
    </row>
    <row r="502" spans="2:12" x14ac:dyDescent="0.3">
      <c r="B502" s="72" t="s">
        <v>1676</v>
      </c>
      <c r="C502" s="20" t="s">
        <v>1181</v>
      </c>
      <c r="D502" s="20">
        <v>115</v>
      </c>
      <c r="E502" s="69" t="s">
        <v>1184</v>
      </c>
      <c r="F502" s="70">
        <v>45071</v>
      </c>
      <c r="G502" s="20">
        <v>40</v>
      </c>
      <c r="H502" s="73">
        <v>4.9000000000000004</v>
      </c>
      <c r="I502" s="48">
        <f>IF(MONTH(CallsTable[[#This Row],[Date of Call]])&lt;=6, YEAR(CallsTable[[#This Row],[Date of Call]]),YEAR(CallsTable[[#This Row],[Date of Call]])+1)</f>
        <v>2023</v>
      </c>
      <c r="J502" s="48" t="str">
        <f>TEXT(CallsTable[[#This Row],[Date of Call]],"DDDD")</f>
        <v>Thursday</v>
      </c>
      <c r="K502" s="48" t="str" cm="1">
        <f t="array" ref="K502">_xlfn.IFS(CallsTable[[#This Row],[Duration]]&lt;=10,"Under 10 mins",CallsTable[[#This Row],[Duration]]&lt;=30,"10 to 30 mins", CallsTable[[#This Row],[Duration]]&lt;60,"30 to 60 mins", CallsTable[[#This Row],[Duration]]&lt;=120,"1 to 2 hours",TRUE, "More than 2 hours")</f>
        <v>1 to 2 hours</v>
      </c>
      <c r="L502" s="5">
        <f>ROUND(CallsTable[[#This Row],[Satisfaction Rating]],0)</f>
        <v>5</v>
      </c>
    </row>
    <row r="503" spans="2:12" x14ac:dyDescent="0.3">
      <c r="B503" s="72" t="s">
        <v>1677</v>
      </c>
      <c r="C503" s="20" t="s">
        <v>1181</v>
      </c>
      <c r="D503" s="20">
        <v>117</v>
      </c>
      <c r="E503" s="69" t="s">
        <v>1178</v>
      </c>
      <c r="F503" s="70">
        <v>45071</v>
      </c>
      <c r="G503" s="20">
        <v>40</v>
      </c>
      <c r="H503" s="73">
        <v>4</v>
      </c>
      <c r="I503" s="48">
        <f>IF(MONTH(CallsTable[[#This Row],[Date of Call]])&lt;=6, YEAR(CallsTable[[#This Row],[Date of Call]]),YEAR(CallsTable[[#This Row],[Date of Call]])+1)</f>
        <v>2023</v>
      </c>
      <c r="J503" s="48" t="str">
        <f>TEXT(CallsTable[[#This Row],[Date of Call]],"DDDD")</f>
        <v>Thursday</v>
      </c>
      <c r="K503" s="48" t="str" cm="1">
        <f t="array" ref="K503">_xlfn.IFS(CallsTable[[#This Row],[Duration]]&lt;=10,"Under 10 mins",CallsTable[[#This Row],[Duration]]&lt;=30,"10 to 30 mins", CallsTable[[#This Row],[Duration]]&lt;60,"30 to 60 mins", CallsTable[[#This Row],[Duration]]&lt;=120,"1 to 2 hours",TRUE, "More than 2 hours")</f>
        <v>1 to 2 hours</v>
      </c>
      <c r="L503" s="5">
        <f>ROUND(CallsTable[[#This Row],[Satisfaction Rating]],0)</f>
        <v>4</v>
      </c>
    </row>
    <row r="504" spans="2:12" x14ac:dyDescent="0.3">
      <c r="B504" s="72" t="s">
        <v>1678</v>
      </c>
      <c r="C504" s="20" t="s">
        <v>1158</v>
      </c>
      <c r="D504" s="20">
        <v>110</v>
      </c>
      <c r="E504" s="69" t="s">
        <v>1172</v>
      </c>
      <c r="F504" s="70">
        <v>45072</v>
      </c>
      <c r="G504" s="20">
        <v>82</v>
      </c>
      <c r="H504" s="73">
        <v>4</v>
      </c>
      <c r="I504" s="48">
        <f>IF(MONTH(CallsTable[[#This Row],[Date of Call]])&lt;=6, YEAR(CallsTable[[#This Row],[Date of Call]]),YEAR(CallsTable[[#This Row],[Date of Call]])+1)</f>
        <v>2023</v>
      </c>
      <c r="J504" s="48" t="str">
        <f>TEXT(CallsTable[[#This Row],[Date of Call]],"DDDD")</f>
        <v>Friday</v>
      </c>
      <c r="K504" s="48" t="str" cm="1">
        <f t="array" ref="K504">_xlfn.IFS(CallsTable[[#This Row],[Duration]]&lt;=10,"Under 10 mins",CallsTable[[#This Row],[Duration]]&lt;=30,"10 to 30 mins", CallsTable[[#This Row],[Duration]]&lt;60,"30 to 60 mins", CallsTable[[#This Row],[Duration]]&lt;=120,"1 to 2 hours",TRUE, "More than 2 hours")</f>
        <v>1 to 2 hours</v>
      </c>
      <c r="L504" s="5">
        <f>ROUND(CallsTable[[#This Row],[Satisfaction Rating]],0)</f>
        <v>4</v>
      </c>
    </row>
    <row r="505" spans="2:12" x14ac:dyDescent="0.3">
      <c r="B505" s="72" t="s">
        <v>1679</v>
      </c>
      <c r="C505" s="20" t="s">
        <v>1162</v>
      </c>
      <c r="D505" s="20">
        <v>103</v>
      </c>
      <c r="E505" s="69" t="s">
        <v>1157</v>
      </c>
      <c r="F505" s="70">
        <v>45072</v>
      </c>
      <c r="G505" s="20">
        <v>62</v>
      </c>
      <c r="H505" s="73">
        <v>3.4</v>
      </c>
      <c r="I505" s="48">
        <f>IF(MONTH(CallsTable[[#This Row],[Date of Call]])&lt;=6, YEAR(CallsTable[[#This Row],[Date of Call]]),YEAR(CallsTable[[#This Row],[Date of Call]])+1)</f>
        <v>2023</v>
      </c>
      <c r="J505" s="48" t="str">
        <f>TEXT(CallsTable[[#This Row],[Date of Call]],"DDDD")</f>
        <v>Friday</v>
      </c>
      <c r="K505" s="48" t="str" cm="1">
        <f t="array" ref="K505">_xlfn.IFS(CallsTable[[#This Row],[Duration]]&lt;=10,"Under 10 mins",CallsTable[[#This Row],[Duration]]&lt;=30,"10 to 30 mins", CallsTable[[#This Row],[Duration]]&lt;60,"30 to 60 mins", CallsTable[[#This Row],[Duration]]&lt;=120,"1 to 2 hours",TRUE, "More than 2 hours")</f>
        <v>1 to 2 hours</v>
      </c>
      <c r="L505" s="5">
        <f>ROUND(CallsTable[[#This Row],[Satisfaction Rating]],0)</f>
        <v>3</v>
      </c>
    </row>
    <row r="506" spans="2:12" x14ac:dyDescent="0.3">
      <c r="B506" s="72" t="s">
        <v>1680</v>
      </c>
      <c r="C506" s="20" t="s">
        <v>1169</v>
      </c>
      <c r="D506" s="20">
        <v>45</v>
      </c>
      <c r="E506" s="69" t="s">
        <v>1157</v>
      </c>
      <c r="F506" s="70">
        <v>45072</v>
      </c>
      <c r="G506" s="20">
        <v>135</v>
      </c>
      <c r="H506" s="73">
        <v>3.9</v>
      </c>
      <c r="I506" s="48">
        <f>IF(MONTH(CallsTable[[#This Row],[Date of Call]])&lt;=6, YEAR(CallsTable[[#This Row],[Date of Call]]),YEAR(CallsTable[[#This Row],[Date of Call]])+1)</f>
        <v>2023</v>
      </c>
      <c r="J506" s="48" t="str">
        <f>TEXT(CallsTable[[#This Row],[Date of Call]],"DDDD")</f>
        <v>Friday</v>
      </c>
      <c r="K506" s="48" t="str" cm="1">
        <f t="array" ref="K506">_xlfn.IFS(CallsTable[[#This Row],[Duration]]&lt;=10,"Under 10 mins",CallsTable[[#This Row],[Duration]]&lt;=30,"10 to 30 mins", CallsTable[[#This Row],[Duration]]&lt;60,"30 to 60 mins", CallsTable[[#This Row],[Duration]]&lt;=120,"1 to 2 hours",TRUE, "More than 2 hours")</f>
        <v>30 to 60 mins</v>
      </c>
      <c r="L506" s="5">
        <f>ROUND(CallsTable[[#This Row],[Satisfaction Rating]],0)</f>
        <v>4</v>
      </c>
    </row>
    <row r="507" spans="2:12" x14ac:dyDescent="0.3">
      <c r="B507" s="72" t="s">
        <v>1681</v>
      </c>
      <c r="C507" s="20" t="s">
        <v>1158</v>
      </c>
      <c r="D507" s="20">
        <v>110</v>
      </c>
      <c r="E507" s="69" t="s">
        <v>1166</v>
      </c>
      <c r="F507" s="70">
        <v>45072</v>
      </c>
      <c r="G507" s="20">
        <v>155</v>
      </c>
      <c r="H507" s="73">
        <v>2.1</v>
      </c>
      <c r="I507" s="48">
        <f>IF(MONTH(CallsTable[[#This Row],[Date of Call]])&lt;=6, YEAR(CallsTable[[#This Row],[Date of Call]]),YEAR(CallsTable[[#This Row],[Date of Call]])+1)</f>
        <v>2023</v>
      </c>
      <c r="J507" s="48" t="str">
        <f>TEXT(CallsTable[[#This Row],[Date of Call]],"DDDD")</f>
        <v>Friday</v>
      </c>
      <c r="K507" s="48" t="str" cm="1">
        <f t="array" ref="K507">_xlfn.IFS(CallsTable[[#This Row],[Duration]]&lt;=10,"Under 10 mins",CallsTable[[#This Row],[Duration]]&lt;=30,"10 to 30 mins", CallsTable[[#This Row],[Duration]]&lt;60,"30 to 60 mins", CallsTable[[#This Row],[Duration]]&lt;=120,"1 to 2 hours",TRUE, "More than 2 hours")</f>
        <v>1 to 2 hours</v>
      </c>
      <c r="L507" s="5">
        <f>ROUND(CallsTable[[#This Row],[Satisfaction Rating]],0)</f>
        <v>2</v>
      </c>
    </row>
    <row r="508" spans="2:12" x14ac:dyDescent="0.3">
      <c r="B508" s="72" t="s">
        <v>1682</v>
      </c>
      <c r="C508" s="20" t="s">
        <v>1183</v>
      </c>
      <c r="D508" s="20">
        <v>43</v>
      </c>
      <c r="E508" s="69" t="s">
        <v>1172</v>
      </c>
      <c r="F508" s="70">
        <v>45072</v>
      </c>
      <c r="G508" s="20">
        <v>37</v>
      </c>
      <c r="H508" s="73">
        <v>4.9000000000000004</v>
      </c>
      <c r="I508" s="48">
        <f>IF(MONTH(CallsTable[[#This Row],[Date of Call]])&lt;=6, YEAR(CallsTable[[#This Row],[Date of Call]]),YEAR(CallsTable[[#This Row],[Date of Call]])+1)</f>
        <v>2023</v>
      </c>
      <c r="J508" s="48" t="str">
        <f>TEXT(CallsTable[[#This Row],[Date of Call]],"DDDD")</f>
        <v>Friday</v>
      </c>
      <c r="K508" s="48" t="str" cm="1">
        <f t="array" ref="K508">_xlfn.IFS(CallsTable[[#This Row],[Duration]]&lt;=10,"Under 10 mins",CallsTable[[#This Row],[Duration]]&lt;=30,"10 to 30 mins", CallsTable[[#This Row],[Duration]]&lt;60,"30 to 60 mins", CallsTable[[#This Row],[Duration]]&lt;=120,"1 to 2 hours",TRUE, "More than 2 hours")</f>
        <v>30 to 60 mins</v>
      </c>
      <c r="L508" s="5">
        <f>ROUND(CallsTable[[#This Row],[Satisfaction Rating]],0)</f>
        <v>5</v>
      </c>
    </row>
    <row r="509" spans="2:12" x14ac:dyDescent="0.3">
      <c r="B509" s="72" t="s">
        <v>1683</v>
      </c>
      <c r="C509" s="20" t="s">
        <v>1158</v>
      </c>
      <c r="D509" s="20">
        <v>104</v>
      </c>
      <c r="E509" s="69" t="s">
        <v>1178</v>
      </c>
      <c r="F509" s="70">
        <v>45073</v>
      </c>
      <c r="G509" s="20">
        <v>56</v>
      </c>
      <c r="H509" s="73">
        <v>3.4</v>
      </c>
      <c r="I509" s="48">
        <f>IF(MONTH(CallsTable[[#This Row],[Date of Call]])&lt;=6, YEAR(CallsTable[[#This Row],[Date of Call]]),YEAR(CallsTable[[#This Row],[Date of Call]])+1)</f>
        <v>2023</v>
      </c>
      <c r="J509" s="48" t="str">
        <f>TEXT(CallsTable[[#This Row],[Date of Call]],"DDDD")</f>
        <v>Saturday</v>
      </c>
      <c r="K509" s="48" t="str" cm="1">
        <f t="array" ref="K509">_xlfn.IFS(CallsTable[[#This Row],[Duration]]&lt;=10,"Under 10 mins",CallsTable[[#This Row],[Duration]]&lt;=30,"10 to 30 mins", CallsTable[[#This Row],[Duration]]&lt;60,"30 to 60 mins", CallsTable[[#This Row],[Duration]]&lt;=120,"1 to 2 hours",TRUE, "More than 2 hours")</f>
        <v>1 to 2 hours</v>
      </c>
      <c r="L509" s="5">
        <f>ROUND(CallsTable[[#This Row],[Satisfaction Rating]],0)</f>
        <v>3</v>
      </c>
    </row>
    <row r="510" spans="2:12" x14ac:dyDescent="0.3">
      <c r="B510" s="72" t="s">
        <v>1684</v>
      </c>
      <c r="C510" s="20" t="s">
        <v>1158</v>
      </c>
      <c r="D510" s="20">
        <v>101</v>
      </c>
      <c r="E510" s="69" t="s">
        <v>1178</v>
      </c>
      <c r="F510" s="70">
        <v>45073</v>
      </c>
      <c r="G510" s="20">
        <v>185</v>
      </c>
      <c r="H510" s="73">
        <v>5</v>
      </c>
      <c r="I510" s="48">
        <f>IF(MONTH(CallsTable[[#This Row],[Date of Call]])&lt;=6, YEAR(CallsTable[[#This Row],[Date of Call]]),YEAR(CallsTable[[#This Row],[Date of Call]])+1)</f>
        <v>2023</v>
      </c>
      <c r="J510" s="48" t="str">
        <f>TEXT(CallsTable[[#This Row],[Date of Call]],"DDDD")</f>
        <v>Saturday</v>
      </c>
      <c r="K510" s="48" t="str" cm="1">
        <f t="array" ref="K510">_xlfn.IFS(CallsTable[[#This Row],[Duration]]&lt;=10,"Under 10 mins",CallsTable[[#This Row],[Duration]]&lt;=30,"10 to 30 mins", CallsTable[[#This Row],[Duration]]&lt;60,"30 to 60 mins", CallsTable[[#This Row],[Duration]]&lt;=120,"1 to 2 hours",TRUE, "More than 2 hours")</f>
        <v>1 to 2 hours</v>
      </c>
      <c r="L510" s="5">
        <f>ROUND(CallsTable[[#This Row],[Satisfaction Rating]],0)</f>
        <v>5</v>
      </c>
    </row>
    <row r="511" spans="2:12" x14ac:dyDescent="0.3">
      <c r="B511" s="72" t="s">
        <v>1685</v>
      </c>
      <c r="C511" s="20" t="s">
        <v>1156</v>
      </c>
      <c r="D511" s="20">
        <v>55</v>
      </c>
      <c r="E511" s="69" t="s">
        <v>1172</v>
      </c>
      <c r="F511" s="70">
        <v>45074</v>
      </c>
      <c r="G511" s="20">
        <v>145</v>
      </c>
      <c r="H511" s="73">
        <v>4.5</v>
      </c>
      <c r="I511" s="48">
        <f>IF(MONTH(CallsTable[[#This Row],[Date of Call]])&lt;=6, YEAR(CallsTable[[#This Row],[Date of Call]]),YEAR(CallsTable[[#This Row],[Date of Call]])+1)</f>
        <v>2023</v>
      </c>
      <c r="J511" s="48" t="str">
        <f>TEXT(CallsTable[[#This Row],[Date of Call]],"DDDD")</f>
        <v>Sunday</v>
      </c>
      <c r="K511" s="48" t="str" cm="1">
        <f t="array" ref="K511">_xlfn.IFS(CallsTable[[#This Row],[Duration]]&lt;=10,"Under 10 mins",CallsTable[[#This Row],[Duration]]&lt;=30,"10 to 30 mins", CallsTable[[#This Row],[Duration]]&lt;60,"30 to 60 mins", CallsTable[[#This Row],[Duration]]&lt;=120,"1 to 2 hours",TRUE, "More than 2 hours")</f>
        <v>30 to 60 mins</v>
      </c>
      <c r="L511" s="5">
        <f>ROUND(CallsTable[[#This Row],[Satisfaction Rating]],0)</f>
        <v>5</v>
      </c>
    </row>
    <row r="512" spans="2:12" x14ac:dyDescent="0.3">
      <c r="B512" s="72" t="s">
        <v>1686</v>
      </c>
      <c r="C512" s="20" t="s">
        <v>1187</v>
      </c>
      <c r="D512" s="20">
        <v>40</v>
      </c>
      <c r="E512" s="69" t="s">
        <v>1157</v>
      </c>
      <c r="F512" s="70">
        <v>45074</v>
      </c>
      <c r="G512" s="20">
        <v>116</v>
      </c>
      <c r="H512" s="73">
        <v>2.6</v>
      </c>
      <c r="I512" s="48">
        <f>IF(MONTH(CallsTable[[#This Row],[Date of Call]])&lt;=6, YEAR(CallsTable[[#This Row],[Date of Call]]),YEAR(CallsTable[[#This Row],[Date of Call]])+1)</f>
        <v>2023</v>
      </c>
      <c r="J512" s="48" t="str">
        <f>TEXT(CallsTable[[#This Row],[Date of Call]],"DDDD")</f>
        <v>Sunday</v>
      </c>
      <c r="K512" s="48" t="str" cm="1">
        <f t="array" ref="K512">_xlfn.IFS(CallsTable[[#This Row],[Duration]]&lt;=10,"Under 10 mins",CallsTable[[#This Row],[Duration]]&lt;=30,"10 to 30 mins", CallsTable[[#This Row],[Duration]]&lt;60,"30 to 60 mins", CallsTable[[#This Row],[Duration]]&lt;=120,"1 to 2 hours",TRUE, "More than 2 hours")</f>
        <v>30 to 60 mins</v>
      </c>
      <c r="L512" s="5">
        <f>ROUND(CallsTable[[#This Row],[Satisfaction Rating]],0)</f>
        <v>3</v>
      </c>
    </row>
    <row r="513" spans="2:12" x14ac:dyDescent="0.3">
      <c r="B513" s="72" t="s">
        <v>1687</v>
      </c>
      <c r="C513" s="20" t="s">
        <v>1183</v>
      </c>
      <c r="D513" s="20">
        <v>122</v>
      </c>
      <c r="E513" s="69" t="s">
        <v>1184</v>
      </c>
      <c r="F513" s="70">
        <v>45074</v>
      </c>
      <c r="G513" s="20">
        <v>45</v>
      </c>
      <c r="H513" s="73">
        <v>4.2</v>
      </c>
      <c r="I513" s="48">
        <f>IF(MONTH(CallsTable[[#This Row],[Date of Call]])&lt;=6, YEAR(CallsTable[[#This Row],[Date of Call]]),YEAR(CallsTable[[#This Row],[Date of Call]])+1)</f>
        <v>2023</v>
      </c>
      <c r="J513" s="48" t="str">
        <f>TEXT(CallsTable[[#This Row],[Date of Call]],"DDDD")</f>
        <v>Sunday</v>
      </c>
      <c r="K513" s="48" t="str" cm="1">
        <f t="array" ref="K513">_xlfn.IFS(CallsTable[[#This Row],[Duration]]&lt;=10,"Under 10 mins",CallsTable[[#This Row],[Duration]]&lt;=30,"10 to 30 mins", CallsTable[[#This Row],[Duration]]&lt;60,"30 to 60 mins", CallsTable[[#This Row],[Duration]]&lt;=120,"1 to 2 hours",TRUE, "More than 2 hours")</f>
        <v>More than 2 hours</v>
      </c>
      <c r="L513" s="5">
        <f>ROUND(CallsTable[[#This Row],[Satisfaction Rating]],0)</f>
        <v>4</v>
      </c>
    </row>
    <row r="514" spans="2:12" x14ac:dyDescent="0.3">
      <c r="B514" s="72" t="s">
        <v>1688</v>
      </c>
      <c r="C514" s="20" t="s">
        <v>1171</v>
      </c>
      <c r="D514" s="20">
        <v>98</v>
      </c>
      <c r="E514" s="69" t="s">
        <v>1178</v>
      </c>
      <c r="F514" s="70">
        <v>45075</v>
      </c>
      <c r="G514" s="20">
        <v>35</v>
      </c>
      <c r="H514" s="73">
        <v>4.5</v>
      </c>
      <c r="I514" s="48">
        <f>IF(MONTH(CallsTable[[#This Row],[Date of Call]])&lt;=6, YEAR(CallsTable[[#This Row],[Date of Call]]),YEAR(CallsTable[[#This Row],[Date of Call]])+1)</f>
        <v>2023</v>
      </c>
      <c r="J514" s="48" t="str">
        <f>TEXT(CallsTable[[#This Row],[Date of Call]],"DDDD")</f>
        <v>Monday</v>
      </c>
      <c r="K514" s="48" t="str" cm="1">
        <f t="array" ref="K514">_xlfn.IFS(CallsTable[[#This Row],[Duration]]&lt;=10,"Under 10 mins",CallsTable[[#This Row],[Duration]]&lt;=30,"10 to 30 mins", CallsTable[[#This Row],[Duration]]&lt;60,"30 to 60 mins", CallsTable[[#This Row],[Duration]]&lt;=120,"1 to 2 hours",TRUE, "More than 2 hours")</f>
        <v>1 to 2 hours</v>
      </c>
      <c r="L514" s="5">
        <f>ROUND(CallsTable[[#This Row],[Satisfaction Rating]],0)</f>
        <v>5</v>
      </c>
    </row>
    <row r="515" spans="2:12" x14ac:dyDescent="0.3">
      <c r="B515" s="72" t="s">
        <v>1689</v>
      </c>
      <c r="C515" s="20" t="s">
        <v>1181</v>
      </c>
      <c r="D515" s="20">
        <v>110</v>
      </c>
      <c r="E515" s="69" t="s">
        <v>1157</v>
      </c>
      <c r="F515" s="70">
        <v>45075</v>
      </c>
      <c r="G515" s="20">
        <v>100</v>
      </c>
      <c r="H515" s="73">
        <v>4.4000000000000004</v>
      </c>
      <c r="I515" s="48">
        <f>IF(MONTH(CallsTable[[#This Row],[Date of Call]])&lt;=6, YEAR(CallsTable[[#This Row],[Date of Call]]),YEAR(CallsTable[[#This Row],[Date of Call]])+1)</f>
        <v>2023</v>
      </c>
      <c r="J515" s="48" t="str">
        <f>TEXT(CallsTable[[#This Row],[Date of Call]],"DDDD")</f>
        <v>Monday</v>
      </c>
      <c r="K515" s="48" t="str" cm="1">
        <f t="array" ref="K515">_xlfn.IFS(CallsTable[[#This Row],[Duration]]&lt;=10,"Under 10 mins",CallsTable[[#This Row],[Duration]]&lt;=30,"10 to 30 mins", CallsTable[[#This Row],[Duration]]&lt;60,"30 to 60 mins", CallsTable[[#This Row],[Duration]]&lt;=120,"1 to 2 hours",TRUE, "More than 2 hours")</f>
        <v>1 to 2 hours</v>
      </c>
      <c r="L515" s="5">
        <f>ROUND(CallsTable[[#This Row],[Satisfaction Rating]],0)</f>
        <v>4</v>
      </c>
    </row>
    <row r="516" spans="2:12" x14ac:dyDescent="0.3">
      <c r="B516" s="72" t="s">
        <v>1690</v>
      </c>
      <c r="C516" s="20" t="s">
        <v>1181</v>
      </c>
      <c r="D516" s="20">
        <v>62</v>
      </c>
      <c r="E516" s="69" t="s">
        <v>1172</v>
      </c>
      <c r="F516" s="70">
        <v>45076</v>
      </c>
      <c r="G516" s="20">
        <v>125</v>
      </c>
      <c r="H516" s="73">
        <v>3.5</v>
      </c>
      <c r="I516" s="48">
        <f>IF(MONTH(CallsTable[[#This Row],[Date of Call]])&lt;=6, YEAR(CallsTable[[#This Row],[Date of Call]]),YEAR(CallsTable[[#This Row],[Date of Call]])+1)</f>
        <v>2023</v>
      </c>
      <c r="J516" s="48" t="str">
        <f>TEXT(CallsTable[[#This Row],[Date of Call]],"DDDD")</f>
        <v>Tuesday</v>
      </c>
      <c r="K516" s="48" t="str" cm="1">
        <f t="array" ref="K516">_xlfn.IFS(CallsTable[[#This Row],[Duration]]&lt;=10,"Under 10 mins",CallsTable[[#This Row],[Duration]]&lt;=30,"10 to 30 mins", CallsTable[[#This Row],[Duration]]&lt;60,"30 to 60 mins", CallsTable[[#This Row],[Duration]]&lt;=120,"1 to 2 hours",TRUE, "More than 2 hours")</f>
        <v>1 to 2 hours</v>
      </c>
      <c r="L516" s="5">
        <f>ROUND(CallsTable[[#This Row],[Satisfaction Rating]],0)</f>
        <v>4</v>
      </c>
    </row>
    <row r="517" spans="2:12" x14ac:dyDescent="0.3">
      <c r="B517" s="72" t="s">
        <v>1691</v>
      </c>
      <c r="C517" s="20" t="s">
        <v>1183</v>
      </c>
      <c r="D517" s="20">
        <v>134</v>
      </c>
      <c r="E517" s="69" t="s">
        <v>1184</v>
      </c>
      <c r="F517" s="70">
        <v>45076</v>
      </c>
      <c r="G517" s="20">
        <v>120</v>
      </c>
      <c r="H517" s="73">
        <v>3</v>
      </c>
      <c r="I517" s="48">
        <f>IF(MONTH(CallsTable[[#This Row],[Date of Call]])&lt;=6, YEAR(CallsTable[[#This Row],[Date of Call]]),YEAR(CallsTable[[#This Row],[Date of Call]])+1)</f>
        <v>2023</v>
      </c>
      <c r="J517" s="48" t="str">
        <f>TEXT(CallsTable[[#This Row],[Date of Call]],"DDDD")</f>
        <v>Tuesday</v>
      </c>
      <c r="K517" s="48" t="str" cm="1">
        <f t="array" ref="K517">_xlfn.IFS(CallsTable[[#This Row],[Duration]]&lt;=10,"Under 10 mins",CallsTable[[#This Row],[Duration]]&lt;=30,"10 to 30 mins", CallsTable[[#This Row],[Duration]]&lt;60,"30 to 60 mins", CallsTable[[#This Row],[Duration]]&lt;=120,"1 to 2 hours",TRUE, "More than 2 hours")</f>
        <v>More than 2 hours</v>
      </c>
      <c r="L517" s="5">
        <f>ROUND(CallsTable[[#This Row],[Satisfaction Rating]],0)</f>
        <v>3</v>
      </c>
    </row>
    <row r="518" spans="2:12" x14ac:dyDescent="0.3">
      <c r="B518" s="72" t="s">
        <v>1692</v>
      </c>
      <c r="C518" s="20" t="s">
        <v>1192</v>
      </c>
      <c r="D518" s="20">
        <v>94</v>
      </c>
      <c r="E518" s="69" t="s">
        <v>1166</v>
      </c>
      <c r="F518" s="70">
        <v>45076</v>
      </c>
      <c r="G518" s="20">
        <v>180</v>
      </c>
      <c r="H518" s="73">
        <v>4.7</v>
      </c>
      <c r="I518" s="48">
        <f>IF(MONTH(CallsTable[[#This Row],[Date of Call]])&lt;=6, YEAR(CallsTable[[#This Row],[Date of Call]]),YEAR(CallsTable[[#This Row],[Date of Call]])+1)</f>
        <v>2023</v>
      </c>
      <c r="J518" s="48" t="str">
        <f>TEXT(CallsTable[[#This Row],[Date of Call]],"DDDD")</f>
        <v>Tuesday</v>
      </c>
      <c r="K518" s="48" t="str" cm="1">
        <f t="array" ref="K518">_xlfn.IFS(CallsTable[[#This Row],[Duration]]&lt;=10,"Under 10 mins",CallsTable[[#This Row],[Duration]]&lt;=30,"10 to 30 mins", CallsTable[[#This Row],[Duration]]&lt;60,"30 to 60 mins", CallsTable[[#This Row],[Duration]]&lt;=120,"1 to 2 hours",TRUE, "More than 2 hours")</f>
        <v>1 to 2 hours</v>
      </c>
      <c r="L518" s="5">
        <f>ROUND(CallsTable[[#This Row],[Satisfaction Rating]],0)</f>
        <v>5</v>
      </c>
    </row>
    <row r="519" spans="2:12" x14ac:dyDescent="0.3">
      <c r="B519" s="72" t="s">
        <v>1693</v>
      </c>
      <c r="C519" s="20" t="s">
        <v>1176</v>
      </c>
      <c r="D519" s="20">
        <v>63</v>
      </c>
      <c r="E519" s="69" t="s">
        <v>1157</v>
      </c>
      <c r="F519" s="70">
        <v>45076</v>
      </c>
      <c r="G519" s="20">
        <v>44</v>
      </c>
      <c r="H519" s="73">
        <v>3</v>
      </c>
      <c r="I519" s="48">
        <f>IF(MONTH(CallsTable[[#This Row],[Date of Call]])&lt;=6, YEAR(CallsTable[[#This Row],[Date of Call]]),YEAR(CallsTable[[#This Row],[Date of Call]])+1)</f>
        <v>2023</v>
      </c>
      <c r="J519" s="48" t="str">
        <f>TEXT(CallsTable[[#This Row],[Date of Call]],"DDDD")</f>
        <v>Tuesday</v>
      </c>
      <c r="K519" s="48" t="str" cm="1">
        <f t="array" ref="K519">_xlfn.IFS(CallsTable[[#This Row],[Duration]]&lt;=10,"Under 10 mins",CallsTable[[#This Row],[Duration]]&lt;=30,"10 to 30 mins", CallsTable[[#This Row],[Duration]]&lt;60,"30 to 60 mins", CallsTable[[#This Row],[Duration]]&lt;=120,"1 to 2 hours",TRUE, "More than 2 hours")</f>
        <v>1 to 2 hours</v>
      </c>
      <c r="L519" s="5">
        <f>ROUND(CallsTable[[#This Row],[Satisfaction Rating]],0)</f>
        <v>3</v>
      </c>
    </row>
    <row r="520" spans="2:12" x14ac:dyDescent="0.3">
      <c r="B520" s="72" t="s">
        <v>1694</v>
      </c>
      <c r="C520" s="20" t="s">
        <v>1174</v>
      </c>
      <c r="D520" s="20">
        <v>95</v>
      </c>
      <c r="E520" s="69" t="s">
        <v>1184</v>
      </c>
      <c r="F520" s="70">
        <v>45076</v>
      </c>
      <c r="G520" s="20">
        <v>86</v>
      </c>
      <c r="H520" s="73">
        <v>3.6</v>
      </c>
      <c r="I520" s="48">
        <f>IF(MONTH(CallsTable[[#This Row],[Date of Call]])&lt;=6, YEAR(CallsTable[[#This Row],[Date of Call]]),YEAR(CallsTable[[#This Row],[Date of Call]])+1)</f>
        <v>2023</v>
      </c>
      <c r="J520" s="48" t="str">
        <f>TEXT(CallsTable[[#This Row],[Date of Call]],"DDDD")</f>
        <v>Tuesday</v>
      </c>
      <c r="K520" s="48" t="str" cm="1">
        <f t="array" ref="K520">_xlfn.IFS(CallsTable[[#This Row],[Duration]]&lt;=10,"Under 10 mins",CallsTable[[#This Row],[Duration]]&lt;=30,"10 to 30 mins", CallsTable[[#This Row],[Duration]]&lt;60,"30 to 60 mins", CallsTable[[#This Row],[Duration]]&lt;=120,"1 to 2 hours",TRUE, "More than 2 hours")</f>
        <v>1 to 2 hours</v>
      </c>
      <c r="L520" s="5">
        <f>ROUND(CallsTable[[#This Row],[Satisfaction Rating]],0)</f>
        <v>4</v>
      </c>
    </row>
    <row r="521" spans="2:12" x14ac:dyDescent="0.3">
      <c r="B521" s="72" t="s">
        <v>1695</v>
      </c>
      <c r="C521" s="20" t="s">
        <v>1183</v>
      </c>
      <c r="D521" s="20">
        <v>106</v>
      </c>
      <c r="E521" s="69" t="s">
        <v>1184</v>
      </c>
      <c r="F521" s="70">
        <v>45077</v>
      </c>
      <c r="G521" s="20">
        <v>120</v>
      </c>
      <c r="H521" s="73">
        <v>4.0999999999999996</v>
      </c>
      <c r="I521" s="48">
        <f>IF(MONTH(CallsTable[[#This Row],[Date of Call]])&lt;=6, YEAR(CallsTable[[#This Row],[Date of Call]]),YEAR(CallsTable[[#This Row],[Date of Call]])+1)</f>
        <v>2023</v>
      </c>
      <c r="J521" s="48" t="str">
        <f>TEXT(CallsTable[[#This Row],[Date of Call]],"DDDD")</f>
        <v>Wednesday</v>
      </c>
      <c r="K521" s="48" t="str" cm="1">
        <f t="array" ref="K521">_xlfn.IFS(CallsTable[[#This Row],[Duration]]&lt;=10,"Under 10 mins",CallsTable[[#This Row],[Duration]]&lt;=30,"10 to 30 mins", CallsTable[[#This Row],[Duration]]&lt;60,"30 to 60 mins", CallsTable[[#This Row],[Duration]]&lt;=120,"1 to 2 hours",TRUE, "More than 2 hours")</f>
        <v>1 to 2 hours</v>
      </c>
      <c r="L521" s="5">
        <f>ROUND(CallsTable[[#This Row],[Satisfaction Rating]],0)</f>
        <v>4</v>
      </c>
    </row>
    <row r="522" spans="2:12" x14ac:dyDescent="0.3">
      <c r="B522" s="72" t="s">
        <v>1696</v>
      </c>
      <c r="C522" s="20" t="s">
        <v>1169</v>
      </c>
      <c r="D522" s="20">
        <v>94</v>
      </c>
      <c r="E522" s="69" t="s">
        <v>1166</v>
      </c>
      <c r="F522" s="70">
        <v>45077</v>
      </c>
      <c r="G522" s="20">
        <v>100</v>
      </c>
      <c r="H522" s="73">
        <v>3.7</v>
      </c>
      <c r="I522" s="48">
        <f>IF(MONTH(CallsTable[[#This Row],[Date of Call]])&lt;=6, YEAR(CallsTable[[#This Row],[Date of Call]]),YEAR(CallsTable[[#This Row],[Date of Call]])+1)</f>
        <v>2023</v>
      </c>
      <c r="J522" s="48" t="str">
        <f>TEXT(CallsTable[[#This Row],[Date of Call]],"DDDD")</f>
        <v>Wednesday</v>
      </c>
      <c r="K522" s="48" t="str" cm="1">
        <f t="array" ref="K522">_xlfn.IFS(CallsTable[[#This Row],[Duration]]&lt;=10,"Under 10 mins",CallsTable[[#This Row],[Duration]]&lt;=30,"10 to 30 mins", CallsTable[[#This Row],[Duration]]&lt;60,"30 to 60 mins", CallsTable[[#This Row],[Duration]]&lt;=120,"1 to 2 hours",TRUE, "More than 2 hours")</f>
        <v>1 to 2 hours</v>
      </c>
      <c r="L522" s="5">
        <f>ROUND(CallsTable[[#This Row],[Satisfaction Rating]],0)</f>
        <v>4</v>
      </c>
    </row>
    <row r="523" spans="2:12" x14ac:dyDescent="0.3">
      <c r="B523" s="72" t="s">
        <v>1697</v>
      </c>
      <c r="C523" s="20" t="s">
        <v>1169</v>
      </c>
      <c r="D523" s="20">
        <v>51</v>
      </c>
      <c r="E523" s="69" t="s">
        <v>1166</v>
      </c>
      <c r="F523" s="70">
        <v>45078</v>
      </c>
      <c r="G523" s="20">
        <v>108</v>
      </c>
      <c r="H523" s="73">
        <v>4.5</v>
      </c>
      <c r="I523" s="48">
        <f>IF(MONTH(CallsTable[[#This Row],[Date of Call]])&lt;=6, YEAR(CallsTable[[#This Row],[Date of Call]]),YEAR(CallsTable[[#This Row],[Date of Call]])+1)</f>
        <v>2023</v>
      </c>
      <c r="J523" s="48" t="str">
        <f>TEXT(CallsTable[[#This Row],[Date of Call]],"DDDD")</f>
        <v>Thursday</v>
      </c>
      <c r="K523" s="48" t="str" cm="1">
        <f t="array" ref="K523">_xlfn.IFS(CallsTable[[#This Row],[Duration]]&lt;=10,"Under 10 mins",CallsTable[[#This Row],[Duration]]&lt;=30,"10 to 30 mins", CallsTable[[#This Row],[Duration]]&lt;60,"30 to 60 mins", CallsTable[[#This Row],[Duration]]&lt;=120,"1 to 2 hours",TRUE, "More than 2 hours")</f>
        <v>30 to 60 mins</v>
      </c>
      <c r="L523" s="5">
        <f>ROUND(CallsTable[[#This Row],[Satisfaction Rating]],0)</f>
        <v>5</v>
      </c>
    </row>
    <row r="524" spans="2:12" x14ac:dyDescent="0.3">
      <c r="B524" s="72" t="s">
        <v>1698</v>
      </c>
      <c r="C524" s="20" t="s">
        <v>1179</v>
      </c>
      <c r="D524" s="20">
        <v>39</v>
      </c>
      <c r="E524" s="69" t="s">
        <v>1166</v>
      </c>
      <c r="F524" s="70">
        <v>45078</v>
      </c>
      <c r="G524" s="20">
        <v>46</v>
      </c>
      <c r="H524" s="73">
        <v>4.5999999999999996</v>
      </c>
      <c r="I524" s="48">
        <f>IF(MONTH(CallsTable[[#This Row],[Date of Call]])&lt;=6, YEAR(CallsTable[[#This Row],[Date of Call]]),YEAR(CallsTable[[#This Row],[Date of Call]])+1)</f>
        <v>2023</v>
      </c>
      <c r="J524" s="48" t="str">
        <f>TEXT(CallsTable[[#This Row],[Date of Call]],"DDDD")</f>
        <v>Thursday</v>
      </c>
      <c r="K524" s="48" t="str" cm="1">
        <f t="array" ref="K524">_xlfn.IFS(CallsTable[[#This Row],[Duration]]&lt;=10,"Under 10 mins",CallsTable[[#This Row],[Duration]]&lt;=30,"10 to 30 mins", CallsTable[[#This Row],[Duration]]&lt;60,"30 to 60 mins", CallsTable[[#This Row],[Duration]]&lt;=120,"1 to 2 hours",TRUE, "More than 2 hours")</f>
        <v>30 to 60 mins</v>
      </c>
      <c r="L524" s="5">
        <f>ROUND(CallsTable[[#This Row],[Satisfaction Rating]],0)</f>
        <v>5</v>
      </c>
    </row>
    <row r="525" spans="2:12" x14ac:dyDescent="0.3">
      <c r="B525" s="72" t="s">
        <v>1699</v>
      </c>
      <c r="C525" s="20" t="s">
        <v>1187</v>
      </c>
      <c r="D525" s="20">
        <v>111</v>
      </c>
      <c r="E525" s="69" t="s">
        <v>1184</v>
      </c>
      <c r="F525" s="70">
        <v>45078</v>
      </c>
      <c r="G525" s="20">
        <v>210</v>
      </c>
      <c r="H525" s="73">
        <v>4.3</v>
      </c>
      <c r="I525" s="48">
        <f>IF(MONTH(CallsTable[[#This Row],[Date of Call]])&lt;=6, YEAR(CallsTable[[#This Row],[Date of Call]]),YEAR(CallsTable[[#This Row],[Date of Call]])+1)</f>
        <v>2023</v>
      </c>
      <c r="J525" s="48" t="str">
        <f>TEXT(CallsTable[[#This Row],[Date of Call]],"DDDD")</f>
        <v>Thursday</v>
      </c>
      <c r="K525" s="48" t="str" cm="1">
        <f t="array" ref="K525">_xlfn.IFS(CallsTable[[#This Row],[Duration]]&lt;=10,"Under 10 mins",CallsTable[[#This Row],[Duration]]&lt;=30,"10 to 30 mins", CallsTable[[#This Row],[Duration]]&lt;60,"30 to 60 mins", CallsTable[[#This Row],[Duration]]&lt;=120,"1 to 2 hours",TRUE, "More than 2 hours")</f>
        <v>1 to 2 hours</v>
      </c>
      <c r="L525" s="5">
        <f>ROUND(CallsTable[[#This Row],[Satisfaction Rating]],0)</f>
        <v>4</v>
      </c>
    </row>
    <row r="526" spans="2:12" x14ac:dyDescent="0.3">
      <c r="B526" s="72" t="s">
        <v>1700</v>
      </c>
      <c r="C526" s="20" t="s">
        <v>1188</v>
      </c>
      <c r="D526" s="20">
        <v>141</v>
      </c>
      <c r="E526" s="69" t="s">
        <v>1172</v>
      </c>
      <c r="F526" s="70">
        <v>45080</v>
      </c>
      <c r="G526" s="20">
        <v>54</v>
      </c>
      <c r="H526" s="73">
        <v>4.8</v>
      </c>
      <c r="I526" s="48">
        <f>IF(MONTH(CallsTable[[#This Row],[Date of Call]])&lt;=6, YEAR(CallsTable[[#This Row],[Date of Call]]),YEAR(CallsTable[[#This Row],[Date of Call]])+1)</f>
        <v>2023</v>
      </c>
      <c r="J526" s="48" t="str">
        <f>TEXT(CallsTable[[#This Row],[Date of Call]],"DDDD")</f>
        <v>Saturday</v>
      </c>
      <c r="K526" s="48" t="str" cm="1">
        <f t="array" ref="K526">_xlfn.IFS(CallsTable[[#This Row],[Duration]]&lt;=10,"Under 10 mins",CallsTable[[#This Row],[Duration]]&lt;=30,"10 to 30 mins", CallsTable[[#This Row],[Duration]]&lt;60,"30 to 60 mins", CallsTable[[#This Row],[Duration]]&lt;=120,"1 to 2 hours",TRUE, "More than 2 hours")</f>
        <v>More than 2 hours</v>
      </c>
      <c r="L526" s="5">
        <f>ROUND(CallsTable[[#This Row],[Satisfaction Rating]],0)</f>
        <v>5</v>
      </c>
    </row>
    <row r="527" spans="2:12" x14ac:dyDescent="0.3">
      <c r="B527" s="72" t="s">
        <v>1701</v>
      </c>
      <c r="C527" s="20" t="s">
        <v>1176</v>
      </c>
      <c r="D527" s="20">
        <v>147</v>
      </c>
      <c r="E527" s="69" t="s">
        <v>1184</v>
      </c>
      <c r="F527" s="70">
        <v>45080</v>
      </c>
      <c r="G527" s="20">
        <v>115</v>
      </c>
      <c r="H527" s="73">
        <v>4.7</v>
      </c>
      <c r="I527" s="48">
        <f>IF(MONTH(CallsTable[[#This Row],[Date of Call]])&lt;=6, YEAR(CallsTable[[#This Row],[Date of Call]]),YEAR(CallsTable[[#This Row],[Date of Call]])+1)</f>
        <v>2023</v>
      </c>
      <c r="J527" s="48" t="str">
        <f>TEXT(CallsTable[[#This Row],[Date of Call]],"DDDD")</f>
        <v>Saturday</v>
      </c>
      <c r="K527" s="48" t="str" cm="1">
        <f t="array" ref="K527">_xlfn.IFS(CallsTable[[#This Row],[Duration]]&lt;=10,"Under 10 mins",CallsTable[[#This Row],[Duration]]&lt;=30,"10 to 30 mins", CallsTable[[#This Row],[Duration]]&lt;60,"30 to 60 mins", CallsTable[[#This Row],[Duration]]&lt;=120,"1 to 2 hours",TRUE, "More than 2 hours")</f>
        <v>More than 2 hours</v>
      </c>
      <c r="L527" s="5">
        <f>ROUND(CallsTable[[#This Row],[Satisfaction Rating]],0)</f>
        <v>5</v>
      </c>
    </row>
    <row r="528" spans="2:12" x14ac:dyDescent="0.3">
      <c r="B528" s="72" t="s">
        <v>1702</v>
      </c>
      <c r="C528" s="20" t="s">
        <v>1192</v>
      </c>
      <c r="D528" s="20">
        <v>49</v>
      </c>
      <c r="E528" s="69" t="s">
        <v>1166</v>
      </c>
      <c r="F528" s="70">
        <v>45081</v>
      </c>
      <c r="G528" s="20">
        <v>100</v>
      </c>
      <c r="H528" s="73">
        <v>2.2000000000000002</v>
      </c>
      <c r="I528" s="48">
        <f>IF(MONTH(CallsTable[[#This Row],[Date of Call]])&lt;=6, YEAR(CallsTable[[#This Row],[Date of Call]]),YEAR(CallsTable[[#This Row],[Date of Call]])+1)</f>
        <v>2023</v>
      </c>
      <c r="J528" s="48" t="str">
        <f>TEXT(CallsTable[[#This Row],[Date of Call]],"DDDD")</f>
        <v>Sunday</v>
      </c>
      <c r="K528" s="48" t="str" cm="1">
        <f t="array" ref="K528">_xlfn.IFS(CallsTable[[#This Row],[Duration]]&lt;=10,"Under 10 mins",CallsTable[[#This Row],[Duration]]&lt;=30,"10 to 30 mins", CallsTable[[#This Row],[Duration]]&lt;60,"30 to 60 mins", CallsTable[[#This Row],[Duration]]&lt;=120,"1 to 2 hours",TRUE, "More than 2 hours")</f>
        <v>30 to 60 mins</v>
      </c>
      <c r="L528" s="5">
        <f>ROUND(CallsTable[[#This Row],[Satisfaction Rating]],0)</f>
        <v>2</v>
      </c>
    </row>
    <row r="529" spans="2:12" x14ac:dyDescent="0.3">
      <c r="B529" s="72" t="s">
        <v>1703</v>
      </c>
      <c r="C529" s="20" t="s">
        <v>1165</v>
      </c>
      <c r="D529" s="20">
        <v>75</v>
      </c>
      <c r="E529" s="69" t="s">
        <v>1184</v>
      </c>
      <c r="F529" s="70">
        <v>45081</v>
      </c>
      <c r="G529" s="20">
        <v>38</v>
      </c>
      <c r="H529" s="73">
        <v>4.4000000000000004</v>
      </c>
      <c r="I529" s="48">
        <f>IF(MONTH(CallsTable[[#This Row],[Date of Call]])&lt;=6, YEAR(CallsTable[[#This Row],[Date of Call]]),YEAR(CallsTable[[#This Row],[Date of Call]])+1)</f>
        <v>2023</v>
      </c>
      <c r="J529" s="48" t="str">
        <f>TEXT(CallsTable[[#This Row],[Date of Call]],"DDDD")</f>
        <v>Sunday</v>
      </c>
      <c r="K529" s="48" t="str" cm="1">
        <f t="array" ref="K529">_xlfn.IFS(CallsTable[[#This Row],[Duration]]&lt;=10,"Under 10 mins",CallsTable[[#This Row],[Duration]]&lt;=30,"10 to 30 mins", CallsTable[[#This Row],[Duration]]&lt;60,"30 to 60 mins", CallsTable[[#This Row],[Duration]]&lt;=120,"1 to 2 hours",TRUE, "More than 2 hours")</f>
        <v>1 to 2 hours</v>
      </c>
      <c r="L529" s="5">
        <f>ROUND(CallsTable[[#This Row],[Satisfaction Rating]],0)</f>
        <v>4</v>
      </c>
    </row>
    <row r="530" spans="2:12" x14ac:dyDescent="0.3">
      <c r="B530" s="72" t="s">
        <v>1704</v>
      </c>
      <c r="C530" s="20" t="s">
        <v>1188</v>
      </c>
      <c r="D530" s="20">
        <v>48</v>
      </c>
      <c r="E530" s="69" t="s">
        <v>1172</v>
      </c>
      <c r="F530" s="70">
        <v>45082</v>
      </c>
      <c r="G530" s="20">
        <v>120</v>
      </c>
      <c r="H530" s="73">
        <v>4.0999999999999996</v>
      </c>
      <c r="I530" s="48">
        <f>IF(MONTH(CallsTable[[#This Row],[Date of Call]])&lt;=6, YEAR(CallsTable[[#This Row],[Date of Call]]),YEAR(CallsTable[[#This Row],[Date of Call]])+1)</f>
        <v>2023</v>
      </c>
      <c r="J530" s="48" t="str">
        <f>TEXT(CallsTable[[#This Row],[Date of Call]],"DDDD")</f>
        <v>Monday</v>
      </c>
      <c r="K530" s="48" t="str" cm="1">
        <f t="array" ref="K530">_xlfn.IFS(CallsTable[[#This Row],[Duration]]&lt;=10,"Under 10 mins",CallsTable[[#This Row],[Duration]]&lt;=30,"10 to 30 mins", CallsTable[[#This Row],[Duration]]&lt;60,"30 to 60 mins", CallsTable[[#This Row],[Duration]]&lt;=120,"1 to 2 hours",TRUE, "More than 2 hours")</f>
        <v>30 to 60 mins</v>
      </c>
      <c r="L530" s="5">
        <f>ROUND(CallsTable[[#This Row],[Satisfaction Rating]],0)</f>
        <v>4</v>
      </c>
    </row>
    <row r="531" spans="2:12" x14ac:dyDescent="0.3">
      <c r="B531" s="72" t="s">
        <v>1705</v>
      </c>
      <c r="C531" s="20" t="s">
        <v>1181</v>
      </c>
      <c r="D531" s="20">
        <v>48</v>
      </c>
      <c r="E531" s="69" t="s">
        <v>1172</v>
      </c>
      <c r="F531" s="70">
        <v>45082</v>
      </c>
      <c r="G531" s="20">
        <v>120</v>
      </c>
      <c r="H531" s="73">
        <v>4.0999999999999996</v>
      </c>
      <c r="I531" s="48">
        <f>IF(MONTH(CallsTable[[#This Row],[Date of Call]])&lt;=6, YEAR(CallsTable[[#This Row],[Date of Call]]),YEAR(CallsTable[[#This Row],[Date of Call]])+1)</f>
        <v>2023</v>
      </c>
      <c r="J531" s="48" t="str">
        <f>TEXT(CallsTable[[#This Row],[Date of Call]],"DDDD")</f>
        <v>Monday</v>
      </c>
      <c r="K531" s="48" t="str" cm="1">
        <f t="array" ref="K531">_xlfn.IFS(CallsTable[[#This Row],[Duration]]&lt;=10,"Under 10 mins",CallsTable[[#This Row],[Duration]]&lt;=30,"10 to 30 mins", CallsTable[[#This Row],[Duration]]&lt;60,"30 to 60 mins", CallsTable[[#This Row],[Duration]]&lt;=120,"1 to 2 hours",TRUE, "More than 2 hours")</f>
        <v>30 to 60 mins</v>
      </c>
      <c r="L531" s="5">
        <f>ROUND(CallsTable[[#This Row],[Satisfaction Rating]],0)</f>
        <v>4</v>
      </c>
    </row>
    <row r="532" spans="2:12" x14ac:dyDescent="0.3">
      <c r="B532" s="72" t="s">
        <v>1706</v>
      </c>
      <c r="C532" s="20" t="s">
        <v>1161</v>
      </c>
      <c r="D532" s="20">
        <v>138</v>
      </c>
      <c r="E532" s="69" t="s">
        <v>1166</v>
      </c>
      <c r="F532" s="70">
        <v>45082</v>
      </c>
      <c r="G532" s="20">
        <v>29</v>
      </c>
      <c r="H532" s="73">
        <v>4.4000000000000004</v>
      </c>
      <c r="I532" s="48">
        <f>IF(MONTH(CallsTable[[#This Row],[Date of Call]])&lt;=6, YEAR(CallsTable[[#This Row],[Date of Call]]),YEAR(CallsTable[[#This Row],[Date of Call]])+1)</f>
        <v>2023</v>
      </c>
      <c r="J532" s="48" t="str">
        <f>TEXT(CallsTable[[#This Row],[Date of Call]],"DDDD")</f>
        <v>Monday</v>
      </c>
      <c r="K532" s="48" t="str" cm="1">
        <f t="array" ref="K532">_xlfn.IFS(CallsTable[[#This Row],[Duration]]&lt;=10,"Under 10 mins",CallsTable[[#This Row],[Duration]]&lt;=30,"10 to 30 mins", CallsTable[[#This Row],[Duration]]&lt;60,"30 to 60 mins", CallsTable[[#This Row],[Duration]]&lt;=120,"1 to 2 hours",TRUE, "More than 2 hours")</f>
        <v>More than 2 hours</v>
      </c>
      <c r="L532" s="5">
        <f>ROUND(CallsTable[[#This Row],[Satisfaction Rating]],0)</f>
        <v>4</v>
      </c>
    </row>
    <row r="533" spans="2:12" x14ac:dyDescent="0.3">
      <c r="B533" s="72" t="s">
        <v>1707</v>
      </c>
      <c r="C533" s="20" t="s">
        <v>1174</v>
      </c>
      <c r="D533" s="20">
        <v>144</v>
      </c>
      <c r="E533" s="69" t="s">
        <v>1166</v>
      </c>
      <c r="F533" s="70">
        <v>45083</v>
      </c>
      <c r="G533" s="20">
        <v>25</v>
      </c>
      <c r="H533" s="73">
        <v>3.7</v>
      </c>
      <c r="I533" s="48">
        <f>IF(MONTH(CallsTable[[#This Row],[Date of Call]])&lt;=6, YEAR(CallsTable[[#This Row],[Date of Call]]),YEAR(CallsTable[[#This Row],[Date of Call]])+1)</f>
        <v>2023</v>
      </c>
      <c r="J533" s="48" t="str">
        <f>TEXT(CallsTable[[#This Row],[Date of Call]],"DDDD")</f>
        <v>Tuesday</v>
      </c>
      <c r="K533" s="48" t="str" cm="1">
        <f t="array" ref="K533">_xlfn.IFS(CallsTable[[#This Row],[Duration]]&lt;=10,"Under 10 mins",CallsTable[[#This Row],[Duration]]&lt;=30,"10 to 30 mins", CallsTable[[#This Row],[Duration]]&lt;60,"30 to 60 mins", CallsTable[[#This Row],[Duration]]&lt;=120,"1 to 2 hours",TRUE, "More than 2 hours")</f>
        <v>More than 2 hours</v>
      </c>
      <c r="L533" s="5">
        <f>ROUND(CallsTable[[#This Row],[Satisfaction Rating]],0)</f>
        <v>4</v>
      </c>
    </row>
    <row r="534" spans="2:12" x14ac:dyDescent="0.3">
      <c r="B534" s="72" t="s">
        <v>1708</v>
      </c>
      <c r="C534" s="20" t="s">
        <v>1158</v>
      </c>
      <c r="D534" s="20">
        <v>119</v>
      </c>
      <c r="E534" s="69" t="s">
        <v>1184</v>
      </c>
      <c r="F534" s="70">
        <v>45084</v>
      </c>
      <c r="G534" s="20">
        <v>116</v>
      </c>
      <c r="H534" s="73">
        <v>3.8</v>
      </c>
      <c r="I534" s="48">
        <f>IF(MONTH(CallsTable[[#This Row],[Date of Call]])&lt;=6, YEAR(CallsTable[[#This Row],[Date of Call]]),YEAR(CallsTable[[#This Row],[Date of Call]])+1)</f>
        <v>2023</v>
      </c>
      <c r="J534" s="48" t="str">
        <f>TEXT(CallsTable[[#This Row],[Date of Call]],"DDDD")</f>
        <v>Wednesday</v>
      </c>
      <c r="K534" s="48" t="str" cm="1">
        <f t="array" ref="K534">_xlfn.IFS(CallsTable[[#This Row],[Duration]]&lt;=10,"Under 10 mins",CallsTable[[#This Row],[Duration]]&lt;=30,"10 to 30 mins", CallsTable[[#This Row],[Duration]]&lt;60,"30 to 60 mins", CallsTable[[#This Row],[Duration]]&lt;=120,"1 to 2 hours",TRUE, "More than 2 hours")</f>
        <v>1 to 2 hours</v>
      </c>
      <c r="L534" s="5">
        <f>ROUND(CallsTable[[#This Row],[Satisfaction Rating]],0)</f>
        <v>4</v>
      </c>
    </row>
    <row r="535" spans="2:12" x14ac:dyDescent="0.3">
      <c r="B535" s="72" t="s">
        <v>1709</v>
      </c>
      <c r="C535" s="20" t="s">
        <v>1161</v>
      </c>
      <c r="D535" s="20">
        <v>101</v>
      </c>
      <c r="E535" s="69" t="s">
        <v>1172</v>
      </c>
      <c r="F535" s="70">
        <v>45085</v>
      </c>
      <c r="G535" s="20">
        <v>132</v>
      </c>
      <c r="H535" s="73">
        <v>4.3</v>
      </c>
      <c r="I535" s="48">
        <f>IF(MONTH(CallsTable[[#This Row],[Date of Call]])&lt;=6, YEAR(CallsTable[[#This Row],[Date of Call]]),YEAR(CallsTable[[#This Row],[Date of Call]])+1)</f>
        <v>2023</v>
      </c>
      <c r="J535" s="48" t="str">
        <f>TEXT(CallsTable[[#This Row],[Date of Call]],"DDDD")</f>
        <v>Thursday</v>
      </c>
      <c r="K535" s="48" t="str" cm="1">
        <f t="array" ref="K535">_xlfn.IFS(CallsTable[[#This Row],[Duration]]&lt;=10,"Under 10 mins",CallsTable[[#This Row],[Duration]]&lt;=30,"10 to 30 mins", CallsTable[[#This Row],[Duration]]&lt;60,"30 to 60 mins", CallsTable[[#This Row],[Duration]]&lt;=120,"1 to 2 hours",TRUE, "More than 2 hours")</f>
        <v>1 to 2 hours</v>
      </c>
      <c r="L535" s="5">
        <f>ROUND(CallsTable[[#This Row],[Satisfaction Rating]],0)</f>
        <v>4</v>
      </c>
    </row>
    <row r="536" spans="2:12" x14ac:dyDescent="0.3">
      <c r="B536" s="72" t="s">
        <v>1710</v>
      </c>
      <c r="C536" s="20" t="s">
        <v>1174</v>
      </c>
      <c r="D536" s="20">
        <v>59</v>
      </c>
      <c r="E536" s="69" t="s">
        <v>1184</v>
      </c>
      <c r="F536" s="70">
        <v>45086</v>
      </c>
      <c r="G536" s="20">
        <v>90</v>
      </c>
      <c r="H536" s="73">
        <v>3.5</v>
      </c>
      <c r="I536" s="48">
        <f>IF(MONTH(CallsTable[[#This Row],[Date of Call]])&lt;=6, YEAR(CallsTable[[#This Row],[Date of Call]]),YEAR(CallsTable[[#This Row],[Date of Call]])+1)</f>
        <v>2023</v>
      </c>
      <c r="J536" s="48" t="str">
        <f>TEXT(CallsTable[[#This Row],[Date of Call]],"DDDD")</f>
        <v>Friday</v>
      </c>
      <c r="K536" s="48" t="str" cm="1">
        <f t="array" ref="K536">_xlfn.IFS(CallsTable[[#This Row],[Duration]]&lt;=10,"Under 10 mins",CallsTable[[#This Row],[Duration]]&lt;=30,"10 to 30 mins", CallsTable[[#This Row],[Duration]]&lt;60,"30 to 60 mins", CallsTable[[#This Row],[Duration]]&lt;=120,"1 to 2 hours",TRUE, "More than 2 hours")</f>
        <v>30 to 60 mins</v>
      </c>
      <c r="L536" s="5">
        <f>ROUND(CallsTable[[#This Row],[Satisfaction Rating]],0)</f>
        <v>4</v>
      </c>
    </row>
    <row r="537" spans="2:12" x14ac:dyDescent="0.3">
      <c r="B537" s="72" t="s">
        <v>1711</v>
      </c>
      <c r="C537" s="20" t="s">
        <v>1187</v>
      </c>
      <c r="D537" s="20">
        <v>125</v>
      </c>
      <c r="E537" s="69" t="s">
        <v>1157</v>
      </c>
      <c r="F537" s="70">
        <v>45086</v>
      </c>
      <c r="G537" s="20">
        <v>87</v>
      </c>
      <c r="H537" s="73">
        <v>4.0999999999999996</v>
      </c>
      <c r="I537" s="48">
        <f>IF(MONTH(CallsTable[[#This Row],[Date of Call]])&lt;=6, YEAR(CallsTable[[#This Row],[Date of Call]]),YEAR(CallsTable[[#This Row],[Date of Call]])+1)</f>
        <v>2023</v>
      </c>
      <c r="J537" s="48" t="str">
        <f>TEXT(CallsTable[[#This Row],[Date of Call]],"DDDD")</f>
        <v>Friday</v>
      </c>
      <c r="K537" s="48" t="str" cm="1">
        <f t="array" ref="K537">_xlfn.IFS(CallsTable[[#This Row],[Duration]]&lt;=10,"Under 10 mins",CallsTable[[#This Row],[Duration]]&lt;=30,"10 to 30 mins", CallsTable[[#This Row],[Duration]]&lt;60,"30 to 60 mins", CallsTable[[#This Row],[Duration]]&lt;=120,"1 to 2 hours",TRUE, "More than 2 hours")</f>
        <v>More than 2 hours</v>
      </c>
      <c r="L537" s="5">
        <f>ROUND(CallsTable[[#This Row],[Satisfaction Rating]],0)</f>
        <v>4</v>
      </c>
    </row>
    <row r="538" spans="2:12" x14ac:dyDescent="0.3">
      <c r="B538" s="72" t="s">
        <v>1712</v>
      </c>
      <c r="C538" s="20" t="s">
        <v>1183</v>
      </c>
      <c r="D538" s="20">
        <v>147</v>
      </c>
      <c r="E538" s="69" t="s">
        <v>1184</v>
      </c>
      <c r="F538" s="70">
        <v>45086</v>
      </c>
      <c r="G538" s="20">
        <v>140</v>
      </c>
      <c r="H538" s="73">
        <v>4.2</v>
      </c>
      <c r="I538" s="48">
        <f>IF(MONTH(CallsTable[[#This Row],[Date of Call]])&lt;=6, YEAR(CallsTable[[#This Row],[Date of Call]]),YEAR(CallsTable[[#This Row],[Date of Call]])+1)</f>
        <v>2023</v>
      </c>
      <c r="J538" s="48" t="str">
        <f>TEXT(CallsTable[[#This Row],[Date of Call]],"DDDD")</f>
        <v>Friday</v>
      </c>
      <c r="K538" s="48" t="str" cm="1">
        <f t="array" ref="K538">_xlfn.IFS(CallsTable[[#This Row],[Duration]]&lt;=10,"Under 10 mins",CallsTable[[#This Row],[Duration]]&lt;=30,"10 to 30 mins", CallsTable[[#This Row],[Duration]]&lt;60,"30 to 60 mins", CallsTable[[#This Row],[Duration]]&lt;=120,"1 to 2 hours",TRUE, "More than 2 hours")</f>
        <v>More than 2 hours</v>
      </c>
      <c r="L538" s="5">
        <f>ROUND(CallsTable[[#This Row],[Satisfaction Rating]],0)</f>
        <v>4</v>
      </c>
    </row>
    <row r="539" spans="2:12" x14ac:dyDescent="0.3">
      <c r="B539" s="72" t="s">
        <v>1713</v>
      </c>
      <c r="C539" s="20" t="s">
        <v>1162</v>
      </c>
      <c r="D539" s="20">
        <v>76</v>
      </c>
      <c r="E539" s="69" t="s">
        <v>1184</v>
      </c>
      <c r="F539" s="70">
        <v>45086</v>
      </c>
      <c r="G539" s="20">
        <v>164</v>
      </c>
      <c r="H539" s="73">
        <v>4.5</v>
      </c>
      <c r="I539" s="48">
        <f>IF(MONTH(CallsTable[[#This Row],[Date of Call]])&lt;=6, YEAR(CallsTable[[#This Row],[Date of Call]]),YEAR(CallsTable[[#This Row],[Date of Call]])+1)</f>
        <v>2023</v>
      </c>
      <c r="J539" s="48" t="str">
        <f>TEXT(CallsTable[[#This Row],[Date of Call]],"DDDD")</f>
        <v>Friday</v>
      </c>
      <c r="K539" s="48" t="str" cm="1">
        <f t="array" ref="K539">_xlfn.IFS(CallsTable[[#This Row],[Duration]]&lt;=10,"Under 10 mins",CallsTable[[#This Row],[Duration]]&lt;=30,"10 to 30 mins", CallsTable[[#This Row],[Duration]]&lt;60,"30 to 60 mins", CallsTable[[#This Row],[Duration]]&lt;=120,"1 to 2 hours",TRUE, "More than 2 hours")</f>
        <v>1 to 2 hours</v>
      </c>
      <c r="L539" s="5">
        <f>ROUND(CallsTable[[#This Row],[Satisfaction Rating]],0)</f>
        <v>5</v>
      </c>
    </row>
    <row r="540" spans="2:12" x14ac:dyDescent="0.3">
      <c r="B540" s="72" t="s">
        <v>1714</v>
      </c>
      <c r="C540" s="20" t="s">
        <v>1176</v>
      </c>
      <c r="D540" s="20">
        <v>99</v>
      </c>
      <c r="E540" s="69" t="s">
        <v>1172</v>
      </c>
      <c r="F540" s="70">
        <v>45087</v>
      </c>
      <c r="G540" s="20">
        <v>180</v>
      </c>
      <c r="H540" s="73">
        <v>3.8</v>
      </c>
      <c r="I540" s="48">
        <f>IF(MONTH(CallsTable[[#This Row],[Date of Call]])&lt;=6, YEAR(CallsTable[[#This Row],[Date of Call]]),YEAR(CallsTable[[#This Row],[Date of Call]])+1)</f>
        <v>2023</v>
      </c>
      <c r="J540" s="48" t="str">
        <f>TEXT(CallsTable[[#This Row],[Date of Call]],"DDDD")</f>
        <v>Saturday</v>
      </c>
      <c r="K540" s="48" t="str" cm="1">
        <f t="array" ref="K540">_xlfn.IFS(CallsTable[[#This Row],[Duration]]&lt;=10,"Under 10 mins",CallsTable[[#This Row],[Duration]]&lt;=30,"10 to 30 mins", CallsTable[[#This Row],[Duration]]&lt;60,"30 to 60 mins", CallsTable[[#This Row],[Duration]]&lt;=120,"1 to 2 hours",TRUE, "More than 2 hours")</f>
        <v>1 to 2 hours</v>
      </c>
      <c r="L540" s="5">
        <f>ROUND(CallsTable[[#This Row],[Satisfaction Rating]],0)</f>
        <v>4</v>
      </c>
    </row>
    <row r="541" spans="2:12" x14ac:dyDescent="0.3">
      <c r="B541" s="72" t="s">
        <v>1715</v>
      </c>
      <c r="C541" s="20" t="s">
        <v>1179</v>
      </c>
      <c r="D541" s="20">
        <v>111</v>
      </c>
      <c r="E541" s="69" t="s">
        <v>1178</v>
      </c>
      <c r="F541" s="70">
        <v>45088</v>
      </c>
      <c r="G541" s="20">
        <v>22</v>
      </c>
      <c r="H541" s="73">
        <v>4.0999999999999996</v>
      </c>
      <c r="I541" s="48">
        <f>IF(MONTH(CallsTable[[#This Row],[Date of Call]])&lt;=6, YEAR(CallsTable[[#This Row],[Date of Call]]),YEAR(CallsTable[[#This Row],[Date of Call]])+1)</f>
        <v>2023</v>
      </c>
      <c r="J541" s="48" t="str">
        <f>TEXT(CallsTable[[#This Row],[Date of Call]],"DDDD")</f>
        <v>Sunday</v>
      </c>
      <c r="K541" s="48" t="str" cm="1">
        <f t="array" ref="K541">_xlfn.IFS(CallsTable[[#This Row],[Duration]]&lt;=10,"Under 10 mins",CallsTable[[#This Row],[Duration]]&lt;=30,"10 to 30 mins", CallsTable[[#This Row],[Duration]]&lt;60,"30 to 60 mins", CallsTable[[#This Row],[Duration]]&lt;=120,"1 to 2 hours",TRUE, "More than 2 hours")</f>
        <v>1 to 2 hours</v>
      </c>
      <c r="L541" s="5">
        <f>ROUND(CallsTable[[#This Row],[Satisfaction Rating]],0)</f>
        <v>4</v>
      </c>
    </row>
    <row r="542" spans="2:12" x14ac:dyDescent="0.3">
      <c r="B542" s="72" t="s">
        <v>1716</v>
      </c>
      <c r="C542" s="20" t="s">
        <v>1171</v>
      </c>
      <c r="D542" s="20">
        <v>147</v>
      </c>
      <c r="E542" s="69" t="s">
        <v>1157</v>
      </c>
      <c r="F542" s="70">
        <v>45088</v>
      </c>
      <c r="G542" s="20">
        <v>82</v>
      </c>
      <c r="H542" s="73">
        <v>4.4000000000000004</v>
      </c>
      <c r="I542" s="48">
        <f>IF(MONTH(CallsTable[[#This Row],[Date of Call]])&lt;=6, YEAR(CallsTable[[#This Row],[Date of Call]]),YEAR(CallsTable[[#This Row],[Date of Call]])+1)</f>
        <v>2023</v>
      </c>
      <c r="J542" s="48" t="str">
        <f>TEXT(CallsTable[[#This Row],[Date of Call]],"DDDD")</f>
        <v>Sunday</v>
      </c>
      <c r="K542" s="48" t="str" cm="1">
        <f t="array" ref="K542">_xlfn.IFS(CallsTable[[#This Row],[Duration]]&lt;=10,"Under 10 mins",CallsTable[[#This Row],[Duration]]&lt;=30,"10 to 30 mins", CallsTable[[#This Row],[Duration]]&lt;60,"30 to 60 mins", CallsTable[[#This Row],[Duration]]&lt;=120,"1 to 2 hours",TRUE, "More than 2 hours")</f>
        <v>More than 2 hours</v>
      </c>
      <c r="L542" s="5">
        <f>ROUND(CallsTable[[#This Row],[Satisfaction Rating]],0)</f>
        <v>4</v>
      </c>
    </row>
    <row r="543" spans="2:12" x14ac:dyDescent="0.3">
      <c r="B543" s="72" t="s">
        <v>1717</v>
      </c>
      <c r="C543" s="20" t="s">
        <v>1156</v>
      </c>
      <c r="D543" s="20">
        <v>141</v>
      </c>
      <c r="E543" s="69" t="s">
        <v>1172</v>
      </c>
      <c r="F543" s="70">
        <v>45088</v>
      </c>
      <c r="G543" s="20">
        <v>100</v>
      </c>
      <c r="H543" s="73">
        <v>4.5999999999999996</v>
      </c>
      <c r="I543" s="48">
        <f>IF(MONTH(CallsTable[[#This Row],[Date of Call]])&lt;=6, YEAR(CallsTable[[#This Row],[Date of Call]]),YEAR(CallsTable[[#This Row],[Date of Call]])+1)</f>
        <v>2023</v>
      </c>
      <c r="J543" s="48" t="str">
        <f>TEXT(CallsTable[[#This Row],[Date of Call]],"DDDD")</f>
        <v>Sunday</v>
      </c>
      <c r="K543" s="48" t="str" cm="1">
        <f t="array" ref="K543">_xlfn.IFS(CallsTable[[#This Row],[Duration]]&lt;=10,"Under 10 mins",CallsTable[[#This Row],[Duration]]&lt;=30,"10 to 30 mins", CallsTable[[#This Row],[Duration]]&lt;60,"30 to 60 mins", CallsTable[[#This Row],[Duration]]&lt;=120,"1 to 2 hours",TRUE, "More than 2 hours")</f>
        <v>More than 2 hours</v>
      </c>
      <c r="L543" s="5">
        <f>ROUND(CallsTable[[#This Row],[Satisfaction Rating]],0)</f>
        <v>5</v>
      </c>
    </row>
    <row r="544" spans="2:12" x14ac:dyDescent="0.3">
      <c r="B544" s="72" t="s">
        <v>1718</v>
      </c>
      <c r="C544" s="20" t="s">
        <v>1162</v>
      </c>
      <c r="D544" s="20">
        <v>71</v>
      </c>
      <c r="E544" s="69" t="s">
        <v>1184</v>
      </c>
      <c r="F544" s="70">
        <v>45089</v>
      </c>
      <c r="G544" s="20">
        <v>52</v>
      </c>
      <c r="H544" s="73">
        <v>3.4</v>
      </c>
      <c r="I544" s="48">
        <f>IF(MONTH(CallsTable[[#This Row],[Date of Call]])&lt;=6, YEAR(CallsTable[[#This Row],[Date of Call]]),YEAR(CallsTable[[#This Row],[Date of Call]])+1)</f>
        <v>2023</v>
      </c>
      <c r="J544" s="48" t="str">
        <f>TEXT(CallsTable[[#This Row],[Date of Call]],"DDDD")</f>
        <v>Monday</v>
      </c>
      <c r="K544" s="48" t="str" cm="1">
        <f t="array" ref="K544">_xlfn.IFS(CallsTable[[#This Row],[Duration]]&lt;=10,"Under 10 mins",CallsTable[[#This Row],[Duration]]&lt;=30,"10 to 30 mins", CallsTable[[#This Row],[Duration]]&lt;60,"30 to 60 mins", CallsTable[[#This Row],[Duration]]&lt;=120,"1 to 2 hours",TRUE, "More than 2 hours")</f>
        <v>1 to 2 hours</v>
      </c>
      <c r="L544" s="5">
        <f>ROUND(CallsTable[[#This Row],[Satisfaction Rating]],0)</f>
        <v>3</v>
      </c>
    </row>
    <row r="545" spans="2:12" x14ac:dyDescent="0.3">
      <c r="B545" s="72" t="s">
        <v>1719</v>
      </c>
      <c r="C545" s="20" t="s">
        <v>1162</v>
      </c>
      <c r="D545" s="20">
        <v>121</v>
      </c>
      <c r="E545" s="69" t="s">
        <v>1157</v>
      </c>
      <c r="F545" s="70">
        <v>45090</v>
      </c>
      <c r="G545" s="20">
        <v>84</v>
      </c>
      <c r="H545" s="73">
        <v>4.5999999999999996</v>
      </c>
      <c r="I545" s="48">
        <f>IF(MONTH(CallsTable[[#This Row],[Date of Call]])&lt;=6, YEAR(CallsTable[[#This Row],[Date of Call]]),YEAR(CallsTable[[#This Row],[Date of Call]])+1)</f>
        <v>2023</v>
      </c>
      <c r="J545" s="48" t="str">
        <f>TEXT(CallsTable[[#This Row],[Date of Call]],"DDDD")</f>
        <v>Tuesday</v>
      </c>
      <c r="K545" s="48" t="str" cm="1">
        <f t="array" ref="K545">_xlfn.IFS(CallsTable[[#This Row],[Duration]]&lt;=10,"Under 10 mins",CallsTable[[#This Row],[Duration]]&lt;=30,"10 to 30 mins", CallsTable[[#This Row],[Duration]]&lt;60,"30 to 60 mins", CallsTable[[#This Row],[Duration]]&lt;=120,"1 to 2 hours",TRUE, "More than 2 hours")</f>
        <v>More than 2 hours</v>
      </c>
      <c r="L545" s="5">
        <f>ROUND(CallsTable[[#This Row],[Satisfaction Rating]],0)</f>
        <v>5</v>
      </c>
    </row>
    <row r="546" spans="2:12" x14ac:dyDescent="0.3">
      <c r="B546" s="72" t="s">
        <v>1720</v>
      </c>
      <c r="C546" s="20" t="s">
        <v>1162</v>
      </c>
      <c r="D546" s="20">
        <v>60</v>
      </c>
      <c r="E546" s="69" t="s">
        <v>1157</v>
      </c>
      <c r="F546" s="70">
        <v>45090</v>
      </c>
      <c r="G546" s="20">
        <v>37</v>
      </c>
      <c r="H546" s="73">
        <v>3.9</v>
      </c>
      <c r="I546" s="48">
        <f>IF(MONTH(CallsTable[[#This Row],[Date of Call]])&lt;=6, YEAR(CallsTable[[#This Row],[Date of Call]]),YEAR(CallsTable[[#This Row],[Date of Call]])+1)</f>
        <v>2023</v>
      </c>
      <c r="J546" s="48" t="str">
        <f>TEXT(CallsTable[[#This Row],[Date of Call]],"DDDD")</f>
        <v>Tuesday</v>
      </c>
      <c r="K546" s="48" t="str" cm="1">
        <f t="array" ref="K546">_xlfn.IFS(CallsTable[[#This Row],[Duration]]&lt;=10,"Under 10 mins",CallsTable[[#This Row],[Duration]]&lt;=30,"10 to 30 mins", CallsTable[[#This Row],[Duration]]&lt;60,"30 to 60 mins", CallsTable[[#This Row],[Duration]]&lt;=120,"1 to 2 hours",TRUE, "More than 2 hours")</f>
        <v>1 to 2 hours</v>
      </c>
      <c r="L546" s="5">
        <f>ROUND(CallsTable[[#This Row],[Satisfaction Rating]],0)</f>
        <v>4</v>
      </c>
    </row>
    <row r="547" spans="2:12" x14ac:dyDescent="0.3">
      <c r="B547" s="72" t="s">
        <v>1721</v>
      </c>
      <c r="C547" s="20" t="s">
        <v>1192</v>
      </c>
      <c r="D547" s="20">
        <v>158</v>
      </c>
      <c r="E547" s="69" t="s">
        <v>1172</v>
      </c>
      <c r="F547" s="70">
        <v>45091</v>
      </c>
      <c r="G547" s="20">
        <v>190</v>
      </c>
      <c r="H547" s="73">
        <v>4</v>
      </c>
      <c r="I547" s="48">
        <f>IF(MONTH(CallsTable[[#This Row],[Date of Call]])&lt;=6, YEAR(CallsTable[[#This Row],[Date of Call]]),YEAR(CallsTable[[#This Row],[Date of Call]])+1)</f>
        <v>2023</v>
      </c>
      <c r="J547" s="48" t="str">
        <f>TEXT(CallsTable[[#This Row],[Date of Call]],"DDDD")</f>
        <v>Wednesday</v>
      </c>
      <c r="K547" s="48" t="str" cm="1">
        <f t="array" ref="K547">_xlfn.IFS(CallsTable[[#This Row],[Duration]]&lt;=10,"Under 10 mins",CallsTable[[#This Row],[Duration]]&lt;=30,"10 to 30 mins", CallsTable[[#This Row],[Duration]]&lt;60,"30 to 60 mins", CallsTable[[#This Row],[Duration]]&lt;=120,"1 to 2 hours",TRUE, "More than 2 hours")</f>
        <v>More than 2 hours</v>
      </c>
      <c r="L547" s="5">
        <f>ROUND(CallsTable[[#This Row],[Satisfaction Rating]],0)</f>
        <v>4</v>
      </c>
    </row>
    <row r="548" spans="2:12" x14ac:dyDescent="0.3">
      <c r="B548" s="72" t="s">
        <v>1722</v>
      </c>
      <c r="C548" s="20" t="s">
        <v>1183</v>
      </c>
      <c r="D548" s="20">
        <v>159</v>
      </c>
      <c r="E548" s="69" t="s">
        <v>1166</v>
      </c>
      <c r="F548" s="70">
        <v>45091</v>
      </c>
      <c r="G548" s="20">
        <v>66</v>
      </c>
      <c r="H548" s="73">
        <v>3.4</v>
      </c>
      <c r="I548" s="48">
        <f>IF(MONTH(CallsTable[[#This Row],[Date of Call]])&lt;=6, YEAR(CallsTable[[#This Row],[Date of Call]]),YEAR(CallsTable[[#This Row],[Date of Call]])+1)</f>
        <v>2023</v>
      </c>
      <c r="J548" s="48" t="str">
        <f>TEXT(CallsTable[[#This Row],[Date of Call]],"DDDD")</f>
        <v>Wednesday</v>
      </c>
      <c r="K548" s="48" t="str" cm="1">
        <f t="array" ref="K548">_xlfn.IFS(CallsTable[[#This Row],[Duration]]&lt;=10,"Under 10 mins",CallsTable[[#This Row],[Duration]]&lt;=30,"10 to 30 mins", CallsTable[[#This Row],[Duration]]&lt;60,"30 to 60 mins", CallsTable[[#This Row],[Duration]]&lt;=120,"1 to 2 hours",TRUE, "More than 2 hours")</f>
        <v>More than 2 hours</v>
      </c>
      <c r="L548" s="5">
        <f>ROUND(CallsTable[[#This Row],[Satisfaction Rating]],0)</f>
        <v>3</v>
      </c>
    </row>
    <row r="549" spans="2:12" x14ac:dyDescent="0.3">
      <c r="B549" s="72" t="s">
        <v>1723</v>
      </c>
      <c r="C549" s="20" t="s">
        <v>1161</v>
      </c>
      <c r="D549" s="20">
        <v>70</v>
      </c>
      <c r="E549" s="69" t="s">
        <v>1184</v>
      </c>
      <c r="F549" s="70">
        <v>45092</v>
      </c>
      <c r="G549" s="20">
        <v>116</v>
      </c>
      <c r="H549" s="73">
        <v>3.2</v>
      </c>
      <c r="I549" s="48">
        <f>IF(MONTH(CallsTable[[#This Row],[Date of Call]])&lt;=6, YEAR(CallsTable[[#This Row],[Date of Call]]),YEAR(CallsTable[[#This Row],[Date of Call]])+1)</f>
        <v>2023</v>
      </c>
      <c r="J549" s="48" t="str">
        <f>TEXT(CallsTable[[#This Row],[Date of Call]],"DDDD")</f>
        <v>Thursday</v>
      </c>
      <c r="K549" s="48" t="str" cm="1">
        <f t="array" ref="K549">_xlfn.IFS(CallsTable[[#This Row],[Duration]]&lt;=10,"Under 10 mins",CallsTable[[#This Row],[Duration]]&lt;=30,"10 to 30 mins", CallsTable[[#This Row],[Duration]]&lt;60,"30 to 60 mins", CallsTable[[#This Row],[Duration]]&lt;=120,"1 to 2 hours",TRUE, "More than 2 hours")</f>
        <v>1 to 2 hours</v>
      </c>
      <c r="L549" s="5">
        <f>ROUND(CallsTable[[#This Row],[Satisfaction Rating]],0)</f>
        <v>3</v>
      </c>
    </row>
    <row r="550" spans="2:12" x14ac:dyDescent="0.3">
      <c r="B550" s="72" t="s">
        <v>1724</v>
      </c>
      <c r="C550" s="20" t="s">
        <v>1188</v>
      </c>
      <c r="D550" s="20">
        <v>78</v>
      </c>
      <c r="E550" s="69" t="s">
        <v>1178</v>
      </c>
      <c r="F550" s="70">
        <v>45092</v>
      </c>
      <c r="G550" s="20">
        <v>28</v>
      </c>
      <c r="H550" s="73">
        <v>3.9</v>
      </c>
      <c r="I550" s="48">
        <f>IF(MONTH(CallsTable[[#This Row],[Date of Call]])&lt;=6, YEAR(CallsTable[[#This Row],[Date of Call]]),YEAR(CallsTable[[#This Row],[Date of Call]])+1)</f>
        <v>2023</v>
      </c>
      <c r="J550" s="48" t="str">
        <f>TEXT(CallsTable[[#This Row],[Date of Call]],"DDDD")</f>
        <v>Thursday</v>
      </c>
      <c r="K550" s="48" t="str" cm="1">
        <f t="array" ref="K550">_xlfn.IFS(CallsTable[[#This Row],[Duration]]&lt;=10,"Under 10 mins",CallsTable[[#This Row],[Duration]]&lt;=30,"10 to 30 mins", CallsTable[[#This Row],[Duration]]&lt;60,"30 to 60 mins", CallsTable[[#This Row],[Duration]]&lt;=120,"1 to 2 hours",TRUE, "More than 2 hours")</f>
        <v>1 to 2 hours</v>
      </c>
      <c r="L550" s="5">
        <f>ROUND(CallsTable[[#This Row],[Satisfaction Rating]],0)</f>
        <v>4</v>
      </c>
    </row>
    <row r="551" spans="2:12" x14ac:dyDescent="0.3">
      <c r="B551" s="72" t="s">
        <v>1725</v>
      </c>
      <c r="C551" s="20" t="s">
        <v>1171</v>
      </c>
      <c r="D551" s="20">
        <v>103</v>
      </c>
      <c r="E551" s="69" t="s">
        <v>1184</v>
      </c>
      <c r="F551" s="70">
        <v>45092</v>
      </c>
      <c r="G551" s="20">
        <v>120</v>
      </c>
      <c r="H551" s="73">
        <v>5</v>
      </c>
      <c r="I551" s="48">
        <f>IF(MONTH(CallsTable[[#This Row],[Date of Call]])&lt;=6, YEAR(CallsTable[[#This Row],[Date of Call]]),YEAR(CallsTable[[#This Row],[Date of Call]])+1)</f>
        <v>2023</v>
      </c>
      <c r="J551" s="48" t="str">
        <f>TEXT(CallsTable[[#This Row],[Date of Call]],"DDDD")</f>
        <v>Thursday</v>
      </c>
      <c r="K551" s="48" t="str" cm="1">
        <f t="array" ref="K551">_xlfn.IFS(CallsTable[[#This Row],[Duration]]&lt;=10,"Under 10 mins",CallsTable[[#This Row],[Duration]]&lt;=30,"10 to 30 mins", CallsTable[[#This Row],[Duration]]&lt;60,"30 to 60 mins", CallsTable[[#This Row],[Duration]]&lt;=120,"1 to 2 hours",TRUE, "More than 2 hours")</f>
        <v>1 to 2 hours</v>
      </c>
      <c r="L551" s="5">
        <f>ROUND(CallsTable[[#This Row],[Satisfaction Rating]],0)</f>
        <v>5</v>
      </c>
    </row>
    <row r="552" spans="2:12" x14ac:dyDescent="0.3">
      <c r="B552" s="72" t="s">
        <v>1726</v>
      </c>
      <c r="C552" s="20" t="s">
        <v>1165</v>
      </c>
      <c r="D552" s="20">
        <v>108</v>
      </c>
      <c r="E552" s="69" t="s">
        <v>1172</v>
      </c>
      <c r="F552" s="70">
        <v>45092</v>
      </c>
      <c r="G552" s="20">
        <v>56</v>
      </c>
      <c r="H552" s="73">
        <v>3.5</v>
      </c>
      <c r="I552" s="48">
        <f>IF(MONTH(CallsTable[[#This Row],[Date of Call]])&lt;=6, YEAR(CallsTable[[#This Row],[Date of Call]]),YEAR(CallsTable[[#This Row],[Date of Call]])+1)</f>
        <v>2023</v>
      </c>
      <c r="J552" s="48" t="str">
        <f>TEXT(CallsTable[[#This Row],[Date of Call]],"DDDD")</f>
        <v>Thursday</v>
      </c>
      <c r="K552" s="48" t="str" cm="1">
        <f t="array" ref="K552">_xlfn.IFS(CallsTable[[#This Row],[Duration]]&lt;=10,"Under 10 mins",CallsTable[[#This Row],[Duration]]&lt;=30,"10 to 30 mins", CallsTable[[#This Row],[Duration]]&lt;60,"30 to 60 mins", CallsTable[[#This Row],[Duration]]&lt;=120,"1 to 2 hours",TRUE, "More than 2 hours")</f>
        <v>1 to 2 hours</v>
      </c>
      <c r="L552" s="5">
        <f>ROUND(CallsTable[[#This Row],[Satisfaction Rating]],0)</f>
        <v>4</v>
      </c>
    </row>
    <row r="553" spans="2:12" x14ac:dyDescent="0.3">
      <c r="B553" s="72" t="s">
        <v>1727</v>
      </c>
      <c r="C553" s="20" t="s">
        <v>1165</v>
      </c>
      <c r="D553" s="20">
        <v>44</v>
      </c>
      <c r="E553" s="69" t="s">
        <v>1157</v>
      </c>
      <c r="F553" s="70">
        <v>45092</v>
      </c>
      <c r="G553" s="20">
        <v>170</v>
      </c>
      <c r="H553" s="73">
        <v>3.8</v>
      </c>
      <c r="I553" s="48">
        <f>IF(MONTH(CallsTable[[#This Row],[Date of Call]])&lt;=6, YEAR(CallsTable[[#This Row],[Date of Call]]),YEAR(CallsTable[[#This Row],[Date of Call]])+1)</f>
        <v>2023</v>
      </c>
      <c r="J553" s="48" t="str">
        <f>TEXT(CallsTable[[#This Row],[Date of Call]],"DDDD")</f>
        <v>Thursday</v>
      </c>
      <c r="K553" s="48" t="str" cm="1">
        <f t="array" ref="K553">_xlfn.IFS(CallsTable[[#This Row],[Duration]]&lt;=10,"Under 10 mins",CallsTable[[#This Row],[Duration]]&lt;=30,"10 to 30 mins", CallsTable[[#This Row],[Duration]]&lt;60,"30 to 60 mins", CallsTable[[#This Row],[Duration]]&lt;=120,"1 to 2 hours",TRUE, "More than 2 hours")</f>
        <v>30 to 60 mins</v>
      </c>
      <c r="L553" s="5">
        <f>ROUND(CallsTable[[#This Row],[Satisfaction Rating]],0)</f>
        <v>4</v>
      </c>
    </row>
    <row r="554" spans="2:12" x14ac:dyDescent="0.3">
      <c r="B554" s="72" t="s">
        <v>1728</v>
      </c>
      <c r="C554" s="20" t="s">
        <v>1188</v>
      </c>
      <c r="D554" s="20">
        <v>127</v>
      </c>
      <c r="E554" s="69" t="s">
        <v>1172</v>
      </c>
      <c r="F554" s="70">
        <v>45093</v>
      </c>
      <c r="G554" s="20">
        <v>200</v>
      </c>
      <c r="H554" s="73">
        <v>4.8</v>
      </c>
      <c r="I554" s="48">
        <f>IF(MONTH(CallsTable[[#This Row],[Date of Call]])&lt;=6, YEAR(CallsTable[[#This Row],[Date of Call]]),YEAR(CallsTable[[#This Row],[Date of Call]])+1)</f>
        <v>2023</v>
      </c>
      <c r="J554" s="48" t="str">
        <f>TEXT(CallsTable[[#This Row],[Date of Call]],"DDDD")</f>
        <v>Friday</v>
      </c>
      <c r="K554" s="48" t="str" cm="1">
        <f t="array" ref="K554">_xlfn.IFS(CallsTable[[#This Row],[Duration]]&lt;=10,"Under 10 mins",CallsTable[[#This Row],[Duration]]&lt;=30,"10 to 30 mins", CallsTable[[#This Row],[Duration]]&lt;60,"30 to 60 mins", CallsTable[[#This Row],[Duration]]&lt;=120,"1 to 2 hours",TRUE, "More than 2 hours")</f>
        <v>More than 2 hours</v>
      </c>
      <c r="L554" s="5">
        <f>ROUND(CallsTable[[#This Row],[Satisfaction Rating]],0)</f>
        <v>5</v>
      </c>
    </row>
    <row r="555" spans="2:12" x14ac:dyDescent="0.3">
      <c r="B555" s="72" t="s">
        <v>1729</v>
      </c>
      <c r="C555" s="20" t="s">
        <v>1171</v>
      </c>
      <c r="D555" s="20">
        <v>132</v>
      </c>
      <c r="E555" s="69" t="s">
        <v>1184</v>
      </c>
      <c r="F555" s="70">
        <v>45094</v>
      </c>
      <c r="G555" s="20">
        <v>50</v>
      </c>
      <c r="H555" s="73">
        <v>4.2</v>
      </c>
      <c r="I555" s="48">
        <f>IF(MONTH(CallsTable[[#This Row],[Date of Call]])&lt;=6, YEAR(CallsTable[[#This Row],[Date of Call]]),YEAR(CallsTable[[#This Row],[Date of Call]])+1)</f>
        <v>2023</v>
      </c>
      <c r="J555" s="48" t="str">
        <f>TEXT(CallsTable[[#This Row],[Date of Call]],"DDDD")</f>
        <v>Saturday</v>
      </c>
      <c r="K555" s="48" t="str" cm="1">
        <f t="array" ref="K555">_xlfn.IFS(CallsTable[[#This Row],[Duration]]&lt;=10,"Under 10 mins",CallsTable[[#This Row],[Duration]]&lt;=30,"10 to 30 mins", CallsTable[[#This Row],[Duration]]&lt;60,"30 to 60 mins", CallsTable[[#This Row],[Duration]]&lt;=120,"1 to 2 hours",TRUE, "More than 2 hours")</f>
        <v>More than 2 hours</v>
      </c>
      <c r="L555" s="5">
        <f>ROUND(CallsTable[[#This Row],[Satisfaction Rating]],0)</f>
        <v>4</v>
      </c>
    </row>
    <row r="556" spans="2:12" x14ac:dyDescent="0.3">
      <c r="B556" s="72" t="s">
        <v>1730</v>
      </c>
      <c r="C556" s="20" t="s">
        <v>1156</v>
      </c>
      <c r="D556" s="20">
        <v>106</v>
      </c>
      <c r="E556" s="69" t="s">
        <v>1178</v>
      </c>
      <c r="F556" s="70">
        <v>45094</v>
      </c>
      <c r="G556" s="20">
        <v>112</v>
      </c>
      <c r="H556" s="73">
        <v>3.7</v>
      </c>
      <c r="I556" s="48">
        <f>IF(MONTH(CallsTable[[#This Row],[Date of Call]])&lt;=6, YEAR(CallsTable[[#This Row],[Date of Call]]),YEAR(CallsTable[[#This Row],[Date of Call]])+1)</f>
        <v>2023</v>
      </c>
      <c r="J556" s="48" t="str">
        <f>TEXT(CallsTable[[#This Row],[Date of Call]],"DDDD")</f>
        <v>Saturday</v>
      </c>
      <c r="K556" s="48" t="str" cm="1">
        <f t="array" ref="K556">_xlfn.IFS(CallsTable[[#This Row],[Duration]]&lt;=10,"Under 10 mins",CallsTable[[#This Row],[Duration]]&lt;=30,"10 to 30 mins", CallsTable[[#This Row],[Duration]]&lt;60,"30 to 60 mins", CallsTable[[#This Row],[Duration]]&lt;=120,"1 to 2 hours",TRUE, "More than 2 hours")</f>
        <v>1 to 2 hours</v>
      </c>
      <c r="L556" s="5">
        <f>ROUND(CallsTable[[#This Row],[Satisfaction Rating]],0)</f>
        <v>4</v>
      </c>
    </row>
    <row r="557" spans="2:12" x14ac:dyDescent="0.3">
      <c r="B557" s="72" t="s">
        <v>1731</v>
      </c>
      <c r="C557" s="20" t="s">
        <v>1179</v>
      </c>
      <c r="D557" s="20">
        <v>107</v>
      </c>
      <c r="E557" s="69" t="s">
        <v>1184</v>
      </c>
      <c r="F557" s="70">
        <v>45095</v>
      </c>
      <c r="G557" s="20">
        <v>39</v>
      </c>
      <c r="H557" s="73">
        <v>4.8</v>
      </c>
      <c r="I557" s="48">
        <f>IF(MONTH(CallsTable[[#This Row],[Date of Call]])&lt;=6, YEAR(CallsTable[[#This Row],[Date of Call]]),YEAR(CallsTable[[#This Row],[Date of Call]])+1)</f>
        <v>2023</v>
      </c>
      <c r="J557" s="48" t="str">
        <f>TEXT(CallsTable[[#This Row],[Date of Call]],"DDDD")</f>
        <v>Sunday</v>
      </c>
      <c r="K557" s="48" t="str" cm="1">
        <f t="array" ref="K557">_xlfn.IFS(CallsTable[[#This Row],[Duration]]&lt;=10,"Under 10 mins",CallsTable[[#This Row],[Duration]]&lt;=30,"10 to 30 mins", CallsTable[[#This Row],[Duration]]&lt;60,"30 to 60 mins", CallsTable[[#This Row],[Duration]]&lt;=120,"1 to 2 hours",TRUE, "More than 2 hours")</f>
        <v>1 to 2 hours</v>
      </c>
      <c r="L557" s="5">
        <f>ROUND(CallsTable[[#This Row],[Satisfaction Rating]],0)</f>
        <v>5</v>
      </c>
    </row>
    <row r="558" spans="2:12" x14ac:dyDescent="0.3">
      <c r="B558" s="72" t="s">
        <v>1732</v>
      </c>
      <c r="C558" s="20" t="s">
        <v>1183</v>
      </c>
      <c r="D558" s="20">
        <v>85</v>
      </c>
      <c r="E558" s="69" t="s">
        <v>1178</v>
      </c>
      <c r="F558" s="70">
        <v>45095</v>
      </c>
      <c r="G558" s="20">
        <v>38</v>
      </c>
      <c r="H558" s="73">
        <v>4.8</v>
      </c>
      <c r="I558" s="48">
        <f>IF(MONTH(CallsTable[[#This Row],[Date of Call]])&lt;=6, YEAR(CallsTable[[#This Row],[Date of Call]]),YEAR(CallsTable[[#This Row],[Date of Call]])+1)</f>
        <v>2023</v>
      </c>
      <c r="J558" s="48" t="str">
        <f>TEXT(CallsTable[[#This Row],[Date of Call]],"DDDD")</f>
        <v>Sunday</v>
      </c>
      <c r="K558" s="48" t="str" cm="1">
        <f t="array" ref="K558">_xlfn.IFS(CallsTable[[#This Row],[Duration]]&lt;=10,"Under 10 mins",CallsTable[[#This Row],[Duration]]&lt;=30,"10 to 30 mins", CallsTable[[#This Row],[Duration]]&lt;60,"30 to 60 mins", CallsTable[[#This Row],[Duration]]&lt;=120,"1 to 2 hours",TRUE, "More than 2 hours")</f>
        <v>1 to 2 hours</v>
      </c>
      <c r="L558" s="5">
        <f>ROUND(CallsTable[[#This Row],[Satisfaction Rating]],0)</f>
        <v>5</v>
      </c>
    </row>
    <row r="559" spans="2:12" x14ac:dyDescent="0.3">
      <c r="B559" s="72" t="s">
        <v>1733</v>
      </c>
      <c r="C559" s="20" t="s">
        <v>1176</v>
      </c>
      <c r="D559" s="20">
        <v>49</v>
      </c>
      <c r="E559" s="69" t="s">
        <v>1184</v>
      </c>
      <c r="F559" s="70">
        <v>45096</v>
      </c>
      <c r="G559" s="20">
        <v>84</v>
      </c>
      <c r="H559" s="73">
        <v>2.9</v>
      </c>
      <c r="I559" s="48">
        <f>IF(MONTH(CallsTable[[#This Row],[Date of Call]])&lt;=6, YEAR(CallsTable[[#This Row],[Date of Call]]),YEAR(CallsTable[[#This Row],[Date of Call]])+1)</f>
        <v>2023</v>
      </c>
      <c r="J559" s="48" t="str">
        <f>TEXT(CallsTable[[#This Row],[Date of Call]],"DDDD")</f>
        <v>Monday</v>
      </c>
      <c r="K559" s="48" t="str" cm="1">
        <f t="array" ref="K559">_xlfn.IFS(CallsTable[[#This Row],[Duration]]&lt;=10,"Under 10 mins",CallsTable[[#This Row],[Duration]]&lt;=30,"10 to 30 mins", CallsTable[[#This Row],[Duration]]&lt;60,"30 to 60 mins", CallsTable[[#This Row],[Duration]]&lt;=120,"1 to 2 hours",TRUE, "More than 2 hours")</f>
        <v>30 to 60 mins</v>
      </c>
      <c r="L559" s="5">
        <f>ROUND(CallsTable[[#This Row],[Satisfaction Rating]],0)</f>
        <v>3</v>
      </c>
    </row>
    <row r="560" spans="2:12" x14ac:dyDescent="0.3">
      <c r="B560" s="72" t="s">
        <v>1734</v>
      </c>
      <c r="C560" s="20" t="s">
        <v>1162</v>
      </c>
      <c r="D560" s="20">
        <v>117</v>
      </c>
      <c r="E560" s="69" t="s">
        <v>1172</v>
      </c>
      <c r="F560" s="70">
        <v>45097</v>
      </c>
      <c r="G560" s="20">
        <v>82</v>
      </c>
      <c r="H560" s="73">
        <v>3.5</v>
      </c>
      <c r="I560" s="48">
        <f>IF(MONTH(CallsTable[[#This Row],[Date of Call]])&lt;=6, YEAR(CallsTable[[#This Row],[Date of Call]]),YEAR(CallsTable[[#This Row],[Date of Call]])+1)</f>
        <v>2023</v>
      </c>
      <c r="J560" s="48" t="str">
        <f>TEXT(CallsTable[[#This Row],[Date of Call]],"DDDD")</f>
        <v>Tuesday</v>
      </c>
      <c r="K560" s="48" t="str" cm="1">
        <f t="array" ref="K560">_xlfn.IFS(CallsTable[[#This Row],[Duration]]&lt;=10,"Under 10 mins",CallsTable[[#This Row],[Duration]]&lt;=30,"10 to 30 mins", CallsTable[[#This Row],[Duration]]&lt;60,"30 to 60 mins", CallsTable[[#This Row],[Duration]]&lt;=120,"1 to 2 hours",TRUE, "More than 2 hours")</f>
        <v>1 to 2 hours</v>
      </c>
      <c r="L560" s="5">
        <f>ROUND(CallsTable[[#This Row],[Satisfaction Rating]],0)</f>
        <v>4</v>
      </c>
    </row>
    <row r="561" spans="2:12" x14ac:dyDescent="0.3">
      <c r="B561" s="72" t="s">
        <v>1735</v>
      </c>
      <c r="C561" s="20" t="s">
        <v>1179</v>
      </c>
      <c r="D561" s="20">
        <v>136</v>
      </c>
      <c r="E561" s="69" t="s">
        <v>1178</v>
      </c>
      <c r="F561" s="70">
        <v>45097</v>
      </c>
      <c r="G561" s="20">
        <v>37</v>
      </c>
      <c r="H561" s="73">
        <v>0.9</v>
      </c>
      <c r="I561" s="48">
        <f>IF(MONTH(CallsTable[[#This Row],[Date of Call]])&lt;=6, YEAR(CallsTable[[#This Row],[Date of Call]]),YEAR(CallsTable[[#This Row],[Date of Call]])+1)</f>
        <v>2023</v>
      </c>
      <c r="J561" s="48" t="str">
        <f>TEXT(CallsTable[[#This Row],[Date of Call]],"DDDD")</f>
        <v>Tuesday</v>
      </c>
      <c r="K561" s="48" t="str" cm="1">
        <f t="array" ref="K561">_xlfn.IFS(CallsTable[[#This Row],[Duration]]&lt;=10,"Under 10 mins",CallsTable[[#This Row],[Duration]]&lt;=30,"10 to 30 mins", CallsTable[[#This Row],[Duration]]&lt;60,"30 to 60 mins", CallsTable[[#This Row],[Duration]]&lt;=120,"1 to 2 hours",TRUE, "More than 2 hours")</f>
        <v>More than 2 hours</v>
      </c>
      <c r="L561" s="5">
        <f>ROUND(CallsTable[[#This Row],[Satisfaction Rating]],0)</f>
        <v>1</v>
      </c>
    </row>
    <row r="562" spans="2:12" x14ac:dyDescent="0.3">
      <c r="B562" s="72" t="s">
        <v>1736</v>
      </c>
      <c r="C562" s="20" t="s">
        <v>1165</v>
      </c>
      <c r="D562" s="20">
        <v>130</v>
      </c>
      <c r="E562" s="69" t="s">
        <v>1166</v>
      </c>
      <c r="F562" s="70">
        <v>45098</v>
      </c>
      <c r="G562" s="20">
        <v>87</v>
      </c>
      <c r="H562" s="73">
        <v>3.4</v>
      </c>
      <c r="I562" s="48">
        <f>IF(MONTH(CallsTable[[#This Row],[Date of Call]])&lt;=6, YEAR(CallsTable[[#This Row],[Date of Call]]),YEAR(CallsTable[[#This Row],[Date of Call]])+1)</f>
        <v>2023</v>
      </c>
      <c r="J562" s="48" t="str">
        <f>TEXT(CallsTable[[#This Row],[Date of Call]],"DDDD")</f>
        <v>Wednesday</v>
      </c>
      <c r="K562" s="48" t="str" cm="1">
        <f t="array" ref="K562">_xlfn.IFS(CallsTable[[#This Row],[Duration]]&lt;=10,"Under 10 mins",CallsTable[[#This Row],[Duration]]&lt;=30,"10 to 30 mins", CallsTable[[#This Row],[Duration]]&lt;60,"30 to 60 mins", CallsTable[[#This Row],[Duration]]&lt;=120,"1 to 2 hours",TRUE, "More than 2 hours")</f>
        <v>More than 2 hours</v>
      </c>
      <c r="L562" s="5">
        <f>ROUND(CallsTable[[#This Row],[Satisfaction Rating]],0)</f>
        <v>3</v>
      </c>
    </row>
    <row r="563" spans="2:12" x14ac:dyDescent="0.3">
      <c r="B563" s="72" t="s">
        <v>1737</v>
      </c>
      <c r="C563" s="20" t="s">
        <v>1165</v>
      </c>
      <c r="D563" s="20">
        <v>73</v>
      </c>
      <c r="E563" s="69" t="s">
        <v>1166</v>
      </c>
      <c r="F563" s="70">
        <v>45098</v>
      </c>
      <c r="G563" s="20">
        <v>75</v>
      </c>
      <c r="H563" s="73">
        <v>2.7</v>
      </c>
      <c r="I563" s="48">
        <f>IF(MONTH(CallsTable[[#This Row],[Date of Call]])&lt;=6, YEAR(CallsTable[[#This Row],[Date of Call]]),YEAR(CallsTable[[#This Row],[Date of Call]])+1)</f>
        <v>2023</v>
      </c>
      <c r="J563" s="48" t="str">
        <f>TEXT(CallsTable[[#This Row],[Date of Call]],"DDDD")</f>
        <v>Wednesday</v>
      </c>
      <c r="K563" s="48" t="str" cm="1">
        <f t="array" ref="K563">_xlfn.IFS(CallsTable[[#This Row],[Duration]]&lt;=10,"Under 10 mins",CallsTable[[#This Row],[Duration]]&lt;=30,"10 to 30 mins", CallsTable[[#This Row],[Duration]]&lt;60,"30 to 60 mins", CallsTable[[#This Row],[Duration]]&lt;=120,"1 to 2 hours",TRUE, "More than 2 hours")</f>
        <v>1 to 2 hours</v>
      </c>
      <c r="L563" s="5">
        <f>ROUND(CallsTable[[#This Row],[Satisfaction Rating]],0)</f>
        <v>3</v>
      </c>
    </row>
    <row r="564" spans="2:12" x14ac:dyDescent="0.3">
      <c r="B564" s="72" t="s">
        <v>1738</v>
      </c>
      <c r="C564" s="20" t="s">
        <v>1176</v>
      </c>
      <c r="D564" s="20">
        <v>80</v>
      </c>
      <c r="E564" s="69" t="s">
        <v>1184</v>
      </c>
      <c r="F564" s="70">
        <v>45098</v>
      </c>
      <c r="G564" s="20">
        <v>32</v>
      </c>
      <c r="H564" s="73">
        <v>4.7</v>
      </c>
      <c r="I564" s="48">
        <f>IF(MONTH(CallsTable[[#This Row],[Date of Call]])&lt;=6, YEAR(CallsTable[[#This Row],[Date of Call]]),YEAR(CallsTable[[#This Row],[Date of Call]])+1)</f>
        <v>2023</v>
      </c>
      <c r="J564" s="48" t="str">
        <f>TEXT(CallsTable[[#This Row],[Date of Call]],"DDDD")</f>
        <v>Wednesday</v>
      </c>
      <c r="K564" s="48" t="str" cm="1">
        <f t="array" ref="K564">_xlfn.IFS(CallsTable[[#This Row],[Duration]]&lt;=10,"Under 10 mins",CallsTable[[#This Row],[Duration]]&lt;=30,"10 to 30 mins", CallsTable[[#This Row],[Duration]]&lt;60,"30 to 60 mins", CallsTable[[#This Row],[Duration]]&lt;=120,"1 to 2 hours",TRUE, "More than 2 hours")</f>
        <v>1 to 2 hours</v>
      </c>
      <c r="L564" s="5">
        <f>ROUND(CallsTable[[#This Row],[Satisfaction Rating]],0)</f>
        <v>5</v>
      </c>
    </row>
    <row r="565" spans="2:12" x14ac:dyDescent="0.3">
      <c r="B565" s="72" t="s">
        <v>1739</v>
      </c>
      <c r="C565" s="20" t="s">
        <v>1158</v>
      </c>
      <c r="D565" s="20">
        <v>44</v>
      </c>
      <c r="E565" s="69" t="s">
        <v>1172</v>
      </c>
      <c r="F565" s="70">
        <v>45098</v>
      </c>
      <c r="G565" s="20">
        <v>33</v>
      </c>
      <c r="H565" s="73">
        <v>3</v>
      </c>
      <c r="I565" s="48">
        <f>IF(MONTH(CallsTable[[#This Row],[Date of Call]])&lt;=6, YEAR(CallsTable[[#This Row],[Date of Call]]),YEAR(CallsTable[[#This Row],[Date of Call]])+1)</f>
        <v>2023</v>
      </c>
      <c r="J565" s="48" t="str">
        <f>TEXT(CallsTable[[#This Row],[Date of Call]],"DDDD")</f>
        <v>Wednesday</v>
      </c>
      <c r="K565" s="48" t="str" cm="1">
        <f t="array" ref="K565">_xlfn.IFS(CallsTable[[#This Row],[Duration]]&lt;=10,"Under 10 mins",CallsTable[[#This Row],[Duration]]&lt;=30,"10 to 30 mins", CallsTable[[#This Row],[Duration]]&lt;60,"30 to 60 mins", CallsTable[[#This Row],[Duration]]&lt;=120,"1 to 2 hours",TRUE, "More than 2 hours")</f>
        <v>30 to 60 mins</v>
      </c>
      <c r="L565" s="5">
        <f>ROUND(CallsTable[[#This Row],[Satisfaction Rating]],0)</f>
        <v>3</v>
      </c>
    </row>
    <row r="566" spans="2:12" x14ac:dyDescent="0.3">
      <c r="B566" s="72" t="s">
        <v>1740</v>
      </c>
      <c r="C566" s="20" t="s">
        <v>1158</v>
      </c>
      <c r="D566" s="20">
        <v>102</v>
      </c>
      <c r="E566" s="69" t="s">
        <v>1157</v>
      </c>
      <c r="F566" s="70">
        <v>45098</v>
      </c>
      <c r="G566" s="20">
        <v>76</v>
      </c>
      <c r="H566" s="73">
        <v>4.2</v>
      </c>
      <c r="I566" s="48">
        <f>IF(MONTH(CallsTable[[#This Row],[Date of Call]])&lt;=6, YEAR(CallsTable[[#This Row],[Date of Call]]),YEAR(CallsTable[[#This Row],[Date of Call]])+1)</f>
        <v>2023</v>
      </c>
      <c r="J566" s="48" t="str">
        <f>TEXT(CallsTable[[#This Row],[Date of Call]],"DDDD")</f>
        <v>Wednesday</v>
      </c>
      <c r="K566" s="48" t="str" cm="1">
        <f t="array" ref="K566">_xlfn.IFS(CallsTable[[#This Row],[Duration]]&lt;=10,"Under 10 mins",CallsTable[[#This Row],[Duration]]&lt;=30,"10 to 30 mins", CallsTable[[#This Row],[Duration]]&lt;60,"30 to 60 mins", CallsTable[[#This Row],[Duration]]&lt;=120,"1 to 2 hours",TRUE, "More than 2 hours")</f>
        <v>1 to 2 hours</v>
      </c>
      <c r="L566" s="5">
        <f>ROUND(CallsTable[[#This Row],[Satisfaction Rating]],0)</f>
        <v>4</v>
      </c>
    </row>
    <row r="567" spans="2:12" x14ac:dyDescent="0.3">
      <c r="B567" s="72" t="s">
        <v>1741</v>
      </c>
      <c r="C567" s="20" t="s">
        <v>1192</v>
      </c>
      <c r="D567" s="20">
        <v>74</v>
      </c>
      <c r="E567" s="69" t="s">
        <v>1157</v>
      </c>
      <c r="F567" s="70">
        <v>45098</v>
      </c>
      <c r="G567" s="20">
        <v>117</v>
      </c>
      <c r="H567" s="73">
        <v>4.8</v>
      </c>
      <c r="I567" s="48">
        <f>IF(MONTH(CallsTable[[#This Row],[Date of Call]])&lt;=6, YEAR(CallsTable[[#This Row],[Date of Call]]),YEAR(CallsTable[[#This Row],[Date of Call]])+1)</f>
        <v>2023</v>
      </c>
      <c r="J567" s="48" t="str">
        <f>TEXT(CallsTable[[#This Row],[Date of Call]],"DDDD")</f>
        <v>Wednesday</v>
      </c>
      <c r="K567" s="48" t="str" cm="1">
        <f t="array" ref="K567">_xlfn.IFS(CallsTable[[#This Row],[Duration]]&lt;=10,"Under 10 mins",CallsTable[[#This Row],[Duration]]&lt;=30,"10 to 30 mins", CallsTable[[#This Row],[Duration]]&lt;60,"30 to 60 mins", CallsTable[[#This Row],[Duration]]&lt;=120,"1 to 2 hours",TRUE, "More than 2 hours")</f>
        <v>1 to 2 hours</v>
      </c>
      <c r="L567" s="5">
        <f>ROUND(CallsTable[[#This Row],[Satisfaction Rating]],0)</f>
        <v>5</v>
      </c>
    </row>
    <row r="568" spans="2:12" x14ac:dyDescent="0.3">
      <c r="B568" s="72" t="s">
        <v>1742</v>
      </c>
      <c r="C568" s="20" t="s">
        <v>1176</v>
      </c>
      <c r="D568" s="20">
        <v>52</v>
      </c>
      <c r="E568" s="69" t="s">
        <v>1172</v>
      </c>
      <c r="F568" s="70">
        <v>45100</v>
      </c>
      <c r="G568" s="20">
        <v>70</v>
      </c>
      <c r="H568" s="73">
        <v>4.0999999999999996</v>
      </c>
      <c r="I568" s="48">
        <f>IF(MONTH(CallsTable[[#This Row],[Date of Call]])&lt;=6, YEAR(CallsTable[[#This Row],[Date of Call]]),YEAR(CallsTable[[#This Row],[Date of Call]])+1)</f>
        <v>2023</v>
      </c>
      <c r="J568" s="48" t="str">
        <f>TEXT(CallsTable[[#This Row],[Date of Call]],"DDDD")</f>
        <v>Friday</v>
      </c>
      <c r="K568" s="48" t="str" cm="1">
        <f t="array" ref="K568">_xlfn.IFS(CallsTable[[#This Row],[Duration]]&lt;=10,"Under 10 mins",CallsTable[[#This Row],[Duration]]&lt;=30,"10 to 30 mins", CallsTable[[#This Row],[Duration]]&lt;60,"30 to 60 mins", CallsTable[[#This Row],[Duration]]&lt;=120,"1 to 2 hours",TRUE, "More than 2 hours")</f>
        <v>30 to 60 mins</v>
      </c>
      <c r="L568" s="5">
        <f>ROUND(CallsTable[[#This Row],[Satisfaction Rating]],0)</f>
        <v>4</v>
      </c>
    </row>
    <row r="569" spans="2:12" x14ac:dyDescent="0.3">
      <c r="B569" s="72" t="s">
        <v>1743</v>
      </c>
      <c r="C569" s="20" t="s">
        <v>1176</v>
      </c>
      <c r="D569" s="20">
        <v>74</v>
      </c>
      <c r="E569" s="69" t="s">
        <v>1166</v>
      </c>
      <c r="F569" s="70">
        <v>45100</v>
      </c>
      <c r="G569" s="20">
        <v>37</v>
      </c>
      <c r="H569" s="73">
        <v>2.7</v>
      </c>
      <c r="I569" s="48">
        <f>IF(MONTH(CallsTable[[#This Row],[Date of Call]])&lt;=6, YEAR(CallsTable[[#This Row],[Date of Call]]),YEAR(CallsTable[[#This Row],[Date of Call]])+1)</f>
        <v>2023</v>
      </c>
      <c r="J569" s="48" t="str">
        <f>TEXT(CallsTable[[#This Row],[Date of Call]],"DDDD")</f>
        <v>Friday</v>
      </c>
      <c r="K569" s="48" t="str" cm="1">
        <f t="array" ref="K569">_xlfn.IFS(CallsTable[[#This Row],[Duration]]&lt;=10,"Under 10 mins",CallsTable[[#This Row],[Duration]]&lt;=30,"10 to 30 mins", CallsTable[[#This Row],[Duration]]&lt;60,"30 to 60 mins", CallsTable[[#This Row],[Duration]]&lt;=120,"1 to 2 hours",TRUE, "More than 2 hours")</f>
        <v>1 to 2 hours</v>
      </c>
      <c r="L569" s="5">
        <f>ROUND(CallsTable[[#This Row],[Satisfaction Rating]],0)</f>
        <v>3</v>
      </c>
    </row>
    <row r="570" spans="2:12" x14ac:dyDescent="0.3">
      <c r="B570" s="72" t="s">
        <v>1744</v>
      </c>
      <c r="C570" s="20" t="s">
        <v>1165</v>
      </c>
      <c r="D570" s="20">
        <v>96</v>
      </c>
      <c r="E570" s="69" t="s">
        <v>1157</v>
      </c>
      <c r="F570" s="70">
        <v>45100</v>
      </c>
      <c r="G570" s="20">
        <v>46</v>
      </c>
      <c r="H570" s="73">
        <v>2.9</v>
      </c>
      <c r="I570" s="48">
        <f>IF(MONTH(CallsTable[[#This Row],[Date of Call]])&lt;=6, YEAR(CallsTable[[#This Row],[Date of Call]]),YEAR(CallsTable[[#This Row],[Date of Call]])+1)</f>
        <v>2023</v>
      </c>
      <c r="J570" s="48" t="str">
        <f>TEXT(CallsTable[[#This Row],[Date of Call]],"DDDD")</f>
        <v>Friday</v>
      </c>
      <c r="K570" s="48" t="str" cm="1">
        <f t="array" ref="K570">_xlfn.IFS(CallsTable[[#This Row],[Duration]]&lt;=10,"Under 10 mins",CallsTable[[#This Row],[Duration]]&lt;=30,"10 to 30 mins", CallsTable[[#This Row],[Duration]]&lt;60,"30 to 60 mins", CallsTable[[#This Row],[Duration]]&lt;=120,"1 to 2 hours",TRUE, "More than 2 hours")</f>
        <v>1 to 2 hours</v>
      </c>
      <c r="L570" s="5">
        <f>ROUND(CallsTable[[#This Row],[Satisfaction Rating]],0)</f>
        <v>3</v>
      </c>
    </row>
    <row r="571" spans="2:12" x14ac:dyDescent="0.3">
      <c r="B571" s="72" t="s">
        <v>1745</v>
      </c>
      <c r="C571" s="20" t="s">
        <v>1187</v>
      </c>
      <c r="D571" s="20">
        <v>104</v>
      </c>
      <c r="E571" s="69" t="s">
        <v>1184</v>
      </c>
      <c r="F571" s="70">
        <v>45100</v>
      </c>
      <c r="G571" s="20">
        <v>136</v>
      </c>
      <c r="H571" s="73">
        <v>5</v>
      </c>
      <c r="I571" s="48">
        <f>IF(MONTH(CallsTable[[#This Row],[Date of Call]])&lt;=6, YEAR(CallsTable[[#This Row],[Date of Call]]),YEAR(CallsTable[[#This Row],[Date of Call]])+1)</f>
        <v>2023</v>
      </c>
      <c r="J571" s="48" t="str">
        <f>TEXT(CallsTable[[#This Row],[Date of Call]],"DDDD")</f>
        <v>Friday</v>
      </c>
      <c r="K571" s="48" t="str" cm="1">
        <f t="array" ref="K571">_xlfn.IFS(CallsTable[[#This Row],[Duration]]&lt;=10,"Under 10 mins",CallsTable[[#This Row],[Duration]]&lt;=30,"10 to 30 mins", CallsTable[[#This Row],[Duration]]&lt;60,"30 to 60 mins", CallsTable[[#This Row],[Duration]]&lt;=120,"1 to 2 hours",TRUE, "More than 2 hours")</f>
        <v>1 to 2 hours</v>
      </c>
      <c r="L571" s="5">
        <f>ROUND(CallsTable[[#This Row],[Satisfaction Rating]],0)</f>
        <v>5</v>
      </c>
    </row>
    <row r="572" spans="2:12" x14ac:dyDescent="0.3">
      <c r="B572" s="72" t="s">
        <v>1746</v>
      </c>
      <c r="C572" s="20" t="s">
        <v>1165</v>
      </c>
      <c r="D572" s="20">
        <v>123</v>
      </c>
      <c r="E572" s="69" t="s">
        <v>1157</v>
      </c>
      <c r="F572" s="70">
        <v>45101</v>
      </c>
      <c r="G572" s="20">
        <v>44</v>
      </c>
      <c r="H572" s="73">
        <v>4.5999999999999996</v>
      </c>
      <c r="I572" s="48">
        <f>IF(MONTH(CallsTable[[#This Row],[Date of Call]])&lt;=6, YEAR(CallsTable[[#This Row],[Date of Call]]),YEAR(CallsTable[[#This Row],[Date of Call]])+1)</f>
        <v>2023</v>
      </c>
      <c r="J572" s="48" t="str">
        <f>TEXT(CallsTable[[#This Row],[Date of Call]],"DDDD")</f>
        <v>Saturday</v>
      </c>
      <c r="K572" s="48" t="str" cm="1">
        <f t="array" ref="K572">_xlfn.IFS(CallsTable[[#This Row],[Duration]]&lt;=10,"Under 10 mins",CallsTable[[#This Row],[Duration]]&lt;=30,"10 to 30 mins", CallsTable[[#This Row],[Duration]]&lt;60,"30 to 60 mins", CallsTable[[#This Row],[Duration]]&lt;=120,"1 to 2 hours",TRUE, "More than 2 hours")</f>
        <v>More than 2 hours</v>
      </c>
      <c r="L572" s="5">
        <f>ROUND(CallsTable[[#This Row],[Satisfaction Rating]],0)</f>
        <v>5</v>
      </c>
    </row>
    <row r="573" spans="2:12" x14ac:dyDescent="0.3">
      <c r="B573" s="72" t="s">
        <v>1747</v>
      </c>
      <c r="C573" s="20" t="s">
        <v>1181</v>
      </c>
      <c r="D573" s="20">
        <v>100</v>
      </c>
      <c r="E573" s="69" t="s">
        <v>1178</v>
      </c>
      <c r="F573" s="70">
        <v>45101</v>
      </c>
      <c r="G573" s="20">
        <v>69</v>
      </c>
      <c r="H573" s="73">
        <v>3</v>
      </c>
      <c r="I573" s="48">
        <f>IF(MONTH(CallsTable[[#This Row],[Date of Call]])&lt;=6, YEAR(CallsTable[[#This Row],[Date of Call]]),YEAR(CallsTable[[#This Row],[Date of Call]])+1)</f>
        <v>2023</v>
      </c>
      <c r="J573" s="48" t="str">
        <f>TEXT(CallsTable[[#This Row],[Date of Call]],"DDDD")</f>
        <v>Saturday</v>
      </c>
      <c r="K573" s="48" t="str" cm="1">
        <f t="array" ref="K573">_xlfn.IFS(CallsTable[[#This Row],[Duration]]&lt;=10,"Under 10 mins",CallsTable[[#This Row],[Duration]]&lt;=30,"10 to 30 mins", CallsTable[[#This Row],[Duration]]&lt;60,"30 to 60 mins", CallsTable[[#This Row],[Duration]]&lt;=120,"1 to 2 hours",TRUE, "More than 2 hours")</f>
        <v>1 to 2 hours</v>
      </c>
      <c r="L573" s="5">
        <f>ROUND(CallsTable[[#This Row],[Satisfaction Rating]],0)</f>
        <v>3</v>
      </c>
    </row>
    <row r="574" spans="2:12" x14ac:dyDescent="0.3">
      <c r="B574" s="72" t="s">
        <v>1748</v>
      </c>
      <c r="C574" s="20" t="s">
        <v>1187</v>
      </c>
      <c r="D574" s="20">
        <v>35</v>
      </c>
      <c r="E574" s="69" t="s">
        <v>1172</v>
      </c>
      <c r="F574" s="70">
        <v>45102</v>
      </c>
      <c r="G574" s="20">
        <v>86</v>
      </c>
      <c r="H574" s="73">
        <v>4.5999999999999996</v>
      </c>
      <c r="I574" s="48">
        <f>IF(MONTH(CallsTable[[#This Row],[Date of Call]])&lt;=6, YEAR(CallsTable[[#This Row],[Date of Call]]),YEAR(CallsTable[[#This Row],[Date of Call]])+1)</f>
        <v>2023</v>
      </c>
      <c r="J574" s="48" t="str">
        <f>TEXT(CallsTable[[#This Row],[Date of Call]],"DDDD")</f>
        <v>Sunday</v>
      </c>
      <c r="K574" s="48" t="str" cm="1">
        <f t="array" ref="K574">_xlfn.IFS(CallsTable[[#This Row],[Duration]]&lt;=10,"Under 10 mins",CallsTable[[#This Row],[Duration]]&lt;=30,"10 to 30 mins", CallsTable[[#This Row],[Duration]]&lt;60,"30 to 60 mins", CallsTable[[#This Row],[Duration]]&lt;=120,"1 to 2 hours",TRUE, "More than 2 hours")</f>
        <v>30 to 60 mins</v>
      </c>
      <c r="L574" s="5">
        <f>ROUND(CallsTable[[#This Row],[Satisfaction Rating]],0)</f>
        <v>5</v>
      </c>
    </row>
    <row r="575" spans="2:12" x14ac:dyDescent="0.3">
      <c r="B575" s="72" t="s">
        <v>1749</v>
      </c>
      <c r="C575" s="20" t="s">
        <v>1176</v>
      </c>
      <c r="D575" s="20">
        <v>123</v>
      </c>
      <c r="E575" s="69" t="s">
        <v>1184</v>
      </c>
      <c r="F575" s="70">
        <v>45102</v>
      </c>
      <c r="G575" s="20">
        <v>68</v>
      </c>
      <c r="H575" s="73">
        <v>4.5</v>
      </c>
      <c r="I575" s="48">
        <f>IF(MONTH(CallsTable[[#This Row],[Date of Call]])&lt;=6, YEAR(CallsTable[[#This Row],[Date of Call]]),YEAR(CallsTable[[#This Row],[Date of Call]])+1)</f>
        <v>2023</v>
      </c>
      <c r="J575" s="48" t="str">
        <f>TEXT(CallsTable[[#This Row],[Date of Call]],"DDDD")</f>
        <v>Sunday</v>
      </c>
      <c r="K575" s="48" t="str" cm="1">
        <f t="array" ref="K575">_xlfn.IFS(CallsTable[[#This Row],[Duration]]&lt;=10,"Under 10 mins",CallsTable[[#This Row],[Duration]]&lt;=30,"10 to 30 mins", CallsTable[[#This Row],[Duration]]&lt;60,"30 to 60 mins", CallsTable[[#This Row],[Duration]]&lt;=120,"1 to 2 hours",TRUE, "More than 2 hours")</f>
        <v>More than 2 hours</v>
      </c>
      <c r="L575" s="5">
        <f>ROUND(CallsTable[[#This Row],[Satisfaction Rating]],0)</f>
        <v>5</v>
      </c>
    </row>
    <row r="576" spans="2:12" x14ac:dyDescent="0.3">
      <c r="B576" s="72" t="s">
        <v>1750</v>
      </c>
      <c r="C576" s="20" t="s">
        <v>1162</v>
      </c>
      <c r="D576" s="20">
        <v>133</v>
      </c>
      <c r="E576" s="69" t="s">
        <v>1172</v>
      </c>
      <c r="F576" s="70">
        <v>45103</v>
      </c>
      <c r="G576" s="20">
        <v>21</v>
      </c>
      <c r="H576" s="73">
        <v>3.7</v>
      </c>
      <c r="I576" s="48">
        <f>IF(MONTH(CallsTable[[#This Row],[Date of Call]])&lt;=6, YEAR(CallsTable[[#This Row],[Date of Call]]),YEAR(CallsTable[[#This Row],[Date of Call]])+1)</f>
        <v>2023</v>
      </c>
      <c r="J576" s="48" t="str">
        <f>TEXT(CallsTable[[#This Row],[Date of Call]],"DDDD")</f>
        <v>Monday</v>
      </c>
      <c r="K576" s="48" t="str" cm="1">
        <f t="array" ref="K576">_xlfn.IFS(CallsTable[[#This Row],[Duration]]&lt;=10,"Under 10 mins",CallsTable[[#This Row],[Duration]]&lt;=30,"10 to 30 mins", CallsTable[[#This Row],[Duration]]&lt;60,"30 to 60 mins", CallsTable[[#This Row],[Duration]]&lt;=120,"1 to 2 hours",TRUE, "More than 2 hours")</f>
        <v>More than 2 hours</v>
      </c>
      <c r="L576" s="5">
        <f>ROUND(CallsTable[[#This Row],[Satisfaction Rating]],0)</f>
        <v>4</v>
      </c>
    </row>
    <row r="577" spans="2:12" x14ac:dyDescent="0.3">
      <c r="B577" s="72" t="s">
        <v>1751</v>
      </c>
      <c r="C577" s="20" t="s">
        <v>1165</v>
      </c>
      <c r="D577" s="20">
        <v>126</v>
      </c>
      <c r="E577" s="69" t="s">
        <v>1166</v>
      </c>
      <c r="F577" s="70">
        <v>45103</v>
      </c>
      <c r="G577" s="20">
        <v>190</v>
      </c>
      <c r="H577" s="73">
        <v>2.4</v>
      </c>
      <c r="I577" s="48">
        <f>IF(MONTH(CallsTable[[#This Row],[Date of Call]])&lt;=6, YEAR(CallsTable[[#This Row],[Date of Call]]),YEAR(CallsTable[[#This Row],[Date of Call]])+1)</f>
        <v>2023</v>
      </c>
      <c r="J577" s="48" t="str">
        <f>TEXT(CallsTable[[#This Row],[Date of Call]],"DDDD")</f>
        <v>Monday</v>
      </c>
      <c r="K577" s="48" t="str" cm="1">
        <f t="array" ref="K577">_xlfn.IFS(CallsTable[[#This Row],[Duration]]&lt;=10,"Under 10 mins",CallsTable[[#This Row],[Duration]]&lt;=30,"10 to 30 mins", CallsTable[[#This Row],[Duration]]&lt;60,"30 to 60 mins", CallsTable[[#This Row],[Duration]]&lt;=120,"1 to 2 hours",TRUE, "More than 2 hours")</f>
        <v>More than 2 hours</v>
      </c>
      <c r="L577" s="5">
        <f>ROUND(CallsTable[[#This Row],[Satisfaction Rating]],0)</f>
        <v>2</v>
      </c>
    </row>
    <row r="578" spans="2:12" x14ac:dyDescent="0.3">
      <c r="B578" s="72" t="s">
        <v>1752</v>
      </c>
      <c r="C578" s="20" t="s">
        <v>1176</v>
      </c>
      <c r="D578" s="20">
        <v>39</v>
      </c>
      <c r="E578" s="69" t="s">
        <v>1157</v>
      </c>
      <c r="F578" s="70">
        <v>45103</v>
      </c>
      <c r="G578" s="20">
        <v>176</v>
      </c>
      <c r="H578" s="73">
        <v>4.3</v>
      </c>
      <c r="I578" s="48">
        <f>IF(MONTH(CallsTable[[#This Row],[Date of Call]])&lt;=6, YEAR(CallsTable[[#This Row],[Date of Call]]),YEAR(CallsTable[[#This Row],[Date of Call]])+1)</f>
        <v>2023</v>
      </c>
      <c r="J578" s="48" t="str">
        <f>TEXT(CallsTable[[#This Row],[Date of Call]],"DDDD")</f>
        <v>Monday</v>
      </c>
      <c r="K578" s="48" t="str" cm="1">
        <f t="array" ref="K578">_xlfn.IFS(CallsTable[[#This Row],[Duration]]&lt;=10,"Under 10 mins",CallsTable[[#This Row],[Duration]]&lt;=30,"10 to 30 mins", CallsTable[[#This Row],[Duration]]&lt;60,"30 to 60 mins", CallsTable[[#This Row],[Duration]]&lt;=120,"1 to 2 hours",TRUE, "More than 2 hours")</f>
        <v>30 to 60 mins</v>
      </c>
      <c r="L578" s="5">
        <f>ROUND(CallsTable[[#This Row],[Satisfaction Rating]],0)</f>
        <v>4</v>
      </c>
    </row>
    <row r="579" spans="2:12" x14ac:dyDescent="0.3">
      <c r="B579" s="72" t="s">
        <v>1753</v>
      </c>
      <c r="C579" s="20" t="s">
        <v>1192</v>
      </c>
      <c r="D579" s="20">
        <v>31</v>
      </c>
      <c r="E579" s="69" t="s">
        <v>1184</v>
      </c>
      <c r="F579" s="70">
        <v>45103</v>
      </c>
      <c r="G579" s="20">
        <v>172</v>
      </c>
      <c r="H579" s="73">
        <v>3.9</v>
      </c>
      <c r="I579" s="48">
        <f>IF(MONTH(CallsTable[[#This Row],[Date of Call]])&lt;=6, YEAR(CallsTable[[#This Row],[Date of Call]]),YEAR(CallsTable[[#This Row],[Date of Call]])+1)</f>
        <v>2023</v>
      </c>
      <c r="J579" s="48" t="str">
        <f>TEXT(CallsTable[[#This Row],[Date of Call]],"DDDD")</f>
        <v>Monday</v>
      </c>
      <c r="K579" s="48" t="str" cm="1">
        <f t="array" ref="K579">_xlfn.IFS(CallsTable[[#This Row],[Duration]]&lt;=10,"Under 10 mins",CallsTable[[#This Row],[Duration]]&lt;=30,"10 to 30 mins", CallsTable[[#This Row],[Duration]]&lt;60,"30 to 60 mins", CallsTable[[#This Row],[Duration]]&lt;=120,"1 to 2 hours",TRUE, "More than 2 hours")</f>
        <v>30 to 60 mins</v>
      </c>
      <c r="L579" s="5">
        <f>ROUND(CallsTable[[#This Row],[Satisfaction Rating]],0)</f>
        <v>4</v>
      </c>
    </row>
    <row r="580" spans="2:12" x14ac:dyDescent="0.3">
      <c r="B580" s="72" t="s">
        <v>1754</v>
      </c>
      <c r="C580" s="20" t="s">
        <v>1171</v>
      </c>
      <c r="D580" s="20">
        <v>25</v>
      </c>
      <c r="E580" s="69" t="s">
        <v>1172</v>
      </c>
      <c r="F580" s="70">
        <v>45103</v>
      </c>
      <c r="G580" s="20">
        <v>84</v>
      </c>
      <c r="H580" s="73">
        <v>4.5</v>
      </c>
      <c r="I580" s="48">
        <f>IF(MONTH(CallsTable[[#This Row],[Date of Call]])&lt;=6, YEAR(CallsTable[[#This Row],[Date of Call]]),YEAR(CallsTable[[#This Row],[Date of Call]])+1)</f>
        <v>2023</v>
      </c>
      <c r="J580" s="48" t="str">
        <f>TEXT(CallsTable[[#This Row],[Date of Call]],"DDDD")</f>
        <v>Monday</v>
      </c>
      <c r="K580" s="48" t="str" cm="1">
        <f t="array" ref="K580">_xlfn.IFS(CallsTable[[#This Row],[Duration]]&lt;=10,"Under 10 mins",CallsTable[[#This Row],[Duration]]&lt;=30,"10 to 30 mins", CallsTable[[#This Row],[Duration]]&lt;60,"30 to 60 mins", CallsTable[[#This Row],[Duration]]&lt;=120,"1 to 2 hours",TRUE, "More than 2 hours")</f>
        <v>10 to 30 mins</v>
      </c>
      <c r="L580" s="5">
        <f>ROUND(CallsTable[[#This Row],[Satisfaction Rating]],0)</f>
        <v>5</v>
      </c>
    </row>
    <row r="581" spans="2:12" x14ac:dyDescent="0.3">
      <c r="B581" s="72" t="s">
        <v>1755</v>
      </c>
      <c r="C581" s="20" t="s">
        <v>1161</v>
      </c>
      <c r="D581" s="20">
        <v>132</v>
      </c>
      <c r="E581" s="69" t="s">
        <v>1178</v>
      </c>
      <c r="F581" s="70">
        <v>45104</v>
      </c>
      <c r="G581" s="20">
        <v>42</v>
      </c>
      <c r="H581" s="73">
        <v>5</v>
      </c>
      <c r="I581" s="48">
        <f>IF(MONTH(CallsTable[[#This Row],[Date of Call]])&lt;=6, YEAR(CallsTable[[#This Row],[Date of Call]]),YEAR(CallsTable[[#This Row],[Date of Call]])+1)</f>
        <v>2023</v>
      </c>
      <c r="J581" s="48" t="str">
        <f>TEXT(CallsTable[[#This Row],[Date of Call]],"DDDD")</f>
        <v>Tuesday</v>
      </c>
      <c r="K581" s="48" t="str" cm="1">
        <f t="array" ref="K581">_xlfn.IFS(CallsTable[[#This Row],[Duration]]&lt;=10,"Under 10 mins",CallsTable[[#This Row],[Duration]]&lt;=30,"10 to 30 mins", CallsTable[[#This Row],[Duration]]&lt;60,"30 to 60 mins", CallsTable[[#This Row],[Duration]]&lt;=120,"1 to 2 hours",TRUE, "More than 2 hours")</f>
        <v>More than 2 hours</v>
      </c>
      <c r="L581" s="5">
        <f>ROUND(CallsTable[[#This Row],[Satisfaction Rating]],0)</f>
        <v>5</v>
      </c>
    </row>
    <row r="582" spans="2:12" x14ac:dyDescent="0.3">
      <c r="B582" s="72" t="s">
        <v>1756</v>
      </c>
      <c r="C582" s="20" t="s">
        <v>1187</v>
      </c>
      <c r="D582" s="20">
        <v>63</v>
      </c>
      <c r="E582" s="69" t="s">
        <v>1166</v>
      </c>
      <c r="F582" s="70">
        <v>45104</v>
      </c>
      <c r="G582" s="20">
        <v>70</v>
      </c>
      <c r="H582" s="73">
        <v>1.6</v>
      </c>
      <c r="I582" s="48">
        <f>IF(MONTH(CallsTable[[#This Row],[Date of Call]])&lt;=6, YEAR(CallsTable[[#This Row],[Date of Call]]),YEAR(CallsTable[[#This Row],[Date of Call]])+1)</f>
        <v>2023</v>
      </c>
      <c r="J582" s="48" t="str">
        <f>TEXT(CallsTable[[#This Row],[Date of Call]],"DDDD")</f>
        <v>Tuesday</v>
      </c>
      <c r="K582" s="48" t="str" cm="1">
        <f t="array" ref="K582">_xlfn.IFS(CallsTable[[#This Row],[Duration]]&lt;=10,"Under 10 mins",CallsTable[[#This Row],[Duration]]&lt;=30,"10 to 30 mins", CallsTable[[#This Row],[Duration]]&lt;60,"30 to 60 mins", CallsTable[[#This Row],[Duration]]&lt;=120,"1 to 2 hours",TRUE, "More than 2 hours")</f>
        <v>1 to 2 hours</v>
      </c>
      <c r="L582" s="5">
        <f>ROUND(CallsTable[[#This Row],[Satisfaction Rating]],0)</f>
        <v>2</v>
      </c>
    </row>
    <row r="583" spans="2:12" x14ac:dyDescent="0.3">
      <c r="B583" s="72" t="s">
        <v>1757</v>
      </c>
      <c r="C583" s="20" t="s">
        <v>1181</v>
      </c>
      <c r="D583" s="20">
        <v>135</v>
      </c>
      <c r="E583" s="69" t="s">
        <v>1178</v>
      </c>
      <c r="F583" s="70">
        <v>45104</v>
      </c>
      <c r="G583" s="20">
        <v>60</v>
      </c>
      <c r="H583" s="73">
        <v>4.3</v>
      </c>
      <c r="I583" s="48">
        <f>IF(MONTH(CallsTable[[#This Row],[Date of Call]])&lt;=6, YEAR(CallsTable[[#This Row],[Date of Call]]),YEAR(CallsTable[[#This Row],[Date of Call]])+1)</f>
        <v>2023</v>
      </c>
      <c r="J583" s="48" t="str">
        <f>TEXT(CallsTable[[#This Row],[Date of Call]],"DDDD")</f>
        <v>Tuesday</v>
      </c>
      <c r="K583" s="48" t="str" cm="1">
        <f t="array" ref="K583">_xlfn.IFS(CallsTable[[#This Row],[Duration]]&lt;=10,"Under 10 mins",CallsTable[[#This Row],[Duration]]&lt;=30,"10 to 30 mins", CallsTable[[#This Row],[Duration]]&lt;60,"30 to 60 mins", CallsTable[[#This Row],[Duration]]&lt;=120,"1 to 2 hours",TRUE, "More than 2 hours")</f>
        <v>More than 2 hours</v>
      </c>
      <c r="L583" s="5">
        <f>ROUND(CallsTable[[#This Row],[Satisfaction Rating]],0)</f>
        <v>4</v>
      </c>
    </row>
    <row r="584" spans="2:12" x14ac:dyDescent="0.3">
      <c r="B584" s="72" t="s">
        <v>1758</v>
      </c>
      <c r="C584" s="20" t="s">
        <v>1183</v>
      </c>
      <c r="D584" s="20">
        <v>101</v>
      </c>
      <c r="E584" s="69" t="s">
        <v>1166</v>
      </c>
      <c r="F584" s="70">
        <v>45104</v>
      </c>
      <c r="G584" s="20">
        <v>84</v>
      </c>
      <c r="H584" s="73">
        <v>3.5</v>
      </c>
      <c r="I584" s="48">
        <f>IF(MONTH(CallsTable[[#This Row],[Date of Call]])&lt;=6, YEAR(CallsTable[[#This Row],[Date of Call]]),YEAR(CallsTable[[#This Row],[Date of Call]])+1)</f>
        <v>2023</v>
      </c>
      <c r="J584" s="48" t="str">
        <f>TEXT(CallsTable[[#This Row],[Date of Call]],"DDDD")</f>
        <v>Tuesday</v>
      </c>
      <c r="K584" s="48" t="str" cm="1">
        <f t="array" ref="K584">_xlfn.IFS(CallsTable[[#This Row],[Duration]]&lt;=10,"Under 10 mins",CallsTable[[#This Row],[Duration]]&lt;=30,"10 to 30 mins", CallsTable[[#This Row],[Duration]]&lt;60,"30 to 60 mins", CallsTable[[#This Row],[Duration]]&lt;=120,"1 to 2 hours",TRUE, "More than 2 hours")</f>
        <v>1 to 2 hours</v>
      </c>
      <c r="L584" s="5">
        <f>ROUND(CallsTable[[#This Row],[Satisfaction Rating]],0)</f>
        <v>4</v>
      </c>
    </row>
    <row r="585" spans="2:12" x14ac:dyDescent="0.3">
      <c r="B585" s="72" t="s">
        <v>1759</v>
      </c>
      <c r="C585" s="20" t="s">
        <v>1162</v>
      </c>
      <c r="D585" s="20">
        <v>80</v>
      </c>
      <c r="E585" s="69" t="s">
        <v>1157</v>
      </c>
      <c r="F585" s="70">
        <v>45105</v>
      </c>
      <c r="G585" s="20">
        <v>68</v>
      </c>
      <c r="H585" s="73">
        <v>3.1</v>
      </c>
      <c r="I585" s="48">
        <f>IF(MONTH(CallsTable[[#This Row],[Date of Call]])&lt;=6, YEAR(CallsTable[[#This Row],[Date of Call]]),YEAR(CallsTable[[#This Row],[Date of Call]])+1)</f>
        <v>2023</v>
      </c>
      <c r="J585" s="48" t="str">
        <f>TEXT(CallsTable[[#This Row],[Date of Call]],"DDDD")</f>
        <v>Wednesday</v>
      </c>
      <c r="K585" s="48" t="str" cm="1">
        <f t="array" ref="K585">_xlfn.IFS(CallsTable[[#This Row],[Duration]]&lt;=10,"Under 10 mins",CallsTable[[#This Row],[Duration]]&lt;=30,"10 to 30 mins", CallsTable[[#This Row],[Duration]]&lt;60,"30 to 60 mins", CallsTable[[#This Row],[Duration]]&lt;=120,"1 to 2 hours",TRUE, "More than 2 hours")</f>
        <v>1 to 2 hours</v>
      </c>
      <c r="L585" s="5">
        <f>ROUND(CallsTable[[#This Row],[Satisfaction Rating]],0)</f>
        <v>3</v>
      </c>
    </row>
    <row r="586" spans="2:12" x14ac:dyDescent="0.3">
      <c r="B586" s="72" t="s">
        <v>1760</v>
      </c>
      <c r="C586" s="20" t="s">
        <v>1158</v>
      </c>
      <c r="D586" s="20">
        <v>28</v>
      </c>
      <c r="E586" s="69" t="s">
        <v>1157</v>
      </c>
      <c r="F586" s="70">
        <v>45105</v>
      </c>
      <c r="G586" s="20">
        <v>44</v>
      </c>
      <c r="H586" s="73">
        <v>2.9</v>
      </c>
      <c r="I586" s="48">
        <f>IF(MONTH(CallsTable[[#This Row],[Date of Call]])&lt;=6, YEAR(CallsTable[[#This Row],[Date of Call]]),YEAR(CallsTable[[#This Row],[Date of Call]])+1)</f>
        <v>2023</v>
      </c>
      <c r="J586" s="48" t="str">
        <f>TEXT(CallsTable[[#This Row],[Date of Call]],"DDDD")</f>
        <v>Wednesday</v>
      </c>
      <c r="K586" s="48" t="str" cm="1">
        <f t="array" ref="K586">_xlfn.IFS(CallsTable[[#This Row],[Duration]]&lt;=10,"Under 10 mins",CallsTable[[#This Row],[Duration]]&lt;=30,"10 to 30 mins", CallsTable[[#This Row],[Duration]]&lt;60,"30 to 60 mins", CallsTable[[#This Row],[Duration]]&lt;=120,"1 to 2 hours",TRUE, "More than 2 hours")</f>
        <v>10 to 30 mins</v>
      </c>
      <c r="L586" s="5">
        <f>ROUND(CallsTable[[#This Row],[Satisfaction Rating]],0)</f>
        <v>3</v>
      </c>
    </row>
    <row r="587" spans="2:12" x14ac:dyDescent="0.3">
      <c r="B587" s="72" t="s">
        <v>1761</v>
      </c>
      <c r="C587" s="20" t="s">
        <v>1183</v>
      </c>
      <c r="D587" s="20">
        <v>102</v>
      </c>
      <c r="E587" s="69" t="s">
        <v>1178</v>
      </c>
      <c r="F587" s="70">
        <v>45106</v>
      </c>
      <c r="G587" s="20">
        <v>99</v>
      </c>
      <c r="H587" s="73">
        <v>3.2</v>
      </c>
      <c r="I587" s="48">
        <f>IF(MONTH(CallsTable[[#This Row],[Date of Call]])&lt;=6, YEAR(CallsTable[[#This Row],[Date of Call]]),YEAR(CallsTable[[#This Row],[Date of Call]])+1)</f>
        <v>2023</v>
      </c>
      <c r="J587" s="48" t="str">
        <f>TEXT(CallsTable[[#This Row],[Date of Call]],"DDDD")</f>
        <v>Thursday</v>
      </c>
      <c r="K587" s="48" t="str" cm="1">
        <f t="array" ref="K587">_xlfn.IFS(CallsTable[[#This Row],[Duration]]&lt;=10,"Under 10 mins",CallsTable[[#This Row],[Duration]]&lt;=30,"10 to 30 mins", CallsTable[[#This Row],[Duration]]&lt;60,"30 to 60 mins", CallsTable[[#This Row],[Duration]]&lt;=120,"1 to 2 hours",TRUE, "More than 2 hours")</f>
        <v>1 to 2 hours</v>
      </c>
      <c r="L587" s="5">
        <f>ROUND(CallsTable[[#This Row],[Satisfaction Rating]],0)</f>
        <v>3</v>
      </c>
    </row>
    <row r="588" spans="2:12" x14ac:dyDescent="0.3">
      <c r="B588" s="72" t="s">
        <v>1762</v>
      </c>
      <c r="C588" s="20" t="s">
        <v>1187</v>
      </c>
      <c r="D588" s="20">
        <v>60</v>
      </c>
      <c r="E588" s="69" t="s">
        <v>1178</v>
      </c>
      <c r="F588" s="70">
        <v>45107</v>
      </c>
      <c r="G588" s="20">
        <v>66</v>
      </c>
      <c r="H588" s="73">
        <v>3.2</v>
      </c>
      <c r="I588" s="48">
        <f>IF(MONTH(CallsTable[[#This Row],[Date of Call]])&lt;=6, YEAR(CallsTable[[#This Row],[Date of Call]]),YEAR(CallsTable[[#This Row],[Date of Call]])+1)</f>
        <v>2023</v>
      </c>
      <c r="J588" s="48" t="str">
        <f>TEXT(CallsTable[[#This Row],[Date of Call]],"DDDD")</f>
        <v>Friday</v>
      </c>
      <c r="K588" s="48" t="str" cm="1">
        <f t="array" ref="K588">_xlfn.IFS(CallsTable[[#This Row],[Duration]]&lt;=10,"Under 10 mins",CallsTable[[#This Row],[Duration]]&lt;=30,"10 to 30 mins", CallsTable[[#This Row],[Duration]]&lt;60,"30 to 60 mins", CallsTable[[#This Row],[Duration]]&lt;=120,"1 to 2 hours",TRUE, "More than 2 hours")</f>
        <v>1 to 2 hours</v>
      </c>
      <c r="L588" s="5">
        <f>ROUND(CallsTable[[#This Row],[Satisfaction Rating]],0)</f>
        <v>3</v>
      </c>
    </row>
    <row r="589" spans="2:12" x14ac:dyDescent="0.3">
      <c r="B589" s="72" t="s">
        <v>1763</v>
      </c>
      <c r="C589" s="20" t="s">
        <v>1169</v>
      </c>
      <c r="D589" s="20">
        <v>103</v>
      </c>
      <c r="E589" s="69" t="s">
        <v>1178</v>
      </c>
      <c r="F589" s="70">
        <v>45107</v>
      </c>
      <c r="G589" s="20">
        <v>102</v>
      </c>
      <c r="H589" s="73">
        <v>4.5</v>
      </c>
      <c r="I589" s="48">
        <f>IF(MONTH(CallsTable[[#This Row],[Date of Call]])&lt;=6, YEAR(CallsTable[[#This Row],[Date of Call]]),YEAR(CallsTable[[#This Row],[Date of Call]])+1)</f>
        <v>2023</v>
      </c>
      <c r="J589" s="48" t="str">
        <f>TEXT(CallsTable[[#This Row],[Date of Call]],"DDDD")</f>
        <v>Friday</v>
      </c>
      <c r="K589" s="48" t="str" cm="1">
        <f t="array" ref="K589">_xlfn.IFS(CallsTable[[#This Row],[Duration]]&lt;=10,"Under 10 mins",CallsTable[[#This Row],[Duration]]&lt;=30,"10 to 30 mins", CallsTable[[#This Row],[Duration]]&lt;60,"30 to 60 mins", CallsTable[[#This Row],[Duration]]&lt;=120,"1 to 2 hours",TRUE, "More than 2 hours")</f>
        <v>1 to 2 hours</v>
      </c>
      <c r="L589" s="5">
        <f>ROUND(CallsTable[[#This Row],[Satisfaction Rating]],0)</f>
        <v>5</v>
      </c>
    </row>
    <row r="590" spans="2:12" x14ac:dyDescent="0.3">
      <c r="B590" s="72" t="s">
        <v>1764</v>
      </c>
      <c r="C590" s="20" t="s">
        <v>1162</v>
      </c>
      <c r="D590" s="20">
        <v>90</v>
      </c>
      <c r="E590" s="69" t="s">
        <v>1157</v>
      </c>
      <c r="F590" s="70">
        <v>45108</v>
      </c>
      <c r="G590" s="20">
        <v>129</v>
      </c>
      <c r="H590" s="73">
        <v>3.9</v>
      </c>
      <c r="I590" s="48">
        <f>IF(MONTH(CallsTable[[#This Row],[Date of Call]])&lt;=6, YEAR(CallsTable[[#This Row],[Date of Call]]),YEAR(CallsTable[[#This Row],[Date of Call]])+1)</f>
        <v>2024</v>
      </c>
      <c r="J590" s="48" t="str">
        <f>TEXT(CallsTable[[#This Row],[Date of Call]],"DDDD")</f>
        <v>Saturday</v>
      </c>
      <c r="K590" s="48" t="str" cm="1">
        <f t="array" ref="K590">_xlfn.IFS(CallsTable[[#This Row],[Duration]]&lt;=10,"Under 10 mins",CallsTable[[#This Row],[Duration]]&lt;=30,"10 to 30 mins", CallsTable[[#This Row],[Duration]]&lt;60,"30 to 60 mins", CallsTable[[#This Row],[Duration]]&lt;=120,"1 to 2 hours",TRUE, "More than 2 hours")</f>
        <v>1 to 2 hours</v>
      </c>
      <c r="L590" s="5">
        <f>ROUND(CallsTable[[#This Row],[Satisfaction Rating]],0)</f>
        <v>4</v>
      </c>
    </row>
    <row r="591" spans="2:12" x14ac:dyDescent="0.3">
      <c r="B591" s="72" t="s">
        <v>1765</v>
      </c>
      <c r="C591" s="20" t="s">
        <v>1188</v>
      </c>
      <c r="D591" s="20">
        <v>88</v>
      </c>
      <c r="E591" s="69" t="s">
        <v>1178</v>
      </c>
      <c r="F591" s="70">
        <v>45108</v>
      </c>
      <c r="G591" s="20">
        <v>80</v>
      </c>
      <c r="H591" s="73">
        <v>4.2</v>
      </c>
      <c r="I591" s="48">
        <f>IF(MONTH(CallsTable[[#This Row],[Date of Call]])&lt;=6, YEAR(CallsTable[[#This Row],[Date of Call]]),YEAR(CallsTable[[#This Row],[Date of Call]])+1)</f>
        <v>2024</v>
      </c>
      <c r="J591" s="48" t="str">
        <f>TEXT(CallsTable[[#This Row],[Date of Call]],"DDDD")</f>
        <v>Saturday</v>
      </c>
      <c r="K591" s="48" t="str" cm="1">
        <f t="array" ref="K591">_xlfn.IFS(CallsTable[[#This Row],[Duration]]&lt;=10,"Under 10 mins",CallsTable[[#This Row],[Duration]]&lt;=30,"10 to 30 mins", CallsTable[[#This Row],[Duration]]&lt;60,"30 to 60 mins", CallsTable[[#This Row],[Duration]]&lt;=120,"1 to 2 hours",TRUE, "More than 2 hours")</f>
        <v>1 to 2 hours</v>
      </c>
      <c r="L591" s="5">
        <f>ROUND(CallsTable[[#This Row],[Satisfaction Rating]],0)</f>
        <v>4</v>
      </c>
    </row>
    <row r="592" spans="2:12" x14ac:dyDescent="0.3">
      <c r="B592" s="72" t="s">
        <v>1766</v>
      </c>
      <c r="C592" s="20" t="s">
        <v>1169</v>
      </c>
      <c r="D592" s="20">
        <v>37</v>
      </c>
      <c r="E592" s="69" t="s">
        <v>1178</v>
      </c>
      <c r="F592" s="70">
        <v>45108</v>
      </c>
      <c r="G592" s="20">
        <v>54</v>
      </c>
      <c r="H592" s="73">
        <v>1.8</v>
      </c>
      <c r="I592" s="48">
        <f>IF(MONTH(CallsTable[[#This Row],[Date of Call]])&lt;=6, YEAR(CallsTable[[#This Row],[Date of Call]]),YEAR(CallsTable[[#This Row],[Date of Call]])+1)</f>
        <v>2024</v>
      </c>
      <c r="J592" s="48" t="str">
        <f>TEXT(CallsTable[[#This Row],[Date of Call]],"DDDD")</f>
        <v>Saturday</v>
      </c>
      <c r="K592" s="48" t="str" cm="1">
        <f t="array" ref="K592">_xlfn.IFS(CallsTable[[#This Row],[Duration]]&lt;=10,"Under 10 mins",CallsTable[[#This Row],[Duration]]&lt;=30,"10 to 30 mins", CallsTable[[#This Row],[Duration]]&lt;60,"30 to 60 mins", CallsTable[[#This Row],[Duration]]&lt;=120,"1 to 2 hours",TRUE, "More than 2 hours")</f>
        <v>30 to 60 mins</v>
      </c>
      <c r="L592" s="5">
        <f>ROUND(CallsTable[[#This Row],[Satisfaction Rating]],0)</f>
        <v>2</v>
      </c>
    </row>
    <row r="593" spans="2:12" x14ac:dyDescent="0.3">
      <c r="B593" s="72" t="s">
        <v>1767</v>
      </c>
      <c r="C593" s="20" t="s">
        <v>1158</v>
      </c>
      <c r="D593" s="20">
        <v>142</v>
      </c>
      <c r="E593" s="69" t="s">
        <v>1157</v>
      </c>
      <c r="F593" s="70">
        <v>45108</v>
      </c>
      <c r="G593" s="20">
        <v>116</v>
      </c>
      <c r="H593" s="73">
        <v>4.2</v>
      </c>
      <c r="I593" s="48">
        <f>IF(MONTH(CallsTable[[#This Row],[Date of Call]])&lt;=6, YEAR(CallsTable[[#This Row],[Date of Call]]),YEAR(CallsTable[[#This Row],[Date of Call]])+1)</f>
        <v>2024</v>
      </c>
      <c r="J593" s="48" t="str">
        <f>TEXT(CallsTable[[#This Row],[Date of Call]],"DDDD")</f>
        <v>Saturday</v>
      </c>
      <c r="K593" s="48" t="str" cm="1">
        <f t="array" ref="K593">_xlfn.IFS(CallsTable[[#This Row],[Duration]]&lt;=10,"Under 10 mins",CallsTable[[#This Row],[Duration]]&lt;=30,"10 to 30 mins", CallsTable[[#This Row],[Duration]]&lt;60,"30 to 60 mins", CallsTable[[#This Row],[Duration]]&lt;=120,"1 to 2 hours",TRUE, "More than 2 hours")</f>
        <v>More than 2 hours</v>
      </c>
      <c r="L593" s="5">
        <f>ROUND(CallsTable[[#This Row],[Satisfaction Rating]],0)</f>
        <v>4</v>
      </c>
    </row>
    <row r="594" spans="2:12" x14ac:dyDescent="0.3">
      <c r="B594" s="72" t="s">
        <v>1768</v>
      </c>
      <c r="C594" s="20" t="s">
        <v>1158</v>
      </c>
      <c r="D594" s="20">
        <v>153</v>
      </c>
      <c r="E594" s="69" t="s">
        <v>1172</v>
      </c>
      <c r="F594" s="70">
        <v>45108</v>
      </c>
      <c r="G594" s="20">
        <v>102</v>
      </c>
      <c r="H594" s="73">
        <v>3.1</v>
      </c>
      <c r="I594" s="48">
        <f>IF(MONTH(CallsTable[[#This Row],[Date of Call]])&lt;=6, YEAR(CallsTable[[#This Row],[Date of Call]]),YEAR(CallsTable[[#This Row],[Date of Call]])+1)</f>
        <v>2024</v>
      </c>
      <c r="J594" s="48" t="str">
        <f>TEXT(CallsTable[[#This Row],[Date of Call]],"DDDD")</f>
        <v>Saturday</v>
      </c>
      <c r="K594" s="48" t="str" cm="1">
        <f t="array" ref="K594">_xlfn.IFS(CallsTable[[#This Row],[Duration]]&lt;=10,"Under 10 mins",CallsTable[[#This Row],[Duration]]&lt;=30,"10 to 30 mins", CallsTable[[#This Row],[Duration]]&lt;60,"30 to 60 mins", CallsTable[[#This Row],[Duration]]&lt;=120,"1 to 2 hours",TRUE, "More than 2 hours")</f>
        <v>More than 2 hours</v>
      </c>
      <c r="L594" s="5">
        <f>ROUND(CallsTable[[#This Row],[Satisfaction Rating]],0)</f>
        <v>3</v>
      </c>
    </row>
    <row r="595" spans="2:12" x14ac:dyDescent="0.3">
      <c r="B595" s="72" t="s">
        <v>1769</v>
      </c>
      <c r="C595" s="20" t="s">
        <v>1174</v>
      </c>
      <c r="D595" s="20">
        <v>128</v>
      </c>
      <c r="E595" s="69" t="s">
        <v>1166</v>
      </c>
      <c r="F595" s="70">
        <v>45108</v>
      </c>
      <c r="G595" s="20">
        <v>140</v>
      </c>
      <c r="H595" s="73">
        <v>4.3</v>
      </c>
      <c r="I595" s="48">
        <f>IF(MONTH(CallsTable[[#This Row],[Date of Call]])&lt;=6, YEAR(CallsTable[[#This Row],[Date of Call]]),YEAR(CallsTable[[#This Row],[Date of Call]])+1)</f>
        <v>2024</v>
      </c>
      <c r="J595" s="48" t="str">
        <f>TEXT(CallsTable[[#This Row],[Date of Call]],"DDDD")</f>
        <v>Saturday</v>
      </c>
      <c r="K595" s="48" t="str" cm="1">
        <f t="array" ref="K595">_xlfn.IFS(CallsTable[[#This Row],[Duration]]&lt;=10,"Under 10 mins",CallsTable[[#This Row],[Duration]]&lt;=30,"10 to 30 mins", CallsTable[[#This Row],[Duration]]&lt;60,"30 to 60 mins", CallsTable[[#This Row],[Duration]]&lt;=120,"1 to 2 hours",TRUE, "More than 2 hours")</f>
        <v>More than 2 hours</v>
      </c>
      <c r="L595" s="5">
        <f>ROUND(CallsTable[[#This Row],[Satisfaction Rating]],0)</f>
        <v>4</v>
      </c>
    </row>
    <row r="596" spans="2:12" x14ac:dyDescent="0.3">
      <c r="B596" s="72" t="s">
        <v>1770</v>
      </c>
      <c r="C596" s="20" t="s">
        <v>1187</v>
      </c>
      <c r="D596" s="20">
        <v>110</v>
      </c>
      <c r="E596" s="69" t="s">
        <v>1166</v>
      </c>
      <c r="F596" s="70">
        <v>45109</v>
      </c>
      <c r="G596" s="20">
        <v>104</v>
      </c>
      <c r="H596" s="73">
        <v>4.4000000000000004</v>
      </c>
      <c r="I596" s="48">
        <f>IF(MONTH(CallsTable[[#This Row],[Date of Call]])&lt;=6, YEAR(CallsTable[[#This Row],[Date of Call]]),YEAR(CallsTable[[#This Row],[Date of Call]])+1)</f>
        <v>2024</v>
      </c>
      <c r="J596" s="48" t="str">
        <f>TEXT(CallsTable[[#This Row],[Date of Call]],"DDDD")</f>
        <v>Sunday</v>
      </c>
      <c r="K596" s="48" t="str" cm="1">
        <f t="array" ref="K596">_xlfn.IFS(CallsTable[[#This Row],[Duration]]&lt;=10,"Under 10 mins",CallsTable[[#This Row],[Duration]]&lt;=30,"10 to 30 mins", CallsTable[[#This Row],[Duration]]&lt;60,"30 to 60 mins", CallsTable[[#This Row],[Duration]]&lt;=120,"1 to 2 hours",TRUE, "More than 2 hours")</f>
        <v>1 to 2 hours</v>
      </c>
      <c r="L596" s="5">
        <f>ROUND(CallsTable[[#This Row],[Satisfaction Rating]],0)</f>
        <v>4</v>
      </c>
    </row>
    <row r="597" spans="2:12" x14ac:dyDescent="0.3">
      <c r="B597" s="72" t="s">
        <v>1771</v>
      </c>
      <c r="C597" s="20" t="s">
        <v>1174</v>
      </c>
      <c r="D597" s="20">
        <v>139</v>
      </c>
      <c r="E597" s="69" t="s">
        <v>1178</v>
      </c>
      <c r="F597" s="70">
        <v>45109</v>
      </c>
      <c r="G597" s="20">
        <v>81</v>
      </c>
      <c r="H597" s="73">
        <v>4.4000000000000004</v>
      </c>
      <c r="I597" s="48">
        <f>IF(MONTH(CallsTable[[#This Row],[Date of Call]])&lt;=6, YEAR(CallsTable[[#This Row],[Date of Call]]),YEAR(CallsTable[[#This Row],[Date of Call]])+1)</f>
        <v>2024</v>
      </c>
      <c r="J597" s="48" t="str">
        <f>TEXT(CallsTable[[#This Row],[Date of Call]],"DDDD")</f>
        <v>Sunday</v>
      </c>
      <c r="K597" s="48" t="str" cm="1">
        <f t="array" ref="K597">_xlfn.IFS(CallsTable[[#This Row],[Duration]]&lt;=10,"Under 10 mins",CallsTable[[#This Row],[Duration]]&lt;=30,"10 to 30 mins", CallsTable[[#This Row],[Duration]]&lt;60,"30 to 60 mins", CallsTable[[#This Row],[Duration]]&lt;=120,"1 to 2 hours",TRUE, "More than 2 hours")</f>
        <v>More than 2 hours</v>
      </c>
      <c r="L597" s="5">
        <f>ROUND(CallsTable[[#This Row],[Satisfaction Rating]],0)</f>
        <v>4</v>
      </c>
    </row>
    <row r="598" spans="2:12" x14ac:dyDescent="0.3">
      <c r="B598" s="72" t="s">
        <v>1772</v>
      </c>
      <c r="C598" s="20" t="s">
        <v>1183</v>
      </c>
      <c r="D598" s="20">
        <v>109</v>
      </c>
      <c r="E598" s="69" t="s">
        <v>1184</v>
      </c>
      <c r="F598" s="70">
        <v>45111</v>
      </c>
      <c r="G598" s="20">
        <v>140</v>
      </c>
      <c r="H598" s="73">
        <v>2.4</v>
      </c>
      <c r="I598" s="48">
        <f>IF(MONTH(CallsTable[[#This Row],[Date of Call]])&lt;=6, YEAR(CallsTable[[#This Row],[Date of Call]]),YEAR(CallsTable[[#This Row],[Date of Call]])+1)</f>
        <v>2024</v>
      </c>
      <c r="J598" s="48" t="str">
        <f>TEXT(CallsTable[[#This Row],[Date of Call]],"DDDD")</f>
        <v>Tuesday</v>
      </c>
      <c r="K598" s="48" t="str" cm="1">
        <f t="array" ref="K598">_xlfn.IFS(CallsTable[[#This Row],[Duration]]&lt;=10,"Under 10 mins",CallsTable[[#This Row],[Duration]]&lt;=30,"10 to 30 mins", CallsTable[[#This Row],[Duration]]&lt;60,"30 to 60 mins", CallsTable[[#This Row],[Duration]]&lt;=120,"1 to 2 hours",TRUE, "More than 2 hours")</f>
        <v>1 to 2 hours</v>
      </c>
      <c r="L598" s="5">
        <f>ROUND(CallsTable[[#This Row],[Satisfaction Rating]],0)</f>
        <v>2</v>
      </c>
    </row>
    <row r="599" spans="2:12" x14ac:dyDescent="0.3">
      <c r="B599" s="72" t="s">
        <v>1773</v>
      </c>
      <c r="C599" s="20" t="s">
        <v>1161</v>
      </c>
      <c r="D599" s="20">
        <v>57</v>
      </c>
      <c r="E599" s="69" t="s">
        <v>1157</v>
      </c>
      <c r="F599" s="70">
        <v>45112</v>
      </c>
      <c r="G599" s="20">
        <v>120</v>
      </c>
      <c r="H599" s="73">
        <v>3.5</v>
      </c>
      <c r="I599" s="48">
        <f>IF(MONTH(CallsTable[[#This Row],[Date of Call]])&lt;=6, YEAR(CallsTable[[#This Row],[Date of Call]]),YEAR(CallsTable[[#This Row],[Date of Call]])+1)</f>
        <v>2024</v>
      </c>
      <c r="J599" s="48" t="str">
        <f>TEXT(CallsTable[[#This Row],[Date of Call]],"DDDD")</f>
        <v>Wednesday</v>
      </c>
      <c r="K599" s="48" t="str" cm="1">
        <f t="array" ref="K599">_xlfn.IFS(CallsTable[[#This Row],[Duration]]&lt;=10,"Under 10 mins",CallsTable[[#This Row],[Duration]]&lt;=30,"10 to 30 mins", CallsTable[[#This Row],[Duration]]&lt;60,"30 to 60 mins", CallsTable[[#This Row],[Duration]]&lt;=120,"1 to 2 hours",TRUE, "More than 2 hours")</f>
        <v>30 to 60 mins</v>
      </c>
      <c r="L599" s="5">
        <f>ROUND(CallsTable[[#This Row],[Satisfaction Rating]],0)</f>
        <v>4</v>
      </c>
    </row>
    <row r="600" spans="2:12" x14ac:dyDescent="0.3">
      <c r="B600" s="72" t="s">
        <v>1774</v>
      </c>
      <c r="C600" s="20" t="s">
        <v>1183</v>
      </c>
      <c r="D600" s="20">
        <v>68</v>
      </c>
      <c r="E600" s="69" t="s">
        <v>1178</v>
      </c>
      <c r="F600" s="70">
        <v>45112</v>
      </c>
      <c r="G600" s="20">
        <v>41</v>
      </c>
      <c r="H600" s="73">
        <v>3.1</v>
      </c>
      <c r="I600" s="48">
        <f>IF(MONTH(CallsTable[[#This Row],[Date of Call]])&lt;=6, YEAR(CallsTable[[#This Row],[Date of Call]]),YEAR(CallsTable[[#This Row],[Date of Call]])+1)</f>
        <v>2024</v>
      </c>
      <c r="J600" s="48" t="str">
        <f>TEXT(CallsTable[[#This Row],[Date of Call]],"DDDD")</f>
        <v>Wednesday</v>
      </c>
      <c r="K600" s="48" t="str" cm="1">
        <f t="array" ref="K600">_xlfn.IFS(CallsTable[[#This Row],[Duration]]&lt;=10,"Under 10 mins",CallsTable[[#This Row],[Duration]]&lt;=30,"10 to 30 mins", CallsTable[[#This Row],[Duration]]&lt;60,"30 to 60 mins", CallsTable[[#This Row],[Duration]]&lt;=120,"1 to 2 hours",TRUE, "More than 2 hours")</f>
        <v>1 to 2 hours</v>
      </c>
      <c r="L600" s="5">
        <f>ROUND(CallsTable[[#This Row],[Satisfaction Rating]],0)</f>
        <v>3</v>
      </c>
    </row>
    <row r="601" spans="2:12" x14ac:dyDescent="0.3">
      <c r="B601" s="72" t="s">
        <v>1775</v>
      </c>
      <c r="C601" s="20" t="s">
        <v>1171</v>
      </c>
      <c r="D601" s="20">
        <v>128</v>
      </c>
      <c r="E601" s="69" t="s">
        <v>1178</v>
      </c>
      <c r="F601" s="70">
        <v>45112</v>
      </c>
      <c r="G601" s="20">
        <v>116</v>
      </c>
      <c r="H601" s="73">
        <v>2.2999999999999998</v>
      </c>
      <c r="I601" s="48">
        <f>IF(MONTH(CallsTable[[#This Row],[Date of Call]])&lt;=6, YEAR(CallsTable[[#This Row],[Date of Call]]),YEAR(CallsTable[[#This Row],[Date of Call]])+1)</f>
        <v>2024</v>
      </c>
      <c r="J601" s="48" t="str">
        <f>TEXT(CallsTable[[#This Row],[Date of Call]],"DDDD")</f>
        <v>Wednesday</v>
      </c>
      <c r="K601" s="48" t="str" cm="1">
        <f t="array" ref="K601">_xlfn.IFS(CallsTable[[#This Row],[Duration]]&lt;=10,"Under 10 mins",CallsTable[[#This Row],[Duration]]&lt;=30,"10 to 30 mins", CallsTable[[#This Row],[Duration]]&lt;60,"30 to 60 mins", CallsTable[[#This Row],[Duration]]&lt;=120,"1 to 2 hours",TRUE, "More than 2 hours")</f>
        <v>More than 2 hours</v>
      </c>
      <c r="L601" s="5">
        <f>ROUND(CallsTable[[#This Row],[Satisfaction Rating]],0)</f>
        <v>2</v>
      </c>
    </row>
    <row r="602" spans="2:12" x14ac:dyDescent="0.3">
      <c r="B602" s="72" t="s">
        <v>1776</v>
      </c>
      <c r="C602" s="20" t="s">
        <v>1156</v>
      </c>
      <c r="D602" s="20">
        <v>102</v>
      </c>
      <c r="E602" s="69" t="s">
        <v>1157</v>
      </c>
      <c r="F602" s="70">
        <v>45113</v>
      </c>
      <c r="G602" s="20">
        <v>70</v>
      </c>
      <c r="H602" s="73">
        <v>2.8</v>
      </c>
      <c r="I602" s="48">
        <f>IF(MONTH(CallsTable[[#This Row],[Date of Call]])&lt;=6, YEAR(CallsTable[[#This Row],[Date of Call]]),YEAR(CallsTable[[#This Row],[Date of Call]])+1)</f>
        <v>2024</v>
      </c>
      <c r="J602" s="48" t="str">
        <f>TEXT(CallsTable[[#This Row],[Date of Call]],"DDDD")</f>
        <v>Thursday</v>
      </c>
      <c r="K602" s="48" t="str" cm="1">
        <f t="array" ref="K602">_xlfn.IFS(CallsTable[[#This Row],[Duration]]&lt;=10,"Under 10 mins",CallsTable[[#This Row],[Duration]]&lt;=30,"10 to 30 mins", CallsTable[[#This Row],[Duration]]&lt;60,"30 to 60 mins", CallsTable[[#This Row],[Duration]]&lt;=120,"1 to 2 hours",TRUE, "More than 2 hours")</f>
        <v>1 to 2 hours</v>
      </c>
      <c r="L602" s="5">
        <f>ROUND(CallsTable[[#This Row],[Satisfaction Rating]],0)</f>
        <v>3</v>
      </c>
    </row>
    <row r="603" spans="2:12" x14ac:dyDescent="0.3">
      <c r="B603" s="72" t="s">
        <v>1777</v>
      </c>
      <c r="C603" s="20" t="s">
        <v>1174</v>
      </c>
      <c r="D603" s="20">
        <v>52</v>
      </c>
      <c r="E603" s="69" t="s">
        <v>1172</v>
      </c>
      <c r="F603" s="70">
        <v>45113</v>
      </c>
      <c r="G603" s="20">
        <v>42</v>
      </c>
      <c r="H603" s="73">
        <v>4.5</v>
      </c>
      <c r="I603" s="48">
        <f>IF(MONTH(CallsTable[[#This Row],[Date of Call]])&lt;=6, YEAR(CallsTable[[#This Row],[Date of Call]]),YEAR(CallsTable[[#This Row],[Date of Call]])+1)</f>
        <v>2024</v>
      </c>
      <c r="J603" s="48" t="str">
        <f>TEXT(CallsTable[[#This Row],[Date of Call]],"DDDD")</f>
        <v>Thursday</v>
      </c>
      <c r="K603" s="48" t="str" cm="1">
        <f t="array" ref="K603">_xlfn.IFS(CallsTable[[#This Row],[Duration]]&lt;=10,"Under 10 mins",CallsTable[[#This Row],[Duration]]&lt;=30,"10 to 30 mins", CallsTable[[#This Row],[Duration]]&lt;60,"30 to 60 mins", CallsTable[[#This Row],[Duration]]&lt;=120,"1 to 2 hours",TRUE, "More than 2 hours")</f>
        <v>30 to 60 mins</v>
      </c>
      <c r="L603" s="5">
        <f>ROUND(CallsTable[[#This Row],[Satisfaction Rating]],0)</f>
        <v>5</v>
      </c>
    </row>
    <row r="604" spans="2:12" x14ac:dyDescent="0.3">
      <c r="B604" s="72" t="s">
        <v>1778</v>
      </c>
      <c r="C604" s="20" t="s">
        <v>1171</v>
      </c>
      <c r="D604" s="20">
        <v>55</v>
      </c>
      <c r="E604" s="69" t="s">
        <v>1166</v>
      </c>
      <c r="F604" s="70">
        <v>45114</v>
      </c>
      <c r="G604" s="20">
        <v>112</v>
      </c>
      <c r="H604" s="73">
        <v>4.5</v>
      </c>
      <c r="I604" s="48">
        <f>IF(MONTH(CallsTable[[#This Row],[Date of Call]])&lt;=6, YEAR(CallsTable[[#This Row],[Date of Call]]),YEAR(CallsTable[[#This Row],[Date of Call]])+1)</f>
        <v>2024</v>
      </c>
      <c r="J604" s="48" t="str">
        <f>TEXT(CallsTable[[#This Row],[Date of Call]],"DDDD")</f>
        <v>Friday</v>
      </c>
      <c r="K604" s="48" t="str" cm="1">
        <f t="array" ref="K604">_xlfn.IFS(CallsTable[[#This Row],[Duration]]&lt;=10,"Under 10 mins",CallsTable[[#This Row],[Duration]]&lt;=30,"10 to 30 mins", CallsTable[[#This Row],[Duration]]&lt;60,"30 to 60 mins", CallsTable[[#This Row],[Duration]]&lt;=120,"1 to 2 hours",TRUE, "More than 2 hours")</f>
        <v>30 to 60 mins</v>
      </c>
      <c r="L604" s="5">
        <f>ROUND(CallsTable[[#This Row],[Satisfaction Rating]],0)</f>
        <v>5</v>
      </c>
    </row>
    <row r="605" spans="2:12" x14ac:dyDescent="0.3">
      <c r="B605" s="72" t="s">
        <v>1779</v>
      </c>
      <c r="C605" s="20" t="s">
        <v>1169</v>
      </c>
      <c r="D605" s="20">
        <v>107</v>
      </c>
      <c r="E605" s="69" t="s">
        <v>1178</v>
      </c>
      <c r="F605" s="70">
        <v>45114</v>
      </c>
      <c r="G605" s="20">
        <v>20</v>
      </c>
      <c r="H605" s="73">
        <v>4.5</v>
      </c>
      <c r="I605" s="48">
        <f>IF(MONTH(CallsTable[[#This Row],[Date of Call]])&lt;=6, YEAR(CallsTable[[#This Row],[Date of Call]]),YEAR(CallsTable[[#This Row],[Date of Call]])+1)</f>
        <v>2024</v>
      </c>
      <c r="J605" s="48" t="str">
        <f>TEXT(CallsTable[[#This Row],[Date of Call]],"DDDD")</f>
        <v>Friday</v>
      </c>
      <c r="K605" s="48" t="str" cm="1">
        <f t="array" ref="K605">_xlfn.IFS(CallsTable[[#This Row],[Duration]]&lt;=10,"Under 10 mins",CallsTable[[#This Row],[Duration]]&lt;=30,"10 to 30 mins", CallsTable[[#This Row],[Duration]]&lt;60,"30 to 60 mins", CallsTable[[#This Row],[Duration]]&lt;=120,"1 to 2 hours",TRUE, "More than 2 hours")</f>
        <v>1 to 2 hours</v>
      </c>
      <c r="L605" s="5">
        <f>ROUND(CallsTable[[#This Row],[Satisfaction Rating]],0)</f>
        <v>5</v>
      </c>
    </row>
    <row r="606" spans="2:12" x14ac:dyDescent="0.3">
      <c r="B606" s="72" t="s">
        <v>1780</v>
      </c>
      <c r="C606" s="20" t="s">
        <v>1162</v>
      </c>
      <c r="D606" s="20">
        <v>88</v>
      </c>
      <c r="E606" s="69" t="s">
        <v>1172</v>
      </c>
      <c r="F606" s="70">
        <v>45115</v>
      </c>
      <c r="G606" s="20">
        <v>110</v>
      </c>
      <c r="H606" s="73">
        <v>4.8</v>
      </c>
      <c r="I606" s="48">
        <f>IF(MONTH(CallsTable[[#This Row],[Date of Call]])&lt;=6, YEAR(CallsTable[[#This Row],[Date of Call]]),YEAR(CallsTable[[#This Row],[Date of Call]])+1)</f>
        <v>2024</v>
      </c>
      <c r="J606" s="48" t="str">
        <f>TEXT(CallsTable[[#This Row],[Date of Call]],"DDDD")</f>
        <v>Saturday</v>
      </c>
      <c r="K606" s="48" t="str" cm="1">
        <f t="array" ref="K606">_xlfn.IFS(CallsTable[[#This Row],[Duration]]&lt;=10,"Under 10 mins",CallsTable[[#This Row],[Duration]]&lt;=30,"10 to 30 mins", CallsTable[[#This Row],[Duration]]&lt;60,"30 to 60 mins", CallsTable[[#This Row],[Duration]]&lt;=120,"1 to 2 hours",TRUE, "More than 2 hours")</f>
        <v>1 to 2 hours</v>
      </c>
      <c r="L606" s="5">
        <f>ROUND(CallsTable[[#This Row],[Satisfaction Rating]],0)</f>
        <v>5</v>
      </c>
    </row>
    <row r="607" spans="2:12" x14ac:dyDescent="0.3">
      <c r="B607" s="72" t="s">
        <v>1781</v>
      </c>
      <c r="C607" s="20" t="s">
        <v>1176</v>
      </c>
      <c r="D607" s="20">
        <v>49</v>
      </c>
      <c r="E607" s="69" t="s">
        <v>1172</v>
      </c>
      <c r="F607" s="70">
        <v>45115</v>
      </c>
      <c r="G607" s="20">
        <v>39</v>
      </c>
      <c r="H607" s="73">
        <v>4.5999999999999996</v>
      </c>
      <c r="I607" s="48">
        <f>IF(MONTH(CallsTable[[#This Row],[Date of Call]])&lt;=6, YEAR(CallsTable[[#This Row],[Date of Call]]),YEAR(CallsTable[[#This Row],[Date of Call]])+1)</f>
        <v>2024</v>
      </c>
      <c r="J607" s="48" t="str">
        <f>TEXT(CallsTable[[#This Row],[Date of Call]],"DDDD")</f>
        <v>Saturday</v>
      </c>
      <c r="K607" s="48" t="str" cm="1">
        <f t="array" ref="K607">_xlfn.IFS(CallsTable[[#This Row],[Duration]]&lt;=10,"Under 10 mins",CallsTable[[#This Row],[Duration]]&lt;=30,"10 to 30 mins", CallsTable[[#This Row],[Duration]]&lt;60,"30 to 60 mins", CallsTable[[#This Row],[Duration]]&lt;=120,"1 to 2 hours",TRUE, "More than 2 hours")</f>
        <v>30 to 60 mins</v>
      </c>
      <c r="L607" s="5">
        <f>ROUND(CallsTable[[#This Row],[Satisfaction Rating]],0)</f>
        <v>5</v>
      </c>
    </row>
    <row r="608" spans="2:12" x14ac:dyDescent="0.3">
      <c r="B608" s="72" t="s">
        <v>1782</v>
      </c>
      <c r="C608" s="20" t="s">
        <v>1162</v>
      </c>
      <c r="D608" s="20">
        <v>72</v>
      </c>
      <c r="E608" s="69" t="s">
        <v>1157</v>
      </c>
      <c r="F608" s="70">
        <v>45115</v>
      </c>
      <c r="G608" s="20">
        <v>76</v>
      </c>
      <c r="H608" s="73">
        <v>4.5</v>
      </c>
      <c r="I608" s="48">
        <f>IF(MONTH(CallsTable[[#This Row],[Date of Call]])&lt;=6, YEAR(CallsTable[[#This Row],[Date of Call]]),YEAR(CallsTable[[#This Row],[Date of Call]])+1)</f>
        <v>2024</v>
      </c>
      <c r="J608" s="48" t="str">
        <f>TEXT(CallsTable[[#This Row],[Date of Call]],"DDDD")</f>
        <v>Saturday</v>
      </c>
      <c r="K608" s="48" t="str" cm="1">
        <f t="array" ref="K608">_xlfn.IFS(CallsTable[[#This Row],[Duration]]&lt;=10,"Under 10 mins",CallsTable[[#This Row],[Duration]]&lt;=30,"10 to 30 mins", CallsTable[[#This Row],[Duration]]&lt;60,"30 to 60 mins", CallsTable[[#This Row],[Duration]]&lt;=120,"1 to 2 hours",TRUE, "More than 2 hours")</f>
        <v>1 to 2 hours</v>
      </c>
      <c r="L608" s="5">
        <f>ROUND(CallsTable[[#This Row],[Satisfaction Rating]],0)</f>
        <v>5</v>
      </c>
    </row>
    <row r="609" spans="2:12" x14ac:dyDescent="0.3">
      <c r="B609" s="72" t="s">
        <v>1783</v>
      </c>
      <c r="C609" s="20" t="s">
        <v>1161</v>
      </c>
      <c r="D609" s="20">
        <v>50</v>
      </c>
      <c r="E609" s="69" t="s">
        <v>1157</v>
      </c>
      <c r="F609" s="70">
        <v>45115</v>
      </c>
      <c r="G609" s="20">
        <v>40</v>
      </c>
      <c r="H609" s="73">
        <v>5</v>
      </c>
      <c r="I609" s="48">
        <f>IF(MONTH(CallsTable[[#This Row],[Date of Call]])&lt;=6, YEAR(CallsTable[[#This Row],[Date of Call]]),YEAR(CallsTable[[#This Row],[Date of Call]])+1)</f>
        <v>2024</v>
      </c>
      <c r="J609" s="48" t="str">
        <f>TEXT(CallsTable[[#This Row],[Date of Call]],"DDDD")</f>
        <v>Saturday</v>
      </c>
      <c r="K609" s="48" t="str" cm="1">
        <f t="array" ref="K609">_xlfn.IFS(CallsTable[[#This Row],[Duration]]&lt;=10,"Under 10 mins",CallsTable[[#This Row],[Duration]]&lt;=30,"10 to 30 mins", CallsTable[[#This Row],[Duration]]&lt;60,"30 to 60 mins", CallsTable[[#This Row],[Duration]]&lt;=120,"1 to 2 hours",TRUE, "More than 2 hours")</f>
        <v>30 to 60 mins</v>
      </c>
      <c r="L609" s="5">
        <f>ROUND(CallsTable[[#This Row],[Satisfaction Rating]],0)</f>
        <v>5</v>
      </c>
    </row>
    <row r="610" spans="2:12" x14ac:dyDescent="0.3">
      <c r="B610" s="72" t="s">
        <v>1784</v>
      </c>
      <c r="C610" s="20" t="s">
        <v>1162</v>
      </c>
      <c r="D610" s="20">
        <v>52</v>
      </c>
      <c r="E610" s="69" t="s">
        <v>1178</v>
      </c>
      <c r="F610" s="70">
        <v>45115</v>
      </c>
      <c r="G610" s="20">
        <v>42</v>
      </c>
      <c r="H610" s="73">
        <v>4.8</v>
      </c>
      <c r="I610" s="48">
        <f>IF(MONTH(CallsTable[[#This Row],[Date of Call]])&lt;=6, YEAR(CallsTable[[#This Row],[Date of Call]]),YEAR(CallsTable[[#This Row],[Date of Call]])+1)</f>
        <v>2024</v>
      </c>
      <c r="J610" s="48" t="str">
        <f>TEXT(CallsTable[[#This Row],[Date of Call]],"DDDD")</f>
        <v>Saturday</v>
      </c>
      <c r="K610" s="48" t="str" cm="1">
        <f t="array" ref="K610">_xlfn.IFS(CallsTable[[#This Row],[Duration]]&lt;=10,"Under 10 mins",CallsTable[[#This Row],[Duration]]&lt;=30,"10 to 30 mins", CallsTable[[#This Row],[Duration]]&lt;60,"30 to 60 mins", CallsTable[[#This Row],[Duration]]&lt;=120,"1 to 2 hours",TRUE, "More than 2 hours")</f>
        <v>30 to 60 mins</v>
      </c>
      <c r="L610" s="5">
        <f>ROUND(CallsTable[[#This Row],[Satisfaction Rating]],0)</f>
        <v>5</v>
      </c>
    </row>
    <row r="611" spans="2:12" x14ac:dyDescent="0.3">
      <c r="B611" s="72" t="s">
        <v>1785</v>
      </c>
      <c r="C611" s="20" t="s">
        <v>1165</v>
      </c>
      <c r="D611" s="20">
        <v>85</v>
      </c>
      <c r="E611" s="69" t="s">
        <v>1184</v>
      </c>
      <c r="F611" s="70">
        <v>45116</v>
      </c>
      <c r="G611" s="20">
        <v>215</v>
      </c>
      <c r="H611" s="73">
        <v>3.5</v>
      </c>
      <c r="I611" s="48">
        <f>IF(MONTH(CallsTable[[#This Row],[Date of Call]])&lt;=6, YEAR(CallsTable[[#This Row],[Date of Call]]),YEAR(CallsTable[[#This Row],[Date of Call]])+1)</f>
        <v>2024</v>
      </c>
      <c r="J611" s="48" t="str">
        <f>TEXT(CallsTable[[#This Row],[Date of Call]],"DDDD")</f>
        <v>Sunday</v>
      </c>
      <c r="K611" s="48" t="str" cm="1">
        <f t="array" ref="K611">_xlfn.IFS(CallsTable[[#This Row],[Duration]]&lt;=10,"Under 10 mins",CallsTable[[#This Row],[Duration]]&lt;=30,"10 to 30 mins", CallsTable[[#This Row],[Duration]]&lt;60,"30 to 60 mins", CallsTable[[#This Row],[Duration]]&lt;=120,"1 to 2 hours",TRUE, "More than 2 hours")</f>
        <v>1 to 2 hours</v>
      </c>
      <c r="L611" s="5">
        <f>ROUND(CallsTable[[#This Row],[Satisfaction Rating]],0)</f>
        <v>4</v>
      </c>
    </row>
    <row r="612" spans="2:12" x14ac:dyDescent="0.3">
      <c r="B612" s="72" t="s">
        <v>1786</v>
      </c>
      <c r="C612" s="20" t="s">
        <v>1181</v>
      </c>
      <c r="D612" s="20">
        <v>98</v>
      </c>
      <c r="E612" s="69" t="s">
        <v>1184</v>
      </c>
      <c r="F612" s="70">
        <v>45117</v>
      </c>
      <c r="G612" s="20">
        <v>130</v>
      </c>
      <c r="H612" s="73">
        <v>3.4</v>
      </c>
      <c r="I612" s="48">
        <f>IF(MONTH(CallsTable[[#This Row],[Date of Call]])&lt;=6, YEAR(CallsTable[[#This Row],[Date of Call]]),YEAR(CallsTable[[#This Row],[Date of Call]])+1)</f>
        <v>2024</v>
      </c>
      <c r="J612" s="48" t="str">
        <f>TEXT(CallsTable[[#This Row],[Date of Call]],"DDDD")</f>
        <v>Monday</v>
      </c>
      <c r="K612" s="48" t="str" cm="1">
        <f t="array" ref="K612">_xlfn.IFS(CallsTable[[#This Row],[Duration]]&lt;=10,"Under 10 mins",CallsTable[[#This Row],[Duration]]&lt;=30,"10 to 30 mins", CallsTable[[#This Row],[Duration]]&lt;60,"30 to 60 mins", CallsTable[[#This Row],[Duration]]&lt;=120,"1 to 2 hours",TRUE, "More than 2 hours")</f>
        <v>1 to 2 hours</v>
      </c>
      <c r="L612" s="5">
        <f>ROUND(CallsTable[[#This Row],[Satisfaction Rating]],0)</f>
        <v>3</v>
      </c>
    </row>
    <row r="613" spans="2:12" x14ac:dyDescent="0.3">
      <c r="B613" s="72" t="s">
        <v>1787</v>
      </c>
      <c r="C613" s="20" t="s">
        <v>1192</v>
      </c>
      <c r="D613" s="20">
        <v>52</v>
      </c>
      <c r="E613" s="69" t="s">
        <v>1184</v>
      </c>
      <c r="F613" s="70">
        <v>45117</v>
      </c>
      <c r="G613" s="20">
        <v>190</v>
      </c>
      <c r="H613" s="73">
        <v>3.3</v>
      </c>
      <c r="I613" s="48">
        <f>IF(MONTH(CallsTable[[#This Row],[Date of Call]])&lt;=6, YEAR(CallsTable[[#This Row],[Date of Call]]),YEAR(CallsTable[[#This Row],[Date of Call]])+1)</f>
        <v>2024</v>
      </c>
      <c r="J613" s="48" t="str">
        <f>TEXT(CallsTable[[#This Row],[Date of Call]],"DDDD")</f>
        <v>Monday</v>
      </c>
      <c r="K613" s="48" t="str" cm="1">
        <f t="array" ref="K613">_xlfn.IFS(CallsTable[[#This Row],[Duration]]&lt;=10,"Under 10 mins",CallsTable[[#This Row],[Duration]]&lt;=30,"10 to 30 mins", CallsTable[[#This Row],[Duration]]&lt;60,"30 to 60 mins", CallsTable[[#This Row],[Duration]]&lt;=120,"1 to 2 hours",TRUE, "More than 2 hours")</f>
        <v>30 to 60 mins</v>
      </c>
      <c r="L613" s="5">
        <f>ROUND(CallsTable[[#This Row],[Satisfaction Rating]],0)</f>
        <v>3</v>
      </c>
    </row>
    <row r="614" spans="2:12" x14ac:dyDescent="0.3">
      <c r="B614" s="72" t="s">
        <v>1788</v>
      </c>
      <c r="C614" s="20" t="s">
        <v>1171</v>
      </c>
      <c r="D614" s="20">
        <v>154</v>
      </c>
      <c r="E614" s="69" t="s">
        <v>1172</v>
      </c>
      <c r="F614" s="70">
        <v>45117</v>
      </c>
      <c r="G614" s="20">
        <v>164</v>
      </c>
      <c r="H614" s="73">
        <v>4.9000000000000004</v>
      </c>
      <c r="I614" s="48">
        <f>IF(MONTH(CallsTable[[#This Row],[Date of Call]])&lt;=6, YEAR(CallsTable[[#This Row],[Date of Call]]),YEAR(CallsTable[[#This Row],[Date of Call]])+1)</f>
        <v>2024</v>
      </c>
      <c r="J614" s="48" t="str">
        <f>TEXT(CallsTable[[#This Row],[Date of Call]],"DDDD")</f>
        <v>Monday</v>
      </c>
      <c r="K614" s="48" t="str" cm="1">
        <f t="array" ref="K614">_xlfn.IFS(CallsTable[[#This Row],[Duration]]&lt;=10,"Under 10 mins",CallsTable[[#This Row],[Duration]]&lt;=30,"10 to 30 mins", CallsTable[[#This Row],[Duration]]&lt;60,"30 to 60 mins", CallsTable[[#This Row],[Duration]]&lt;=120,"1 to 2 hours",TRUE, "More than 2 hours")</f>
        <v>More than 2 hours</v>
      </c>
      <c r="L614" s="5">
        <f>ROUND(CallsTable[[#This Row],[Satisfaction Rating]],0)</f>
        <v>5</v>
      </c>
    </row>
    <row r="615" spans="2:12" x14ac:dyDescent="0.3">
      <c r="B615" s="72" t="s">
        <v>1789</v>
      </c>
      <c r="C615" s="20" t="s">
        <v>1179</v>
      </c>
      <c r="D615" s="20">
        <v>131</v>
      </c>
      <c r="E615" s="69" t="s">
        <v>1166</v>
      </c>
      <c r="F615" s="70">
        <v>45118</v>
      </c>
      <c r="G615" s="20">
        <v>76</v>
      </c>
      <c r="H615" s="73">
        <v>4.5</v>
      </c>
      <c r="I615" s="48">
        <f>IF(MONTH(CallsTable[[#This Row],[Date of Call]])&lt;=6, YEAR(CallsTable[[#This Row],[Date of Call]]),YEAR(CallsTable[[#This Row],[Date of Call]])+1)</f>
        <v>2024</v>
      </c>
      <c r="J615" s="48" t="str">
        <f>TEXT(CallsTable[[#This Row],[Date of Call]],"DDDD")</f>
        <v>Tuesday</v>
      </c>
      <c r="K615" s="48" t="str" cm="1">
        <f t="array" ref="K615">_xlfn.IFS(CallsTable[[#This Row],[Duration]]&lt;=10,"Under 10 mins",CallsTable[[#This Row],[Duration]]&lt;=30,"10 to 30 mins", CallsTable[[#This Row],[Duration]]&lt;60,"30 to 60 mins", CallsTable[[#This Row],[Duration]]&lt;=120,"1 to 2 hours",TRUE, "More than 2 hours")</f>
        <v>More than 2 hours</v>
      </c>
      <c r="L615" s="5">
        <f>ROUND(CallsTable[[#This Row],[Satisfaction Rating]],0)</f>
        <v>5</v>
      </c>
    </row>
    <row r="616" spans="2:12" x14ac:dyDescent="0.3">
      <c r="B616" s="72" t="s">
        <v>1790</v>
      </c>
      <c r="C616" s="20" t="s">
        <v>1165</v>
      </c>
      <c r="D616" s="20">
        <v>73</v>
      </c>
      <c r="E616" s="69" t="s">
        <v>1166</v>
      </c>
      <c r="F616" s="70">
        <v>45119</v>
      </c>
      <c r="G616" s="20">
        <v>87</v>
      </c>
      <c r="H616" s="73">
        <v>4.8</v>
      </c>
      <c r="I616" s="48">
        <f>IF(MONTH(CallsTable[[#This Row],[Date of Call]])&lt;=6, YEAR(CallsTable[[#This Row],[Date of Call]]),YEAR(CallsTable[[#This Row],[Date of Call]])+1)</f>
        <v>2024</v>
      </c>
      <c r="J616" s="48" t="str">
        <f>TEXT(CallsTable[[#This Row],[Date of Call]],"DDDD")</f>
        <v>Wednesday</v>
      </c>
      <c r="K616" s="48" t="str" cm="1">
        <f t="array" ref="K616">_xlfn.IFS(CallsTable[[#This Row],[Duration]]&lt;=10,"Under 10 mins",CallsTable[[#This Row],[Duration]]&lt;=30,"10 to 30 mins", CallsTable[[#This Row],[Duration]]&lt;60,"30 to 60 mins", CallsTable[[#This Row],[Duration]]&lt;=120,"1 to 2 hours",TRUE, "More than 2 hours")</f>
        <v>1 to 2 hours</v>
      </c>
      <c r="L616" s="5">
        <f>ROUND(CallsTable[[#This Row],[Satisfaction Rating]],0)</f>
        <v>5</v>
      </c>
    </row>
    <row r="617" spans="2:12" x14ac:dyDescent="0.3">
      <c r="B617" s="72" t="s">
        <v>1791</v>
      </c>
      <c r="C617" s="20" t="s">
        <v>1187</v>
      </c>
      <c r="D617" s="20">
        <v>45</v>
      </c>
      <c r="E617" s="69" t="s">
        <v>1184</v>
      </c>
      <c r="F617" s="70">
        <v>45119</v>
      </c>
      <c r="G617" s="20">
        <v>84</v>
      </c>
      <c r="H617" s="73">
        <v>4.8</v>
      </c>
      <c r="I617" s="48">
        <f>IF(MONTH(CallsTable[[#This Row],[Date of Call]])&lt;=6, YEAR(CallsTable[[#This Row],[Date of Call]]),YEAR(CallsTable[[#This Row],[Date of Call]])+1)</f>
        <v>2024</v>
      </c>
      <c r="J617" s="48" t="str">
        <f>TEXT(CallsTable[[#This Row],[Date of Call]],"DDDD")</f>
        <v>Wednesday</v>
      </c>
      <c r="K617" s="48" t="str" cm="1">
        <f t="array" ref="K617">_xlfn.IFS(CallsTable[[#This Row],[Duration]]&lt;=10,"Under 10 mins",CallsTable[[#This Row],[Duration]]&lt;=30,"10 to 30 mins", CallsTable[[#This Row],[Duration]]&lt;60,"30 to 60 mins", CallsTable[[#This Row],[Duration]]&lt;=120,"1 to 2 hours",TRUE, "More than 2 hours")</f>
        <v>30 to 60 mins</v>
      </c>
      <c r="L617" s="5">
        <f>ROUND(CallsTable[[#This Row],[Satisfaction Rating]],0)</f>
        <v>5</v>
      </c>
    </row>
    <row r="618" spans="2:12" x14ac:dyDescent="0.3">
      <c r="B618" s="72" t="s">
        <v>1792</v>
      </c>
      <c r="C618" s="20" t="s">
        <v>1174</v>
      </c>
      <c r="D618" s="20">
        <v>114</v>
      </c>
      <c r="E618" s="69" t="s">
        <v>1178</v>
      </c>
      <c r="F618" s="70">
        <v>45119</v>
      </c>
      <c r="G618" s="20">
        <v>114</v>
      </c>
      <c r="H618" s="73">
        <v>3.9</v>
      </c>
      <c r="I618" s="48">
        <f>IF(MONTH(CallsTable[[#This Row],[Date of Call]])&lt;=6, YEAR(CallsTable[[#This Row],[Date of Call]]),YEAR(CallsTable[[#This Row],[Date of Call]])+1)</f>
        <v>2024</v>
      </c>
      <c r="J618" s="48" t="str">
        <f>TEXT(CallsTable[[#This Row],[Date of Call]],"DDDD")</f>
        <v>Wednesday</v>
      </c>
      <c r="K618" s="48" t="str" cm="1">
        <f t="array" ref="K618">_xlfn.IFS(CallsTable[[#This Row],[Duration]]&lt;=10,"Under 10 mins",CallsTable[[#This Row],[Duration]]&lt;=30,"10 to 30 mins", CallsTable[[#This Row],[Duration]]&lt;60,"30 to 60 mins", CallsTable[[#This Row],[Duration]]&lt;=120,"1 to 2 hours",TRUE, "More than 2 hours")</f>
        <v>1 to 2 hours</v>
      </c>
      <c r="L618" s="5">
        <f>ROUND(CallsTable[[#This Row],[Satisfaction Rating]],0)</f>
        <v>4</v>
      </c>
    </row>
    <row r="619" spans="2:12" x14ac:dyDescent="0.3">
      <c r="B619" s="72" t="s">
        <v>1793</v>
      </c>
      <c r="C619" s="20" t="s">
        <v>1181</v>
      </c>
      <c r="D619" s="20">
        <v>69</v>
      </c>
      <c r="E619" s="69" t="s">
        <v>1166</v>
      </c>
      <c r="F619" s="70">
        <v>45120</v>
      </c>
      <c r="G619" s="20">
        <v>56</v>
      </c>
      <c r="H619" s="73">
        <v>3.9</v>
      </c>
      <c r="I619" s="48">
        <f>IF(MONTH(CallsTable[[#This Row],[Date of Call]])&lt;=6, YEAR(CallsTable[[#This Row],[Date of Call]]),YEAR(CallsTable[[#This Row],[Date of Call]])+1)</f>
        <v>2024</v>
      </c>
      <c r="J619" s="48" t="str">
        <f>TEXT(CallsTable[[#This Row],[Date of Call]],"DDDD")</f>
        <v>Thursday</v>
      </c>
      <c r="K619" s="48" t="str" cm="1">
        <f t="array" ref="K619">_xlfn.IFS(CallsTable[[#This Row],[Duration]]&lt;=10,"Under 10 mins",CallsTable[[#This Row],[Duration]]&lt;=30,"10 to 30 mins", CallsTable[[#This Row],[Duration]]&lt;60,"30 to 60 mins", CallsTable[[#This Row],[Duration]]&lt;=120,"1 to 2 hours",TRUE, "More than 2 hours")</f>
        <v>1 to 2 hours</v>
      </c>
      <c r="L619" s="5">
        <f>ROUND(CallsTable[[#This Row],[Satisfaction Rating]],0)</f>
        <v>4</v>
      </c>
    </row>
    <row r="620" spans="2:12" x14ac:dyDescent="0.3">
      <c r="B620" s="72" t="s">
        <v>1794</v>
      </c>
      <c r="C620" s="20" t="s">
        <v>1179</v>
      </c>
      <c r="D620" s="20">
        <v>33</v>
      </c>
      <c r="E620" s="69" t="s">
        <v>1172</v>
      </c>
      <c r="F620" s="70">
        <v>45120</v>
      </c>
      <c r="G620" s="20">
        <v>27</v>
      </c>
      <c r="H620" s="73">
        <v>3.7</v>
      </c>
      <c r="I620" s="48">
        <f>IF(MONTH(CallsTable[[#This Row],[Date of Call]])&lt;=6, YEAR(CallsTable[[#This Row],[Date of Call]]),YEAR(CallsTable[[#This Row],[Date of Call]])+1)</f>
        <v>2024</v>
      </c>
      <c r="J620" s="48" t="str">
        <f>TEXT(CallsTable[[#This Row],[Date of Call]],"DDDD")</f>
        <v>Thursday</v>
      </c>
      <c r="K620" s="48" t="str" cm="1">
        <f t="array" ref="K620">_xlfn.IFS(CallsTable[[#This Row],[Duration]]&lt;=10,"Under 10 mins",CallsTable[[#This Row],[Duration]]&lt;=30,"10 to 30 mins", CallsTable[[#This Row],[Duration]]&lt;60,"30 to 60 mins", CallsTable[[#This Row],[Duration]]&lt;=120,"1 to 2 hours",TRUE, "More than 2 hours")</f>
        <v>30 to 60 mins</v>
      </c>
      <c r="L620" s="5">
        <f>ROUND(CallsTable[[#This Row],[Satisfaction Rating]],0)</f>
        <v>4</v>
      </c>
    </row>
    <row r="621" spans="2:12" x14ac:dyDescent="0.3">
      <c r="B621" s="72" t="s">
        <v>1795</v>
      </c>
      <c r="C621" s="20" t="s">
        <v>1161</v>
      </c>
      <c r="D621" s="20">
        <v>31</v>
      </c>
      <c r="E621" s="69" t="s">
        <v>1157</v>
      </c>
      <c r="F621" s="70">
        <v>45121</v>
      </c>
      <c r="G621" s="20">
        <v>84</v>
      </c>
      <c r="H621" s="73">
        <v>4.8</v>
      </c>
      <c r="I621" s="48">
        <f>IF(MONTH(CallsTable[[#This Row],[Date of Call]])&lt;=6, YEAR(CallsTable[[#This Row],[Date of Call]]),YEAR(CallsTable[[#This Row],[Date of Call]])+1)</f>
        <v>2024</v>
      </c>
      <c r="J621" s="48" t="str">
        <f>TEXT(CallsTable[[#This Row],[Date of Call]],"DDDD")</f>
        <v>Friday</v>
      </c>
      <c r="K621" s="48" t="str" cm="1">
        <f t="array" ref="K621">_xlfn.IFS(CallsTable[[#This Row],[Duration]]&lt;=10,"Under 10 mins",CallsTable[[#This Row],[Duration]]&lt;=30,"10 to 30 mins", CallsTable[[#This Row],[Duration]]&lt;60,"30 to 60 mins", CallsTable[[#This Row],[Duration]]&lt;=120,"1 to 2 hours",TRUE, "More than 2 hours")</f>
        <v>30 to 60 mins</v>
      </c>
      <c r="L621" s="5">
        <f>ROUND(CallsTable[[#This Row],[Satisfaction Rating]],0)</f>
        <v>5</v>
      </c>
    </row>
    <row r="622" spans="2:12" x14ac:dyDescent="0.3">
      <c r="B622" s="72" t="s">
        <v>1796</v>
      </c>
      <c r="C622" s="20" t="s">
        <v>1187</v>
      </c>
      <c r="D622" s="20">
        <v>168</v>
      </c>
      <c r="E622" s="69" t="s">
        <v>1172</v>
      </c>
      <c r="F622" s="70">
        <v>45121</v>
      </c>
      <c r="G622" s="20">
        <v>72</v>
      </c>
      <c r="H622" s="73">
        <v>3.5</v>
      </c>
      <c r="I622" s="48">
        <f>IF(MONTH(CallsTable[[#This Row],[Date of Call]])&lt;=6, YEAR(CallsTable[[#This Row],[Date of Call]]),YEAR(CallsTable[[#This Row],[Date of Call]])+1)</f>
        <v>2024</v>
      </c>
      <c r="J622" s="48" t="str">
        <f>TEXT(CallsTable[[#This Row],[Date of Call]],"DDDD")</f>
        <v>Friday</v>
      </c>
      <c r="K622" s="48" t="str" cm="1">
        <f t="array" ref="K622">_xlfn.IFS(CallsTable[[#This Row],[Duration]]&lt;=10,"Under 10 mins",CallsTable[[#This Row],[Duration]]&lt;=30,"10 to 30 mins", CallsTable[[#This Row],[Duration]]&lt;60,"30 to 60 mins", CallsTable[[#This Row],[Duration]]&lt;=120,"1 to 2 hours",TRUE, "More than 2 hours")</f>
        <v>More than 2 hours</v>
      </c>
      <c r="L622" s="5">
        <f>ROUND(CallsTable[[#This Row],[Satisfaction Rating]],0)</f>
        <v>4</v>
      </c>
    </row>
    <row r="623" spans="2:12" x14ac:dyDescent="0.3">
      <c r="B623" s="72" t="s">
        <v>1797</v>
      </c>
      <c r="C623" s="20" t="s">
        <v>1165</v>
      </c>
      <c r="D623" s="20">
        <v>111</v>
      </c>
      <c r="E623" s="69" t="s">
        <v>1178</v>
      </c>
      <c r="F623" s="70">
        <v>45122</v>
      </c>
      <c r="G623" s="20">
        <v>126</v>
      </c>
      <c r="H623" s="73">
        <v>4.2</v>
      </c>
      <c r="I623" s="48">
        <f>IF(MONTH(CallsTable[[#This Row],[Date of Call]])&lt;=6, YEAR(CallsTable[[#This Row],[Date of Call]]),YEAR(CallsTable[[#This Row],[Date of Call]])+1)</f>
        <v>2024</v>
      </c>
      <c r="J623" s="48" t="str">
        <f>TEXT(CallsTable[[#This Row],[Date of Call]],"DDDD")</f>
        <v>Saturday</v>
      </c>
      <c r="K623" s="48" t="str" cm="1">
        <f t="array" ref="K623">_xlfn.IFS(CallsTable[[#This Row],[Duration]]&lt;=10,"Under 10 mins",CallsTable[[#This Row],[Duration]]&lt;=30,"10 to 30 mins", CallsTable[[#This Row],[Duration]]&lt;60,"30 to 60 mins", CallsTable[[#This Row],[Duration]]&lt;=120,"1 to 2 hours",TRUE, "More than 2 hours")</f>
        <v>1 to 2 hours</v>
      </c>
      <c r="L623" s="5">
        <f>ROUND(CallsTable[[#This Row],[Satisfaction Rating]],0)</f>
        <v>4</v>
      </c>
    </row>
    <row r="624" spans="2:12" x14ac:dyDescent="0.3">
      <c r="B624" s="72" t="s">
        <v>1798</v>
      </c>
      <c r="C624" s="20" t="s">
        <v>1161</v>
      </c>
      <c r="D624" s="20">
        <v>80</v>
      </c>
      <c r="E624" s="69" t="s">
        <v>1172</v>
      </c>
      <c r="F624" s="70">
        <v>45123</v>
      </c>
      <c r="G624" s="20">
        <v>88</v>
      </c>
      <c r="H624" s="73">
        <v>4.9000000000000004</v>
      </c>
      <c r="I624" s="48">
        <f>IF(MONTH(CallsTable[[#This Row],[Date of Call]])&lt;=6, YEAR(CallsTable[[#This Row],[Date of Call]]),YEAR(CallsTable[[#This Row],[Date of Call]])+1)</f>
        <v>2024</v>
      </c>
      <c r="J624" s="48" t="str">
        <f>TEXT(CallsTable[[#This Row],[Date of Call]],"DDDD")</f>
        <v>Sunday</v>
      </c>
      <c r="K624" s="48" t="str" cm="1">
        <f t="array" ref="K624">_xlfn.IFS(CallsTable[[#This Row],[Duration]]&lt;=10,"Under 10 mins",CallsTable[[#This Row],[Duration]]&lt;=30,"10 to 30 mins", CallsTable[[#This Row],[Duration]]&lt;60,"30 to 60 mins", CallsTable[[#This Row],[Duration]]&lt;=120,"1 to 2 hours",TRUE, "More than 2 hours")</f>
        <v>1 to 2 hours</v>
      </c>
      <c r="L624" s="5">
        <f>ROUND(CallsTable[[#This Row],[Satisfaction Rating]],0)</f>
        <v>5</v>
      </c>
    </row>
    <row r="625" spans="2:12" x14ac:dyDescent="0.3">
      <c r="B625" s="72" t="s">
        <v>1799</v>
      </c>
      <c r="C625" s="20" t="s">
        <v>1156</v>
      </c>
      <c r="D625" s="20">
        <v>37</v>
      </c>
      <c r="E625" s="69" t="s">
        <v>1172</v>
      </c>
      <c r="F625" s="70">
        <v>45123</v>
      </c>
      <c r="G625" s="20">
        <v>124</v>
      </c>
      <c r="H625" s="73">
        <v>4.5999999999999996</v>
      </c>
      <c r="I625" s="48">
        <f>IF(MONTH(CallsTable[[#This Row],[Date of Call]])&lt;=6, YEAR(CallsTable[[#This Row],[Date of Call]]),YEAR(CallsTable[[#This Row],[Date of Call]])+1)</f>
        <v>2024</v>
      </c>
      <c r="J625" s="48" t="str">
        <f>TEXT(CallsTable[[#This Row],[Date of Call]],"DDDD")</f>
        <v>Sunday</v>
      </c>
      <c r="K625" s="48" t="str" cm="1">
        <f t="array" ref="K625">_xlfn.IFS(CallsTable[[#This Row],[Duration]]&lt;=10,"Under 10 mins",CallsTable[[#This Row],[Duration]]&lt;=30,"10 to 30 mins", CallsTable[[#This Row],[Duration]]&lt;60,"30 to 60 mins", CallsTable[[#This Row],[Duration]]&lt;=120,"1 to 2 hours",TRUE, "More than 2 hours")</f>
        <v>30 to 60 mins</v>
      </c>
      <c r="L625" s="5">
        <f>ROUND(CallsTable[[#This Row],[Satisfaction Rating]],0)</f>
        <v>5</v>
      </c>
    </row>
    <row r="626" spans="2:12" x14ac:dyDescent="0.3">
      <c r="B626" s="72" t="s">
        <v>1800</v>
      </c>
      <c r="C626" s="20" t="s">
        <v>1158</v>
      </c>
      <c r="D626" s="20">
        <v>137</v>
      </c>
      <c r="E626" s="69" t="s">
        <v>1172</v>
      </c>
      <c r="F626" s="70">
        <v>45124</v>
      </c>
      <c r="G626" s="20">
        <v>84</v>
      </c>
      <c r="H626" s="73">
        <v>2.6</v>
      </c>
      <c r="I626" s="48">
        <f>IF(MONTH(CallsTable[[#This Row],[Date of Call]])&lt;=6, YEAR(CallsTable[[#This Row],[Date of Call]]),YEAR(CallsTable[[#This Row],[Date of Call]])+1)</f>
        <v>2024</v>
      </c>
      <c r="J626" s="48" t="str">
        <f>TEXT(CallsTable[[#This Row],[Date of Call]],"DDDD")</f>
        <v>Monday</v>
      </c>
      <c r="K626" s="48" t="str" cm="1">
        <f t="array" ref="K626">_xlfn.IFS(CallsTable[[#This Row],[Duration]]&lt;=10,"Under 10 mins",CallsTable[[#This Row],[Duration]]&lt;=30,"10 to 30 mins", CallsTable[[#This Row],[Duration]]&lt;60,"30 to 60 mins", CallsTable[[#This Row],[Duration]]&lt;=120,"1 to 2 hours",TRUE, "More than 2 hours")</f>
        <v>More than 2 hours</v>
      </c>
      <c r="L626" s="5">
        <f>ROUND(CallsTable[[#This Row],[Satisfaction Rating]],0)</f>
        <v>3</v>
      </c>
    </row>
    <row r="627" spans="2:12" x14ac:dyDescent="0.3">
      <c r="B627" s="72" t="s">
        <v>1801</v>
      </c>
      <c r="C627" s="20" t="s">
        <v>1181</v>
      </c>
      <c r="D627" s="20">
        <v>123</v>
      </c>
      <c r="E627" s="69" t="s">
        <v>1178</v>
      </c>
      <c r="F627" s="70">
        <v>45124</v>
      </c>
      <c r="G627" s="20">
        <v>80</v>
      </c>
      <c r="H627" s="73">
        <v>2.7</v>
      </c>
      <c r="I627" s="48">
        <f>IF(MONTH(CallsTable[[#This Row],[Date of Call]])&lt;=6, YEAR(CallsTable[[#This Row],[Date of Call]]),YEAR(CallsTable[[#This Row],[Date of Call]])+1)</f>
        <v>2024</v>
      </c>
      <c r="J627" s="48" t="str">
        <f>TEXT(CallsTable[[#This Row],[Date of Call]],"DDDD")</f>
        <v>Monday</v>
      </c>
      <c r="K627" s="48" t="str" cm="1">
        <f t="array" ref="K627">_xlfn.IFS(CallsTable[[#This Row],[Duration]]&lt;=10,"Under 10 mins",CallsTable[[#This Row],[Duration]]&lt;=30,"10 to 30 mins", CallsTable[[#This Row],[Duration]]&lt;60,"30 to 60 mins", CallsTable[[#This Row],[Duration]]&lt;=120,"1 to 2 hours",TRUE, "More than 2 hours")</f>
        <v>More than 2 hours</v>
      </c>
      <c r="L627" s="5">
        <f>ROUND(CallsTable[[#This Row],[Satisfaction Rating]],0)</f>
        <v>3</v>
      </c>
    </row>
    <row r="628" spans="2:12" x14ac:dyDescent="0.3">
      <c r="B628" s="72" t="s">
        <v>1802</v>
      </c>
      <c r="C628" s="20" t="s">
        <v>1188</v>
      </c>
      <c r="D628" s="20">
        <v>105</v>
      </c>
      <c r="E628" s="69" t="s">
        <v>1178</v>
      </c>
      <c r="F628" s="70">
        <v>45125</v>
      </c>
      <c r="G628" s="20">
        <v>176</v>
      </c>
      <c r="H628" s="73">
        <v>4.7</v>
      </c>
      <c r="I628" s="48">
        <f>IF(MONTH(CallsTable[[#This Row],[Date of Call]])&lt;=6, YEAR(CallsTable[[#This Row],[Date of Call]]),YEAR(CallsTable[[#This Row],[Date of Call]])+1)</f>
        <v>2024</v>
      </c>
      <c r="J628" s="48" t="str">
        <f>TEXT(CallsTable[[#This Row],[Date of Call]],"DDDD")</f>
        <v>Tuesday</v>
      </c>
      <c r="K628" s="48" t="str" cm="1">
        <f t="array" ref="K628">_xlfn.IFS(CallsTable[[#This Row],[Duration]]&lt;=10,"Under 10 mins",CallsTable[[#This Row],[Duration]]&lt;=30,"10 to 30 mins", CallsTable[[#This Row],[Duration]]&lt;60,"30 to 60 mins", CallsTable[[#This Row],[Duration]]&lt;=120,"1 to 2 hours",TRUE, "More than 2 hours")</f>
        <v>1 to 2 hours</v>
      </c>
      <c r="L628" s="5">
        <f>ROUND(CallsTable[[#This Row],[Satisfaction Rating]],0)</f>
        <v>5</v>
      </c>
    </row>
    <row r="629" spans="2:12" x14ac:dyDescent="0.3">
      <c r="B629" s="72" t="s">
        <v>1803</v>
      </c>
      <c r="C629" s="20" t="s">
        <v>1156</v>
      </c>
      <c r="D629" s="20">
        <v>76</v>
      </c>
      <c r="E629" s="69" t="s">
        <v>1184</v>
      </c>
      <c r="F629" s="70">
        <v>45126</v>
      </c>
      <c r="G629" s="20">
        <v>84</v>
      </c>
      <c r="H629" s="73">
        <v>3.9</v>
      </c>
      <c r="I629" s="48">
        <f>IF(MONTH(CallsTable[[#This Row],[Date of Call]])&lt;=6, YEAR(CallsTable[[#This Row],[Date of Call]]),YEAR(CallsTable[[#This Row],[Date of Call]])+1)</f>
        <v>2024</v>
      </c>
      <c r="J629" s="48" t="str">
        <f>TEXT(CallsTable[[#This Row],[Date of Call]],"DDDD")</f>
        <v>Wednesday</v>
      </c>
      <c r="K629" s="48" t="str" cm="1">
        <f t="array" ref="K629">_xlfn.IFS(CallsTable[[#This Row],[Duration]]&lt;=10,"Under 10 mins",CallsTable[[#This Row],[Duration]]&lt;=30,"10 to 30 mins", CallsTable[[#This Row],[Duration]]&lt;60,"30 to 60 mins", CallsTable[[#This Row],[Duration]]&lt;=120,"1 to 2 hours",TRUE, "More than 2 hours")</f>
        <v>1 to 2 hours</v>
      </c>
      <c r="L629" s="5">
        <f>ROUND(CallsTable[[#This Row],[Satisfaction Rating]],0)</f>
        <v>4</v>
      </c>
    </row>
    <row r="630" spans="2:12" x14ac:dyDescent="0.3">
      <c r="B630" s="72" t="s">
        <v>1804</v>
      </c>
      <c r="C630" s="20" t="s">
        <v>1161</v>
      </c>
      <c r="D630" s="20">
        <v>144</v>
      </c>
      <c r="E630" s="69" t="s">
        <v>1184</v>
      </c>
      <c r="F630" s="70">
        <v>45126</v>
      </c>
      <c r="G630" s="20">
        <v>164</v>
      </c>
      <c r="H630" s="73">
        <v>2.8</v>
      </c>
      <c r="I630" s="48">
        <f>IF(MONTH(CallsTable[[#This Row],[Date of Call]])&lt;=6, YEAR(CallsTable[[#This Row],[Date of Call]]),YEAR(CallsTable[[#This Row],[Date of Call]])+1)</f>
        <v>2024</v>
      </c>
      <c r="J630" s="48" t="str">
        <f>TEXT(CallsTable[[#This Row],[Date of Call]],"DDDD")</f>
        <v>Wednesday</v>
      </c>
      <c r="K630" s="48" t="str" cm="1">
        <f t="array" ref="K630">_xlfn.IFS(CallsTable[[#This Row],[Duration]]&lt;=10,"Under 10 mins",CallsTable[[#This Row],[Duration]]&lt;=30,"10 to 30 mins", CallsTable[[#This Row],[Duration]]&lt;60,"30 to 60 mins", CallsTable[[#This Row],[Duration]]&lt;=120,"1 to 2 hours",TRUE, "More than 2 hours")</f>
        <v>More than 2 hours</v>
      </c>
      <c r="L630" s="5">
        <f>ROUND(CallsTable[[#This Row],[Satisfaction Rating]],0)</f>
        <v>3</v>
      </c>
    </row>
    <row r="631" spans="2:12" x14ac:dyDescent="0.3">
      <c r="B631" s="72" t="s">
        <v>1805</v>
      </c>
      <c r="C631" s="20" t="s">
        <v>1179</v>
      </c>
      <c r="D631" s="20">
        <v>109</v>
      </c>
      <c r="E631" s="69" t="s">
        <v>1157</v>
      </c>
      <c r="F631" s="70">
        <v>45126</v>
      </c>
      <c r="G631" s="20">
        <v>132</v>
      </c>
      <c r="H631" s="73">
        <v>3.1</v>
      </c>
      <c r="I631" s="48">
        <f>IF(MONTH(CallsTable[[#This Row],[Date of Call]])&lt;=6, YEAR(CallsTable[[#This Row],[Date of Call]]),YEAR(CallsTable[[#This Row],[Date of Call]])+1)</f>
        <v>2024</v>
      </c>
      <c r="J631" s="48" t="str">
        <f>TEXT(CallsTable[[#This Row],[Date of Call]],"DDDD")</f>
        <v>Wednesday</v>
      </c>
      <c r="K631" s="48" t="str" cm="1">
        <f t="array" ref="K631">_xlfn.IFS(CallsTable[[#This Row],[Duration]]&lt;=10,"Under 10 mins",CallsTable[[#This Row],[Duration]]&lt;=30,"10 to 30 mins", CallsTable[[#This Row],[Duration]]&lt;60,"30 to 60 mins", CallsTable[[#This Row],[Duration]]&lt;=120,"1 to 2 hours",TRUE, "More than 2 hours")</f>
        <v>1 to 2 hours</v>
      </c>
      <c r="L631" s="5">
        <f>ROUND(CallsTable[[#This Row],[Satisfaction Rating]],0)</f>
        <v>3</v>
      </c>
    </row>
    <row r="632" spans="2:12" x14ac:dyDescent="0.3">
      <c r="B632" s="72" t="s">
        <v>1806</v>
      </c>
      <c r="C632" s="20" t="s">
        <v>1181</v>
      </c>
      <c r="D632" s="20">
        <v>172</v>
      </c>
      <c r="E632" s="69" t="s">
        <v>1172</v>
      </c>
      <c r="F632" s="70">
        <v>45127</v>
      </c>
      <c r="G632" s="20">
        <v>27</v>
      </c>
      <c r="H632" s="73">
        <v>4.2</v>
      </c>
      <c r="I632" s="48">
        <f>IF(MONTH(CallsTable[[#This Row],[Date of Call]])&lt;=6, YEAR(CallsTable[[#This Row],[Date of Call]]),YEAR(CallsTable[[#This Row],[Date of Call]])+1)</f>
        <v>2024</v>
      </c>
      <c r="J632" s="48" t="str">
        <f>TEXT(CallsTable[[#This Row],[Date of Call]],"DDDD")</f>
        <v>Thursday</v>
      </c>
      <c r="K632" s="48" t="str" cm="1">
        <f t="array" ref="K632">_xlfn.IFS(CallsTable[[#This Row],[Duration]]&lt;=10,"Under 10 mins",CallsTable[[#This Row],[Duration]]&lt;=30,"10 to 30 mins", CallsTable[[#This Row],[Duration]]&lt;60,"30 to 60 mins", CallsTable[[#This Row],[Duration]]&lt;=120,"1 to 2 hours",TRUE, "More than 2 hours")</f>
        <v>More than 2 hours</v>
      </c>
      <c r="L632" s="5">
        <f>ROUND(CallsTable[[#This Row],[Satisfaction Rating]],0)</f>
        <v>4</v>
      </c>
    </row>
    <row r="633" spans="2:12" x14ac:dyDescent="0.3">
      <c r="B633" s="72" t="s">
        <v>1807</v>
      </c>
      <c r="C633" s="20" t="s">
        <v>1161</v>
      </c>
      <c r="D633" s="20">
        <v>56</v>
      </c>
      <c r="E633" s="69" t="s">
        <v>1178</v>
      </c>
      <c r="F633" s="70">
        <v>45127</v>
      </c>
      <c r="G633" s="20">
        <v>27</v>
      </c>
      <c r="H633" s="73">
        <v>4.3</v>
      </c>
      <c r="I633" s="48">
        <f>IF(MONTH(CallsTable[[#This Row],[Date of Call]])&lt;=6, YEAR(CallsTable[[#This Row],[Date of Call]]),YEAR(CallsTable[[#This Row],[Date of Call]])+1)</f>
        <v>2024</v>
      </c>
      <c r="J633" s="48" t="str">
        <f>TEXT(CallsTable[[#This Row],[Date of Call]],"DDDD")</f>
        <v>Thursday</v>
      </c>
      <c r="K633" s="48" t="str" cm="1">
        <f t="array" ref="K633">_xlfn.IFS(CallsTable[[#This Row],[Duration]]&lt;=10,"Under 10 mins",CallsTable[[#This Row],[Duration]]&lt;=30,"10 to 30 mins", CallsTable[[#This Row],[Duration]]&lt;60,"30 to 60 mins", CallsTable[[#This Row],[Duration]]&lt;=120,"1 to 2 hours",TRUE, "More than 2 hours")</f>
        <v>30 to 60 mins</v>
      </c>
      <c r="L633" s="5">
        <f>ROUND(CallsTable[[#This Row],[Satisfaction Rating]],0)</f>
        <v>4</v>
      </c>
    </row>
    <row r="634" spans="2:12" x14ac:dyDescent="0.3">
      <c r="B634" s="72" t="s">
        <v>1808</v>
      </c>
      <c r="C634" s="20" t="s">
        <v>1161</v>
      </c>
      <c r="D634" s="20">
        <v>121</v>
      </c>
      <c r="E634" s="69" t="s">
        <v>1166</v>
      </c>
      <c r="F634" s="70">
        <v>45127</v>
      </c>
      <c r="G634" s="20">
        <v>20</v>
      </c>
      <c r="H634" s="73">
        <v>2.7</v>
      </c>
      <c r="I634" s="48">
        <f>IF(MONTH(CallsTable[[#This Row],[Date of Call]])&lt;=6, YEAR(CallsTable[[#This Row],[Date of Call]]),YEAR(CallsTable[[#This Row],[Date of Call]])+1)</f>
        <v>2024</v>
      </c>
      <c r="J634" s="48" t="str">
        <f>TEXT(CallsTable[[#This Row],[Date of Call]],"DDDD")</f>
        <v>Thursday</v>
      </c>
      <c r="K634" s="48" t="str" cm="1">
        <f t="array" ref="K634">_xlfn.IFS(CallsTable[[#This Row],[Duration]]&lt;=10,"Under 10 mins",CallsTable[[#This Row],[Duration]]&lt;=30,"10 to 30 mins", CallsTable[[#This Row],[Duration]]&lt;60,"30 to 60 mins", CallsTable[[#This Row],[Duration]]&lt;=120,"1 to 2 hours",TRUE, "More than 2 hours")</f>
        <v>More than 2 hours</v>
      </c>
      <c r="L634" s="5">
        <f>ROUND(CallsTable[[#This Row],[Satisfaction Rating]],0)</f>
        <v>3</v>
      </c>
    </row>
    <row r="635" spans="2:12" x14ac:dyDescent="0.3">
      <c r="B635" s="72" t="s">
        <v>1809</v>
      </c>
      <c r="C635" s="20" t="s">
        <v>1181</v>
      </c>
      <c r="D635" s="20">
        <v>41</v>
      </c>
      <c r="E635" s="69" t="s">
        <v>1178</v>
      </c>
      <c r="F635" s="70">
        <v>45128</v>
      </c>
      <c r="G635" s="20">
        <v>112</v>
      </c>
      <c r="H635" s="73">
        <v>2.2999999999999998</v>
      </c>
      <c r="I635" s="48">
        <f>IF(MONTH(CallsTable[[#This Row],[Date of Call]])&lt;=6, YEAR(CallsTable[[#This Row],[Date of Call]]),YEAR(CallsTable[[#This Row],[Date of Call]])+1)</f>
        <v>2024</v>
      </c>
      <c r="J635" s="48" t="str">
        <f>TEXT(CallsTable[[#This Row],[Date of Call]],"DDDD")</f>
        <v>Friday</v>
      </c>
      <c r="K635" s="48" t="str" cm="1">
        <f t="array" ref="K635">_xlfn.IFS(CallsTable[[#This Row],[Duration]]&lt;=10,"Under 10 mins",CallsTable[[#This Row],[Duration]]&lt;=30,"10 to 30 mins", CallsTable[[#This Row],[Duration]]&lt;60,"30 to 60 mins", CallsTable[[#This Row],[Duration]]&lt;=120,"1 to 2 hours",TRUE, "More than 2 hours")</f>
        <v>30 to 60 mins</v>
      </c>
      <c r="L635" s="5">
        <f>ROUND(CallsTable[[#This Row],[Satisfaction Rating]],0)</f>
        <v>2</v>
      </c>
    </row>
    <row r="636" spans="2:12" x14ac:dyDescent="0.3">
      <c r="B636" s="72" t="s">
        <v>1810</v>
      </c>
      <c r="C636" s="20" t="s">
        <v>1169</v>
      </c>
      <c r="D636" s="20">
        <v>60</v>
      </c>
      <c r="E636" s="69" t="s">
        <v>1172</v>
      </c>
      <c r="F636" s="70">
        <v>45128</v>
      </c>
      <c r="G636" s="20">
        <v>60</v>
      </c>
      <c r="H636" s="73">
        <v>2.2999999999999998</v>
      </c>
      <c r="I636" s="48">
        <f>IF(MONTH(CallsTable[[#This Row],[Date of Call]])&lt;=6, YEAR(CallsTable[[#This Row],[Date of Call]]),YEAR(CallsTable[[#This Row],[Date of Call]])+1)</f>
        <v>2024</v>
      </c>
      <c r="J636" s="48" t="str">
        <f>TEXT(CallsTable[[#This Row],[Date of Call]],"DDDD")</f>
        <v>Friday</v>
      </c>
      <c r="K636" s="48" t="str" cm="1">
        <f t="array" ref="K636">_xlfn.IFS(CallsTable[[#This Row],[Duration]]&lt;=10,"Under 10 mins",CallsTable[[#This Row],[Duration]]&lt;=30,"10 to 30 mins", CallsTable[[#This Row],[Duration]]&lt;60,"30 to 60 mins", CallsTable[[#This Row],[Duration]]&lt;=120,"1 to 2 hours",TRUE, "More than 2 hours")</f>
        <v>1 to 2 hours</v>
      </c>
      <c r="L636" s="5">
        <f>ROUND(CallsTable[[#This Row],[Satisfaction Rating]],0)</f>
        <v>2</v>
      </c>
    </row>
    <row r="637" spans="2:12" x14ac:dyDescent="0.3">
      <c r="B637" s="72" t="s">
        <v>1811</v>
      </c>
      <c r="C637" s="20" t="s">
        <v>1169</v>
      </c>
      <c r="D637" s="20">
        <v>144</v>
      </c>
      <c r="E637" s="69" t="s">
        <v>1172</v>
      </c>
      <c r="F637" s="70">
        <v>45129</v>
      </c>
      <c r="G637" s="20">
        <v>102</v>
      </c>
      <c r="H637" s="73">
        <v>2.9</v>
      </c>
      <c r="I637" s="48">
        <f>IF(MONTH(CallsTable[[#This Row],[Date of Call]])&lt;=6, YEAR(CallsTable[[#This Row],[Date of Call]]),YEAR(CallsTable[[#This Row],[Date of Call]])+1)</f>
        <v>2024</v>
      </c>
      <c r="J637" s="48" t="str">
        <f>TEXT(CallsTable[[#This Row],[Date of Call]],"DDDD")</f>
        <v>Saturday</v>
      </c>
      <c r="K637" s="48" t="str" cm="1">
        <f t="array" ref="K637">_xlfn.IFS(CallsTable[[#This Row],[Duration]]&lt;=10,"Under 10 mins",CallsTable[[#This Row],[Duration]]&lt;=30,"10 to 30 mins", CallsTable[[#This Row],[Duration]]&lt;60,"30 to 60 mins", CallsTable[[#This Row],[Duration]]&lt;=120,"1 to 2 hours",TRUE, "More than 2 hours")</f>
        <v>More than 2 hours</v>
      </c>
      <c r="L637" s="5">
        <f>ROUND(CallsTable[[#This Row],[Satisfaction Rating]],0)</f>
        <v>3</v>
      </c>
    </row>
    <row r="638" spans="2:12" x14ac:dyDescent="0.3">
      <c r="B638" s="72" t="s">
        <v>1812</v>
      </c>
      <c r="C638" s="20" t="s">
        <v>1171</v>
      </c>
      <c r="D638" s="20">
        <v>67</v>
      </c>
      <c r="E638" s="69" t="s">
        <v>1172</v>
      </c>
      <c r="F638" s="70">
        <v>45129</v>
      </c>
      <c r="G638" s="20">
        <v>38</v>
      </c>
      <c r="H638" s="73">
        <v>4.2</v>
      </c>
      <c r="I638" s="48">
        <f>IF(MONTH(CallsTable[[#This Row],[Date of Call]])&lt;=6, YEAR(CallsTable[[#This Row],[Date of Call]]),YEAR(CallsTable[[#This Row],[Date of Call]])+1)</f>
        <v>2024</v>
      </c>
      <c r="J638" s="48" t="str">
        <f>TEXT(CallsTable[[#This Row],[Date of Call]],"DDDD")</f>
        <v>Saturday</v>
      </c>
      <c r="K638" s="48" t="str" cm="1">
        <f t="array" ref="K638">_xlfn.IFS(CallsTable[[#This Row],[Duration]]&lt;=10,"Under 10 mins",CallsTable[[#This Row],[Duration]]&lt;=30,"10 to 30 mins", CallsTable[[#This Row],[Duration]]&lt;60,"30 to 60 mins", CallsTable[[#This Row],[Duration]]&lt;=120,"1 to 2 hours",TRUE, "More than 2 hours")</f>
        <v>1 to 2 hours</v>
      </c>
      <c r="L638" s="5">
        <f>ROUND(CallsTable[[#This Row],[Satisfaction Rating]],0)</f>
        <v>4</v>
      </c>
    </row>
    <row r="639" spans="2:12" x14ac:dyDescent="0.3">
      <c r="B639" s="72" t="s">
        <v>1813</v>
      </c>
      <c r="C639" s="20" t="s">
        <v>1181</v>
      </c>
      <c r="D639" s="20">
        <v>162</v>
      </c>
      <c r="E639" s="69" t="s">
        <v>1157</v>
      </c>
      <c r="F639" s="70">
        <v>45129</v>
      </c>
      <c r="G639" s="20">
        <v>82</v>
      </c>
      <c r="H639" s="73">
        <v>4.5999999999999996</v>
      </c>
      <c r="I639" s="48">
        <f>IF(MONTH(CallsTable[[#This Row],[Date of Call]])&lt;=6, YEAR(CallsTable[[#This Row],[Date of Call]]),YEAR(CallsTable[[#This Row],[Date of Call]])+1)</f>
        <v>2024</v>
      </c>
      <c r="J639" s="48" t="str">
        <f>TEXT(CallsTable[[#This Row],[Date of Call]],"DDDD")</f>
        <v>Saturday</v>
      </c>
      <c r="K639" s="48" t="str" cm="1">
        <f t="array" ref="K639">_xlfn.IFS(CallsTable[[#This Row],[Duration]]&lt;=10,"Under 10 mins",CallsTable[[#This Row],[Duration]]&lt;=30,"10 to 30 mins", CallsTable[[#This Row],[Duration]]&lt;60,"30 to 60 mins", CallsTable[[#This Row],[Duration]]&lt;=120,"1 to 2 hours",TRUE, "More than 2 hours")</f>
        <v>More than 2 hours</v>
      </c>
      <c r="L639" s="5">
        <f>ROUND(CallsTable[[#This Row],[Satisfaction Rating]],0)</f>
        <v>5</v>
      </c>
    </row>
    <row r="640" spans="2:12" x14ac:dyDescent="0.3">
      <c r="B640" s="72" t="s">
        <v>1814</v>
      </c>
      <c r="C640" s="20" t="s">
        <v>1169</v>
      </c>
      <c r="D640" s="20">
        <v>87</v>
      </c>
      <c r="E640" s="69" t="s">
        <v>1166</v>
      </c>
      <c r="F640" s="70">
        <v>45132</v>
      </c>
      <c r="G640" s="20">
        <v>125</v>
      </c>
      <c r="H640" s="73">
        <v>4.5</v>
      </c>
      <c r="I640" s="48">
        <f>IF(MONTH(CallsTable[[#This Row],[Date of Call]])&lt;=6, YEAR(CallsTable[[#This Row],[Date of Call]]),YEAR(CallsTable[[#This Row],[Date of Call]])+1)</f>
        <v>2024</v>
      </c>
      <c r="J640" s="48" t="str">
        <f>TEXT(CallsTable[[#This Row],[Date of Call]],"DDDD")</f>
        <v>Tuesday</v>
      </c>
      <c r="K640" s="48" t="str" cm="1">
        <f t="array" ref="K640">_xlfn.IFS(CallsTable[[#This Row],[Duration]]&lt;=10,"Under 10 mins",CallsTable[[#This Row],[Duration]]&lt;=30,"10 to 30 mins", CallsTable[[#This Row],[Duration]]&lt;60,"30 to 60 mins", CallsTable[[#This Row],[Duration]]&lt;=120,"1 to 2 hours",TRUE, "More than 2 hours")</f>
        <v>1 to 2 hours</v>
      </c>
      <c r="L640" s="5">
        <f>ROUND(CallsTable[[#This Row],[Satisfaction Rating]],0)</f>
        <v>5</v>
      </c>
    </row>
    <row r="641" spans="2:12" x14ac:dyDescent="0.3">
      <c r="B641" s="72" t="s">
        <v>1815</v>
      </c>
      <c r="C641" s="20" t="s">
        <v>1192</v>
      </c>
      <c r="D641" s="20">
        <v>10</v>
      </c>
      <c r="E641" s="69" t="s">
        <v>1184</v>
      </c>
      <c r="F641" s="70">
        <v>45133</v>
      </c>
      <c r="G641" s="20">
        <v>72</v>
      </c>
      <c r="H641" s="73">
        <v>3.7</v>
      </c>
      <c r="I641" s="48">
        <f>IF(MONTH(CallsTable[[#This Row],[Date of Call]])&lt;=6, YEAR(CallsTable[[#This Row],[Date of Call]]),YEAR(CallsTable[[#This Row],[Date of Call]])+1)</f>
        <v>2024</v>
      </c>
      <c r="J641" s="48" t="str">
        <f>TEXT(CallsTable[[#This Row],[Date of Call]],"DDDD")</f>
        <v>Wednesday</v>
      </c>
      <c r="K641" s="48" t="str" cm="1">
        <f t="array" ref="K641">_xlfn.IFS(CallsTable[[#This Row],[Duration]]&lt;=10,"Under 10 mins",CallsTable[[#This Row],[Duration]]&lt;=30,"10 to 30 mins", CallsTable[[#This Row],[Duration]]&lt;60,"30 to 60 mins", CallsTable[[#This Row],[Duration]]&lt;=120,"1 to 2 hours",TRUE, "More than 2 hours")</f>
        <v>Under 10 mins</v>
      </c>
      <c r="L641" s="5">
        <f>ROUND(CallsTable[[#This Row],[Satisfaction Rating]],0)</f>
        <v>4</v>
      </c>
    </row>
    <row r="642" spans="2:12" x14ac:dyDescent="0.3">
      <c r="B642" s="72" t="s">
        <v>1816</v>
      </c>
      <c r="C642" s="20" t="s">
        <v>1161</v>
      </c>
      <c r="D642" s="20">
        <v>138</v>
      </c>
      <c r="E642" s="69" t="s">
        <v>1184</v>
      </c>
      <c r="F642" s="70">
        <v>45133</v>
      </c>
      <c r="G642" s="20">
        <v>195</v>
      </c>
      <c r="H642" s="73">
        <v>4.0999999999999996</v>
      </c>
      <c r="I642" s="48">
        <f>IF(MONTH(CallsTable[[#This Row],[Date of Call]])&lt;=6, YEAR(CallsTable[[#This Row],[Date of Call]]),YEAR(CallsTable[[#This Row],[Date of Call]])+1)</f>
        <v>2024</v>
      </c>
      <c r="J642" s="48" t="str">
        <f>TEXT(CallsTable[[#This Row],[Date of Call]],"DDDD")</f>
        <v>Wednesday</v>
      </c>
      <c r="K642" s="48" t="str" cm="1">
        <f t="array" ref="K642">_xlfn.IFS(CallsTable[[#This Row],[Duration]]&lt;=10,"Under 10 mins",CallsTable[[#This Row],[Duration]]&lt;=30,"10 to 30 mins", CallsTable[[#This Row],[Duration]]&lt;60,"30 to 60 mins", CallsTable[[#This Row],[Duration]]&lt;=120,"1 to 2 hours",TRUE, "More than 2 hours")</f>
        <v>More than 2 hours</v>
      </c>
      <c r="L642" s="5">
        <f>ROUND(CallsTable[[#This Row],[Satisfaction Rating]],0)</f>
        <v>4</v>
      </c>
    </row>
    <row r="643" spans="2:12" x14ac:dyDescent="0.3">
      <c r="B643" s="72" t="s">
        <v>1817</v>
      </c>
      <c r="C643" s="20" t="s">
        <v>1181</v>
      </c>
      <c r="D643" s="20">
        <v>31</v>
      </c>
      <c r="E643" s="69" t="s">
        <v>1184</v>
      </c>
      <c r="F643" s="70">
        <v>45134</v>
      </c>
      <c r="G643" s="20">
        <v>160</v>
      </c>
      <c r="H643" s="73">
        <v>3.4</v>
      </c>
      <c r="I643" s="48">
        <f>IF(MONTH(CallsTable[[#This Row],[Date of Call]])&lt;=6, YEAR(CallsTable[[#This Row],[Date of Call]]),YEAR(CallsTable[[#This Row],[Date of Call]])+1)</f>
        <v>2024</v>
      </c>
      <c r="J643" s="48" t="str">
        <f>TEXT(CallsTable[[#This Row],[Date of Call]],"DDDD")</f>
        <v>Thursday</v>
      </c>
      <c r="K643" s="48" t="str" cm="1">
        <f t="array" ref="K643">_xlfn.IFS(CallsTable[[#This Row],[Duration]]&lt;=10,"Under 10 mins",CallsTable[[#This Row],[Duration]]&lt;=30,"10 to 30 mins", CallsTable[[#This Row],[Duration]]&lt;60,"30 to 60 mins", CallsTable[[#This Row],[Duration]]&lt;=120,"1 to 2 hours",TRUE, "More than 2 hours")</f>
        <v>30 to 60 mins</v>
      </c>
      <c r="L643" s="5">
        <f>ROUND(CallsTable[[#This Row],[Satisfaction Rating]],0)</f>
        <v>3</v>
      </c>
    </row>
    <row r="644" spans="2:12" x14ac:dyDescent="0.3">
      <c r="B644" s="72" t="s">
        <v>1818</v>
      </c>
      <c r="C644" s="20" t="s">
        <v>1188</v>
      </c>
      <c r="D644" s="20">
        <v>75</v>
      </c>
      <c r="E644" s="69" t="s">
        <v>1157</v>
      </c>
      <c r="F644" s="70">
        <v>45134</v>
      </c>
      <c r="G644" s="20">
        <v>78</v>
      </c>
      <c r="H644" s="73">
        <v>3.3</v>
      </c>
      <c r="I644" s="48">
        <f>IF(MONTH(CallsTable[[#This Row],[Date of Call]])&lt;=6, YEAR(CallsTable[[#This Row],[Date of Call]]),YEAR(CallsTable[[#This Row],[Date of Call]])+1)</f>
        <v>2024</v>
      </c>
      <c r="J644" s="48" t="str">
        <f>TEXT(CallsTable[[#This Row],[Date of Call]],"DDDD")</f>
        <v>Thursday</v>
      </c>
      <c r="K644" s="48" t="str" cm="1">
        <f t="array" ref="K644">_xlfn.IFS(CallsTable[[#This Row],[Duration]]&lt;=10,"Under 10 mins",CallsTable[[#This Row],[Duration]]&lt;=30,"10 to 30 mins", CallsTable[[#This Row],[Duration]]&lt;60,"30 to 60 mins", CallsTable[[#This Row],[Duration]]&lt;=120,"1 to 2 hours",TRUE, "More than 2 hours")</f>
        <v>1 to 2 hours</v>
      </c>
      <c r="L644" s="5">
        <f>ROUND(CallsTable[[#This Row],[Satisfaction Rating]],0)</f>
        <v>3</v>
      </c>
    </row>
    <row r="645" spans="2:12" x14ac:dyDescent="0.3">
      <c r="B645" s="72" t="s">
        <v>1819</v>
      </c>
      <c r="C645" s="20" t="s">
        <v>1156</v>
      </c>
      <c r="D645" s="20">
        <v>65</v>
      </c>
      <c r="E645" s="69" t="s">
        <v>1157</v>
      </c>
      <c r="F645" s="70">
        <v>45135</v>
      </c>
      <c r="G645" s="20">
        <v>70</v>
      </c>
      <c r="H645" s="73">
        <v>4.4000000000000004</v>
      </c>
      <c r="I645" s="48">
        <f>IF(MONTH(CallsTable[[#This Row],[Date of Call]])&lt;=6, YEAR(CallsTable[[#This Row],[Date of Call]]),YEAR(CallsTable[[#This Row],[Date of Call]])+1)</f>
        <v>2024</v>
      </c>
      <c r="J645" s="48" t="str">
        <f>TEXT(CallsTable[[#This Row],[Date of Call]],"DDDD")</f>
        <v>Friday</v>
      </c>
      <c r="K645" s="48" t="str" cm="1">
        <f t="array" ref="K645">_xlfn.IFS(CallsTable[[#This Row],[Duration]]&lt;=10,"Under 10 mins",CallsTable[[#This Row],[Duration]]&lt;=30,"10 to 30 mins", CallsTable[[#This Row],[Duration]]&lt;60,"30 to 60 mins", CallsTable[[#This Row],[Duration]]&lt;=120,"1 to 2 hours",TRUE, "More than 2 hours")</f>
        <v>1 to 2 hours</v>
      </c>
      <c r="L645" s="5">
        <f>ROUND(CallsTable[[#This Row],[Satisfaction Rating]],0)</f>
        <v>4</v>
      </c>
    </row>
    <row r="646" spans="2:12" x14ac:dyDescent="0.3">
      <c r="B646" s="72" t="s">
        <v>1820</v>
      </c>
      <c r="C646" s="20" t="s">
        <v>1165</v>
      </c>
      <c r="D646" s="20">
        <v>106</v>
      </c>
      <c r="E646" s="69" t="s">
        <v>1178</v>
      </c>
      <c r="F646" s="70">
        <v>45135</v>
      </c>
      <c r="G646" s="20">
        <v>105</v>
      </c>
      <c r="H646" s="73">
        <v>4.2</v>
      </c>
      <c r="I646" s="48">
        <f>IF(MONTH(CallsTable[[#This Row],[Date of Call]])&lt;=6, YEAR(CallsTable[[#This Row],[Date of Call]]),YEAR(CallsTable[[#This Row],[Date of Call]])+1)</f>
        <v>2024</v>
      </c>
      <c r="J646" s="48" t="str">
        <f>TEXT(CallsTable[[#This Row],[Date of Call]],"DDDD")</f>
        <v>Friday</v>
      </c>
      <c r="K646" s="48" t="str" cm="1">
        <f t="array" ref="K646">_xlfn.IFS(CallsTable[[#This Row],[Duration]]&lt;=10,"Under 10 mins",CallsTable[[#This Row],[Duration]]&lt;=30,"10 to 30 mins", CallsTable[[#This Row],[Duration]]&lt;60,"30 to 60 mins", CallsTable[[#This Row],[Duration]]&lt;=120,"1 to 2 hours",TRUE, "More than 2 hours")</f>
        <v>1 to 2 hours</v>
      </c>
      <c r="L646" s="5">
        <f>ROUND(CallsTable[[#This Row],[Satisfaction Rating]],0)</f>
        <v>4</v>
      </c>
    </row>
    <row r="647" spans="2:12" x14ac:dyDescent="0.3">
      <c r="B647" s="72" t="s">
        <v>1821</v>
      </c>
      <c r="C647" s="20" t="s">
        <v>1156</v>
      </c>
      <c r="D647" s="20">
        <v>107</v>
      </c>
      <c r="E647" s="69" t="s">
        <v>1178</v>
      </c>
      <c r="F647" s="70">
        <v>45136</v>
      </c>
      <c r="G647" s="20">
        <v>78</v>
      </c>
      <c r="H647" s="73">
        <v>3.4</v>
      </c>
      <c r="I647" s="48">
        <f>IF(MONTH(CallsTable[[#This Row],[Date of Call]])&lt;=6, YEAR(CallsTable[[#This Row],[Date of Call]]),YEAR(CallsTable[[#This Row],[Date of Call]])+1)</f>
        <v>2024</v>
      </c>
      <c r="J647" s="48" t="str">
        <f>TEXT(CallsTable[[#This Row],[Date of Call]],"DDDD")</f>
        <v>Saturday</v>
      </c>
      <c r="K647" s="48" t="str" cm="1">
        <f t="array" ref="K647">_xlfn.IFS(CallsTable[[#This Row],[Duration]]&lt;=10,"Under 10 mins",CallsTable[[#This Row],[Duration]]&lt;=30,"10 to 30 mins", CallsTable[[#This Row],[Duration]]&lt;60,"30 to 60 mins", CallsTable[[#This Row],[Duration]]&lt;=120,"1 to 2 hours",TRUE, "More than 2 hours")</f>
        <v>1 to 2 hours</v>
      </c>
      <c r="L647" s="5">
        <f>ROUND(CallsTable[[#This Row],[Satisfaction Rating]],0)</f>
        <v>3</v>
      </c>
    </row>
    <row r="648" spans="2:12" x14ac:dyDescent="0.3">
      <c r="B648" s="72" t="s">
        <v>1822</v>
      </c>
      <c r="C648" s="20" t="s">
        <v>1158</v>
      </c>
      <c r="D648" s="20">
        <v>78</v>
      </c>
      <c r="E648" s="69" t="s">
        <v>1178</v>
      </c>
      <c r="F648" s="70">
        <v>45138</v>
      </c>
      <c r="G648" s="20">
        <v>205</v>
      </c>
      <c r="H648" s="73">
        <v>4.4000000000000004</v>
      </c>
      <c r="I648" s="48">
        <f>IF(MONTH(CallsTable[[#This Row],[Date of Call]])&lt;=6, YEAR(CallsTable[[#This Row],[Date of Call]]),YEAR(CallsTable[[#This Row],[Date of Call]])+1)</f>
        <v>2024</v>
      </c>
      <c r="J648" s="48" t="str">
        <f>TEXT(CallsTable[[#This Row],[Date of Call]],"DDDD")</f>
        <v>Monday</v>
      </c>
      <c r="K648" s="48" t="str" cm="1">
        <f t="array" ref="K648">_xlfn.IFS(CallsTable[[#This Row],[Duration]]&lt;=10,"Under 10 mins",CallsTable[[#This Row],[Duration]]&lt;=30,"10 to 30 mins", CallsTable[[#This Row],[Duration]]&lt;60,"30 to 60 mins", CallsTable[[#This Row],[Duration]]&lt;=120,"1 to 2 hours",TRUE, "More than 2 hours")</f>
        <v>1 to 2 hours</v>
      </c>
      <c r="L648" s="5">
        <f>ROUND(CallsTable[[#This Row],[Satisfaction Rating]],0)</f>
        <v>4</v>
      </c>
    </row>
    <row r="649" spans="2:12" x14ac:dyDescent="0.3">
      <c r="B649" s="72" t="s">
        <v>1823</v>
      </c>
      <c r="C649" s="20" t="s">
        <v>1162</v>
      </c>
      <c r="D649" s="20">
        <v>122</v>
      </c>
      <c r="E649" s="69" t="s">
        <v>1178</v>
      </c>
      <c r="F649" s="70">
        <v>45138</v>
      </c>
      <c r="G649" s="20">
        <v>78</v>
      </c>
      <c r="H649" s="73">
        <v>2.7</v>
      </c>
      <c r="I649" s="48">
        <f>IF(MONTH(CallsTable[[#This Row],[Date of Call]])&lt;=6, YEAR(CallsTable[[#This Row],[Date of Call]]),YEAR(CallsTable[[#This Row],[Date of Call]])+1)</f>
        <v>2024</v>
      </c>
      <c r="J649" s="48" t="str">
        <f>TEXT(CallsTable[[#This Row],[Date of Call]],"DDDD")</f>
        <v>Monday</v>
      </c>
      <c r="K649" s="48" t="str" cm="1">
        <f t="array" ref="K649">_xlfn.IFS(CallsTable[[#This Row],[Duration]]&lt;=10,"Under 10 mins",CallsTable[[#This Row],[Duration]]&lt;=30,"10 to 30 mins", CallsTable[[#This Row],[Duration]]&lt;60,"30 to 60 mins", CallsTable[[#This Row],[Duration]]&lt;=120,"1 to 2 hours",TRUE, "More than 2 hours")</f>
        <v>More than 2 hours</v>
      </c>
      <c r="L649" s="5">
        <f>ROUND(CallsTable[[#This Row],[Satisfaction Rating]],0)</f>
        <v>3</v>
      </c>
    </row>
    <row r="650" spans="2:12" x14ac:dyDescent="0.3">
      <c r="B650" s="72" t="s">
        <v>1824</v>
      </c>
      <c r="C650" s="20" t="s">
        <v>1161</v>
      </c>
      <c r="D650" s="20">
        <v>58</v>
      </c>
      <c r="E650" s="69" t="s">
        <v>1184</v>
      </c>
      <c r="F650" s="70">
        <v>45138</v>
      </c>
      <c r="G650" s="20">
        <v>38</v>
      </c>
      <c r="H650" s="73">
        <v>4.5</v>
      </c>
      <c r="I650" s="48">
        <f>IF(MONTH(CallsTable[[#This Row],[Date of Call]])&lt;=6, YEAR(CallsTable[[#This Row],[Date of Call]]),YEAR(CallsTable[[#This Row],[Date of Call]])+1)</f>
        <v>2024</v>
      </c>
      <c r="J650" s="48" t="str">
        <f>TEXT(CallsTable[[#This Row],[Date of Call]],"DDDD")</f>
        <v>Monday</v>
      </c>
      <c r="K650" s="48" t="str" cm="1">
        <f t="array" ref="K650">_xlfn.IFS(CallsTable[[#This Row],[Duration]]&lt;=10,"Under 10 mins",CallsTable[[#This Row],[Duration]]&lt;=30,"10 to 30 mins", CallsTable[[#This Row],[Duration]]&lt;60,"30 to 60 mins", CallsTable[[#This Row],[Duration]]&lt;=120,"1 to 2 hours",TRUE, "More than 2 hours")</f>
        <v>30 to 60 mins</v>
      </c>
      <c r="L650" s="5">
        <f>ROUND(CallsTable[[#This Row],[Satisfaction Rating]],0)</f>
        <v>5</v>
      </c>
    </row>
    <row r="651" spans="2:12" x14ac:dyDescent="0.3">
      <c r="B651" s="72" t="s">
        <v>1825</v>
      </c>
      <c r="C651" s="20" t="s">
        <v>1158</v>
      </c>
      <c r="D651" s="20">
        <v>33</v>
      </c>
      <c r="E651" s="69" t="s">
        <v>1172</v>
      </c>
      <c r="F651" s="70">
        <v>45138</v>
      </c>
      <c r="G651" s="20">
        <v>92</v>
      </c>
      <c r="H651" s="73">
        <v>1.7</v>
      </c>
      <c r="I651" s="48">
        <f>IF(MONTH(CallsTable[[#This Row],[Date of Call]])&lt;=6, YEAR(CallsTable[[#This Row],[Date of Call]]),YEAR(CallsTable[[#This Row],[Date of Call]])+1)</f>
        <v>2024</v>
      </c>
      <c r="J651" s="48" t="str">
        <f>TEXT(CallsTable[[#This Row],[Date of Call]],"DDDD")</f>
        <v>Monday</v>
      </c>
      <c r="K651" s="48" t="str" cm="1">
        <f t="array" ref="K651">_xlfn.IFS(CallsTable[[#This Row],[Duration]]&lt;=10,"Under 10 mins",CallsTable[[#This Row],[Duration]]&lt;=30,"10 to 30 mins", CallsTable[[#This Row],[Duration]]&lt;60,"30 to 60 mins", CallsTable[[#This Row],[Duration]]&lt;=120,"1 to 2 hours",TRUE, "More than 2 hours")</f>
        <v>30 to 60 mins</v>
      </c>
      <c r="L651" s="5">
        <f>ROUND(CallsTable[[#This Row],[Satisfaction Rating]],0)</f>
        <v>2</v>
      </c>
    </row>
    <row r="652" spans="2:12" x14ac:dyDescent="0.3">
      <c r="B652" s="72" t="s">
        <v>1826</v>
      </c>
      <c r="C652" s="20" t="s">
        <v>1179</v>
      </c>
      <c r="D652" s="20">
        <v>164</v>
      </c>
      <c r="E652" s="69" t="s">
        <v>1157</v>
      </c>
      <c r="F652" s="70">
        <v>45138</v>
      </c>
      <c r="G652" s="20">
        <v>36</v>
      </c>
      <c r="H652" s="73">
        <v>4.7</v>
      </c>
      <c r="I652" s="48">
        <f>IF(MONTH(CallsTable[[#This Row],[Date of Call]])&lt;=6, YEAR(CallsTable[[#This Row],[Date of Call]]),YEAR(CallsTable[[#This Row],[Date of Call]])+1)</f>
        <v>2024</v>
      </c>
      <c r="J652" s="48" t="str">
        <f>TEXT(CallsTable[[#This Row],[Date of Call]],"DDDD")</f>
        <v>Monday</v>
      </c>
      <c r="K652" s="48" t="str" cm="1">
        <f t="array" ref="K652">_xlfn.IFS(CallsTable[[#This Row],[Duration]]&lt;=10,"Under 10 mins",CallsTable[[#This Row],[Duration]]&lt;=30,"10 to 30 mins", CallsTable[[#This Row],[Duration]]&lt;60,"30 to 60 mins", CallsTable[[#This Row],[Duration]]&lt;=120,"1 to 2 hours",TRUE, "More than 2 hours")</f>
        <v>More than 2 hours</v>
      </c>
      <c r="L652" s="5">
        <f>ROUND(CallsTable[[#This Row],[Satisfaction Rating]],0)</f>
        <v>5</v>
      </c>
    </row>
    <row r="653" spans="2:12" x14ac:dyDescent="0.3">
      <c r="B653" s="72" t="s">
        <v>1827</v>
      </c>
      <c r="C653" s="20" t="s">
        <v>1188</v>
      </c>
      <c r="D653" s="20">
        <v>163</v>
      </c>
      <c r="E653" s="69" t="s">
        <v>1166</v>
      </c>
      <c r="F653" s="70">
        <v>45138</v>
      </c>
      <c r="G653" s="20">
        <v>76</v>
      </c>
      <c r="H653" s="73">
        <v>4.4000000000000004</v>
      </c>
      <c r="I653" s="48">
        <f>IF(MONTH(CallsTable[[#This Row],[Date of Call]])&lt;=6, YEAR(CallsTable[[#This Row],[Date of Call]]),YEAR(CallsTable[[#This Row],[Date of Call]])+1)</f>
        <v>2024</v>
      </c>
      <c r="J653" s="48" t="str">
        <f>TEXT(CallsTable[[#This Row],[Date of Call]],"DDDD")</f>
        <v>Monday</v>
      </c>
      <c r="K653" s="48" t="str" cm="1">
        <f t="array" ref="K653">_xlfn.IFS(CallsTable[[#This Row],[Duration]]&lt;=10,"Under 10 mins",CallsTable[[#This Row],[Duration]]&lt;=30,"10 to 30 mins", CallsTable[[#This Row],[Duration]]&lt;60,"30 to 60 mins", CallsTable[[#This Row],[Duration]]&lt;=120,"1 to 2 hours",TRUE, "More than 2 hours")</f>
        <v>More than 2 hours</v>
      </c>
      <c r="L653" s="5">
        <f>ROUND(CallsTable[[#This Row],[Satisfaction Rating]],0)</f>
        <v>4</v>
      </c>
    </row>
    <row r="654" spans="2:12" x14ac:dyDescent="0.3">
      <c r="B654" s="72" t="s">
        <v>1828</v>
      </c>
      <c r="C654" s="20" t="s">
        <v>1176</v>
      </c>
      <c r="D654" s="20">
        <v>71</v>
      </c>
      <c r="E654" s="69" t="s">
        <v>1157</v>
      </c>
      <c r="F654" s="70">
        <v>45140</v>
      </c>
      <c r="G654" s="20">
        <v>170</v>
      </c>
      <c r="H654" s="73">
        <v>3.5</v>
      </c>
      <c r="I654" s="48">
        <f>IF(MONTH(CallsTable[[#This Row],[Date of Call]])&lt;=6, YEAR(CallsTable[[#This Row],[Date of Call]]),YEAR(CallsTable[[#This Row],[Date of Call]])+1)</f>
        <v>2024</v>
      </c>
      <c r="J654" s="48" t="str">
        <f>TEXT(CallsTable[[#This Row],[Date of Call]],"DDDD")</f>
        <v>Wednesday</v>
      </c>
      <c r="K654" s="48" t="str" cm="1">
        <f t="array" ref="K654">_xlfn.IFS(CallsTable[[#This Row],[Duration]]&lt;=10,"Under 10 mins",CallsTable[[#This Row],[Duration]]&lt;=30,"10 to 30 mins", CallsTable[[#This Row],[Duration]]&lt;60,"30 to 60 mins", CallsTable[[#This Row],[Duration]]&lt;=120,"1 to 2 hours",TRUE, "More than 2 hours")</f>
        <v>1 to 2 hours</v>
      </c>
      <c r="L654" s="5">
        <f>ROUND(CallsTable[[#This Row],[Satisfaction Rating]],0)</f>
        <v>4</v>
      </c>
    </row>
    <row r="655" spans="2:12" x14ac:dyDescent="0.3">
      <c r="B655" s="72" t="s">
        <v>1829</v>
      </c>
      <c r="C655" s="20" t="s">
        <v>1158</v>
      </c>
      <c r="D655" s="20">
        <v>103</v>
      </c>
      <c r="E655" s="69" t="s">
        <v>1184</v>
      </c>
      <c r="F655" s="70">
        <v>45141</v>
      </c>
      <c r="G655" s="20">
        <v>117</v>
      </c>
      <c r="H655" s="73">
        <v>4.7</v>
      </c>
      <c r="I655" s="48">
        <f>IF(MONTH(CallsTable[[#This Row],[Date of Call]])&lt;=6, YEAR(CallsTable[[#This Row],[Date of Call]]),YEAR(CallsTable[[#This Row],[Date of Call]])+1)</f>
        <v>2024</v>
      </c>
      <c r="J655" s="48" t="str">
        <f>TEXT(CallsTable[[#This Row],[Date of Call]],"DDDD")</f>
        <v>Thursday</v>
      </c>
      <c r="K655" s="48" t="str" cm="1">
        <f t="array" ref="K655">_xlfn.IFS(CallsTable[[#This Row],[Duration]]&lt;=10,"Under 10 mins",CallsTable[[#This Row],[Duration]]&lt;=30,"10 to 30 mins", CallsTable[[#This Row],[Duration]]&lt;60,"30 to 60 mins", CallsTable[[#This Row],[Duration]]&lt;=120,"1 to 2 hours",TRUE, "More than 2 hours")</f>
        <v>1 to 2 hours</v>
      </c>
      <c r="L655" s="5">
        <f>ROUND(CallsTable[[#This Row],[Satisfaction Rating]],0)</f>
        <v>5</v>
      </c>
    </row>
    <row r="656" spans="2:12" x14ac:dyDescent="0.3">
      <c r="B656" s="72" t="s">
        <v>1830</v>
      </c>
      <c r="C656" s="20" t="s">
        <v>1174</v>
      </c>
      <c r="D656" s="20">
        <v>69</v>
      </c>
      <c r="E656" s="69" t="s">
        <v>1166</v>
      </c>
      <c r="F656" s="70">
        <v>45141</v>
      </c>
      <c r="G656" s="20">
        <v>20</v>
      </c>
      <c r="H656" s="73">
        <v>4.3</v>
      </c>
      <c r="I656" s="48">
        <f>IF(MONTH(CallsTable[[#This Row],[Date of Call]])&lt;=6, YEAR(CallsTable[[#This Row],[Date of Call]]),YEAR(CallsTable[[#This Row],[Date of Call]])+1)</f>
        <v>2024</v>
      </c>
      <c r="J656" s="48" t="str">
        <f>TEXT(CallsTable[[#This Row],[Date of Call]],"DDDD")</f>
        <v>Thursday</v>
      </c>
      <c r="K656" s="48" t="str" cm="1">
        <f t="array" ref="K656">_xlfn.IFS(CallsTable[[#This Row],[Duration]]&lt;=10,"Under 10 mins",CallsTable[[#This Row],[Duration]]&lt;=30,"10 to 30 mins", CallsTable[[#This Row],[Duration]]&lt;60,"30 to 60 mins", CallsTable[[#This Row],[Duration]]&lt;=120,"1 to 2 hours",TRUE, "More than 2 hours")</f>
        <v>1 to 2 hours</v>
      </c>
      <c r="L656" s="5">
        <f>ROUND(CallsTable[[#This Row],[Satisfaction Rating]],0)</f>
        <v>4</v>
      </c>
    </row>
    <row r="657" spans="2:12" x14ac:dyDescent="0.3">
      <c r="B657" s="72" t="s">
        <v>1831</v>
      </c>
      <c r="C657" s="20" t="s">
        <v>1188</v>
      </c>
      <c r="D657" s="20">
        <v>111</v>
      </c>
      <c r="E657" s="69" t="s">
        <v>1184</v>
      </c>
      <c r="F657" s="70">
        <v>45141</v>
      </c>
      <c r="G657" s="20">
        <v>99</v>
      </c>
      <c r="H657" s="73">
        <v>4.0999999999999996</v>
      </c>
      <c r="I657" s="48">
        <f>IF(MONTH(CallsTable[[#This Row],[Date of Call]])&lt;=6, YEAR(CallsTable[[#This Row],[Date of Call]]),YEAR(CallsTable[[#This Row],[Date of Call]])+1)</f>
        <v>2024</v>
      </c>
      <c r="J657" s="48" t="str">
        <f>TEXT(CallsTable[[#This Row],[Date of Call]],"DDDD")</f>
        <v>Thursday</v>
      </c>
      <c r="K657" s="48" t="str" cm="1">
        <f t="array" ref="K657">_xlfn.IFS(CallsTable[[#This Row],[Duration]]&lt;=10,"Under 10 mins",CallsTable[[#This Row],[Duration]]&lt;=30,"10 to 30 mins", CallsTable[[#This Row],[Duration]]&lt;60,"30 to 60 mins", CallsTable[[#This Row],[Duration]]&lt;=120,"1 to 2 hours",TRUE, "More than 2 hours")</f>
        <v>1 to 2 hours</v>
      </c>
      <c r="L657" s="5">
        <f>ROUND(CallsTable[[#This Row],[Satisfaction Rating]],0)</f>
        <v>4</v>
      </c>
    </row>
    <row r="658" spans="2:12" x14ac:dyDescent="0.3">
      <c r="B658" s="72" t="s">
        <v>1832</v>
      </c>
      <c r="C658" s="20" t="s">
        <v>1183</v>
      </c>
      <c r="D658" s="20">
        <v>97</v>
      </c>
      <c r="E658" s="69" t="s">
        <v>1166</v>
      </c>
      <c r="F658" s="70">
        <v>45142</v>
      </c>
      <c r="G658" s="20">
        <v>105</v>
      </c>
      <c r="H658" s="73">
        <v>2.9</v>
      </c>
      <c r="I658" s="48">
        <f>IF(MONTH(CallsTable[[#This Row],[Date of Call]])&lt;=6, YEAR(CallsTable[[#This Row],[Date of Call]]),YEAR(CallsTable[[#This Row],[Date of Call]])+1)</f>
        <v>2024</v>
      </c>
      <c r="J658" s="48" t="str">
        <f>TEXT(CallsTable[[#This Row],[Date of Call]],"DDDD")</f>
        <v>Friday</v>
      </c>
      <c r="K658" s="48" t="str" cm="1">
        <f t="array" ref="K658">_xlfn.IFS(CallsTable[[#This Row],[Duration]]&lt;=10,"Under 10 mins",CallsTable[[#This Row],[Duration]]&lt;=30,"10 to 30 mins", CallsTable[[#This Row],[Duration]]&lt;60,"30 to 60 mins", CallsTable[[#This Row],[Duration]]&lt;=120,"1 to 2 hours",TRUE, "More than 2 hours")</f>
        <v>1 to 2 hours</v>
      </c>
      <c r="L658" s="5">
        <f>ROUND(CallsTable[[#This Row],[Satisfaction Rating]],0)</f>
        <v>3</v>
      </c>
    </row>
    <row r="659" spans="2:12" x14ac:dyDescent="0.3">
      <c r="B659" s="72" t="s">
        <v>1833</v>
      </c>
      <c r="C659" s="20" t="s">
        <v>1187</v>
      </c>
      <c r="D659" s="20">
        <v>144</v>
      </c>
      <c r="E659" s="69" t="s">
        <v>1178</v>
      </c>
      <c r="F659" s="70">
        <v>45142</v>
      </c>
      <c r="G659" s="20">
        <v>195</v>
      </c>
      <c r="H659" s="73">
        <v>3.4</v>
      </c>
      <c r="I659" s="48">
        <f>IF(MONTH(CallsTable[[#This Row],[Date of Call]])&lt;=6, YEAR(CallsTable[[#This Row],[Date of Call]]),YEAR(CallsTable[[#This Row],[Date of Call]])+1)</f>
        <v>2024</v>
      </c>
      <c r="J659" s="48" t="str">
        <f>TEXT(CallsTable[[#This Row],[Date of Call]],"DDDD")</f>
        <v>Friday</v>
      </c>
      <c r="K659" s="48" t="str" cm="1">
        <f t="array" ref="K659">_xlfn.IFS(CallsTable[[#This Row],[Duration]]&lt;=10,"Under 10 mins",CallsTable[[#This Row],[Duration]]&lt;=30,"10 to 30 mins", CallsTable[[#This Row],[Duration]]&lt;60,"30 to 60 mins", CallsTable[[#This Row],[Duration]]&lt;=120,"1 to 2 hours",TRUE, "More than 2 hours")</f>
        <v>More than 2 hours</v>
      </c>
      <c r="L659" s="5">
        <f>ROUND(CallsTable[[#This Row],[Satisfaction Rating]],0)</f>
        <v>3</v>
      </c>
    </row>
    <row r="660" spans="2:12" x14ac:dyDescent="0.3">
      <c r="B660" s="72" t="s">
        <v>1834</v>
      </c>
      <c r="C660" s="20" t="s">
        <v>1165</v>
      </c>
      <c r="D660" s="20">
        <v>56</v>
      </c>
      <c r="E660" s="69" t="s">
        <v>1166</v>
      </c>
      <c r="F660" s="70">
        <v>45143</v>
      </c>
      <c r="G660" s="20">
        <v>152</v>
      </c>
      <c r="H660" s="73">
        <v>4.5999999999999996</v>
      </c>
      <c r="I660" s="48">
        <f>IF(MONTH(CallsTable[[#This Row],[Date of Call]])&lt;=6, YEAR(CallsTable[[#This Row],[Date of Call]]),YEAR(CallsTable[[#This Row],[Date of Call]])+1)</f>
        <v>2024</v>
      </c>
      <c r="J660" s="48" t="str">
        <f>TEXT(CallsTable[[#This Row],[Date of Call]],"DDDD")</f>
        <v>Saturday</v>
      </c>
      <c r="K660" s="48" t="str" cm="1">
        <f t="array" ref="K660">_xlfn.IFS(CallsTable[[#This Row],[Duration]]&lt;=10,"Under 10 mins",CallsTable[[#This Row],[Duration]]&lt;=30,"10 to 30 mins", CallsTable[[#This Row],[Duration]]&lt;60,"30 to 60 mins", CallsTable[[#This Row],[Duration]]&lt;=120,"1 to 2 hours",TRUE, "More than 2 hours")</f>
        <v>30 to 60 mins</v>
      </c>
      <c r="L660" s="5">
        <f>ROUND(CallsTable[[#This Row],[Satisfaction Rating]],0)</f>
        <v>5</v>
      </c>
    </row>
    <row r="661" spans="2:12" x14ac:dyDescent="0.3">
      <c r="B661" s="72" t="s">
        <v>1835</v>
      </c>
      <c r="C661" s="20" t="s">
        <v>1187</v>
      </c>
      <c r="D661" s="20">
        <v>132</v>
      </c>
      <c r="E661" s="69" t="s">
        <v>1178</v>
      </c>
      <c r="F661" s="70">
        <v>45144</v>
      </c>
      <c r="G661" s="20">
        <v>195</v>
      </c>
      <c r="H661" s="73">
        <v>4.9000000000000004</v>
      </c>
      <c r="I661" s="48">
        <f>IF(MONTH(CallsTable[[#This Row],[Date of Call]])&lt;=6, YEAR(CallsTable[[#This Row],[Date of Call]]),YEAR(CallsTable[[#This Row],[Date of Call]])+1)</f>
        <v>2024</v>
      </c>
      <c r="J661" s="48" t="str">
        <f>TEXT(CallsTable[[#This Row],[Date of Call]],"DDDD")</f>
        <v>Sunday</v>
      </c>
      <c r="K661" s="48" t="str" cm="1">
        <f t="array" ref="K661">_xlfn.IFS(CallsTable[[#This Row],[Duration]]&lt;=10,"Under 10 mins",CallsTable[[#This Row],[Duration]]&lt;=30,"10 to 30 mins", CallsTable[[#This Row],[Duration]]&lt;60,"30 to 60 mins", CallsTable[[#This Row],[Duration]]&lt;=120,"1 to 2 hours",TRUE, "More than 2 hours")</f>
        <v>More than 2 hours</v>
      </c>
      <c r="L661" s="5">
        <f>ROUND(CallsTable[[#This Row],[Satisfaction Rating]],0)</f>
        <v>5</v>
      </c>
    </row>
    <row r="662" spans="2:12" x14ac:dyDescent="0.3">
      <c r="B662" s="72" t="s">
        <v>1836</v>
      </c>
      <c r="C662" s="20" t="s">
        <v>1176</v>
      </c>
      <c r="D662" s="20">
        <v>72</v>
      </c>
      <c r="E662" s="69" t="s">
        <v>1172</v>
      </c>
      <c r="F662" s="70">
        <v>45144</v>
      </c>
      <c r="G662" s="20">
        <v>70</v>
      </c>
      <c r="H662" s="73">
        <v>3.6</v>
      </c>
      <c r="I662" s="48">
        <f>IF(MONTH(CallsTable[[#This Row],[Date of Call]])&lt;=6, YEAR(CallsTable[[#This Row],[Date of Call]]),YEAR(CallsTable[[#This Row],[Date of Call]])+1)</f>
        <v>2024</v>
      </c>
      <c r="J662" s="48" t="str">
        <f>TEXT(CallsTable[[#This Row],[Date of Call]],"DDDD")</f>
        <v>Sunday</v>
      </c>
      <c r="K662" s="48" t="str" cm="1">
        <f t="array" ref="K662">_xlfn.IFS(CallsTable[[#This Row],[Duration]]&lt;=10,"Under 10 mins",CallsTable[[#This Row],[Duration]]&lt;=30,"10 to 30 mins", CallsTable[[#This Row],[Duration]]&lt;60,"30 to 60 mins", CallsTable[[#This Row],[Duration]]&lt;=120,"1 to 2 hours",TRUE, "More than 2 hours")</f>
        <v>1 to 2 hours</v>
      </c>
      <c r="L662" s="5">
        <f>ROUND(CallsTable[[#This Row],[Satisfaction Rating]],0)</f>
        <v>4</v>
      </c>
    </row>
    <row r="663" spans="2:12" x14ac:dyDescent="0.3">
      <c r="B663" s="72" t="s">
        <v>1837</v>
      </c>
      <c r="C663" s="20" t="s">
        <v>1188</v>
      </c>
      <c r="D663" s="20">
        <v>18</v>
      </c>
      <c r="E663" s="69" t="s">
        <v>1172</v>
      </c>
      <c r="F663" s="70">
        <v>45144</v>
      </c>
      <c r="G663" s="20">
        <v>22</v>
      </c>
      <c r="H663" s="73">
        <v>3.5</v>
      </c>
      <c r="I663" s="48">
        <f>IF(MONTH(CallsTable[[#This Row],[Date of Call]])&lt;=6, YEAR(CallsTable[[#This Row],[Date of Call]]),YEAR(CallsTable[[#This Row],[Date of Call]])+1)</f>
        <v>2024</v>
      </c>
      <c r="J663" s="48" t="str">
        <f>TEXT(CallsTable[[#This Row],[Date of Call]],"DDDD")</f>
        <v>Sunday</v>
      </c>
      <c r="K663" s="48" t="str" cm="1">
        <f t="array" ref="K663">_xlfn.IFS(CallsTable[[#This Row],[Duration]]&lt;=10,"Under 10 mins",CallsTable[[#This Row],[Duration]]&lt;=30,"10 to 30 mins", CallsTable[[#This Row],[Duration]]&lt;60,"30 to 60 mins", CallsTable[[#This Row],[Duration]]&lt;=120,"1 to 2 hours",TRUE, "More than 2 hours")</f>
        <v>10 to 30 mins</v>
      </c>
      <c r="L663" s="5">
        <f>ROUND(CallsTable[[#This Row],[Satisfaction Rating]],0)</f>
        <v>4</v>
      </c>
    </row>
    <row r="664" spans="2:12" x14ac:dyDescent="0.3">
      <c r="B664" s="72" t="s">
        <v>1838</v>
      </c>
      <c r="C664" s="20" t="s">
        <v>1171</v>
      </c>
      <c r="D664" s="20">
        <v>115</v>
      </c>
      <c r="E664" s="69" t="s">
        <v>1184</v>
      </c>
      <c r="F664" s="70">
        <v>45145</v>
      </c>
      <c r="G664" s="20">
        <v>40</v>
      </c>
      <c r="H664" s="73">
        <v>3.3</v>
      </c>
      <c r="I664" s="48">
        <f>IF(MONTH(CallsTable[[#This Row],[Date of Call]])&lt;=6, YEAR(CallsTable[[#This Row],[Date of Call]]),YEAR(CallsTable[[#This Row],[Date of Call]])+1)</f>
        <v>2024</v>
      </c>
      <c r="J664" s="48" t="str">
        <f>TEXT(CallsTable[[#This Row],[Date of Call]],"DDDD")</f>
        <v>Monday</v>
      </c>
      <c r="K664" s="48" t="str" cm="1">
        <f t="array" ref="K664">_xlfn.IFS(CallsTable[[#This Row],[Duration]]&lt;=10,"Under 10 mins",CallsTable[[#This Row],[Duration]]&lt;=30,"10 to 30 mins", CallsTable[[#This Row],[Duration]]&lt;60,"30 to 60 mins", CallsTable[[#This Row],[Duration]]&lt;=120,"1 to 2 hours",TRUE, "More than 2 hours")</f>
        <v>1 to 2 hours</v>
      </c>
      <c r="L664" s="5">
        <f>ROUND(CallsTable[[#This Row],[Satisfaction Rating]],0)</f>
        <v>3</v>
      </c>
    </row>
    <row r="665" spans="2:12" x14ac:dyDescent="0.3">
      <c r="B665" s="72" t="s">
        <v>1839</v>
      </c>
      <c r="C665" s="20" t="s">
        <v>1171</v>
      </c>
      <c r="D665" s="20">
        <v>124</v>
      </c>
      <c r="E665" s="69" t="s">
        <v>1166</v>
      </c>
      <c r="F665" s="70">
        <v>45146</v>
      </c>
      <c r="G665" s="20">
        <v>54</v>
      </c>
      <c r="H665" s="73">
        <v>3.8</v>
      </c>
      <c r="I665" s="48">
        <f>IF(MONTH(CallsTable[[#This Row],[Date of Call]])&lt;=6, YEAR(CallsTable[[#This Row],[Date of Call]]),YEAR(CallsTable[[#This Row],[Date of Call]])+1)</f>
        <v>2024</v>
      </c>
      <c r="J665" s="48" t="str">
        <f>TEXT(CallsTable[[#This Row],[Date of Call]],"DDDD")</f>
        <v>Tuesday</v>
      </c>
      <c r="K665" s="48" t="str" cm="1">
        <f t="array" ref="K665">_xlfn.IFS(CallsTable[[#This Row],[Duration]]&lt;=10,"Under 10 mins",CallsTable[[#This Row],[Duration]]&lt;=30,"10 to 30 mins", CallsTable[[#This Row],[Duration]]&lt;60,"30 to 60 mins", CallsTable[[#This Row],[Duration]]&lt;=120,"1 to 2 hours",TRUE, "More than 2 hours")</f>
        <v>More than 2 hours</v>
      </c>
      <c r="L665" s="5">
        <f>ROUND(CallsTable[[#This Row],[Satisfaction Rating]],0)</f>
        <v>4</v>
      </c>
    </row>
    <row r="666" spans="2:12" x14ac:dyDescent="0.3">
      <c r="B666" s="72" t="s">
        <v>1840</v>
      </c>
      <c r="C666" s="20" t="s">
        <v>1161</v>
      </c>
      <c r="D666" s="20">
        <v>130</v>
      </c>
      <c r="E666" s="69" t="s">
        <v>1166</v>
      </c>
      <c r="F666" s="70">
        <v>45146</v>
      </c>
      <c r="G666" s="20">
        <v>60</v>
      </c>
      <c r="H666" s="73">
        <v>2.5</v>
      </c>
      <c r="I666" s="48">
        <f>IF(MONTH(CallsTable[[#This Row],[Date of Call]])&lt;=6, YEAR(CallsTable[[#This Row],[Date of Call]]),YEAR(CallsTable[[#This Row],[Date of Call]])+1)</f>
        <v>2024</v>
      </c>
      <c r="J666" s="48" t="str">
        <f>TEXT(CallsTable[[#This Row],[Date of Call]],"DDDD")</f>
        <v>Tuesday</v>
      </c>
      <c r="K666" s="48" t="str" cm="1">
        <f t="array" ref="K666">_xlfn.IFS(CallsTable[[#This Row],[Duration]]&lt;=10,"Under 10 mins",CallsTable[[#This Row],[Duration]]&lt;=30,"10 to 30 mins", CallsTable[[#This Row],[Duration]]&lt;60,"30 to 60 mins", CallsTable[[#This Row],[Duration]]&lt;=120,"1 to 2 hours",TRUE, "More than 2 hours")</f>
        <v>More than 2 hours</v>
      </c>
      <c r="L666" s="5">
        <f>ROUND(CallsTable[[#This Row],[Satisfaction Rating]],0)</f>
        <v>3</v>
      </c>
    </row>
    <row r="667" spans="2:12" x14ac:dyDescent="0.3">
      <c r="B667" s="72" t="s">
        <v>1841</v>
      </c>
      <c r="C667" s="20" t="s">
        <v>1192</v>
      </c>
      <c r="D667" s="20">
        <v>120</v>
      </c>
      <c r="E667" s="69" t="s">
        <v>1157</v>
      </c>
      <c r="F667" s="70">
        <v>45148</v>
      </c>
      <c r="G667" s="20">
        <v>58</v>
      </c>
      <c r="H667" s="73">
        <v>4.5999999999999996</v>
      </c>
      <c r="I667" s="48">
        <f>IF(MONTH(CallsTable[[#This Row],[Date of Call]])&lt;=6, YEAR(CallsTable[[#This Row],[Date of Call]]),YEAR(CallsTable[[#This Row],[Date of Call]])+1)</f>
        <v>2024</v>
      </c>
      <c r="J667" s="48" t="str">
        <f>TEXT(CallsTable[[#This Row],[Date of Call]],"DDDD")</f>
        <v>Thursday</v>
      </c>
      <c r="K667" s="48" t="str" cm="1">
        <f t="array" ref="K667">_xlfn.IFS(CallsTable[[#This Row],[Duration]]&lt;=10,"Under 10 mins",CallsTable[[#This Row],[Duration]]&lt;=30,"10 to 30 mins", CallsTable[[#This Row],[Duration]]&lt;60,"30 to 60 mins", CallsTable[[#This Row],[Duration]]&lt;=120,"1 to 2 hours",TRUE, "More than 2 hours")</f>
        <v>1 to 2 hours</v>
      </c>
      <c r="L667" s="5">
        <f>ROUND(CallsTable[[#This Row],[Satisfaction Rating]],0)</f>
        <v>5</v>
      </c>
    </row>
    <row r="668" spans="2:12" x14ac:dyDescent="0.3">
      <c r="B668" s="72" t="s">
        <v>1842</v>
      </c>
      <c r="C668" s="20" t="s">
        <v>1183</v>
      </c>
      <c r="D668" s="20">
        <v>75</v>
      </c>
      <c r="E668" s="69" t="s">
        <v>1184</v>
      </c>
      <c r="F668" s="70">
        <v>45148</v>
      </c>
      <c r="G668" s="20">
        <v>220</v>
      </c>
      <c r="H668" s="73">
        <v>4.7</v>
      </c>
      <c r="I668" s="48">
        <f>IF(MONTH(CallsTable[[#This Row],[Date of Call]])&lt;=6, YEAR(CallsTable[[#This Row],[Date of Call]]),YEAR(CallsTable[[#This Row],[Date of Call]])+1)</f>
        <v>2024</v>
      </c>
      <c r="J668" s="48" t="str">
        <f>TEXT(CallsTable[[#This Row],[Date of Call]],"DDDD")</f>
        <v>Thursday</v>
      </c>
      <c r="K668" s="48" t="str" cm="1">
        <f t="array" ref="K668">_xlfn.IFS(CallsTable[[#This Row],[Duration]]&lt;=10,"Under 10 mins",CallsTable[[#This Row],[Duration]]&lt;=30,"10 to 30 mins", CallsTable[[#This Row],[Duration]]&lt;60,"30 to 60 mins", CallsTable[[#This Row],[Duration]]&lt;=120,"1 to 2 hours",TRUE, "More than 2 hours")</f>
        <v>1 to 2 hours</v>
      </c>
      <c r="L668" s="5">
        <f>ROUND(CallsTable[[#This Row],[Satisfaction Rating]],0)</f>
        <v>5</v>
      </c>
    </row>
    <row r="669" spans="2:12" x14ac:dyDescent="0.3">
      <c r="B669" s="72" t="s">
        <v>1843</v>
      </c>
      <c r="C669" s="20" t="s">
        <v>1156</v>
      </c>
      <c r="D669" s="20">
        <v>63</v>
      </c>
      <c r="E669" s="69" t="s">
        <v>1184</v>
      </c>
      <c r="F669" s="70">
        <v>45148</v>
      </c>
      <c r="G669" s="20">
        <v>27</v>
      </c>
      <c r="H669" s="73">
        <v>3.6</v>
      </c>
      <c r="I669" s="48">
        <f>IF(MONTH(CallsTable[[#This Row],[Date of Call]])&lt;=6, YEAR(CallsTable[[#This Row],[Date of Call]]),YEAR(CallsTable[[#This Row],[Date of Call]])+1)</f>
        <v>2024</v>
      </c>
      <c r="J669" s="48" t="str">
        <f>TEXT(CallsTable[[#This Row],[Date of Call]],"DDDD")</f>
        <v>Thursday</v>
      </c>
      <c r="K669" s="48" t="str" cm="1">
        <f t="array" ref="K669">_xlfn.IFS(CallsTable[[#This Row],[Duration]]&lt;=10,"Under 10 mins",CallsTable[[#This Row],[Duration]]&lt;=30,"10 to 30 mins", CallsTable[[#This Row],[Duration]]&lt;60,"30 to 60 mins", CallsTable[[#This Row],[Duration]]&lt;=120,"1 to 2 hours",TRUE, "More than 2 hours")</f>
        <v>1 to 2 hours</v>
      </c>
      <c r="L669" s="5">
        <f>ROUND(CallsTable[[#This Row],[Satisfaction Rating]],0)</f>
        <v>4</v>
      </c>
    </row>
    <row r="670" spans="2:12" x14ac:dyDescent="0.3">
      <c r="B670" s="72" t="s">
        <v>1844</v>
      </c>
      <c r="C670" s="20" t="s">
        <v>1187</v>
      </c>
      <c r="D670" s="20">
        <v>74</v>
      </c>
      <c r="E670" s="69" t="s">
        <v>1184</v>
      </c>
      <c r="F670" s="70">
        <v>45150</v>
      </c>
      <c r="G670" s="20">
        <v>26</v>
      </c>
      <c r="H670" s="73">
        <v>4.3</v>
      </c>
      <c r="I670" s="48">
        <f>IF(MONTH(CallsTable[[#This Row],[Date of Call]])&lt;=6, YEAR(CallsTable[[#This Row],[Date of Call]]),YEAR(CallsTable[[#This Row],[Date of Call]])+1)</f>
        <v>2024</v>
      </c>
      <c r="J670" s="48" t="str">
        <f>TEXT(CallsTable[[#This Row],[Date of Call]],"DDDD")</f>
        <v>Saturday</v>
      </c>
      <c r="K670" s="48" t="str" cm="1">
        <f t="array" ref="K670">_xlfn.IFS(CallsTable[[#This Row],[Duration]]&lt;=10,"Under 10 mins",CallsTable[[#This Row],[Duration]]&lt;=30,"10 to 30 mins", CallsTable[[#This Row],[Duration]]&lt;60,"30 to 60 mins", CallsTable[[#This Row],[Duration]]&lt;=120,"1 to 2 hours",TRUE, "More than 2 hours")</f>
        <v>1 to 2 hours</v>
      </c>
      <c r="L670" s="5">
        <f>ROUND(CallsTable[[#This Row],[Satisfaction Rating]],0)</f>
        <v>4</v>
      </c>
    </row>
    <row r="671" spans="2:12" x14ac:dyDescent="0.3">
      <c r="B671" s="72" t="s">
        <v>1845</v>
      </c>
      <c r="C671" s="20" t="s">
        <v>1174</v>
      </c>
      <c r="D671" s="20">
        <v>134</v>
      </c>
      <c r="E671" s="69" t="s">
        <v>1178</v>
      </c>
      <c r="F671" s="70">
        <v>45151</v>
      </c>
      <c r="G671" s="20">
        <v>160</v>
      </c>
      <c r="H671" s="73">
        <v>4.7</v>
      </c>
      <c r="I671" s="48">
        <f>IF(MONTH(CallsTable[[#This Row],[Date of Call]])&lt;=6, YEAR(CallsTable[[#This Row],[Date of Call]]),YEAR(CallsTable[[#This Row],[Date of Call]])+1)</f>
        <v>2024</v>
      </c>
      <c r="J671" s="48" t="str">
        <f>TEXT(CallsTable[[#This Row],[Date of Call]],"DDDD")</f>
        <v>Sunday</v>
      </c>
      <c r="K671" s="48" t="str" cm="1">
        <f t="array" ref="K671">_xlfn.IFS(CallsTable[[#This Row],[Duration]]&lt;=10,"Under 10 mins",CallsTable[[#This Row],[Duration]]&lt;=30,"10 to 30 mins", CallsTable[[#This Row],[Duration]]&lt;60,"30 to 60 mins", CallsTable[[#This Row],[Duration]]&lt;=120,"1 to 2 hours",TRUE, "More than 2 hours")</f>
        <v>More than 2 hours</v>
      </c>
      <c r="L671" s="5">
        <f>ROUND(CallsTable[[#This Row],[Satisfaction Rating]],0)</f>
        <v>5</v>
      </c>
    </row>
    <row r="672" spans="2:12" x14ac:dyDescent="0.3">
      <c r="B672" s="72" t="s">
        <v>1846</v>
      </c>
      <c r="C672" s="20" t="s">
        <v>1188</v>
      </c>
      <c r="D672" s="20">
        <v>103</v>
      </c>
      <c r="E672" s="69" t="s">
        <v>1166</v>
      </c>
      <c r="F672" s="70">
        <v>45151</v>
      </c>
      <c r="G672" s="20">
        <v>200</v>
      </c>
      <c r="H672" s="73">
        <v>4.9000000000000004</v>
      </c>
      <c r="I672" s="48">
        <f>IF(MONTH(CallsTable[[#This Row],[Date of Call]])&lt;=6, YEAR(CallsTable[[#This Row],[Date of Call]]),YEAR(CallsTable[[#This Row],[Date of Call]])+1)</f>
        <v>2024</v>
      </c>
      <c r="J672" s="48" t="str">
        <f>TEXT(CallsTable[[#This Row],[Date of Call]],"DDDD")</f>
        <v>Sunday</v>
      </c>
      <c r="K672" s="48" t="str" cm="1">
        <f t="array" ref="K672">_xlfn.IFS(CallsTable[[#This Row],[Duration]]&lt;=10,"Under 10 mins",CallsTable[[#This Row],[Duration]]&lt;=30,"10 to 30 mins", CallsTable[[#This Row],[Duration]]&lt;60,"30 to 60 mins", CallsTable[[#This Row],[Duration]]&lt;=120,"1 to 2 hours",TRUE, "More than 2 hours")</f>
        <v>1 to 2 hours</v>
      </c>
      <c r="L672" s="5">
        <f>ROUND(CallsTable[[#This Row],[Satisfaction Rating]],0)</f>
        <v>5</v>
      </c>
    </row>
    <row r="673" spans="2:12" x14ac:dyDescent="0.3">
      <c r="B673" s="72" t="s">
        <v>1847</v>
      </c>
      <c r="C673" s="20" t="s">
        <v>1188</v>
      </c>
      <c r="D673" s="20">
        <v>155</v>
      </c>
      <c r="E673" s="69" t="s">
        <v>1157</v>
      </c>
      <c r="F673" s="70">
        <v>45154</v>
      </c>
      <c r="G673" s="20">
        <v>135</v>
      </c>
      <c r="H673" s="73">
        <v>4.9000000000000004</v>
      </c>
      <c r="I673" s="48">
        <f>IF(MONTH(CallsTable[[#This Row],[Date of Call]])&lt;=6, YEAR(CallsTable[[#This Row],[Date of Call]]),YEAR(CallsTable[[#This Row],[Date of Call]])+1)</f>
        <v>2024</v>
      </c>
      <c r="J673" s="48" t="str">
        <f>TEXT(CallsTable[[#This Row],[Date of Call]],"DDDD")</f>
        <v>Wednesday</v>
      </c>
      <c r="K673" s="48" t="str" cm="1">
        <f t="array" ref="K673">_xlfn.IFS(CallsTable[[#This Row],[Duration]]&lt;=10,"Under 10 mins",CallsTable[[#This Row],[Duration]]&lt;=30,"10 to 30 mins", CallsTable[[#This Row],[Duration]]&lt;60,"30 to 60 mins", CallsTable[[#This Row],[Duration]]&lt;=120,"1 to 2 hours",TRUE, "More than 2 hours")</f>
        <v>More than 2 hours</v>
      </c>
      <c r="L673" s="5">
        <f>ROUND(CallsTable[[#This Row],[Satisfaction Rating]],0)</f>
        <v>5</v>
      </c>
    </row>
    <row r="674" spans="2:12" x14ac:dyDescent="0.3">
      <c r="B674" s="72" t="s">
        <v>1848</v>
      </c>
      <c r="C674" s="20" t="s">
        <v>1156</v>
      </c>
      <c r="D674" s="20">
        <v>128</v>
      </c>
      <c r="E674" s="69" t="s">
        <v>1166</v>
      </c>
      <c r="F674" s="70">
        <v>45155</v>
      </c>
      <c r="G674" s="20">
        <v>22</v>
      </c>
      <c r="H674" s="73">
        <v>1.9</v>
      </c>
      <c r="I674" s="48">
        <f>IF(MONTH(CallsTable[[#This Row],[Date of Call]])&lt;=6, YEAR(CallsTable[[#This Row],[Date of Call]]),YEAR(CallsTable[[#This Row],[Date of Call]])+1)</f>
        <v>2024</v>
      </c>
      <c r="J674" s="48" t="str">
        <f>TEXT(CallsTable[[#This Row],[Date of Call]],"DDDD")</f>
        <v>Thursday</v>
      </c>
      <c r="K674" s="48" t="str" cm="1">
        <f t="array" ref="K674">_xlfn.IFS(CallsTable[[#This Row],[Duration]]&lt;=10,"Under 10 mins",CallsTable[[#This Row],[Duration]]&lt;=30,"10 to 30 mins", CallsTable[[#This Row],[Duration]]&lt;60,"30 to 60 mins", CallsTable[[#This Row],[Duration]]&lt;=120,"1 to 2 hours",TRUE, "More than 2 hours")</f>
        <v>More than 2 hours</v>
      </c>
      <c r="L674" s="5">
        <f>ROUND(CallsTable[[#This Row],[Satisfaction Rating]],0)</f>
        <v>2</v>
      </c>
    </row>
    <row r="675" spans="2:12" x14ac:dyDescent="0.3">
      <c r="B675" s="72" t="s">
        <v>1849</v>
      </c>
      <c r="C675" s="20" t="s">
        <v>1183</v>
      </c>
      <c r="D675" s="20">
        <v>89</v>
      </c>
      <c r="E675" s="69" t="s">
        <v>1178</v>
      </c>
      <c r="F675" s="70">
        <v>45156</v>
      </c>
      <c r="G675" s="20">
        <v>164</v>
      </c>
      <c r="H675" s="73">
        <v>4.5</v>
      </c>
      <c r="I675" s="48">
        <f>IF(MONTH(CallsTable[[#This Row],[Date of Call]])&lt;=6, YEAR(CallsTable[[#This Row],[Date of Call]]),YEAR(CallsTable[[#This Row],[Date of Call]])+1)</f>
        <v>2024</v>
      </c>
      <c r="J675" s="48" t="str">
        <f>TEXT(CallsTable[[#This Row],[Date of Call]],"DDDD")</f>
        <v>Friday</v>
      </c>
      <c r="K675" s="48" t="str" cm="1">
        <f t="array" ref="K675">_xlfn.IFS(CallsTable[[#This Row],[Duration]]&lt;=10,"Under 10 mins",CallsTable[[#This Row],[Duration]]&lt;=30,"10 to 30 mins", CallsTable[[#This Row],[Duration]]&lt;60,"30 to 60 mins", CallsTable[[#This Row],[Duration]]&lt;=120,"1 to 2 hours",TRUE, "More than 2 hours")</f>
        <v>1 to 2 hours</v>
      </c>
      <c r="L675" s="5">
        <f>ROUND(CallsTable[[#This Row],[Satisfaction Rating]],0)</f>
        <v>5</v>
      </c>
    </row>
    <row r="676" spans="2:12" x14ac:dyDescent="0.3">
      <c r="B676" s="72" t="s">
        <v>1850</v>
      </c>
      <c r="C676" s="20" t="s">
        <v>1171</v>
      </c>
      <c r="D676" s="20">
        <v>81</v>
      </c>
      <c r="E676" s="69" t="s">
        <v>1157</v>
      </c>
      <c r="F676" s="70">
        <v>45156</v>
      </c>
      <c r="G676" s="20">
        <v>21</v>
      </c>
      <c r="H676" s="73">
        <v>4.9000000000000004</v>
      </c>
      <c r="I676" s="48">
        <f>IF(MONTH(CallsTable[[#This Row],[Date of Call]])&lt;=6, YEAR(CallsTable[[#This Row],[Date of Call]]),YEAR(CallsTable[[#This Row],[Date of Call]])+1)</f>
        <v>2024</v>
      </c>
      <c r="J676" s="48" t="str">
        <f>TEXT(CallsTable[[#This Row],[Date of Call]],"DDDD")</f>
        <v>Friday</v>
      </c>
      <c r="K676" s="48" t="str" cm="1">
        <f t="array" ref="K676">_xlfn.IFS(CallsTable[[#This Row],[Duration]]&lt;=10,"Under 10 mins",CallsTable[[#This Row],[Duration]]&lt;=30,"10 to 30 mins", CallsTable[[#This Row],[Duration]]&lt;60,"30 to 60 mins", CallsTable[[#This Row],[Duration]]&lt;=120,"1 to 2 hours",TRUE, "More than 2 hours")</f>
        <v>1 to 2 hours</v>
      </c>
      <c r="L676" s="5">
        <f>ROUND(CallsTable[[#This Row],[Satisfaction Rating]],0)</f>
        <v>5</v>
      </c>
    </row>
    <row r="677" spans="2:12" x14ac:dyDescent="0.3">
      <c r="B677" s="72" t="s">
        <v>1851</v>
      </c>
      <c r="C677" s="20" t="s">
        <v>1183</v>
      </c>
      <c r="D677" s="20">
        <v>66</v>
      </c>
      <c r="E677" s="69" t="s">
        <v>1178</v>
      </c>
      <c r="F677" s="70">
        <v>45157</v>
      </c>
      <c r="G677" s="20">
        <v>120</v>
      </c>
      <c r="H677" s="73">
        <v>4.5</v>
      </c>
      <c r="I677" s="48">
        <f>IF(MONTH(CallsTable[[#This Row],[Date of Call]])&lt;=6, YEAR(CallsTable[[#This Row],[Date of Call]]),YEAR(CallsTable[[#This Row],[Date of Call]])+1)</f>
        <v>2024</v>
      </c>
      <c r="J677" s="48" t="str">
        <f>TEXT(CallsTable[[#This Row],[Date of Call]],"DDDD")</f>
        <v>Saturday</v>
      </c>
      <c r="K677" s="48" t="str" cm="1">
        <f t="array" ref="K677">_xlfn.IFS(CallsTable[[#This Row],[Duration]]&lt;=10,"Under 10 mins",CallsTable[[#This Row],[Duration]]&lt;=30,"10 to 30 mins", CallsTable[[#This Row],[Duration]]&lt;60,"30 to 60 mins", CallsTable[[#This Row],[Duration]]&lt;=120,"1 to 2 hours",TRUE, "More than 2 hours")</f>
        <v>1 to 2 hours</v>
      </c>
      <c r="L677" s="5">
        <f>ROUND(CallsTable[[#This Row],[Satisfaction Rating]],0)</f>
        <v>5</v>
      </c>
    </row>
    <row r="678" spans="2:12" x14ac:dyDescent="0.3">
      <c r="B678" s="72" t="s">
        <v>1852</v>
      </c>
      <c r="C678" s="20" t="s">
        <v>1176</v>
      </c>
      <c r="D678" s="20">
        <v>61</v>
      </c>
      <c r="E678" s="69" t="s">
        <v>1172</v>
      </c>
      <c r="F678" s="70">
        <v>45157</v>
      </c>
      <c r="G678" s="20">
        <v>93</v>
      </c>
      <c r="H678" s="73">
        <v>2.7</v>
      </c>
      <c r="I678" s="48">
        <f>IF(MONTH(CallsTable[[#This Row],[Date of Call]])&lt;=6, YEAR(CallsTable[[#This Row],[Date of Call]]),YEAR(CallsTable[[#This Row],[Date of Call]])+1)</f>
        <v>2024</v>
      </c>
      <c r="J678" s="48" t="str">
        <f>TEXT(CallsTable[[#This Row],[Date of Call]],"DDDD")</f>
        <v>Saturday</v>
      </c>
      <c r="K678" s="48" t="str" cm="1">
        <f t="array" ref="K678">_xlfn.IFS(CallsTable[[#This Row],[Duration]]&lt;=10,"Under 10 mins",CallsTable[[#This Row],[Duration]]&lt;=30,"10 to 30 mins", CallsTable[[#This Row],[Duration]]&lt;60,"30 to 60 mins", CallsTable[[#This Row],[Duration]]&lt;=120,"1 to 2 hours",TRUE, "More than 2 hours")</f>
        <v>1 to 2 hours</v>
      </c>
      <c r="L678" s="5">
        <f>ROUND(CallsTable[[#This Row],[Satisfaction Rating]],0)</f>
        <v>3</v>
      </c>
    </row>
    <row r="679" spans="2:12" x14ac:dyDescent="0.3">
      <c r="B679" s="72" t="s">
        <v>1853</v>
      </c>
      <c r="C679" s="20" t="s">
        <v>1171</v>
      </c>
      <c r="D679" s="20">
        <v>128</v>
      </c>
      <c r="E679" s="69" t="s">
        <v>1172</v>
      </c>
      <c r="F679" s="70">
        <v>45157</v>
      </c>
      <c r="G679" s="20">
        <v>135</v>
      </c>
      <c r="H679" s="73">
        <v>2.1</v>
      </c>
      <c r="I679" s="48">
        <f>IF(MONTH(CallsTable[[#This Row],[Date of Call]])&lt;=6, YEAR(CallsTable[[#This Row],[Date of Call]]),YEAR(CallsTable[[#This Row],[Date of Call]])+1)</f>
        <v>2024</v>
      </c>
      <c r="J679" s="48" t="str">
        <f>TEXT(CallsTable[[#This Row],[Date of Call]],"DDDD")</f>
        <v>Saturday</v>
      </c>
      <c r="K679" s="48" t="str" cm="1">
        <f t="array" ref="K679">_xlfn.IFS(CallsTable[[#This Row],[Duration]]&lt;=10,"Under 10 mins",CallsTable[[#This Row],[Duration]]&lt;=30,"10 to 30 mins", CallsTable[[#This Row],[Duration]]&lt;60,"30 to 60 mins", CallsTable[[#This Row],[Duration]]&lt;=120,"1 to 2 hours",TRUE, "More than 2 hours")</f>
        <v>More than 2 hours</v>
      </c>
      <c r="L679" s="5">
        <f>ROUND(CallsTable[[#This Row],[Satisfaction Rating]],0)</f>
        <v>2</v>
      </c>
    </row>
    <row r="680" spans="2:12" x14ac:dyDescent="0.3">
      <c r="B680" s="72" t="s">
        <v>1854</v>
      </c>
      <c r="C680" s="20" t="s">
        <v>1188</v>
      </c>
      <c r="D680" s="20">
        <v>30</v>
      </c>
      <c r="E680" s="69" t="s">
        <v>1157</v>
      </c>
      <c r="F680" s="70">
        <v>45157</v>
      </c>
      <c r="G680" s="20">
        <v>210</v>
      </c>
      <c r="H680" s="73">
        <v>4.2</v>
      </c>
      <c r="I680" s="48">
        <f>IF(MONTH(CallsTable[[#This Row],[Date of Call]])&lt;=6, YEAR(CallsTable[[#This Row],[Date of Call]]),YEAR(CallsTable[[#This Row],[Date of Call]])+1)</f>
        <v>2024</v>
      </c>
      <c r="J680" s="48" t="str">
        <f>TEXT(CallsTable[[#This Row],[Date of Call]],"DDDD")</f>
        <v>Saturday</v>
      </c>
      <c r="K680" s="48" t="str" cm="1">
        <f t="array" ref="K680">_xlfn.IFS(CallsTable[[#This Row],[Duration]]&lt;=10,"Under 10 mins",CallsTable[[#This Row],[Duration]]&lt;=30,"10 to 30 mins", CallsTable[[#This Row],[Duration]]&lt;60,"30 to 60 mins", CallsTable[[#This Row],[Duration]]&lt;=120,"1 to 2 hours",TRUE, "More than 2 hours")</f>
        <v>10 to 30 mins</v>
      </c>
      <c r="L680" s="5">
        <f>ROUND(CallsTable[[#This Row],[Satisfaction Rating]],0)</f>
        <v>4</v>
      </c>
    </row>
    <row r="681" spans="2:12" x14ac:dyDescent="0.3">
      <c r="B681" s="72" t="s">
        <v>1855</v>
      </c>
      <c r="C681" s="20" t="s">
        <v>1179</v>
      </c>
      <c r="D681" s="20">
        <v>63</v>
      </c>
      <c r="E681" s="69" t="s">
        <v>1172</v>
      </c>
      <c r="F681" s="70">
        <v>45158</v>
      </c>
      <c r="G681" s="20">
        <v>29</v>
      </c>
      <c r="H681" s="73">
        <v>4.7</v>
      </c>
      <c r="I681" s="48">
        <f>IF(MONTH(CallsTable[[#This Row],[Date of Call]])&lt;=6, YEAR(CallsTable[[#This Row],[Date of Call]]),YEAR(CallsTable[[#This Row],[Date of Call]])+1)</f>
        <v>2024</v>
      </c>
      <c r="J681" s="48" t="str">
        <f>TEXT(CallsTable[[#This Row],[Date of Call]],"DDDD")</f>
        <v>Sunday</v>
      </c>
      <c r="K681" s="48" t="str" cm="1">
        <f t="array" ref="K681">_xlfn.IFS(CallsTable[[#This Row],[Duration]]&lt;=10,"Under 10 mins",CallsTable[[#This Row],[Duration]]&lt;=30,"10 to 30 mins", CallsTable[[#This Row],[Duration]]&lt;60,"30 to 60 mins", CallsTable[[#This Row],[Duration]]&lt;=120,"1 to 2 hours",TRUE, "More than 2 hours")</f>
        <v>1 to 2 hours</v>
      </c>
      <c r="L681" s="5">
        <f>ROUND(CallsTable[[#This Row],[Satisfaction Rating]],0)</f>
        <v>5</v>
      </c>
    </row>
    <row r="682" spans="2:12" x14ac:dyDescent="0.3">
      <c r="B682" s="72" t="s">
        <v>1856</v>
      </c>
      <c r="C682" s="20" t="s">
        <v>1162</v>
      </c>
      <c r="D682" s="20">
        <v>64</v>
      </c>
      <c r="E682" s="69" t="s">
        <v>1184</v>
      </c>
      <c r="F682" s="70">
        <v>45158</v>
      </c>
      <c r="G682" s="20">
        <v>111</v>
      </c>
      <c r="H682" s="73">
        <v>3.9</v>
      </c>
      <c r="I682" s="48">
        <f>IF(MONTH(CallsTable[[#This Row],[Date of Call]])&lt;=6, YEAR(CallsTable[[#This Row],[Date of Call]]),YEAR(CallsTable[[#This Row],[Date of Call]])+1)</f>
        <v>2024</v>
      </c>
      <c r="J682" s="48" t="str">
        <f>TEXT(CallsTable[[#This Row],[Date of Call]],"DDDD")</f>
        <v>Sunday</v>
      </c>
      <c r="K682" s="48" t="str" cm="1">
        <f t="array" ref="K682">_xlfn.IFS(CallsTable[[#This Row],[Duration]]&lt;=10,"Under 10 mins",CallsTable[[#This Row],[Duration]]&lt;=30,"10 to 30 mins", CallsTable[[#This Row],[Duration]]&lt;60,"30 to 60 mins", CallsTable[[#This Row],[Duration]]&lt;=120,"1 to 2 hours",TRUE, "More than 2 hours")</f>
        <v>1 to 2 hours</v>
      </c>
      <c r="L682" s="5">
        <f>ROUND(CallsTable[[#This Row],[Satisfaction Rating]],0)</f>
        <v>4</v>
      </c>
    </row>
    <row r="683" spans="2:12" x14ac:dyDescent="0.3">
      <c r="B683" s="72" t="s">
        <v>1857</v>
      </c>
      <c r="C683" s="20" t="s">
        <v>1169</v>
      </c>
      <c r="D683" s="20">
        <v>151</v>
      </c>
      <c r="E683" s="69" t="s">
        <v>1166</v>
      </c>
      <c r="F683" s="70">
        <v>45159</v>
      </c>
      <c r="G683" s="20">
        <v>63</v>
      </c>
      <c r="H683" s="73">
        <v>4.0999999999999996</v>
      </c>
      <c r="I683" s="48">
        <f>IF(MONTH(CallsTable[[#This Row],[Date of Call]])&lt;=6, YEAR(CallsTable[[#This Row],[Date of Call]]),YEAR(CallsTable[[#This Row],[Date of Call]])+1)</f>
        <v>2024</v>
      </c>
      <c r="J683" s="48" t="str">
        <f>TEXT(CallsTable[[#This Row],[Date of Call]],"DDDD")</f>
        <v>Monday</v>
      </c>
      <c r="K683" s="48" t="str" cm="1">
        <f t="array" ref="K683">_xlfn.IFS(CallsTable[[#This Row],[Duration]]&lt;=10,"Under 10 mins",CallsTable[[#This Row],[Duration]]&lt;=30,"10 to 30 mins", CallsTable[[#This Row],[Duration]]&lt;60,"30 to 60 mins", CallsTable[[#This Row],[Duration]]&lt;=120,"1 to 2 hours",TRUE, "More than 2 hours")</f>
        <v>More than 2 hours</v>
      </c>
      <c r="L683" s="5">
        <f>ROUND(CallsTable[[#This Row],[Satisfaction Rating]],0)</f>
        <v>4</v>
      </c>
    </row>
    <row r="684" spans="2:12" x14ac:dyDescent="0.3">
      <c r="B684" s="72" t="s">
        <v>1858</v>
      </c>
      <c r="C684" s="20" t="s">
        <v>1158</v>
      </c>
      <c r="D684" s="20">
        <v>116</v>
      </c>
      <c r="E684" s="69" t="s">
        <v>1178</v>
      </c>
      <c r="F684" s="70">
        <v>45159</v>
      </c>
      <c r="G684" s="20">
        <v>44</v>
      </c>
      <c r="H684" s="73">
        <v>3.8</v>
      </c>
      <c r="I684" s="48">
        <f>IF(MONTH(CallsTable[[#This Row],[Date of Call]])&lt;=6, YEAR(CallsTable[[#This Row],[Date of Call]]),YEAR(CallsTable[[#This Row],[Date of Call]])+1)</f>
        <v>2024</v>
      </c>
      <c r="J684" s="48" t="str">
        <f>TEXT(CallsTable[[#This Row],[Date of Call]],"DDDD")</f>
        <v>Monday</v>
      </c>
      <c r="K684" s="48" t="str" cm="1">
        <f t="array" ref="K684">_xlfn.IFS(CallsTable[[#This Row],[Duration]]&lt;=10,"Under 10 mins",CallsTable[[#This Row],[Duration]]&lt;=30,"10 to 30 mins", CallsTable[[#This Row],[Duration]]&lt;60,"30 to 60 mins", CallsTable[[#This Row],[Duration]]&lt;=120,"1 to 2 hours",TRUE, "More than 2 hours")</f>
        <v>1 to 2 hours</v>
      </c>
      <c r="L684" s="5">
        <f>ROUND(CallsTable[[#This Row],[Satisfaction Rating]],0)</f>
        <v>4</v>
      </c>
    </row>
    <row r="685" spans="2:12" x14ac:dyDescent="0.3">
      <c r="B685" s="72" t="s">
        <v>1859</v>
      </c>
      <c r="C685" s="20" t="s">
        <v>1169</v>
      </c>
      <c r="D685" s="20">
        <v>111</v>
      </c>
      <c r="E685" s="69" t="s">
        <v>1178</v>
      </c>
      <c r="F685" s="70">
        <v>45161</v>
      </c>
      <c r="G685" s="20">
        <v>120</v>
      </c>
      <c r="H685" s="73">
        <v>1.8</v>
      </c>
      <c r="I685" s="48">
        <f>IF(MONTH(CallsTable[[#This Row],[Date of Call]])&lt;=6, YEAR(CallsTable[[#This Row],[Date of Call]]),YEAR(CallsTable[[#This Row],[Date of Call]])+1)</f>
        <v>2024</v>
      </c>
      <c r="J685" s="48" t="str">
        <f>TEXT(CallsTable[[#This Row],[Date of Call]],"DDDD")</f>
        <v>Wednesday</v>
      </c>
      <c r="K685" s="48" t="str" cm="1">
        <f t="array" ref="K685">_xlfn.IFS(CallsTable[[#This Row],[Duration]]&lt;=10,"Under 10 mins",CallsTable[[#This Row],[Duration]]&lt;=30,"10 to 30 mins", CallsTable[[#This Row],[Duration]]&lt;60,"30 to 60 mins", CallsTable[[#This Row],[Duration]]&lt;=120,"1 to 2 hours",TRUE, "More than 2 hours")</f>
        <v>1 to 2 hours</v>
      </c>
      <c r="L685" s="5">
        <f>ROUND(CallsTable[[#This Row],[Satisfaction Rating]],0)</f>
        <v>2</v>
      </c>
    </row>
    <row r="686" spans="2:12" x14ac:dyDescent="0.3">
      <c r="B686" s="72" t="s">
        <v>1860</v>
      </c>
      <c r="C686" s="20" t="s">
        <v>1171</v>
      </c>
      <c r="D686" s="20">
        <v>15</v>
      </c>
      <c r="E686" s="69" t="s">
        <v>1178</v>
      </c>
      <c r="F686" s="70">
        <v>45161</v>
      </c>
      <c r="G686" s="20">
        <v>120</v>
      </c>
      <c r="H686" s="73">
        <v>4.0999999999999996</v>
      </c>
      <c r="I686" s="48">
        <f>IF(MONTH(CallsTable[[#This Row],[Date of Call]])&lt;=6, YEAR(CallsTable[[#This Row],[Date of Call]]),YEAR(CallsTable[[#This Row],[Date of Call]])+1)</f>
        <v>2024</v>
      </c>
      <c r="J686" s="48" t="str">
        <f>TEXT(CallsTable[[#This Row],[Date of Call]],"DDDD")</f>
        <v>Wednesday</v>
      </c>
      <c r="K686" s="48" t="str" cm="1">
        <f t="array" ref="K686">_xlfn.IFS(CallsTable[[#This Row],[Duration]]&lt;=10,"Under 10 mins",CallsTable[[#This Row],[Duration]]&lt;=30,"10 to 30 mins", CallsTable[[#This Row],[Duration]]&lt;60,"30 to 60 mins", CallsTable[[#This Row],[Duration]]&lt;=120,"1 to 2 hours",TRUE, "More than 2 hours")</f>
        <v>10 to 30 mins</v>
      </c>
      <c r="L686" s="5">
        <f>ROUND(CallsTable[[#This Row],[Satisfaction Rating]],0)</f>
        <v>4</v>
      </c>
    </row>
    <row r="687" spans="2:12" x14ac:dyDescent="0.3">
      <c r="B687" s="72" t="s">
        <v>1861</v>
      </c>
      <c r="C687" s="20" t="s">
        <v>1162</v>
      </c>
      <c r="D687" s="20">
        <v>18</v>
      </c>
      <c r="E687" s="69" t="s">
        <v>1166</v>
      </c>
      <c r="F687" s="70">
        <v>45162</v>
      </c>
      <c r="G687" s="20">
        <v>40</v>
      </c>
      <c r="H687" s="73">
        <v>4.4000000000000004</v>
      </c>
      <c r="I687" s="48">
        <f>IF(MONTH(CallsTable[[#This Row],[Date of Call]])&lt;=6, YEAR(CallsTable[[#This Row],[Date of Call]]),YEAR(CallsTable[[#This Row],[Date of Call]])+1)</f>
        <v>2024</v>
      </c>
      <c r="J687" s="48" t="str">
        <f>TEXT(CallsTable[[#This Row],[Date of Call]],"DDDD")</f>
        <v>Thursday</v>
      </c>
      <c r="K687" s="48" t="str" cm="1">
        <f t="array" ref="K687">_xlfn.IFS(CallsTable[[#This Row],[Duration]]&lt;=10,"Under 10 mins",CallsTable[[#This Row],[Duration]]&lt;=30,"10 to 30 mins", CallsTable[[#This Row],[Duration]]&lt;60,"30 to 60 mins", CallsTable[[#This Row],[Duration]]&lt;=120,"1 to 2 hours",TRUE, "More than 2 hours")</f>
        <v>10 to 30 mins</v>
      </c>
      <c r="L687" s="5">
        <f>ROUND(CallsTable[[#This Row],[Satisfaction Rating]],0)</f>
        <v>4</v>
      </c>
    </row>
    <row r="688" spans="2:12" x14ac:dyDescent="0.3">
      <c r="B688" s="72" t="s">
        <v>1862</v>
      </c>
      <c r="C688" s="20" t="s">
        <v>1176</v>
      </c>
      <c r="D688" s="20">
        <v>146</v>
      </c>
      <c r="E688" s="69" t="s">
        <v>1172</v>
      </c>
      <c r="F688" s="70">
        <v>45162</v>
      </c>
      <c r="G688" s="20">
        <v>160</v>
      </c>
      <c r="H688" s="73">
        <v>4.0999999999999996</v>
      </c>
      <c r="I688" s="48">
        <f>IF(MONTH(CallsTable[[#This Row],[Date of Call]])&lt;=6, YEAR(CallsTable[[#This Row],[Date of Call]]),YEAR(CallsTable[[#This Row],[Date of Call]])+1)</f>
        <v>2024</v>
      </c>
      <c r="J688" s="48" t="str">
        <f>TEXT(CallsTable[[#This Row],[Date of Call]],"DDDD")</f>
        <v>Thursday</v>
      </c>
      <c r="K688" s="48" t="str" cm="1">
        <f t="array" ref="K688">_xlfn.IFS(CallsTable[[#This Row],[Duration]]&lt;=10,"Under 10 mins",CallsTable[[#This Row],[Duration]]&lt;=30,"10 to 30 mins", CallsTable[[#This Row],[Duration]]&lt;60,"30 to 60 mins", CallsTable[[#This Row],[Duration]]&lt;=120,"1 to 2 hours",TRUE, "More than 2 hours")</f>
        <v>More than 2 hours</v>
      </c>
      <c r="L688" s="5">
        <f>ROUND(CallsTable[[#This Row],[Satisfaction Rating]],0)</f>
        <v>4</v>
      </c>
    </row>
    <row r="689" spans="2:12" x14ac:dyDescent="0.3">
      <c r="B689" s="72" t="s">
        <v>1863</v>
      </c>
      <c r="C689" s="20" t="s">
        <v>1188</v>
      </c>
      <c r="D689" s="20">
        <v>73</v>
      </c>
      <c r="E689" s="69" t="s">
        <v>1178</v>
      </c>
      <c r="F689" s="70">
        <v>45163</v>
      </c>
      <c r="G689" s="20">
        <v>44</v>
      </c>
      <c r="H689" s="73">
        <v>3.8</v>
      </c>
      <c r="I689" s="48">
        <f>IF(MONTH(CallsTable[[#This Row],[Date of Call]])&lt;=6, YEAR(CallsTable[[#This Row],[Date of Call]]),YEAR(CallsTable[[#This Row],[Date of Call]])+1)</f>
        <v>2024</v>
      </c>
      <c r="J689" s="48" t="str">
        <f>TEXT(CallsTable[[#This Row],[Date of Call]],"DDDD")</f>
        <v>Friday</v>
      </c>
      <c r="K689" s="48" t="str" cm="1">
        <f t="array" ref="K689">_xlfn.IFS(CallsTable[[#This Row],[Duration]]&lt;=10,"Under 10 mins",CallsTable[[#This Row],[Duration]]&lt;=30,"10 to 30 mins", CallsTable[[#This Row],[Duration]]&lt;60,"30 to 60 mins", CallsTable[[#This Row],[Duration]]&lt;=120,"1 to 2 hours",TRUE, "More than 2 hours")</f>
        <v>1 to 2 hours</v>
      </c>
      <c r="L689" s="5">
        <f>ROUND(CallsTable[[#This Row],[Satisfaction Rating]],0)</f>
        <v>4</v>
      </c>
    </row>
    <row r="690" spans="2:12" x14ac:dyDescent="0.3">
      <c r="B690" s="72" t="s">
        <v>1864</v>
      </c>
      <c r="C690" s="20" t="s">
        <v>1169</v>
      </c>
      <c r="D690" s="20">
        <v>108</v>
      </c>
      <c r="E690" s="69" t="s">
        <v>1166</v>
      </c>
      <c r="F690" s="70">
        <v>45163</v>
      </c>
      <c r="G690" s="20">
        <v>80</v>
      </c>
      <c r="H690" s="73">
        <v>4.3</v>
      </c>
      <c r="I690" s="48">
        <f>IF(MONTH(CallsTable[[#This Row],[Date of Call]])&lt;=6, YEAR(CallsTable[[#This Row],[Date of Call]]),YEAR(CallsTable[[#This Row],[Date of Call]])+1)</f>
        <v>2024</v>
      </c>
      <c r="J690" s="48" t="str">
        <f>TEXT(CallsTable[[#This Row],[Date of Call]],"DDDD")</f>
        <v>Friday</v>
      </c>
      <c r="K690" s="48" t="str" cm="1">
        <f t="array" ref="K690">_xlfn.IFS(CallsTable[[#This Row],[Duration]]&lt;=10,"Under 10 mins",CallsTable[[#This Row],[Duration]]&lt;=30,"10 to 30 mins", CallsTable[[#This Row],[Duration]]&lt;60,"30 to 60 mins", CallsTable[[#This Row],[Duration]]&lt;=120,"1 to 2 hours",TRUE, "More than 2 hours")</f>
        <v>1 to 2 hours</v>
      </c>
      <c r="L690" s="5">
        <f>ROUND(CallsTable[[#This Row],[Satisfaction Rating]],0)</f>
        <v>4</v>
      </c>
    </row>
    <row r="691" spans="2:12" x14ac:dyDescent="0.3">
      <c r="B691" s="72" t="s">
        <v>1865</v>
      </c>
      <c r="C691" s="20" t="s">
        <v>1174</v>
      </c>
      <c r="D691" s="20">
        <v>52</v>
      </c>
      <c r="E691" s="69" t="s">
        <v>1166</v>
      </c>
      <c r="F691" s="70">
        <v>45164</v>
      </c>
      <c r="G691" s="20">
        <v>66</v>
      </c>
      <c r="H691" s="73">
        <v>4.5</v>
      </c>
      <c r="I691" s="48">
        <f>IF(MONTH(CallsTable[[#This Row],[Date of Call]])&lt;=6, YEAR(CallsTable[[#This Row],[Date of Call]]),YEAR(CallsTable[[#This Row],[Date of Call]])+1)</f>
        <v>2024</v>
      </c>
      <c r="J691" s="48" t="str">
        <f>TEXT(CallsTable[[#This Row],[Date of Call]],"DDDD")</f>
        <v>Saturday</v>
      </c>
      <c r="K691" s="48" t="str" cm="1">
        <f t="array" ref="K691">_xlfn.IFS(CallsTable[[#This Row],[Duration]]&lt;=10,"Under 10 mins",CallsTable[[#This Row],[Duration]]&lt;=30,"10 to 30 mins", CallsTable[[#This Row],[Duration]]&lt;60,"30 to 60 mins", CallsTable[[#This Row],[Duration]]&lt;=120,"1 to 2 hours",TRUE, "More than 2 hours")</f>
        <v>30 to 60 mins</v>
      </c>
      <c r="L691" s="5">
        <f>ROUND(CallsTable[[#This Row],[Satisfaction Rating]],0)</f>
        <v>5</v>
      </c>
    </row>
    <row r="692" spans="2:12" x14ac:dyDescent="0.3">
      <c r="B692" s="72" t="s">
        <v>1866</v>
      </c>
      <c r="C692" s="20" t="s">
        <v>1158</v>
      </c>
      <c r="D692" s="20">
        <v>165</v>
      </c>
      <c r="E692" s="69" t="s">
        <v>1184</v>
      </c>
      <c r="F692" s="70">
        <v>45164</v>
      </c>
      <c r="G692" s="20">
        <v>82</v>
      </c>
      <c r="H692" s="73">
        <v>3.4</v>
      </c>
      <c r="I692" s="48">
        <f>IF(MONTH(CallsTable[[#This Row],[Date of Call]])&lt;=6, YEAR(CallsTable[[#This Row],[Date of Call]]),YEAR(CallsTable[[#This Row],[Date of Call]])+1)</f>
        <v>2024</v>
      </c>
      <c r="J692" s="48" t="str">
        <f>TEXT(CallsTable[[#This Row],[Date of Call]],"DDDD")</f>
        <v>Saturday</v>
      </c>
      <c r="K692" s="48" t="str" cm="1">
        <f t="array" ref="K692">_xlfn.IFS(CallsTable[[#This Row],[Duration]]&lt;=10,"Under 10 mins",CallsTable[[#This Row],[Duration]]&lt;=30,"10 to 30 mins", CallsTable[[#This Row],[Duration]]&lt;60,"30 to 60 mins", CallsTable[[#This Row],[Duration]]&lt;=120,"1 to 2 hours",TRUE, "More than 2 hours")</f>
        <v>More than 2 hours</v>
      </c>
      <c r="L692" s="5">
        <f>ROUND(CallsTable[[#This Row],[Satisfaction Rating]],0)</f>
        <v>3</v>
      </c>
    </row>
    <row r="693" spans="2:12" x14ac:dyDescent="0.3">
      <c r="B693" s="72" t="s">
        <v>1867</v>
      </c>
      <c r="C693" s="20" t="s">
        <v>1176</v>
      </c>
      <c r="D693" s="20">
        <v>104</v>
      </c>
      <c r="E693" s="69" t="s">
        <v>1178</v>
      </c>
      <c r="F693" s="70">
        <v>45164</v>
      </c>
      <c r="G693" s="20">
        <v>66</v>
      </c>
      <c r="H693" s="73">
        <v>4.8</v>
      </c>
      <c r="I693" s="48">
        <f>IF(MONTH(CallsTable[[#This Row],[Date of Call]])&lt;=6, YEAR(CallsTable[[#This Row],[Date of Call]]),YEAR(CallsTable[[#This Row],[Date of Call]])+1)</f>
        <v>2024</v>
      </c>
      <c r="J693" s="48" t="str">
        <f>TEXT(CallsTable[[#This Row],[Date of Call]],"DDDD")</f>
        <v>Saturday</v>
      </c>
      <c r="K693" s="48" t="str" cm="1">
        <f t="array" ref="K693">_xlfn.IFS(CallsTable[[#This Row],[Duration]]&lt;=10,"Under 10 mins",CallsTable[[#This Row],[Duration]]&lt;=30,"10 to 30 mins", CallsTable[[#This Row],[Duration]]&lt;60,"30 to 60 mins", CallsTable[[#This Row],[Duration]]&lt;=120,"1 to 2 hours",TRUE, "More than 2 hours")</f>
        <v>1 to 2 hours</v>
      </c>
      <c r="L693" s="5">
        <f>ROUND(CallsTable[[#This Row],[Satisfaction Rating]],0)</f>
        <v>5</v>
      </c>
    </row>
    <row r="694" spans="2:12" x14ac:dyDescent="0.3">
      <c r="B694" s="72" t="s">
        <v>1868</v>
      </c>
      <c r="C694" s="20" t="s">
        <v>1188</v>
      </c>
      <c r="D694" s="20">
        <v>131</v>
      </c>
      <c r="E694" s="69" t="s">
        <v>1172</v>
      </c>
      <c r="F694" s="70">
        <v>45164</v>
      </c>
      <c r="G694" s="20">
        <v>92</v>
      </c>
      <c r="H694" s="73">
        <v>4.9000000000000004</v>
      </c>
      <c r="I694" s="48">
        <f>IF(MONTH(CallsTable[[#This Row],[Date of Call]])&lt;=6, YEAR(CallsTable[[#This Row],[Date of Call]]),YEAR(CallsTable[[#This Row],[Date of Call]])+1)</f>
        <v>2024</v>
      </c>
      <c r="J694" s="48" t="str">
        <f>TEXT(CallsTable[[#This Row],[Date of Call]],"DDDD")</f>
        <v>Saturday</v>
      </c>
      <c r="K694" s="48" t="str" cm="1">
        <f t="array" ref="K694">_xlfn.IFS(CallsTable[[#This Row],[Duration]]&lt;=10,"Under 10 mins",CallsTable[[#This Row],[Duration]]&lt;=30,"10 to 30 mins", CallsTable[[#This Row],[Duration]]&lt;60,"30 to 60 mins", CallsTable[[#This Row],[Duration]]&lt;=120,"1 to 2 hours",TRUE, "More than 2 hours")</f>
        <v>More than 2 hours</v>
      </c>
      <c r="L694" s="5">
        <f>ROUND(CallsTable[[#This Row],[Satisfaction Rating]],0)</f>
        <v>5</v>
      </c>
    </row>
    <row r="695" spans="2:12" x14ac:dyDescent="0.3">
      <c r="B695" s="72" t="s">
        <v>1869</v>
      </c>
      <c r="C695" s="20" t="s">
        <v>1192</v>
      </c>
      <c r="D695" s="20">
        <v>80</v>
      </c>
      <c r="E695" s="69" t="s">
        <v>1184</v>
      </c>
      <c r="F695" s="70">
        <v>45165</v>
      </c>
      <c r="G695" s="20">
        <v>104</v>
      </c>
      <c r="H695" s="73">
        <v>4.7</v>
      </c>
      <c r="I695" s="48">
        <f>IF(MONTH(CallsTable[[#This Row],[Date of Call]])&lt;=6, YEAR(CallsTable[[#This Row],[Date of Call]]),YEAR(CallsTable[[#This Row],[Date of Call]])+1)</f>
        <v>2024</v>
      </c>
      <c r="J695" s="48" t="str">
        <f>TEXT(CallsTable[[#This Row],[Date of Call]],"DDDD")</f>
        <v>Sunday</v>
      </c>
      <c r="K695" s="48" t="str" cm="1">
        <f t="array" ref="K695">_xlfn.IFS(CallsTable[[#This Row],[Duration]]&lt;=10,"Under 10 mins",CallsTable[[#This Row],[Duration]]&lt;=30,"10 to 30 mins", CallsTable[[#This Row],[Duration]]&lt;60,"30 to 60 mins", CallsTable[[#This Row],[Duration]]&lt;=120,"1 to 2 hours",TRUE, "More than 2 hours")</f>
        <v>1 to 2 hours</v>
      </c>
      <c r="L695" s="5">
        <f>ROUND(CallsTable[[#This Row],[Satisfaction Rating]],0)</f>
        <v>5</v>
      </c>
    </row>
    <row r="696" spans="2:12" x14ac:dyDescent="0.3">
      <c r="B696" s="72" t="s">
        <v>1870</v>
      </c>
      <c r="C696" s="20" t="s">
        <v>1171</v>
      </c>
      <c r="D696" s="20">
        <v>49</v>
      </c>
      <c r="E696" s="69" t="s">
        <v>1178</v>
      </c>
      <c r="F696" s="70">
        <v>45165</v>
      </c>
      <c r="G696" s="20">
        <v>105</v>
      </c>
      <c r="H696" s="73">
        <v>3.3</v>
      </c>
      <c r="I696" s="48">
        <f>IF(MONTH(CallsTable[[#This Row],[Date of Call]])&lt;=6, YEAR(CallsTable[[#This Row],[Date of Call]]),YEAR(CallsTable[[#This Row],[Date of Call]])+1)</f>
        <v>2024</v>
      </c>
      <c r="J696" s="48" t="str">
        <f>TEXT(CallsTable[[#This Row],[Date of Call]],"DDDD")</f>
        <v>Sunday</v>
      </c>
      <c r="K696" s="48" t="str" cm="1">
        <f t="array" ref="K696">_xlfn.IFS(CallsTable[[#This Row],[Duration]]&lt;=10,"Under 10 mins",CallsTable[[#This Row],[Duration]]&lt;=30,"10 to 30 mins", CallsTable[[#This Row],[Duration]]&lt;60,"30 to 60 mins", CallsTable[[#This Row],[Duration]]&lt;=120,"1 to 2 hours",TRUE, "More than 2 hours")</f>
        <v>30 to 60 mins</v>
      </c>
      <c r="L696" s="5">
        <f>ROUND(CallsTable[[#This Row],[Satisfaction Rating]],0)</f>
        <v>3</v>
      </c>
    </row>
    <row r="697" spans="2:12" x14ac:dyDescent="0.3">
      <c r="B697" s="72" t="s">
        <v>1871</v>
      </c>
      <c r="C697" s="20" t="s">
        <v>1158</v>
      </c>
      <c r="D697" s="20">
        <v>73</v>
      </c>
      <c r="E697" s="69" t="s">
        <v>1178</v>
      </c>
      <c r="F697" s="70">
        <v>45165</v>
      </c>
      <c r="G697" s="20">
        <v>100</v>
      </c>
      <c r="H697" s="73">
        <v>2.8</v>
      </c>
      <c r="I697" s="48">
        <f>IF(MONTH(CallsTable[[#This Row],[Date of Call]])&lt;=6, YEAR(CallsTable[[#This Row],[Date of Call]]),YEAR(CallsTable[[#This Row],[Date of Call]])+1)</f>
        <v>2024</v>
      </c>
      <c r="J697" s="48" t="str">
        <f>TEXT(CallsTable[[#This Row],[Date of Call]],"DDDD")</f>
        <v>Sunday</v>
      </c>
      <c r="K697" s="48" t="str" cm="1">
        <f t="array" ref="K697">_xlfn.IFS(CallsTable[[#This Row],[Duration]]&lt;=10,"Under 10 mins",CallsTable[[#This Row],[Duration]]&lt;=30,"10 to 30 mins", CallsTable[[#This Row],[Duration]]&lt;60,"30 to 60 mins", CallsTable[[#This Row],[Duration]]&lt;=120,"1 to 2 hours",TRUE, "More than 2 hours")</f>
        <v>1 to 2 hours</v>
      </c>
      <c r="L697" s="5">
        <f>ROUND(CallsTable[[#This Row],[Satisfaction Rating]],0)</f>
        <v>3</v>
      </c>
    </row>
    <row r="698" spans="2:12" x14ac:dyDescent="0.3">
      <c r="B698" s="72" t="s">
        <v>1872</v>
      </c>
      <c r="C698" s="20" t="s">
        <v>1176</v>
      </c>
      <c r="D698" s="20">
        <v>117</v>
      </c>
      <c r="E698" s="69" t="s">
        <v>1184</v>
      </c>
      <c r="F698" s="70">
        <v>45165</v>
      </c>
      <c r="G698" s="20">
        <v>90</v>
      </c>
      <c r="H698" s="73">
        <v>4.0999999999999996</v>
      </c>
      <c r="I698" s="48">
        <f>IF(MONTH(CallsTable[[#This Row],[Date of Call]])&lt;=6, YEAR(CallsTable[[#This Row],[Date of Call]]),YEAR(CallsTable[[#This Row],[Date of Call]])+1)</f>
        <v>2024</v>
      </c>
      <c r="J698" s="48" t="str">
        <f>TEXT(CallsTable[[#This Row],[Date of Call]],"DDDD")</f>
        <v>Sunday</v>
      </c>
      <c r="K698" s="48" t="str" cm="1">
        <f t="array" ref="K698">_xlfn.IFS(CallsTable[[#This Row],[Duration]]&lt;=10,"Under 10 mins",CallsTable[[#This Row],[Duration]]&lt;=30,"10 to 30 mins", CallsTable[[#This Row],[Duration]]&lt;60,"30 to 60 mins", CallsTable[[#This Row],[Duration]]&lt;=120,"1 to 2 hours",TRUE, "More than 2 hours")</f>
        <v>1 to 2 hours</v>
      </c>
      <c r="L698" s="5">
        <f>ROUND(CallsTable[[#This Row],[Satisfaction Rating]],0)</f>
        <v>4</v>
      </c>
    </row>
    <row r="699" spans="2:12" x14ac:dyDescent="0.3">
      <c r="B699" s="72" t="s">
        <v>1873</v>
      </c>
      <c r="C699" s="20" t="s">
        <v>1165</v>
      </c>
      <c r="D699" s="20">
        <v>38</v>
      </c>
      <c r="E699" s="69" t="s">
        <v>1157</v>
      </c>
      <c r="F699" s="70">
        <v>45165</v>
      </c>
      <c r="G699" s="20">
        <v>110</v>
      </c>
      <c r="H699" s="73">
        <v>3.5</v>
      </c>
      <c r="I699" s="48">
        <f>IF(MONTH(CallsTable[[#This Row],[Date of Call]])&lt;=6, YEAR(CallsTable[[#This Row],[Date of Call]]),YEAR(CallsTable[[#This Row],[Date of Call]])+1)</f>
        <v>2024</v>
      </c>
      <c r="J699" s="48" t="str">
        <f>TEXT(CallsTable[[#This Row],[Date of Call]],"DDDD")</f>
        <v>Sunday</v>
      </c>
      <c r="K699" s="48" t="str" cm="1">
        <f t="array" ref="K699">_xlfn.IFS(CallsTable[[#This Row],[Duration]]&lt;=10,"Under 10 mins",CallsTable[[#This Row],[Duration]]&lt;=30,"10 to 30 mins", CallsTable[[#This Row],[Duration]]&lt;60,"30 to 60 mins", CallsTable[[#This Row],[Duration]]&lt;=120,"1 to 2 hours",TRUE, "More than 2 hours")</f>
        <v>30 to 60 mins</v>
      </c>
      <c r="L699" s="5">
        <f>ROUND(CallsTable[[#This Row],[Satisfaction Rating]],0)</f>
        <v>4</v>
      </c>
    </row>
    <row r="700" spans="2:12" x14ac:dyDescent="0.3">
      <c r="B700" s="72" t="s">
        <v>1874</v>
      </c>
      <c r="C700" s="20" t="s">
        <v>1174</v>
      </c>
      <c r="D700" s="20">
        <v>109</v>
      </c>
      <c r="E700" s="69" t="s">
        <v>1184</v>
      </c>
      <c r="F700" s="70">
        <v>45167</v>
      </c>
      <c r="G700" s="20">
        <v>68</v>
      </c>
      <c r="H700" s="73">
        <v>2.2999999999999998</v>
      </c>
      <c r="I700" s="48">
        <f>IF(MONTH(CallsTable[[#This Row],[Date of Call]])&lt;=6, YEAR(CallsTable[[#This Row],[Date of Call]]),YEAR(CallsTable[[#This Row],[Date of Call]])+1)</f>
        <v>2024</v>
      </c>
      <c r="J700" s="48" t="str">
        <f>TEXT(CallsTable[[#This Row],[Date of Call]],"DDDD")</f>
        <v>Tuesday</v>
      </c>
      <c r="K700" s="48" t="str" cm="1">
        <f t="array" ref="K700">_xlfn.IFS(CallsTable[[#This Row],[Duration]]&lt;=10,"Under 10 mins",CallsTable[[#This Row],[Duration]]&lt;=30,"10 to 30 mins", CallsTable[[#This Row],[Duration]]&lt;60,"30 to 60 mins", CallsTable[[#This Row],[Duration]]&lt;=120,"1 to 2 hours",TRUE, "More than 2 hours")</f>
        <v>1 to 2 hours</v>
      </c>
      <c r="L700" s="5">
        <f>ROUND(CallsTable[[#This Row],[Satisfaction Rating]],0)</f>
        <v>2</v>
      </c>
    </row>
    <row r="701" spans="2:12" x14ac:dyDescent="0.3">
      <c r="B701" s="72" t="s">
        <v>1875</v>
      </c>
      <c r="C701" s="20" t="s">
        <v>1171</v>
      </c>
      <c r="D701" s="20">
        <v>70</v>
      </c>
      <c r="E701" s="69" t="s">
        <v>1166</v>
      </c>
      <c r="F701" s="70">
        <v>45168</v>
      </c>
      <c r="G701" s="20">
        <v>210</v>
      </c>
      <c r="H701" s="73">
        <v>4.0999999999999996</v>
      </c>
      <c r="I701" s="48">
        <f>IF(MONTH(CallsTable[[#This Row],[Date of Call]])&lt;=6, YEAR(CallsTable[[#This Row],[Date of Call]]),YEAR(CallsTable[[#This Row],[Date of Call]])+1)</f>
        <v>2024</v>
      </c>
      <c r="J701" s="48" t="str">
        <f>TEXT(CallsTable[[#This Row],[Date of Call]],"DDDD")</f>
        <v>Wednesday</v>
      </c>
      <c r="K701" s="48" t="str" cm="1">
        <f t="array" ref="K701">_xlfn.IFS(CallsTable[[#This Row],[Duration]]&lt;=10,"Under 10 mins",CallsTable[[#This Row],[Duration]]&lt;=30,"10 to 30 mins", CallsTable[[#This Row],[Duration]]&lt;60,"30 to 60 mins", CallsTable[[#This Row],[Duration]]&lt;=120,"1 to 2 hours",TRUE, "More than 2 hours")</f>
        <v>1 to 2 hours</v>
      </c>
      <c r="L701" s="5">
        <f>ROUND(CallsTable[[#This Row],[Satisfaction Rating]],0)</f>
        <v>4</v>
      </c>
    </row>
    <row r="702" spans="2:12" x14ac:dyDescent="0.3">
      <c r="B702" s="72" t="s">
        <v>1876</v>
      </c>
      <c r="C702" s="20" t="s">
        <v>1161</v>
      </c>
      <c r="D702" s="20">
        <v>51</v>
      </c>
      <c r="E702" s="69" t="s">
        <v>1157</v>
      </c>
      <c r="F702" s="70">
        <v>45168</v>
      </c>
      <c r="G702" s="20">
        <v>111</v>
      </c>
      <c r="H702" s="73">
        <v>4.3</v>
      </c>
      <c r="I702" s="48">
        <f>IF(MONTH(CallsTable[[#This Row],[Date of Call]])&lt;=6, YEAR(CallsTable[[#This Row],[Date of Call]]),YEAR(CallsTable[[#This Row],[Date of Call]])+1)</f>
        <v>2024</v>
      </c>
      <c r="J702" s="48" t="str">
        <f>TEXT(CallsTable[[#This Row],[Date of Call]],"DDDD")</f>
        <v>Wednesday</v>
      </c>
      <c r="K702" s="48" t="str" cm="1">
        <f t="array" ref="K702">_xlfn.IFS(CallsTable[[#This Row],[Duration]]&lt;=10,"Under 10 mins",CallsTable[[#This Row],[Duration]]&lt;=30,"10 to 30 mins", CallsTable[[#This Row],[Duration]]&lt;60,"30 to 60 mins", CallsTable[[#This Row],[Duration]]&lt;=120,"1 to 2 hours",TRUE, "More than 2 hours")</f>
        <v>30 to 60 mins</v>
      </c>
      <c r="L702" s="5">
        <f>ROUND(CallsTable[[#This Row],[Satisfaction Rating]],0)</f>
        <v>4</v>
      </c>
    </row>
    <row r="703" spans="2:12" x14ac:dyDescent="0.3">
      <c r="B703" s="72" t="s">
        <v>1877</v>
      </c>
      <c r="C703" s="20" t="s">
        <v>1161</v>
      </c>
      <c r="D703" s="20">
        <v>100</v>
      </c>
      <c r="E703" s="69" t="s">
        <v>1166</v>
      </c>
      <c r="F703" s="70">
        <v>45169</v>
      </c>
      <c r="G703" s="20">
        <v>45</v>
      </c>
      <c r="H703" s="73">
        <v>4.9000000000000004</v>
      </c>
      <c r="I703" s="48">
        <f>IF(MONTH(CallsTable[[#This Row],[Date of Call]])&lt;=6, YEAR(CallsTable[[#This Row],[Date of Call]]),YEAR(CallsTable[[#This Row],[Date of Call]])+1)</f>
        <v>2024</v>
      </c>
      <c r="J703" s="48" t="str">
        <f>TEXT(CallsTable[[#This Row],[Date of Call]],"DDDD")</f>
        <v>Thursday</v>
      </c>
      <c r="K703" s="48" t="str" cm="1">
        <f t="array" ref="K703">_xlfn.IFS(CallsTable[[#This Row],[Duration]]&lt;=10,"Under 10 mins",CallsTable[[#This Row],[Duration]]&lt;=30,"10 to 30 mins", CallsTable[[#This Row],[Duration]]&lt;60,"30 to 60 mins", CallsTable[[#This Row],[Duration]]&lt;=120,"1 to 2 hours",TRUE, "More than 2 hours")</f>
        <v>1 to 2 hours</v>
      </c>
      <c r="L703" s="5">
        <f>ROUND(CallsTable[[#This Row],[Satisfaction Rating]],0)</f>
        <v>5</v>
      </c>
    </row>
    <row r="704" spans="2:12" x14ac:dyDescent="0.3">
      <c r="B704" s="72" t="s">
        <v>1878</v>
      </c>
      <c r="C704" s="20" t="s">
        <v>1187</v>
      </c>
      <c r="D704" s="20">
        <v>124</v>
      </c>
      <c r="E704" s="69" t="s">
        <v>1157</v>
      </c>
      <c r="F704" s="70">
        <v>45170</v>
      </c>
      <c r="G704" s="20">
        <v>132</v>
      </c>
      <c r="H704" s="73">
        <v>4</v>
      </c>
      <c r="I704" s="48">
        <f>IF(MONTH(CallsTable[[#This Row],[Date of Call]])&lt;=6, YEAR(CallsTable[[#This Row],[Date of Call]]),YEAR(CallsTable[[#This Row],[Date of Call]])+1)</f>
        <v>2024</v>
      </c>
      <c r="J704" s="48" t="str">
        <f>TEXT(CallsTable[[#This Row],[Date of Call]],"DDDD")</f>
        <v>Friday</v>
      </c>
      <c r="K704" s="48" t="str" cm="1">
        <f t="array" ref="K704">_xlfn.IFS(CallsTable[[#This Row],[Duration]]&lt;=10,"Under 10 mins",CallsTable[[#This Row],[Duration]]&lt;=30,"10 to 30 mins", CallsTable[[#This Row],[Duration]]&lt;60,"30 to 60 mins", CallsTable[[#This Row],[Duration]]&lt;=120,"1 to 2 hours",TRUE, "More than 2 hours")</f>
        <v>More than 2 hours</v>
      </c>
      <c r="L704" s="5">
        <f>ROUND(CallsTable[[#This Row],[Satisfaction Rating]],0)</f>
        <v>4</v>
      </c>
    </row>
    <row r="705" spans="2:12" x14ac:dyDescent="0.3">
      <c r="B705" s="72" t="s">
        <v>1879</v>
      </c>
      <c r="C705" s="20" t="s">
        <v>1156</v>
      </c>
      <c r="D705" s="20">
        <v>143</v>
      </c>
      <c r="E705" s="69" t="s">
        <v>1184</v>
      </c>
      <c r="F705" s="70">
        <v>45170</v>
      </c>
      <c r="G705" s="20">
        <v>20</v>
      </c>
      <c r="H705" s="73">
        <v>4.7</v>
      </c>
      <c r="I705" s="48">
        <f>IF(MONTH(CallsTable[[#This Row],[Date of Call]])&lt;=6, YEAR(CallsTable[[#This Row],[Date of Call]]),YEAR(CallsTable[[#This Row],[Date of Call]])+1)</f>
        <v>2024</v>
      </c>
      <c r="J705" s="48" t="str">
        <f>TEXT(CallsTable[[#This Row],[Date of Call]],"DDDD")</f>
        <v>Friday</v>
      </c>
      <c r="K705" s="48" t="str" cm="1">
        <f t="array" ref="K705">_xlfn.IFS(CallsTable[[#This Row],[Duration]]&lt;=10,"Under 10 mins",CallsTable[[#This Row],[Duration]]&lt;=30,"10 to 30 mins", CallsTable[[#This Row],[Duration]]&lt;60,"30 to 60 mins", CallsTable[[#This Row],[Duration]]&lt;=120,"1 to 2 hours",TRUE, "More than 2 hours")</f>
        <v>More than 2 hours</v>
      </c>
      <c r="L705" s="5">
        <f>ROUND(CallsTable[[#This Row],[Satisfaction Rating]],0)</f>
        <v>5</v>
      </c>
    </row>
    <row r="706" spans="2:12" x14ac:dyDescent="0.3">
      <c r="B706" s="72" t="s">
        <v>1880</v>
      </c>
      <c r="C706" s="20" t="s">
        <v>1183</v>
      </c>
      <c r="D706" s="20">
        <v>96</v>
      </c>
      <c r="E706" s="69" t="s">
        <v>1178</v>
      </c>
      <c r="F706" s="70">
        <v>45170</v>
      </c>
      <c r="G706" s="20">
        <v>36</v>
      </c>
      <c r="H706" s="73">
        <v>3.4</v>
      </c>
      <c r="I706" s="48">
        <f>IF(MONTH(CallsTable[[#This Row],[Date of Call]])&lt;=6, YEAR(CallsTable[[#This Row],[Date of Call]]),YEAR(CallsTable[[#This Row],[Date of Call]])+1)</f>
        <v>2024</v>
      </c>
      <c r="J706" s="48" t="str">
        <f>TEXT(CallsTable[[#This Row],[Date of Call]],"DDDD")</f>
        <v>Friday</v>
      </c>
      <c r="K706" s="48" t="str" cm="1">
        <f t="array" ref="K706">_xlfn.IFS(CallsTable[[#This Row],[Duration]]&lt;=10,"Under 10 mins",CallsTable[[#This Row],[Duration]]&lt;=30,"10 to 30 mins", CallsTable[[#This Row],[Duration]]&lt;60,"30 to 60 mins", CallsTable[[#This Row],[Duration]]&lt;=120,"1 to 2 hours",TRUE, "More than 2 hours")</f>
        <v>1 to 2 hours</v>
      </c>
      <c r="L706" s="5">
        <f>ROUND(CallsTable[[#This Row],[Satisfaction Rating]],0)</f>
        <v>3</v>
      </c>
    </row>
    <row r="707" spans="2:12" x14ac:dyDescent="0.3">
      <c r="B707" s="72" t="s">
        <v>1881</v>
      </c>
      <c r="C707" s="20" t="s">
        <v>1158</v>
      </c>
      <c r="D707" s="20">
        <v>84</v>
      </c>
      <c r="E707" s="69" t="s">
        <v>1166</v>
      </c>
      <c r="F707" s="70">
        <v>45172</v>
      </c>
      <c r="G707" s="20">
        <v>72</v>
      </c>
      <c r="H707" s="73">
        <v>4</v>
      </c>
      <c r="I707" s="48">
        <f>IF(MONTH(CallsTable[[#This Row],[Date of Call]])&lt;=6, YEAR(CallsTable[[#This Row],[Date of Call]]),YEAR(CallsTable[[#This Row],[Date of Call]])+1)</f>
        <v>2024</v>
      </c>
      <c r="J707" s="48" t="str">
        <f>TEXT(CallsTable[[#This Row],[Date of Call]],"DDDD")</f>
        <v>Sunday</v>
      </c>
      <c r="K707" s="48" t="str" cm="1">
        <f t="array" ref="K707">_xlfn.IFS(CallsTable[[#This Row],[Duration]]&lt;=10,"Under 10 mins",CallsTable[[#This Row],[Duration]]&lt;=30,"10 to 30 mins", CallsTable[[#This Row],[Duration]]&lt;60,"30 to 60 mins", CallsTable[[#This Row],[Duration]]&lt;=120,"1 to 2 hours",TRUE, "More than 2 hours")</f>
        <v>1 to 2 hours</v>
      </c>
      <c r="L707" s="5">
        <f>ROUND(CallsTable[[#This Row],[Satisfaction Rating]],0)</f>
        <v>4</v>
      </c>
    </row>
    <row r="708" spans="2:12" x14ac:dyDescent="0.3">
      <c r="B708" s="72" t="s">
        <v>1882</v>
      </c>
      <c r="C708" s="20" t="s">
        <v>1181</v>
      </c>
      <c r="D708" s="20">
        <v>111</v>
      </c>
      <c r="E708" s="69" t="s">
        <v>1166</v>
      </c>
      <c r="F708" s="70">
        <v>45172</v>
      </c>
      <c r="G708" s="20">
        <v>63</v>
      </c>
      <c r="H708" s="73">
        <v>4.5</v>
      </c>
      <c r="I708" s="48">
        <f>IF(MONTH(CallsTable[[#This Row],[Date of Call]])&lt;=6, YEAR(CallsTable[[#This Row],[Date of Call]]),YEAR(CallsTable[[#This Row],[Date of Call]])+1)</f>
        <v>2024</v>
      </c>
      <c r="J708" s="48" t="str">
        <f>TEXT(CallsTable[[#This Row],[Date of Call]],"DDDD")</f>
        <v>Sunday</v>
      </c>
      <c r="K708" s="48" t="str" cm="1">
        <f t="array" ref="K708">_xlfn.IFS(CallsTable[[#This Row],[Duration]]&lt;=10,"Under 10 mins",CallsTable[[#This Row],[Duration]]&lt;=30,"10 to 30 mins", CallsTable[[#This Row],[Duration]]&lt;60,"30 to 60 mins", CallsTable[[#This Row],[Duration]]&lt;=120,"1 to 2 hours",TRUE, "More than 2 hours")</f>
        <v>1 to 2 hours</v>
      </c>
      <c r="L708" s="5">
        <f>ROUND(CallsTable[[#This Row],[Satisfaction Rating]],0)</f>
        <v>5</v>
      </c>
    </row>
    <row r="709" spans="2:12" x14ac:dyDescent="0.3">
      <c r="B709" s="72" t="s">
        <v>1883</v>
      </c>
      <c r="C709" s="20" t="s">
        <v>1181</v>
      </c>
      <c r="D709" s="20">
        <v>103</v>
      </c>
      <c r="E709" s="69" t="s">
        <v>1157</v>
      </c>
      <c r="F709" s="70">
        <v>45173</v>
      </c>
      <c r="G709" s="20">
        <v>44</v>
      </c>
      <c r="H709" s="73">
        <v>4.5</v>
      </c>
      <c r="I709" s="48">
        <f>IF(MONTH(CallsTable[[#This Row],[Date of Call]])&lt;=6, YEAR(CallsTable[[#This Row],[Date of Call]]),YEAR(CallsTable[[#This Row],[Date of Call]])+1)</f>
        <v>2024</v>
      </c>
      <c r="J709" s="48" t="str">
        <f>TEXT(CallsTable[[#This Row],[Date of Call]],"DDDD")</f>
        <v>Monday</v>
      </c>
      <c r="K709" s="48" t="str" cm="1">
        <f t="array" ref="K709">_xlfn.IFS(CallsTable[[#This Row],[Duration]]&lt;=10,"Under 10 mins",CallsTable[[#This Row],[Duration]]&lt;=30,"10 to 30 mins", CallsTable[[#This Row],[Duration]]&lt;60,"30 to 60 mins", CallsTable[[#This Row],[Duration]]&lt;=120,"1 to 2 hours",TRUE, "More than 2 hours")</f>
        <v>1 to 2 hours</v>
      </c>
      <c r="L709" s="5">
        <f>ROUND(CallsTable[[#This Row],[Satisfaction Rating]],0)</f>
        <v>5</v>
      </c>
    </row>
    <row r="710" spans="2:12" x14ac:dyDescent="0.3">
      <c r="B710" s="72" t="s">
        <v>1884</v>
      </c>
      <c r="C710" s="20" t="s">
        <v>1156</v>
      </c>
      <c r="D710" s="20">
        <v>61</v>
      </c>
      <c r="E710" s="69" t="s">
        <v>1172</v>
      </c>
      <c r="F710" s="70">
        <v>45173</v>
      </c>
      <c r="G710" s="20">
        <v>132</v>
      </c>
      <c r="H710" s="73">
        <v>4.9000000000000004</v>
      </c>
      <c r="I710" s="48">
        <f>IF(MONTH(CallsTable[[#This Row],[Date of Call]])&lt;=6, YEAR(CallsTable[[#This Row],[Date of Call]]),YEAR(CallsTable[[#This Row],[Date of Call]])+1)</f>
        <v>2024</v>
      </c>
      <c r="J710" s="48" t="str">
        <f>TEXT(CallsTable[[#This Row],[Date of Call]],"DDDD")</f>
        <v>Monday</v>
      </c>
      <c r="K710" s="48" t="str" cm="1">
        <f t="array" ref="K710">_xlfn.IFS(CallsTable[[#This Row],[Duration]]&lt;=10,"Under 10 mins",CallsTable[[#This Row],[Duration]]&lt;=30,"10 to 30 mins", CallsTable[[#This Row],[Duration]]&lt;60,"30 to 60 mins", CallsTable[[#This Row],[Duration]]&lt;=120,"1 to 2 hours",TRUE, "More than 2 hours")</f>
        <v>1 to 2 hours</v>
      </c>
      <c r="L710" s="5">
        <f>ROUND(CallsTable[[#This Row],[Satisfaction Rating]],0)</f>
        <v>5</v>
      </c>
    </row>
    <row r="711" spans="2:12" x14ac:dyDescent="0.3">
      <c r="B711" s="72" t="s">
        <v>1885</v>
      </c>
      <c r="C711" s="20" t="s">
        <v>1188</v>
      </c>
      <c r="D711" s="20">
        <v>113</v>
      </c>
      <c r="E711" s="69" t="s">
        <v>1178</v>
      </c>
      <c r="F711" s="70">
        <v>45173</v>
      </c>
      <c r="G711" s="20">
        <v>46</v>
      </c>
      <c r="H711" s="73">
        <v>4.4000000000000004</v>
      </c>
      <c r="I711" s="48">
        <f>IF(MONTH(CallsTable[[#This Row],[Date of Call]])&lt;=6, YEAR(CallsTable[[#This Row],[Date of Call]]),YEAR(CallsTable[[#This Row],[Date of Call]])+1)</f>
        <v>2024</v>
      </c>
      <c r="J711" s="48" t="str">
        <f>TEXT(CallsTable[[#This Row],[Date of Call]],"DDDD")</f>
        <v>Monday</v>
      </c>
      <c r="K711" s="48" t="str" cm="1">
        <f t="array" ref="K711">_xlfn.IFS(CallsTable[[#This Row],[Duration]]&lt;=10,"Under 10 mins",CallsTable[[#This Row],[Duration]]&lt;=30,"10 to 30 mins", CallsTable[[#This Row],[Duration]]&lt;60,"30 to 60 mins", CallsTable[[#This Row],[Duration]]&lt;=120,"1 to 2 hours",TRUE, "More than 2 hours")</f>
        <v>1 to 2 hours</v>
      </c>
      <c r="L711" s="5">
        <f>ROUND(CallsTable[[#This Row],[Satisfaction Rating]],0)</f>
        <v>4</v>
      </c>
    </row>
    <row r="712" spans="2:12" x14ac:dyDescent="0.3">
      <c r="B712" s="72" t="s">
        <v>1886</v>
      </c>
      <c r="C712" s="20" t="s">
        <v>1188</v>
      </c>
      <c r="D712" s="20">
        <v>96</v>
      </c>
      <c r="E712" s="69" t="s">
        <v>1178</v>
      </c>
      <c r="F712" s="70">
        <v>45173</v>
      </c>
      <c r="G712" s="20">
        <v>96</v>
      </c>
      <c r="H712" s="73">
        <v>2.9</v>
      </c>
      <c r="I712" s="48">
        <f>IF(MONTH(CallsTable[[#This Row],[Date of Call]])&lt;=6, YEAR(CallsTable[[#This Row],[Date of Call]]),YEAR(CallsTable[[#This Row],[Date of Call]])+1)</f>
        <v>2024</v>
      </c>
      <c r="J712" s="48" t="str">
        <f>TEXT(CallsTable[[#This Row],[Date of Call]],"DDDD")</f>
        <v>Monday</v>
      </c>
      <c r="K712" s="48" t="str" cm="1">
        <f t="array" ref="K712">_xlfn.IFS(CallsTable[[#This Row],[Duration]]&lt;=10,"Under 10 mins",CallsTable[[#This Row],[Duration]]&lt;=30,"10 to 30 mins", CallsTable[[#This Row],[Duration]]&lt;60,"30 to 60 mins", CallsTable[[#This Row],[Duration]]&lt;=120,"1 to 2 hours",TRUE, "More than 2 hours")</f>
        <v>1 to 2 hours</v>
      </c>
      <c r="L712" s="5">
        <f>ROUND(CallsTable[[#This Row],[Satisfaction Rating]],0)</f>
        <v>3</v>
      </c>
    </row>
    <row r="713" spans="2:12" x14ac:dyDescent="0.3">
      <c r="B713" s="72" t="s">
        <v>1887</v>
      </c>
      <c r="C713" s="20" t="s">
        <v>1162</v>
      </c>
      <c r="D713" s="20">
        <v>131</v>
      </c>
      <c r="E713" s="69" t="s">
        <v>1157</v>
      </c>
      <c r="F713" s="70">
        <v>45174</v>
      </c>
      <c r="G713" s="20">
        <v>75</v>
      </c>
      <c r="H713" s="73">
        <v>4.4000000000000004</v>
      </c>
      <c r="I713" s="48">
        <f>IF(MONTH(CallsTable[[#This Row],[Date of Call]])&lt;=6, YEAR(CallsTable[[#This Row],[Date of Call]]),YEAR(CallsTable[[#This Row],[Date of Call]])+1)</f>
        <v>2024</v>
      </c>
      <c r="J713" s="48" t="str">
        <f>TEXT(CallsTable[[#This Row],[Date of Call]],"DDDD")</f>
        <v>Tuesday</v>
      </c>
      <c r="K713" s="48" t="str" cm="1">
        <f t="array" ref="K713">_xlfn.IFS(CallsTable[[#This Row],[Duration]]&lt;=10,"Under 10 mins",CallsTable[[#This Row],[Duration]]&lt;=30,"10 to 30 mins", CallsTable[[#This Row],[Duration]]&lt;60,"30 to 60 mins", CallsTable[[#This Row],[Duration]]&lt;=120,"1 to 2 hours",TRUE, "More than 2 hours")</f>
        <v>More than 2 hours</v>
      </c>
      <c r="L713" s="5">
        <f>ROUND(CallsTable[[#This Row],[Satisfaction Rating]],0)</f>
        <v>4</v>
      </c>
    </row>
    <row r="714" spans="2:12" x14ac:dyDescent="0.3">
      <c r="B714" s="72" t="s">
        <v>1888</v>
      </c>
      <c r="C714" s="20" t="s">
        <v>1176</v>
      </c>
      <c r="D714" s="20">
        <v>52</v>
      </c>
      <c r="E714" s="69" t="s">
        <v>1178</v>
      </c>
      <c r="F714" s="70">
        <v>45175</v>
      </c>
      <c r="G714" s="20">
        <v>88</v>
      </c>
      <c r="H714" s="73">
        <v>4.3</v>
      </c>
      <c r="I714" s="48">
        <f>IF(MONTH(CallsTable[[#This Row],[Date of Call]])&lt;=6, YEAR(CallsTable[[#This Row],[Date of Call]]),YEAR(CallsTable[[#This Row],[Date of Call]])+1)</f>
        <v>2024</v>
      </c>
      <c r="J714" s="48" t="str">
        <f>TEXT(CallsTable[[#This Row],[Date of Call]],"DDDD")</f>
        <v>Wednesday</v>
      </c>
      <c r="K714" s="48" t="str" cm="1">
        <f t="array" ref="K714">_xlfn.IFS(CallsTable[[#This Row],[Duration]]&lt;=10,"Under 10 mins",CallsTable[[#This Row],[Duration]]&lt;=30,"10 to 30 mins", CallsTable[[#This Row],[Duration]]&lt;60,"30 to 60 mins", CallsTable[[#This Row],[Duration]]&lt;=120,"1 to 2 hours",TRUE, "More than 2 hours")</f>
        <v>30 to 60 mins</v>
      </c>
      <c r="L714" s="5">
        <f>ROUND(CallsTable[[#This Row],[Satisfaction Rating]],0)</f>
        <v>4</v>
      </c>
    </row>
    <row r="715" spans="2:12" x14ac:dyDescent="0.3">
      <c r="B715" s="72" t="s">
        <v>1889</v>
      </c>
      <c r="C715" s="20" t="s">
        <v>1161</v>
      </c>
      <c r="D715" s="20">
        <v>100</v>
      </c>
      <c r="E715" s="69" t="s">
        <v>1157</v>
      </c>
      <c r="F715" s="70">
        <v>45175</v>
      </c>
      <c r="G715" s="20">
        <v>24</v>
      </c>
      <c r="H715" s="73">
        <v>4.7</v>
      </c>
      <c r="I715" s="48">
        <f>IF(MONTH(CallsTable[[#This Row],[Date of Call]])&lt;=6, YEAR(CallsTable[[#This Row],[Date of Call]]),YEAR(CallsTable[[#This Row],[Date of Call]])+1)</f>
        <v>2024</v>
      </c>
      <c r="J715" s="48" t="str">
        <f>TEXT(CallsTable[[#This Row],[Date of Call]],"DDDD")</f>
        <v>Wednesday</v>
      </c>
      <c r="K715" s="48" t="str" cm="1">
        <f t="array" ref="K715">_xlfn.IFS(CallsTable[[#This Row],[Duration]]&lt;=10,"Under 10 mins",CallsTable[[#This Row],[Duration]]&lt;=30,"10 to 30 mins", CallsTable[[#This Row],[Duration]]&lt;60,"30 to 60 mins", CallsTable[[#This Row],[Duration]]&lt;=120,"1 to 2 hours",TRUE, "More than 2 hours")</f>
        <v>1 to 2 hours</v>
      </c>
      <c r="L715" s="5">
        <f>ROUND(CallsTable[[#This Row],[Satisfaction Rating]],0)</f>
        <v>5</v>
      </c>
    </row>
    <row r="716" spans="2:12" x14ac:dyDescent="0.3">
      <c r="B716" s="72" t="s">
        <v>1890</v>
      </c>
      <c r="C716" s="20" t="s">
        <v>1169</v>
      </c>
      <c r="D716" s="20">
        <v>58</v>
      </c>
      <c r="E716" s="69" t="s">
        <v>1184</v>
      </c>
      <c r="F716" s="70">
        <v>45175</v>
      </c>
      <c r="G716" s="20">
        <v>96</v>
      </c>
      <c r="H716" s="73">
        <v>3.2</v>
      </c>
      <c r="I716" s="48">
        <f>IF(MONTH(CallsTable[[#This Row],[Date of Call]])&lt;=6, YEAR(CallsTable[[#This Row],[Date of Call]]),YEAR(CallsTable[[#This Row],[Date of Call]])+1)</f>
        <v>2024</v>
      </c>
      <c r="J716" s="48" t="str">
        <f>TEXT(CallsTable[[#This Row],[Date of Call]],"DDDD")</f>
        <v>Wednesday</v>
      </c>
      <c r="K716" s="48" t="str" cm="1">
        <f t="array" ref="K716">_xlfn.IFS(CallsTable[[#This Row],[Duration]]&lt;=10,"Under 10 mins",CallsTable[[#This Row],[Duration]]&lt;=30,"10 to 30 mins", CallsTable[[#This Row],[Duration]]&lt;60,"30 to 60 mins", CallsTable[[#This Row],[Duration]]&lt;=120,"1 to 2 hours",TRUE, "More than 2 hours")</f>
        <v>30 to 60 mins</v>
      </c>
      <c r="L716" s="5">
        <f>ROUND(CallsTable[[#This Row],[Satisfaction Rating]],0)</f>
        <v>3</v>
      </c>
    </row>
    <row r="717" spans="2:12" x14ac:dyDescent="0.3">
      <c r="B717" s="72" t="s">
        <v>1891</v>
      </c>
      <c r="C717" s="20" t="s">
        <v>1171</v>
      </c>
      <c r="D717" s="20">
        <v>144</v>
      </c>
      <c r="E717" s="69" t="s">
        <v>1184</v>
      </c>
      <c r="F717" s="70">
        <v>45176</v>
      </c>
      <c r="G717" s="20">
        <v>124</v>
      </c>
      <c r="H717" s="73">
        <v>2.2999999999999998</v>
      </c>
      <c r="I717" s="48">
        <f>IF(MONTH(CallsTable[[#This Row],[Date of Call]])&lt;=6, YEAR(CallsTable[[#This Row],[Date of Call]]),YEAR(CallsTable[[#This Row],[Date of Call]])+1)</f>
        <v>2024</v>
      </c>
      <c r="J717" s="48" t="str">
        <f>TEXT(CallsTable[[#This Row],[Date of Call]],"DDDD")</f>
        <v>Thursday</v>
      </c>
      <c r="K717" s="48" t="str" cm="1">
        <f t="array" ref="K717">_xlfn.IFS(CallsTable[[#This Row],[Duration]]&lt;=10,"Under 10 mins",CallsTable[[#This Row],[Duration]]&lt;=30,"10 to 30 mins", CallsTable[[#This Row],[Duration]]&lt;60,"30 to 60 mins", CallsTable[[#This Row],[Duration]]&lt;=120,"1 to 2 hours",TRUE, "More than 2 hours")</f>
        <v>More than 2 hours</v>
      </c>
      <c r="L717" s="5">
        <f>ROUND(CallsTable[[#This Row],[Satisfaction Rating]],0)</f>
        <v>2</v>
      </c>
    </row>
    <row r="718" spans="2:12" x14ac:dyDescent="0.3">
      <c r="B718" s="72" t="s">
        <v>1892</v>
      </c>
      <c r="C718" s="20" t="s">
        <v>1169</v>
      </c>
      <c r="D718" s="20">
        <v>53</v>
      </c>
      <c r="E718" s="69" t="s">
        <v>1172</v>
      </c>
      <c r="F718" s="70">
        <v>45177</v>
      </c>
      <c r="G718" s="20">
        <v>130</v>
      </c>
      <c r="H718" s="73">
        <v>3.6</v>
      </c>
      <c r="I718" s="48">
        <f>IF(MONTH(CallsTable[[#This Row],[Date of Call]])&lt;=6, YEAR(CallsTable[[#This Row],[Date of Call]]),YEAR(CallsTable[[#This Row],[Date of Call]])+1)</f>
        <v>2024</v>
      </c>
      <c r="J718" s="48" t="str">
        <f>TEXT(CallsTable[[#This Row],[Date of Call]],"DDDD")</f>
        <v>Friday</v>
      </c>
      <c r="K718" s="48" t="str" cm="1">
        <f t="array" ref="K718">_xlfn.IFS(CallsTable[[#This Row],[Duration]]&lt;=10,"Under 10 mins",CallsTable[[#This Row],[Duration]]&lt;=30,"10 to 30 mins", CallsTable[[#This Row],[Duration]]&lt;60,"30 to 60 mins", CallsTable[[#This Row],[Duration]]&lt;=120,"1 to 2 hours",TRUE, "More than 2 hours")</f>
        <v>30 to 60 mins</v>
      </c>
      <c r="L718" s="5">
        <f>ROUND(CallsTable[[#This Row],[Satisfaction Rating]],0)</f>
        <v>4</v>
      </c>
    </row>
    <row r="719" spans="2:12" x14ac:dyDescent="0.3">
      <c r="B719" s="72" t="s">
        <v>1893</v>
      </c>
      <c r="C719" s="20" t="s">
        <v>1188</v>
      </c>
      <c r="D719" s="20">
        <v>97</v>
      </c>
      <c r="E719" s="69" t="s">
        <v>1166</v>
      </c>
      <c r="F719" s="70">
        <v>45177</v>
      </c>
      <c r="G719" s="20">
        <v>45</v>
      </c>
      <c r="H719" s="73">
        <v>4.5999999999999996</v>
      </c>
      <c r="I719" s="48">
        <f>IF(MONTH(CallsTable[[#This Row],[Date of Call]])&lt;=6, YEAR(CallsTable[[#This Row],[Date of Call]]),YEAR(CallsTable[[#This Row],[Date of Call]])+1)</f>
        <v>2024</v>
      </c>
      <c r="J719" s="48" t="str">
        <f>TEXT(CallsTable[[#This Row],[Date of Call]],"DDDD")</f>
        <v>Friday</v>
      </c>
      <c r="K719" s="48" t="str" cm="1">
        <f t="array" ref="K719">_xlfn.IFS(CallsTable[[#This Row],[Duration]]&lt;=10,"Under 10 mins",CallsTable[[#This Row],[Duration]]&lt;=30,"10 to 30 mins", CallsTable[[#This Row],[Duration]]&lt;60,"30 to 60 mins", CallsTable[[#This Row],[Duration]]&lt;=120,"1 to 2 hours",TRUE, "More than 2 hours")</f>
        <v>1 to 2 hours</v>
      </c>
      <c r="L719" s="5">
        <f>ROUND(CallsTable[[#This Row],[Satisfaction Rating]],0)</f>
        <v>5</v>
      </c>
    </row>
    <row r="720" spans="2:12" x14ac:dyDescent="0.3">
      <c r="B720" s="72" t="s">
        <v>1894</v>
      </c>
      <c r="C720" s="20" t="s">
        <v>1165</v>
      </c>
      <c r="D720" s="20">
        <v>64</v>
      </c>
      <c r="E720" s="69" t="s">
        <v>1184</v>
      </c>
      <c r="F720" s="70">
        <v>45177</v>
      </c>
      <c r="G720" s="20">
        <v>66</v>
      </c>
      <c r="H720" s="73">
        <v>4</v>
      </c>
      <c r="I720" s="48">
        <f>IF(MONTH(CallsTable[[#This Row],[Date of Call]])&lt;=6, YEAR(CallsTable[[#This Row],[Date of Call]]),YEAR(CallsTable[[#This Row],[Date of Call]])+1)</f>
        <v>2024</v>
      </c>
      <c r="J720" s="48" t="str">
        <f>TEXT(CallsTable[[#This Row],[Date of Call]],"DDDD")</f>
        <v>Friday</v>
      </c>
      <c r="K720" s="48" t="str" cm="1">
        <f t="array" ref="K720">_xlfn.IFS(CallsTable[[#This Row],[Duration]]&lt;=10,"Under 10 mins",CallsTable[[#This Row],[Duration]]&lt;=30,"10 to 30 mins", CallsTable[[#This Row],[Duration]]&lt;60,"30 to 60 mins", CallsTable[[#This Row],[Duration]]&lt;=120,"1 to 2 hours",TRUE, "More than 2 hours")</f>
        <v>1 to 2 hours</v>
      </c>
      <c r="L720" s="5">
        <f>ROUND(CallsTable[[#This Row],[Satisfaction Rating]],0)</f>
        <v>4</v>
      </c>
    </row>
    <row r="721" spans="2:12" x14ac:dyDescent="0.3">
      <c r="B721" s="72" t="s">
        <v>1895</v>
      </c>
      <c r="C721" s="20" t="s">
        <v>1156</v>
      </c>
      <c r="D721" s="20">
        <v>106</v>
      </c>
      <c r="E721" s="69" t="s">
        <v>1157</v>
      </c>
      <c r="F721" s="70">
        <v>45177</v>
      </c>
      <c r="G721" s="20">
        <v>58</v>
      </c>
      <c r="H721" s="73">
        <v>4.7</v>
      </c>
      <c r="I721" s="48">
        <f>IF(MONTH(CallsTable[[#This Row],[Date of Call]])&lt;=6, YEAR(CallsTable[[#This Row],[Date of Call]]),YEAR(CallsTable[[#This Row],[Date of Call]])+1)</f>
        <v>2024</v>
      </c>
      <c r="J721" s="48" t="str">
        <f>TEXT(CallsTable[[#This Row],[Date of Call]],"DDDD")</f>
        <v>Friday</v>
      </c>
      <c r="K721" s="48" t="str" cm="1">
        <f t="array" ref="K721">_xlfn.IFS(CallsTable[[#This Row],[Duration]]&lt;=10,"Under 10 mins",CallsTable[[#This Row],[Duration]]&lt;=30,"10 to 30 mins", CallsTable[[#This Row],[Duration]]&lt;60,"30 to 60 mins", CallsTable[[#This Row],[Duration]]&lt;=120,"1 to 2 hours",TRUE, "More than 2 hours")</f>
        <v>1 to 2 hours</v>
      </c>
      <c r="L721" s="5">
        <f>ROUND(CallsTable[[#This Row],[Satisfaction Rating]],0)</f>
        <v>5</v>
      </c>
    </row>
    <row r="722" spans="2:12" x14ac:dyDescent="0.3">
      <c r="B722" s="72" t="s">
        <v>1896</v>
      </c>
      <c r="C722" s="20" t="s">
        <v>1158</v>
      </c>
      <c r="D722" s="20">
        <v>36</v>
      </c>
      <c r="E722" s="69" t="s">
        <v>1184</v>
      </c>
      <c r="F722" s="70">
        <v>45178</v>
      </c>
      <c r="G722" s="20">
        <v>152</v>
      </c>
      <c r="H722" s="73">
        <v>4.3</v>
      </c>
      <c r="I722" s="48">
        <f>IF(MONTH(CallsTable[[#This Row],[Date of Call]])&lt;=6, YEAR(CallsTable[[#This Row],[Date of Call]]),YEAR(CallsTable[[#This Row],[Date of Call]])+1)</f>
        <v>2024</v>
      </c>
      <c r="J722" s="48" t="str">
        <f>TEXT(CallsTable[[#This Row],[Date of Call]],"DDDD")</f>
        <v>Saturday</v>
      </c>
      <c r="K722" s="48" t="str" cm="1">
        <f t="array" ref="K722">_xlfn.IFS(CallsTable[[#This Row],[Duration]]&lt;=10,"Under 10 mins",CallsTable[[#This Row],[Duration]]&lt;=30,"10 to 30 mins", CallsTable[[#This Row],[Duration]]&lt;60,"30 to 60 mins", CallsTable[[#This Row],[Duration]]&lt;=120,"1 to 2 hours",TRUE, "More than 2 hours")</f>
        <v>30 to 60 mins</v>
      </c>
      <c r="L722" s="5">
        <f>ROUND(CallsTable[[#This Row],[Satisfaction Rating]],0)</f>
        <v>4</v>
      </c>
    </row>
    <row r="723" spans="2:12" x14ac:dyDescent="0.3">
      <c r="B723" s="72" t="s">
        <v>1897</v>
      </c>
      <c r="C723" s="20" t="s">
        <v>1171</v>
      </c>
      <c r="D723" s="20">
        <v>74</v>
      </c>
      <c r="E723" s="69" t="s">
        <v>1178</v>
      </c>
      <c r="F723" s="70">
        <v>45178</v>
      </c>
      <c r="G723" s="20">
        <v>75</v>
      </c>
      <c r="H723" s="73">
        <v>2.8</v>
      </c>
      <c r="I723" s="48">
        <f>IF(MONTH(CallsTable[[#This Row],[Date of Call]])&lt;=6, YEAR(CallsTable[[#This Row],[Date of Call]]),YEAR(CallsTable[[#This Row],[Date of Call]])+1)</f>
        <v>2024</v>
      </c>
      <c r="J723" s="48" t="str">
        <f>TEXT(CallsTable[[#This Row],[Date of Call]],"DDDD")</f>
        <v>Saturday</v>
      </c>
      <c r="K723" s="48" t="str" cm="1">
        <f t="array" ref="K723">_xlfn.IFS(CallsTable[[#This Row],[Duration]]&lt;=10,"Under 10 mins",CallsTable[[#This Row],[Duration]]&lt;=30,"10 to 30 mins", CallsTable[[#This Row],[Duration]]&lt;60,"30 to 60 mins", CallsTable[[#This Row],[Duration]]&lt;=120,"1 to 2 hours",TRUE, "More than 2 hours")</f>
        <v>1 to 2 hours</v>
      </c>
      <c r="L723" s="5">
        <f>ROUND(CallsTable[[#This Row],[Satisfaction Rating]],0)</f>
        <v>3</v>
      </c>
    </row>
    <row r="724" spans="2:12" x14ac:dyDescent="0.3">
      <c r="B724" s="72" t="s">
        <v>1898</v>
      </c>
      <c r="C724" s="20" t="s">
        <v>1174</v>
      </c>
      <c r="D724" s="20">
        <v>143</v>
      </c>
      <c r="E724" s="69" t="s">
        <v>1166</v>
      </c>
      <c r="F724" s="70">
        <v>45178</v>
      </c>
      <c r="G724" s="20">
        <v>78</v>
      </c>
      <c r="H724" s="73">
        <v>4</v>
      </c>
      <c r="I724" s="48">
        <f>IF(MONTH(CallsTable[[#This Row],[Date of Call]])&lt;=6, YEAR(CallsTable[[#This Row],[Date of Call]]),YEAR(CallsTable[[#This Row],[Date of Call]])+1)</f>
        <v>2024</v>
      </c>
      <c r="J724" s="48" t="str">
        <f>TEXT(CallsTable[[#This Row],[Date of Call]],"DDDD")</f>
        <v>Saturday</v>
      </c>
      <c r="K724" s="48" t="str" cm="1">
        <f t="array" ref="K724">_xlfn.IFS(CallsTable[[#This Row],[Duration]]&lt;=10,"Under 10 mins",CallsTable[[#This Row],[Duration]]&lt;=30,"10 to 30 mins", CallsTable[[#This Row],[Duration]]&lt;60,"30 to 60 mins", CallsTable[[#This Row],[Duration]]&lt;=120,"1 to 2 hours",TRUE, "More than 2 hours")</f>
        <v>More than 2 hours</v>
      </c>
      <c r="L724" s="5">
        <f>ROUND(CallsTable[[#This Row],[Satisfaction Rating]],0)</f>
        <v>4</v>
      </c>
    </row>
    <row r="725" spans="2:12" x14ac:dyDescent="0.3">
      <c r="B725" s="72" t="s">
        <v>1899</v>
      </c>
      <c r="C725" s="20" t="s">
        <v>1156</v>
      </c>
      <c r="D725" s="20">
        <v>94</v>
      </c>
      <c r="E725" s="69" t="s">
        <v>1172</v>
      </c>
      <c r="F725" s="70">
        <v>45178</v>
      </c>
      <c r="G725" s="20">
        <v>69</v>
      </c>
      <c r="H725" s="73">
        <v>3.9</v>
      </c>
      <c r="I725" s="48">
        <f>IF(MONTH(CallsTable[[#This Row],[Date of Call]])&lt;=6, YEAR(CallsTable[[#This Row],[Date of Call]]),YEAR(CallsTable[[#This Row],[Date of Call]])+1)</f>
        <v>2024</v>
      </c>
      <c r="J725" s="48" t="str">
        <f>TEXT(CallsTable[[#This Row],[Date of Call]],"DDDD")</f>
        <v>Saturday</v>
      </c>
      <c r="K725" s="48" t="str" cm="1">
        <f t="array" ref="K725">_xlfn.IFS(CallsTable[[#This Row],[Duration]]&lt;=10,"Under 10 mins",CallsTable[[#This Row],[Duration]]&lt;=30,"10 to 30 mins", CallsTable[[#This Row],[Duration]]&lt;60,"30 to 60 mins", CallsTable[[#This Row],[Duration]]&lt;=120,"1 to 2 hours",TRUE, "More than 2 hours")</f>
        <v>1 to 2 hours</v>
      </c>
      <c r="L725" s="5">
        <f>ROUND(CallsTable[[#This Row],[Satisfaction Rating]],0)</f>
        <v>4</v>
      </c>
    </row>
    <row r="726" spans="2:12" x14ac:dyDescent="0.3">
      <c r="B726" s="72" t="s">
        <v>1900</v>
      </c>
      <c r="C726" s="20" t="s">
        <v>1192</v>
      </c>
      <c r="D726" s="20">
        <v>124</v>
      </c>
      <c r="E726" s="69" t="s">
        <v>1157</v>
      </c>
      <c r="F726" s="70">
        <v>45179</v>
      </c>
      <c r="G726" s="20">
        <v>46</v>
      </c>
      <c r="H726" s="73">
        <v>3.1</v>
      </c>
      <c r="I726" s="48">
        <f>IF(MONTH(CallsTable[[#This Row],[Date of Call]])&lt;=6, YEAR(CallsTable[[#This Row],[Date of Call]]),YEAR(CallsTable[[#This Row],[Date of Call]])+1)</f>
        <v>2024</v>
      </c>
      <c r="J726" s="48" t="str">
        <f>TEXT(CallsTable[[#This Row],[Date of Call]],"DDDD")</f>
        <v>Sunday</v>
      </c>
      <c r="K726" s="48" t="str" cm="1">
        <f t="array" ref="K726">_xlfn.IFS(CallsTable[[#This Row],[Duration]]&lt;=10,"Under 10 mins",CallsTable[[#This Row],[Duration]]&lt;=30,"10 to 30 mins", CallsTable[[#This Row],[Duration]]&lt;60,"30 to 60 mins", CallsTable[[#This Row],[Duration]]&lt;=120,"1 to 2 hours",TRUE, "More than 2 hours")</f>
        <v>More than 2 hours</v>
      </c>
      <c r="L726" s="5">
        <f>ROUND(CallsTable[[#This Row],[Satisfaction Rating]],0)</f>
        <v>3</v>
      </c>
    </row>
    <row r="727" spans="2:12" x14ac:dyDescent="0.3">
      <c r="B727" s="72" t="s">
        <v>1901</v>
      </c>
      <c r="C727" s="20" t="s">
        <v>1158</v>
      </c>
      <c r="D727" s="20">
        <v>156</v>
      </c>
      <c r="E727" s="69" t="s">
        <v>1184</v>
      </c>
      <c r="F727" s="70">
        <v>45179</v>
      </c>
      <c r="G727" s="20">
        <v>64</v>
      </c>
      <c r="H727" s="73">
        <v>2.7</v>
      </c>
      <c r="I727" s="48">
        <f>IF(MONTH(CallsTable[[#This Row],[Date of Call]])&lt;=6, YEAR(CallsTable[[#This Row],[Date of Call]]),YEAR(CallsTable[[#This Row],[Date of Call]])+1)</f>
        <v>2024</v>
      </c>
      <c r="J727" s="48" t="str">
        <f>TEXT(CallsTable[[#This Row],[Date of Call]],"DDDD")</f>
        <v>Sunday</v>
      </c>
      <c r="K727" s="48" t="str" cm="1">
        <f t="array" ref="K727">_xlfn.IFS(CallsTable[[#This Row],[Duration]]&lt;=10,"Under 10 mins",CallsTable[[#This Row],[Duration]]&lt;=30,"10 to 30 mins", CallsTable[[#This Row],[Duration]]&lt;60,"30 to 60 mins", CallsTable[[#This Row],[Duration]]&lt;=120,"1 to 2 hours",TRUE, "More than 2 hours")</f>
        <v>More than 2 hours</v>
      </c>
      <c r="L727" s="5">
        <f>ROUND(CallsTable[[#This Row],[Satisfaction Rating]],0)</f>
        <v>3</v>
      </c>
    </row>
    <row r="728" spans="2:12" x14ac:dyDescent="0.3">
      <c r="B728" s="72" t="s">
        <v>1902</v>
      </c>
      <c r="C728" s="20" t="s">
        <v>1183</v>
      </c>
      <c r="D728" s="20">
        <v>107</v>
      </c>
      <c r="E728" s="69" t="s">
        <v>1166</v>
      </c>
      <c r="F728" s="70">
        <v>45179</v>
      </c>
      <c r="G728" s="20">
        <v>38</v>
      </c>
      <c r="H728" s="73">
        <v>4.7</v>
      </c>
      <c r="I728" s="48">
        <f>IF(MONTH(CallsTable[[#This Row],[Date of Call]])&lt;=6, YEAR(CallsTable[[#This Row],[Date of Call]]),YEAR(CallsTable[[#This Row],[Date of Call]])+1)</f>
        <v>2024</v>
      </c>
      <c r="J728" s="48" t="str">
        <f>TEXT(CallsTable[[#This Row],[Date of Call]],"DDDD")</f>
        <v>Sunday</v>
      </c>
      <c r="K728" s="48" t="str" cm="1">
        <f t="array" ref="K728">_xlfn.IFS(CallsTable[[#This Row],[Duration]]&lt;=10,"Under 10 mins",CallsTable[[#This Row],[Duration]]&lt;=30,"10 to 30 mins", CallsTable[[#This Row],[Duration]]&lt;60,"30 to 60 mins", CallsTable[[#This Row],[Duration]]&lt;=120,"1 to 2 hours",TRUE, "More than 2 hours")</f>
        <v>1 to 2 hours</v>
      </c>
      <c r="L728" s="5">
        <f>ROUND(CallsTable[[#This Row],[Satisfaction Rating]],0)</f>
        <v>5</v>
      </c>
    </row>
    <row r="729" spans="2:12" x14ac:dyDescent="0.3">
      <c r="B729" s="72" t="s">
        <v>1903</v>
      </c>
      <c r="C729" s="20" t="s">
        <v>1156</v>
      </c>
      <c r="D729" s="20">
        <v>58</v>
      </c>
      <c r="E729" s="69" t="s">
        <v>1166</v>
      </c>
      <c r="F729" s="70">
        <v>45181</v>
      </c>
      <c r="G729" s="20">
        <v>90</v>
      </c>
      <c r="H729" s="73">
        <v>4.3</v>
      </c>
      <c r="I729" s="48">
        <f>IF(MONTH(CallsTable[[#This Row],[Date of Call]])&lt;=6, YEAR(CallsTable[[#This Row],[Date of Call]]),YEAR(CallsTable[[#This Row],[Date of Call]])+1)</f>
        <v>2024</v>
      </c>
      <c r="J729" s="48" t="str">
        <f>TEXT(CallsTable[[#This Row],[Date of Call]],"DDDD")</f>
        <v>Tuesday</v>
      </c>
      <c r="K729" s="48" t="str" cm="1">
        <f t="array" ref="K729">_xlfn.IFS(CallsTable[[#This Row],[Duration]]&lt;=10,"Under 10 mins",CallsTable[[#This Row],[Duration]]&lt;=30,"10 to 30 mins", CallsTable[[#This Row],[Duration]]&lt;60,"30 to 60 mins", CallsTable[[#This Row],[Duration]]&lt;=120,"1 to 2 hours",TRUE, "More than 2 hours")</f>
        <v>30 to 60 mins</v>
      </c>
      <c r="L729" s="5">
        <f>ROUND(CallsTable[[#This Row],[Satisfaction Rating]],0)</f>
        <v>4</v>
      </c>
    </row>
    <row r="730" spans="2:12" x14ac:dyDescent="0.3">
      <c r="B730" s="72" t="s">
        <v>1904</v>
      </c>
      <c r="C730" s="20" t="s">
        <v>1187</v>
      </c>
      <c r="D730" s="20">
        <v>66</v>
      </c>
      <c r="E730" s="69" t="s">
        <v>1166</v>
      </c>
      <c r="F730" s="70">
        <v>45181</v>
      </c>
      <c r="G730" s="20">
        <v>32</v>
      </c>
      <c r="H730" s="73">
        <v>3.8</v>
      </c>
      <c r="I730" s="48">
        <f>IF(MONTH(CallsTable[[#This Row],[Date of Call]])&lt;=6, YEAR(CallsTable[[#This Row],[Date of Call]]),YEAR(CallsTable[[#This Row],[Date of Call]])+1)</f>
        <v>2024</v>
      </c>
      <c r="J730" s="48" t="str">
        <f>TEXT(CallsTable[[#This Row],[Date of Call]],"DDDD")</f>
        <v>Tuesday</v>
      </c>
      <c r="K730" s="48" t="str" cm="1">
        <f t="array" ref="K730">_xlfn.IFS(CallsTable[[#This Row],[Duration]]&lt;=10,"Under 10 mins",CallsTable[[#This Row],[Duration]]&lt;=30,"10 to 30 mins", CallsTable[[#This Row],[Duration]]&lt;60,"30 to 60 mins", CallsTable[[#This Row],[Duration]]&lt;=120,"1 to 2 hours",TRUE, "More than 2 hours")</f>
        <v>1 to 2 hours</v>
      </c>
      <c r="L730" s="5">
        <f>ROUND(CallsTable[[#This Row],[Satisfaction Rating]],0)</f>
        <v>4</v>
      </c>
    </row>
    <row r="731" spans="2:12" x14ac:dyDescent="0.3">
      <c r="B731" s="72" t="s">
        <v>1905</v>
      </c>
      <c r="C731" s="20" t="s">
        <v>1162</v>
      </c>
      <c r="D731" s="20">
        <v>75</v>
      </c>
      <c r="E731" s="69" t="s">
        <v>1184</v>
      </c>
      <c r="F731" s="70">
        <v>45181</v>
      </c>
      <c r="G731" s="20">
        <v>120</v>
      </c>
      <c r="H731" s="73">
        <v>4.4000000000000004</v>
      </c>
      <c r="I731" s="48">
        <f>IF(MONTH(CallsTable[[#This Row],[Date of Call]])&lt;=6, YEAR(CallsTable[[#This Row],[Date of Call]]),YEAR(CallsTable[[#This Row],[Date of Call]])+1)</f>
        <v>2024</v>
      </c>
      <c r="J731" s="48" t="str">
        <f>TEXT(CallsTable[[#This Row],[Date of Call]],"DDDD")</f>
        <v>Tuesday</v>
      </c>
      <c r="K731" s="48" t="str" cm="1">
        <f t="array" ref="K731">_xlfn.IFS(CallsTable[[#This Row],[Duration]]&lt;=10,"Under 10 mins",CallsTable[[#This Row],[Duration]]&lt;=30,"10 to 30 mins", CallsTable[[#This Row],[Duration]]&lt;60,"30 to 60 mins", CallsTable[[#This Row],[Duration]]&lt;=120,"1 to 2 hours",TRUE, "More than 2 hours")</f>
        <v>1 to 2 hours</v>
      </c>
      <c r="L731" s="5">
        <f>ROUND(CallsTable[[#This Row],[Satisfaction Rating]],0)</f>
        <v>4</v>
      </c>
    </row>
    <row r="732" spans="2:12" x14ac:dyDescent="0.3">
      <c r="B732" s="72" t="s">
        <v>1906</v>
      </c>
      <c r="C732" s="20" t="s">
        <v>1183</v>
      </c>
      <c r="D732" s="20">
        <v>8</v>
      </c>
      <c r="E732" s="69" t="s">
        <v>1166</v>
      </c>
      <c r="F732" s="70">
        <v>45181</v>
      </c>
      <c r="G732" s="20">
        <v>31</v>
      </c>
      <c r="H732" s="73">
        <v>3.9</v>
      </c>
      <c r="I732" s="48">
        <f>IF(MONTH(CallsTable[[#This Row],[Date of Call]])&lt;=6, YEAR(CallsTable[[#This Row],[Date of Call]]),YEAR(CallsTable[[#This Row],[Date of Call]])+1)</f>
        <v>2024</v>
      </c>
      <c r="J732" s="48" t="str">
        <f>TEXT(CallsTable[[#This Row],[Date of Call]],"DDDD")</f>
        <v>Tuesday</v>
      </c>
      <c r="K732" s="48" t="str" cm="1">
        <f t="array" ref="K732">_xlfn.IFS(CallsTable[[#This Row],[Duration]]&lt;=10,"Under 10 mins",CallsTable[[#This Row],[Duration]]&lt;=30,"10 to 30 mins", CallsTable[[#This Row],[Duration]]&lt;60,"30 to 60 mins", CallsTable[[#This Row],[Duration]]&lt;=120,"1 to 2 hours",TRUE, "More than 2 hours")</f>
        <v>Under 10 mins</v>
      </c>
      <c r="L732" s="5">
        <f>ROUND(CallsTable[[#This Row],[Satisfaction Rating]],0)</f>
        <v>4</v>
      </c>
    </row>
    <row r="733" spans="2:12" x14ac:dyDescent="0.3">
      <c r="B733" s="72" t="s">
        <v>1907</v>
      </c>
      <c r="C733" s="20" t="s">
        <v>1165</v>
      </c>
      <c r="D733" s="20">
        <v>76</v>
      </c>
      <c r="E733" s="69" t="s">
        <v>1184</v>
      </c>
      <c r="F733" s="70">
        <v>45182</v>
      </c>
      <c r="G733" s="20">
        <v>108</v>
      </c>
      <c r="H733" s="73">
        <v>4.9000000000000004</v>
      </c>
      <c r="I733" s="48">
        <f>IF(MONTH(CallsTable[[#This Row],[Date of Call]])&lt;=6, YEAR(CallsTable[[#This Row],[Date of Call]]),YEAR(CallsTable[[#This Row],[Date of Call]])+1)</f>
        <v>2024</v>
      </c>
      <c r="J733" s="48" t="str">
        <f>TEXT(CallsTable[[#This Row],[Date of Call]],"DDDD")</f>
        <v>Wednesday</v>
      </c>
      <c r="K733" s="48" t="str" cm="1">
        <f t="array" ref="K733">_xlfn.IFS(CallsTable[[#This Row],[Duration]]&lt;=10,"Under 10 mins",CallsTable[[#This Row],[Duration]]&lt;=30,"10 to 30 mins", CallsTable[[#This Row],[Duration]]&lt;60,"30 to 60 mins", CallsTable[[#This Row],[Duration]]&lt;=120,"1 to 2 hours",TRUE, "More than 2 hours")</f>
        <v>1 to 2 hours</v>
      </c>
      <c r="L733" s="5">
        <f>ROUND(CallsTable[[#This Row],[Satisfaction Rating]],0)</f>
        <v>5</v>
      </c>
    </row>
    <row r="734" spans="2:12" x14ac:dyDescent="0.3">
      <c r="B734" s="72" t="s">
        <v>1908</v>
      </c>
      <c r="C734" s="20" t="s">
        <v>1156</v>
      </c>
      <c r="D734" s="20">
        <v>110</v>
      </c>
      <c r="E734" s="69" t="s">
        <v>1184</v>
      </c>
      <c r="F734" s="70">
        <v>45182</v>
      </c>
      <c r="G734" s="20">
        <v>180</v>
      </c>
      <c r="H734" s="73">
        <v>4.2</v>
      </c>
      <c r="I734" s="48">
        <f>IF(MONTH(CallsTable[[#This Row],[Date of Call]])&lt;=6, YEAR(CallsTable[[#This Row],[Date of Call]]),YEAR(CallsTable[[#This Row],[Date of Call]])+1)</f>
        <v>2024</v>
      </c>
      <c r="J734" s="48" t="str">
        <f>TEXT(CallsTable[[#This Row],[Date of Call]],"DDDD")</f>
        <v>Wednesday</v>
      </c>
      <c r="K734" s="48" t="str" cm="1">
        <f t="array" ref="K734">_xlfn.IFS(CallsTable[[#This Row],[Duration]]&lt;=10,"Under 10 mins",CallsTable[[#This Row],[Duration]]&lt;=30,"10 to 30 mins", CallsTable[[#This Row],[Duration]]&lt;60,"30 to 60 mins", CallsTable[[#This Row],[Duration]]&lt;=120,"1 to 2 hours",TRUE, "More than 2 hours")</f>
        <v>1 to 2 hours</v>
      </c>
      <c r="L734" s="5">
        <f>ROUND(CallsTable[[#This Row],[Satisfaction Rating]],0)</f>
        <v>4</v>
      </c>
    </row>
    <row r="735" spans="2:12" x14ac:dyDescent="0.3">
      <c r="B735" s="72" t="s">
        <v>1909</v>
      </c>
      <c r="C735" s="20" t="s">
        <v>1187</v>
      </c>
      <c r="D735" s="20">
        <v>50</v>
      </c>
      <c r="E735" s="69" t="s">
        <v>1172</v>
      </c>
      <c r="F735" s="70">
        <v>45183</v>
      </c>
      <c r="G735" s="20">
        <v>124</v>
      </c>
      <c r="H735" s="73">
        <v>4</v>
      </c>
      <c r="I735" s="48">
        <f>IF(MONTH(CallsTable[[#This Row],[Date of Call]])&lt;=6, YEAR(CallsTable[[#This Row],[Date of Call]]),YEAR(CallsTable[[#This Row],[Date of Call]])+1)</f>
        <v>2024</v>
      </c>
      <c r="J735" s="48" t="str">
        <f>TEXT(CallsTable[[#This Row],[Date of Call]],"DDDD")</f>
        <v>Thursday</v>
      </c>
      <c r="K735" s="48" t="str" cm="1">
        <f t="array" ref="K735">_xlfn.IFS(CallsTable[[#This Row],[Duration]]&lt;=10,"Under 10 mins",CallsTable[[#This Row],[Duration]]&lt;=30,"10 to 30 mins", CallsTable[[#This Row],[Duration]]&lt;60,"30 to 60 mins", CallsTable[[#This Row],[Duration]]&lt;=120,"1 to 2 hours",TRUE, "More than 2 hours")</f>
        <v>30 to 60 mins</v>
      </c>
      <c r="L735" s="5">
        <f>ROUND(CallsTable[[#This Row],[Satisfaction Rating]],0)</f>
        <v>4</v>
      </c>
    </row>
    <row r="736" spans="2:12" x14ac:dyDescent="0.3">
      <c r="B736" s="72" t="s">
        <v>1910</v>
      </c>
      <c r="C736" s="20" t="s">
        <v>1176</v>
      </c>
      <c r="D736" s="20">
        <v>78</v>
      </c>
      <c r="E736" s="69" t="s">
        <v>1172</v>
      </c>
      <c r="F736" s="70">
        <v>45183</v>
      </c>
      <c r="G736" s="20">
        <v>23</v>
      </c>
      <c r="H736" s="73">
        <v>4.2</v>
      </c>
      <c r="I736" s="48">
        <f>IF(MONTH(CallsTable[[#This Row],[Date of Call]])&lt;=6, YEAR(CallsTable[[#This Row],[Date of Call]]),YEAR(CallsTable[[#This Row],[Date of Call]])+1)</f>
        <v>2024</v>
      </c>
      <c r="J736" s="48" t="str">
        <f>TEXT(CallsTable[[#This Row],[Date of Call]],"DDDD")</f>
        <v>Thursday</v>
      </c>
      <c r="K736" s="48" t="str" cm="1">
        <f t="array" ref="K736">_xlfn.IFS(CallsTable[[#This Row],[Duration]]&lt;=10,"Under 10 mins",CallsTable[[#This Row],[Duration]]&lt;=30,"10 to 30 mins", CallsTable[[#This Row],[Duration]]&lt;60,"30 to 60 mins", CallsTable[[#This Row],[Duration]]&lt;=120,"1 to 2 hours",TRUE, "More than 2 hours")</f>
        <v>1 to 2 hours</v>
      </c>
      <c r="L736" s="5">
        <f>ROUND(CallsTable[[#This Row],[Satisfaction Rating]],0)</f>
        <v>4</v>
      </c>
    </row>
    <row r="737" spans="2:12" x14ac:dyDescent="0.3">
      <c r="B737" s="72" t="s">
        <v>1911</v>
      </c>
      <c r="C737" s="20" t="s">
        <v>1188</v>
      </c>
      <c r="D737" s="20">
        <v>59</v>
      </c>
      <c r="E737" s="69" t="s">
        <v>1157</v>
      </c>
      <c r="F737" s="70">
        <v>45184</v>
      </c>
      <c r="G737" s="20">
        <v>24</v>
      </c>
      <c r="H737" s="73">
        <v>4.8</v>
      </c>
      <c r="I737" s="48">
        <f>IF(MONTH(CallsTable[[#This Row],[Date of Call]])&lt;=6, YEAR(CallsTable[[#This Row],[Date of Call]]),YEAR(CallsTable[[#This Row],[Date of Call]])+1)</f>
        <v>2024</v>
      </c>
      <c r="J737" s="48" t="str">
        <f>TEXT(CallsTable[[#This Row],[Date of Call]],"DDDD")</f>
        <v>Friday</v>
      </c>
      <c r="K737" s="48" t="str" cm="1">
        <f t="array" ref="K737">_xlfn.IFS(CallsTable[[#This Row],[Duration]]&lt;=10,"Under 10 mins",CallsTable[[#This Row],[Duration]]&lt;=30,"10 to 30 mins", CallsTable[[#This Row],[Duration]]&lt;60,"30 to 60 mins", CallsTable[[#This Row],[Duration]]&lt;=120,"1 to 2 hours",TRUE, "More than 2 hours")</f>
        <v>30 to 60 mins</v>
      </c>
      <c r="L737" s="5">
        <f>ROUND(CallsTable[[#This Row],[Satisfaction Rating]],0)</f>
        <v>5</v>
      </c>
    </row>
    <row r="738" spans="2:12" x14ac:dyDescent="0.3">
      <c r="B738" s="72" t="s">
        <v>1912</v>
      </c>
      <c r="C738" s="20" t="s">
        <v>1176</v>
      </c>
      <c r="D738" s="20">
        <v>126</v>
      </c>
      <c r="E738" s="69" t="s">
        <v>1166</v>
      </c>
      <c r="F738" s="70">
        <v>45185</v>
      </c>
      <c r="G738" s="20">
        <v>52</v>
      </c>
      <c r="H738" s="73">
        <v>1.1000000000000001</v>
      </c>
      <c r="I738" s="48">
        <f>IF(MONTH(CallsTable[[#This Row],[Date of Call]])&lt;=6, YEAR(CallsTable[[#This Row],[Date of Call]]),YEAR(CallsTable[[#This Row],[Date of Call]])+1)</f>
        <v>2024</v>
      </c>
      <c r="J738" s="48" t="str">
        <f>TEXT(CallsTable[[#This Row],[Date of Call]],"DDDD")</f>
        <v>Saturday</v>
      </c>
      <c r="K738" s="48" t="str" cm="1">
        <f t="array" ref="K738">_xlfn.IFS(CallsTable[[#This Row],[Duration]]&lt;=10,"Under 10 mins",CallsTable[[#This Row],[Duration]]&lt;=30,"10 to 30 mins", CallsTable[[#This Row],[Duration]]&lt;60,"30 to 60 mins", CallsTable[[#This Row],[Duration]]&lt;=120,"1 to 2 hours",TRUE, "More than 2 hours")</f>
        <v>More than 2 hours</v>
      </c>
      <c r="L738" s="5">
        <f>ROUND(CallsTable[[#This Row],[Satisfaction Rating]],0)</f>
        <v>1</v>
      </c>
    </row>
    <row r="739" spans="2:12" x14ac:dyDescent="0.3">
      <c r="B739" s="72" t="s">
        <v>1913</v>
      </c>
      <c r="C739" s="20" t="s">
        <v>1165</v>
      </c>
      <c r="D739" s="20">
        <v>43</v>
      </c>
      <c r="E739" s="69" t="s">
        <v>1157</v>
      </c>
      <c r="F739" s="70">
        <v>45186</v>
      </c>
      <c r="G739" s="20">
        <v>168</v>
      </c>
      <c r="H739" s="73">
        <v>4</v>
      </c>
      <c r="I739" s="48">
        <f>IF(MONTH(CallsTable[[#This Row],[Date of Call]])&lt;=6, YEAR(CallsTable[[#This Row],[Date of Call]]),YEAR(CallsTable[[#This Row],[Date of Call]])+1)</f>
        <v>2024</v>
      </c>
      <c r="J739" s="48" t="str">
        <f>TEXT(CallsTable[[#This Row],[Date of Call]],"DDDD")</f>
        <v>Sunday</v>
      </c>
      <c r="K739" s="48" t="str" cm="1">
        <f t="array" ref="K739">_xlfn.IFS(CallsTable[[#This Row],[Duration]]&lt;=10,"Under 10 mins",CallsTable[[#This Row],[Duration]]&lt;=30,"10 to 30 mins", CallsTable[[#This Row],[Duration]]&lt;60,"30 to 60 mins", CallsTable[[#This Row],[Duration]]&lt;=120,"1 to 2 hours",TRUE, "More than 2 hours")</f>
        <v>30 to 60 mins</v>
      </c>
      <c r="L739" s="5">
        <f>ROUND(CallsTable[[#This Row],[Satisfaction Rating]],0)</f>
        <v>4</v>
      </c>
    </row>
    <row r="740" spans="2:12" x14ac:dyDescent="0.3">
      <c r="B740" s="72" t="s">
        <v>1914</v>
      </c>
      <c r="C740" s="20" t="s">
        <v>1158</v>
      </c>
      <c r="D740" s="20">
        <v>79</v>
      </c>
      <c r="E740" s="69" t="s">
        <v>1184</v>
      </c>
      <c r="F740" s="70">
        <v>45188</v>
      </c>
      <c r="G740" s="20">
        <v>125</v>
      </c>
      <c r="H740" s="73">
        <v>4.8</v>
      </c>
      <c r="I740" s="48">
        <f>IF(MONTH(CallsTable[[#This Row],[Date of Call]])&lt;=6, YEAR(CallsTable[[#This Row],[Date of Call]]),YEAR(CallsTable[[#This Row],[Date of Call]])+1)</f>
        <v>2024</v>
      </c>
      <c r="J740" s="48" t="str">
        <f>TEXT(CallsTable[[#This Row],[Date of Call]],"DDDD")</f>
        <v>Tuesday</v>
      </c>
      <c r="K740" s="48" t="str" cm="1">
        <f t="array" ref="K740">_xlfn.IFS(CallsTable[[#This Row],[Duration]]&lt;=10,"Under 10 mins",CallsTable[[#This Row],[Duration]]&lt;=30,"10 to 30 mins", CallsTable[[#This Row],[Duration]]&lt;60,"30 to 60 mins", CallsTable[[#This Row],[Duration]]&lt;=120,"1 to 2 hours",TRUE, "More than 2 hours")</f>
        <v>1 to 2 hours</v>
      </c>
      <c r="L740" s="5">
        <f>ROUND(CallsTable[[#This Row],[Satisfaction Rating]],0)</f>
        <v>5</v>
      </c>
    </row>
    <row r="741" spans="2:12" x14ac:dyDescent="0.3">
      <c r="B741" s="72" t="s">
        <v>1915</v>
      </c>
      <c r="C741" s="20" t="s">
        <v>1156</v>
      </c>
      <c r="D741" s="20">
        <v>71</v>
      </c>
      <c r="E741" s="69" t="s">
        <v>1157</v>
      </c>
      <c r="F741" s="70">
        <v>45189</v>
      </c>
      <c r="G741" s="20">
        <v>50</v>
      </c>
      <c r="H741" s="73">
        <v>4.2</v>
      </c>
      <c r="I741" s="48">
        <f>IF(MONTH(CallsTable[[#This Row],[Date of Call]])&lt;=6, YEAR(CallsTable[[#This Row],[Date of Call]]),YEAR(CallsTable[[#This Row],[Date of Call]])+1)</f>
        <v>2024</v>
      </c>
      <c r="J741" s="48" t="str">
        <f>TEXT(CallsTable[[#This Row],[Date of Call]],"DDDD")</f>
        <v>Wednesday</v>
      </c>
      <c r="K741" s="48" t="str" cm="1">
        <f t="array" ref="K741">_xlfn.IFS(CallsTable[[#This Row],[Duration]]&lt;=10,"Under 10 mins",CallsTable[[#This Row],[Duration]]&lt;=30,"10 to 30 mins", CallsTable[[#This Row],[Duration]]&lt;60,"30 to 60 mins", CallsTable[[#This Row],[Duration]]&lt;=120,"1 to 2 hours",TRUE, "More than 2 hours")</f>
        <v>1 to 2 hours</v>
      </c>
      <c r="L741" s="5">
        <f>ROUND(CallsTable[[#This Row],[Satisfaction Rating]],0)</f>
        <v>4</v>
      </c>
    </row>
    <row r="742" spans="2:12" x14ac:dyDescent="0.3">
      <c r="B742" s="72" t="s">
        <v>1916</v>
      </c>
      <c r="C742" s="20" t="s">
        <v>1181</v>
      </c>
      <c r="D742" s="20">
        <v>94</v>
      </c>
      <c r="E742" s="69" t="s">
        <v>1166</v>
      </c>
      <c r="F742" s="70">
        <v>45190</v>
      </c>
      <c r="G742" s="20">
        <v>220</v>
      </c>
      <c r="H742" s="73">
        <v>4.5999999999999996</v>
      </c>
      <c r="I742" s="48">
        <f>IF(MONTH(CallsTable[[#This Row],[Date of Call]])&lt;=6, YEAR(CallsTable[[#This Row],[Date of Call]]),YEAR(CallsTable[[#This Row],[Date of Call]])+1)</f>
        <v>2024</v>
      </c>
      <c r="J742" s="48" t="str">
        <f>TEXT(CallsTable[[#This Row],[Date of Call]],"DDDD")</f>
        <v>Thursday</v>
      </c>
      <c r="K742" s="48" t="str" cm="1">
        <f t="array" ref="K742">_xlfn.IFS(CallsTable[[#This Row],[Duration]]&lt;=10,"Under 10 mins",CallsTable[[#This Row],[Duration]]&lt;=30,"10 to 30 mins", CallsTable[[#This Row],[Duration]]&lt;60,"30 to 60 mins", CallsTable[[#This Row],[Duration]]&lt;=120,"1 to 2 hours",TRUE, "More than 2 hours")</f>
        <v>1 to 2 hours</v>
      </c>
      <c r="L742" s="5">
        <f>ROUND(CallsTable[[#This Row],[Satisfaction Rating]],0)</f>
        <v>5</v>
      </c>
    </row>
    <row r="743" spans="2:12" x14ac:dyDescent="0.3">
      <c r="B743" s="72" t="s">
        <v>1917</v>
      </c>
      <c r="C743" s="20" t="s">
        <v>1183</v>
      </c>
      <c r="D743" s="20">
        <v>108</v>
      </c>
      <c r="E743" s="69" t="s">
        <v>1157</v>
      </c>
      <c r="F743" s="70">
        <v>45190</v>
      </c>
      <c r="G743" s="20">
        <v>180</v>
      </c>
      <c r="H743" s="73">
        <v>4</v>
      </c>
      <c r="I743" s="48">
        <f>IF(MONTH(CallsTable[[#This Row],[Date of Call]])&lt;=6, YEAR(CallsTable[[#This Row],[Date of Call]]),YEAR(CallsTable[[#This Row],[Date of Call]])+1)</f>
        <v>2024</v>
      </c>
      <c r="J743" s="48" t="str">
        <f>TEXT(CallsTable[[#This Row],[Date of Call]],"DDDD")</f>
        <v>Thursday</v>
      </c>
      <c r="K743" s="48" t="str" cm="1">
        <f t="array" ref="K743">_xlfn.IFS(CallsTable[[#This Row],[Duration]]&lt;=10,"Under 10 mins",CallsTable[[#This Row],[Duration]]&lt;=30,"10 to 30 mins", CallsTable[[#This Row],[Duration]]&lt;60,"30 to 60 mins", CallsTable[[#This Row],[Duration]]&lt;=120,"1 to 2 hours",TRUE, "More than 2 hours")</f>
        <v>1 to 2 hours</v>
      </c>
      <c r="L743" s="5">
        <f>ROUND(CallsTable[[#This Row],[Satisfaction Rating]],0)</f>
        <v>4</v>
      </c>
    </row>
    <row r="744" spans="2:12" x14ac:dyDescent="0.3">
      <c r="B744" s="72" t="s">
        <v>1918</v>
      </c>
      <c r="C744" s="20" t="s">
        <v>1165</v>
      </c>
      <c r="D744" s="20">
        <v>76</v>
      </c>
      <c r="E744" s="69" t="s">
        <v>1166</v>
      </c>
      <c r="F744" s="70">
        <v>45190</v>
      </c>
      <c r="G744" s="20">
        <v>110</v>
      </c>
      <c r="H744" s="73">
        <v>3.9</v>
      </c>
      <c r="I744" s="48">
        <f>IF(MONTH(CallsTable[[#This Row],[Date of Call]])&lt;=6, YEAR(CallsTable[[#This Row],[Date of Call]]),YEAR(CallsTable[[#This Row],[Date of Call]])+1)</f>
        <v>2024</v>
      </c>
      <c r="J744" s="48" t="str">
        <f>TEXT(CallsTable[[#This Row],[Date of Call]],"DDDD")</f>
        <v>Thursday</v>
      </c>
      <c r="K744" s="48" t="str" cm="1">
        <f t="array" ref="K744">_xlfn.IFS(CallsTable[[#This Row],[Duration]]&lt;=10,"Under 10 mins",CallsTable[[#This Row],[Duration]]&lt;=30,"10 to 30 mins", CallsTable[[#This Row],[Duration]]&lt;60,"30 to 60 mins", CallsTable[[#This Row],[Duration]]&lt;=120,"1 to 2 hours",TRUE, "More than 2 hours")</f>
        <v>1 to 2 hours</v>
      </c>
      <c r="L744" s="5">
        <f>ROUND(CallsTable[[#This Row],[Satisfaction Rating]],0)</f>
        <v>4</v>
      </c>
    </row>
    <row r="745" spans="2:12" x14ac:dyDescent="0.3">
      <c r="B745" s="72" t="s">
        <v>1919</v>
      </c>
      <c r="C745" s="20" t="s">
        <v>1188</v>
      </c>
      <c r="D745" s="20">
        <v>136</v>
      </c>
      <c r="E745" s="69" t="s">
        <v>1157</v>
      </c>
      <c r="F745" s="70">
        <v>45190</v>
      </c>
      <c r="G745" s="20">
        <v>36</v>
      </c>
      <c r="H745" s="73">
        <v>2.8</v>
      </c>
      <c r="I745" s="48">
        <f>IF(MONTH(CallsTable[[#This Row],[Date of Call]])&lt;=6, YEAR(CallsTable[[#This Row],[Date of Call]]),YEAR(CallsTable[[#This Row],[Date of Call]])+1)</f>
        <v>2024</v>
      </c>
      <c r="J745" s="48" t="str">
        <f>TEXT(CallsTable[[#This Row],[Date of Call]],"DDDD")</f>
        <v>Thursday</v>
      </c>
      <c r="K745" s="48" t="str" cm="1">
        <f t="array" ref="K745">_xlfn.IFS(CallsTable[[#This Row],[Duration]]&lt;=10,"Under 10 mins",CallsTable[[#This Row],[Duration]]&lt;=30,"10 to 30 mins", CallsTable[[#This Row],[Duration]]&lt;60,"30 to 60 mins", CallsTable[[#This Row],[Duration]]&lt;=120,"1 to 2 hours",TRUE, "More than 2 hours")</f>
        <v>More than 2 hours</v>
      </c>
      <c r="L745" s="5">
        <f>ROUND(CallsTable[[#This Row],[Satisfaction Rating]],0)</f>
        <v>3</v>
      </c>
    </row>
    <row r="746" spans="2:12" x14ac:dyDescent="0.3">
      <c r="B746" s="72" t="s">
        <v>1920</v>
      </c>
      <c r="C746" s="20" t="s">
        <v>1161</v>
      </c>
      <c r="D746" s="20">
        <v>129</v>
      </c>
      <c r="E746" s="69" t="s">
        <v>1172</v>
      </c>
      <c r="F746" s="70">
        <v>45191</v>
      </c>
      <c r="G746" s="20">
        <v>93</v>
      </c>
      <c r="H746" s="73">
        <v>4.7</v>
      </c>
      <c r="I746" s="48">
        <f>IF(MONTH(CallsTable[[#This Row],[Date of Call]])&lt;=6, YEAR(CallsTable[[#This Row],[Date of Call]]),YEAR(CallsTable[[#This Row],[Date of Call]])+1)</f>
        <v>2024</v>
      </c>
      <c r="J746" s="48" t="str">
        <f>TEXT(CallsTable[[#This Row],[Date of Call]],"DDDD")</f>
        <v>Friday</v>
      </c>
      <c r="K746" s="48" t="str" cm="1">
        <f t="array" ref="K746">_xlfn.IFS(CallsTable[[#This Row],[Duration]]&lt;=10,"Under 10 mins",CallsTable[[#This Row],[Duration]]&lt;=30,"10 to 30 mins", CallsTable[[#This Row],[Duration]]&lt;60,"30 to 60 mins", CallsTable[[#This Row],[Duration]]&lt;=120,"1 to 2 hours",TRUE, "More than 2 hours")</f>
        <v>More than 2 hours</v>
      </c>
      <c r="L746" s="5">
        <f>ROUND(CallsTable[[#This Row],[Satisfaction Rating]],0)</f>
        <v>5</v>
      </c>
    </row>
    <row r="747" spans="2:12" x14ac:dyDescent="0.3">
      <c r="B747" s="72" t="s">
        <v>1921</v>
      </c>
      <c r="C747" s="20" t="s">
        <v>1183</v>
      </c>
      <c r="D747" s="20">
        <v>120</v>
      </c>
      <c r="E747" s="69" t="s">
        <v>1157</v>
      </c>
      <c r="F747" s="70">
        <v>45191</v>
      </c>
      <c r="G747" s="20">
        <v>38</v>
      </c>
      <c r="H747" s="73">
        <v>4.2</v>
      </c>
      <c r="I747" s="48">
        <f>IF(MONTH(CallsTable[[#This Row],[Date of Call]])&lt;=6, YEAR(CallsTable[[#This Row],[Date of Call]]),YEAR(CallsTable[[#This Row],[Date of Call]])+1)</f>
        <v>2024</v>
      </c>
      <c r="J747" s="48" t="str">
        <f>TEXT(CallsTable[[#This Row],[Date of Call]],"DDDD")</f>
        <v>Friday</v>
      </c>
      <c r="K747" s="48" t="str" cm="1">
        <f t="array" ref="K747">_xlfn.IFS(CallsTable[[#This Row],[Duration]]&lt;=10,"Under 10 mins",CallsTable[[#This Row],[Duration]]&lt;=30,"10 to 30 mins", CallsTable[[#This Row],[Duration]]&lt;60,"30 to 60 mins", CallsTable[[#This Row],[Duration]]&lt;=120,"1 to 2 hours",TRUE, "More than 2 hours")</f>
        <v>1 to 2 hours</v>
      </c>
      <c r="L747" s="5">
        <f>ROUND(CallsTable[[#This Row],[Satisfaction Rating]],0)</f>
        <v>4</v>
      </c>
    </row>
    <row r="748" spans="2:12" x14ac:dyDescent="0.3">
      <c r="B748" s="72" t="s">
        <v>1922</v>
      </c>
      <c r="C748" s="20" t="s">
        <v>1165</v>
      </c>
      <c r="D748" s="20">
        <v>108</v>
      </c>
      <c r="E748" s="69" t="s">
        <v>1172</v>
      </c>
      <c r="F748" s="70">
        <v>45192</v>
      </c>
      <c r="G748" s="20">
        <v>66</v>
      </c>
      <c r="H748" s="73">
        <v>3.9</v>
      </c>
      <c r="I748" s="48">
        <f>IF(MONTH(CallsTable[[#This Row],[Date of Call]])&lt;=6, YEAR(CallsTable[[#This Row],[Date of Call]]),YEAR(CallsTable[[#This Row],[Date of Call]])+1)</f>
        <v>2024</v>
      </c>
      <c r="J748" s="48" t="str">
        <f>TEXT(CallsTable[[#This Row],[Date of Call]],"DDDD")</f>
        <v>Saturday</v>
      </c>
      <c r="K748" s="48" t="str" cm="1">
        <f t="array" ref="K748">_xlfn.IFS(CallsTable[[#This Row],[Duration]]&lt;=10,"Under 10 mins",CallsTable[[#This Row],[Duration]]&lt;=30,"10 to 30 mins", CallsTable[[#This Row],[Duration]]&lt;60,"30 to 60 mins", CallsTable[[#This Row],[Duration]]&lt;=120,"1 to 2 hours",TRUE, "More than 2 hours")</f>
        <v>1 to 2 hours</v>
      </c>
      <c r="L748" s="5">
        <f>ROUND(CallsTable[[#This Row],[Satisfaction Rating]],0)</f>
        <v>4</v>
      </c>
    </row>
    <row r="749" spans="2:12" x14ac:dyDescent="0.3">
      <c r="B749" s="72" t="s">
        <v>1923</v>
      </c>
      <c r="C749" s="20" t="s">
        <v>1176</v>
      </c>
      <c r="D749" s="20">
        <v>79</v>
      </c>
      <c r="E749" s="69" t="s">
        <v>1157</v>
      </c>
      <c r="F749" s="70">
        <v>45192</v>
      </c>
      <c r="G749" s="20">
        <v>215</v>
      </c>
      <c r="H749" s="73">
        <v>4.5999999999999996</v>
      </c>
      <c r="I749" s="48">
        <f>IF(MONTH(CallsTable[[#This Row],[Date of Call]])&lt;=6, YEAR(CallsTable[[#This Row],[Date of Call]]),YEAR(CallsTable[[#This Row],[Date of Call]])+1)</f>
        <v>2024</v>
      </c>
      <c r="J749" s="48" t="str">
        <f>TEXT(CallsTable[[#This Row],[Date of Call]],"DDDD")</f>
        <v>Saturday</v>
      </c>
      <c r="K749" s="48" t="str" cm="1">
        <f t="array" ref="K749">_xlfn.IFS(CallsTable[[#This Row],[Duration]]&lt;=10,"Under 10 mins",CallsTable[[#This Row],[Duration]]&lt;=30,"10 to 30 mins", CallsTable[[#This Row],[Duration]]&lt;60,"30 to 60 mins", CallsTable[[#This Row],[Duration]]&lt;=120,"1 to 2 hours",TRUE, "More than 2 hours")</f>
        <v>1 to 2 hours</v>
      </c>
      <c r="L749" s="5">
        <f>ROUND(CallsTable[[#This Row],[Satisfaction Rating]],0)</f>
        <v>5</v>
      </c>
    </row>
    <row r="750" spans="2:12" x14ac:dyDescent="0.3">
      <c r="B750" s="72" t="s">
        <v>1924</v>
      </c>
      <c r="C750" s="20" t="s">
        <v>1176</v>
      </c>
      <c r="D750" s="20">
        <v>45</v>
      </c>
      <c r="E750" s="69" t="s">
        <v>1172</v>
      </c>
      <c r="F750" s="70">
        <v>45192</v>
      </c>
      <c r="G750" s="20">
        <v>92</v>
      </c>
      <c r="H750" s="73">
        <v>4.3</v>
      </c>
      <c r="I750" s="48">
        <f>IF(MONTH(CallsTable[[#This Row],[Date of Call]])&lt;=6, YEAR(CallsTable[[#This Row],[Date of Call]]),YEAR(CallsTable[[#This Row],[Date of Call]])+1)</f>
        <v>2024</v>
      </c>
      <c r="J750" s="48" t="str">
        <f>TEXT(CallsTable[[#This Row],[Date of Call]],"DDDD")</f>
        <v>Saturday</v>
      </c>
      <c r="K750" s="48" t="str" cm="1">
        <f t="array" ref="K750">_xlfn.IFS(CallsTable[[#This Row],[Duration]]&lt;=10,"Under 10 mins",CallsTable[[#This Row],[Duration]]&lt;=30,"10 to 30 mins", CallsTable[[#This Row],[Duration]]&lt;60,"30 to 60 mins", CallsTable[[#This Row],[Duration]]&lt;=120,"1 to 2 hours",TRUE, "More than 2 hours")</f>
        <v>30 to 60 mins</v>
      </c>
      <c r="L750" s="5">
        <f>ROUND(CallsTable[[#This Row],[Satisfaction Rating]],0)</f>
        <v>4</v>
      </c>
    </row>
    <row r="751" spans="2:12" x14ac:dyDescent="0.3">
      <c r="B751" s="72" t="s">
        <v>1925</v>
      </c>
      <c r="C751" s="20" t="s">
        <v>1171</v>
      </c>
      <c r="D751" s="20">
        <v>96</v>
      </c>
      <c r="E751" s="69" t="s">
        <v>1157</v>
      </c>
      <c r="F751" s="70">
        <v>45192</v>
      </c>
      <c r="G751" s="20">
        <v>80</v>
      </c>
      <c r="H751" s="73">
        <v>3.6</v>
      </c>
      <c r="I751" s="48">
        <f>IF(MONTH(CallsTable[[#This Row],[Date of Call]])&lt;=6, YEAR(CallsTable[[#This Row],[Date of Call]]),YEAR(CallsTable[[#This Row],[Date of Call]])+1)</f>
        <v>2024</v>
      </c>
      <c r="J751" s="48" t="str">
        <f>TEXT(CallsTable[[#This Row],[Date of Call]],"DDDD")</f>
        <v>Saturday</v>
      </c>
      <c r="K751" s="48" t="str" cm="1">
        <f t="array" ref="K751">_xlfn.IFS(CallsTable[[#This Row],[Duration]]&lt;=10,"Under 10 mins",CallsTable[[#This Row],[Duration]]&lt;=30,"10 to 30 mins", CallsTable[[#This Row],[Duration]]&lt;60,"30 to 60 mins", CallsTable[[#This Row],[Duration]]&lt;=120,"1 to 2 hours",TRUE, "More than 2 hours")</f>
        <v>1 to 2 hours</v>
      </c>
      <c r="L751" s="5">
        <f>ROUND(CallsTable[[#This Row],[Satisfaction Rating]],0)</f>
        <v>4</v>
      </c>
    </row>
    <row r="752" spans="2:12" x14ac:dyDescent="0.3">
      <c r="B752" s="72" t="s">
        <v>1926</v>
      </c>
      <c r="C752" s="20" t="s">
        <v>1171</v>
      </c>
      <c r="D752" s="20">
        <v>81</v>
      </c>
      <c r="E752" s="69" t="s">
        <v>1157</v>
      </c>
      <c r="F752" s="70">
        <v>45193</v>
      </c>
      <c r="G752" s="20">
        <v>123</v>
      </c>
      <c r="H752" s="73">
        <v>4.9000000000000004</v>
      </c>
      <c r="I752" s="48">
        <f>IF(MONTH(CallsTable[[#This Row],[Date of Call]])&lt;=6, YEAR(CallsTable[[#This Row],[Date of Call]]),YEAR(CallsTable[[#This Row],[Date of Call]])+1)</f>
        <v>2024</v>
      </c>
      <c r="J752" s="48" t="str">
        <f>TEXT(CallsTable[[#This Row],[Date of Call]],"DDDD")</f>
        <v>Sunday</v>
      </c>
      <c r="K752" s="48" t="str" cm="1">
        <f t="array" ref="K752">_xlfn.IFS(CallsTable[[#This Row],[Duration]]&lt;=10,"Under 10 mins",CallsTable[[#This Row],[Duration]]&lt;=30,"10 to 30 mins", CallsTable[[#This Row],[Duration]]&lt;60,"30 to 60 mins", CallsTable[[#This Row],[Duration]]&lt;=120,"1 to 2 hours",TRUE, "More than 2 hours")</f>
        <v>1 to 2 hours</v>
      </c>
      <c r="L752" s="5">
        <f>ROUND(CallsTable[[#This Row],[Satisfaction Rating]],0)</f>
        <v>5</v>
      </c>
    </row>
    <row r="753" spans="2:12" x14ac:dyDescent="0.3">
      <c r="B753" s="72" t="s">
        <v>1927</v>
      </c>
      <c r="C753" s="20" t="s">
        <v>1188</v>
      </c>
      <c r="D753" s="20">
        <v>95</v>
      </c>
      <c r="E753" s="69" t="s">
        <v>1178</v>
      </c>
      <c r="F753" s="70">
        <v>45193</v>
      </c>
      <c r="G753" s="20">
        <v>23</v>
      </c>
      <c r="H753" s="73">
        <v>2.4</v>
      </c>
      <c r="I753" s="48">
        <f>IF(MONTH(CallsTable[[#This Row],[Date of Call]])&lt;=6, YEAR(CallsTable[[#This Row],[Date of Call]]),YEAR(CallsTable[[#This Row],[Date of Call]])+1)</f>
        <v>2024</v>
      </c>
      <c r="J753" s="48" t="str">
        <f>TEXT(CallsTable[[#This Row],[Date of Call]],"DDDD")</f>
        <v>Sunday</v>
      </c>
      <c r="K753" s="48" t="str" cm="1">
        <f t="array" ref="K753">_xlfn.IFS(CallsTable[[#This Row],[Duration]]&lt;=10,"Under 10 mins",CallsTable[[#This Row],[Duration]]&lt;=30,"10 to 30 mins", CallsTable[[#This Row],[Duration]]&lt;60,"30 to 60 mins", CallsTable[[#This Row],[Duration]]&lt;=120,"1 to 2 hours",TRUE, "More than 2 hours")</f>
        <v>1 to 2 hours</v>
      </c>
      <c r="L753" s="5">
        <f>ROUND(CallsTable[[#This Row],[Satisfaction Rating]],0)</f>
        <v>2</v>
      </c>
    </row>
    <row r="754" spans="2:12" x14ac:dyDescent="0.3">
      <c r="B754" s="72" t="s">
        <v>1928</v>
      </c>
      <c r="C754" s="20" t="s">
        <v>1192</v>
      </c>
      <c r="D754" s="20">
        <v>159</v>
      </c>
      <c r="E754" s="69" t="s">
        <v>1166</v>
      </c>
      <c r="F754" s="70">
        <v>45193</v>
      </c>
      <c r="G754" s="20">
        <v>63</v>
      </c>
      <c r="H754" s="73">
        <v>4.2</v>
      </c>
      <c r="I754" s="48">
        <f>IF(MONTH(CallsTable[[#This Row],[Date of Call]])&lt;=6, YEAR(CallsTable[[#This Row],[Date of Call]]),YEAR(CallsTable[[#This Row],[Date of Call]])+1)</f>
        <v>2024</v>
      </c>
      <c r="J754" s="48" t="str">
        <f>TEXT(CallsTable[[#This Row],[Date of Call]],"DDDD")</f>
        <v>Sunday</v>
      </c>
      <c r="K754" s="48" t="str" cm="1">
        <f t="array" ref="K754">_xlfn.IFS(CallsTable[[#This Row],[Duration]]&lt;=10,"Under 10 mins",CallsTable[[#This Row],[Duration]]&lt;=30,"10 to 30 mins", CallsTable[[#This Row],[Duration]]&lt;60,"30 to 60 mins", CallsTable[[#This Row],[Duration]]&lt;=120,"1 to 2 hours",TRUE, "More than 2 hours")</f>
        <v>More than 2 hours</v>
      </c>
      <c r="L754" s="5">
        <f>ROUND(CallsTable[[#This Row],[Satisfaction Rating]],0)</f>
        <v>4</v>
      </c>
    </row>
    <row r="755" spans="2:12" x14ac:dyDescent="0.3">
      <c r="B755" s="72" t="s">
        <v>1929</v>
      </c>
      <c r="C755" s="20" t="s">
        <v>1179</v>
      </c>
      <c r="D755" s="20">
        <v>109</v>
      </c>
      <c r="E755" s="69" t="s">
        <v>1184</v>
      </c>
      <c r="F755" s="70">
        <v>45193</v>
      </c>
      <c r="G755" s="20">
        <v>52</v>
      </c>
      <c r="H755" s="73">
        <v>3.9</v>
      </c>
      <c r="I755" s="48">
        <f>IF(MONTH(CallsTable[[#This Row],[Date of Call]])&lt;=6, YEAR(CallsTable[[#This Row],[Date of Call]]),YEAR(CallsTable[[#This Row],[Date of Call]])+1)</f>
        <v>2024</v>
      </c>
      <c r="J755" s="48" t="str">
        <f>TEXT(CallsTable[[#This Row],[Date of Call]],"DDDD")</f>
        <v>Sunday</v>
      </c>
      <c r="K755" s="48" t="str" cm="1">
        <f t="array" ref="K755">_xlfn.IFS(CallsTable[[#This Row],[Duration]]&lt;=10,"Under 10 mins",CallsTable[[#This Row],[Duration]]&lt;=30,"10 to 30 mins", CallsTable[[#This Row],[Duration]]&lt;60,"30 to 60 mins", CallsTable[[#This Row],[Duration]]&lt;=120,"1 to 2 hours",TRUE, "More than 2 hours")</f>
        <v>1 to 2 hours</v>
      </c>
      <c r="L755" s="5">
        <f>ROUND(CallsTable[[#This Row],[Satisfaction Rating]],0)</f>
        <v>4</v>
      </c>
    </row>
    <row r="756" spans="2:12" x14ac:dyDescent="0.3">
      <c r="B756" s="72" t="s">
        <v>1930</v>
      </c>
      <c r="C756" s="20" t="s">
        <v>1176</v>
      </c>
      <c r="D756" s="20">
        <v>107</v>
      </c>
      <c r="E756" s="69" t="s">
        <v>1184</v>
      </c>
      <c r="F756" s="70">
        <v>45193</v>
      </c>
      <c r="G756" s="20">
        <v>60</v>
      </c>
      <c r="H756" s="73">
        <v>4.2</v>
      </c>
      <c r="I756" s="48">
        <f>IF(MONTH(CallsTable[[#This Row],[Date of Call]])&lt;=6, YEAR(CallsTable[[#This Row],[Date of Call]]),YEAR(CallsTable[[#This Row],[Date of Call]])+1)</f>
        <v>2024</v>
      </c>
      <c r="J756" s="48" t="str">
        <f>TEXT(CallsTable[[#This Row],[Date of Call]],"DDDD")</f>
        <v>Sunday</v>
      </c>
      <c r="K756" s="48" t="str" cm="1">
        <f t="array" ref="K756">_xlfn.IFS(CallsTable[[#This Row],[Duration]]&lt;=10,"Under 10 mins",CallsTable[[#This Row],[Duration]]&lt;=30,"10 to 30 mins", CallsTable[[#This Row],[Duration]]&lt;60,"30 to 60 mins", CallsTable[[#This Row],[Duration]]&lt;=120,"1 to 2 hours",TRUE, "More than 2 hours")</f>
        <v>1 to 2 hours</v>
      </c>
      <c r="L756" s="5">
        <f>ROUND(CallsTable[[#This Row],[Satisfaction Rating]],0)</f>
        <v>4</v>
      </c>
    </row>
    <row r="757" spans="2:12" x14ac:dyDescent="0.3">
      <c r="B757" s="72" t="s">
        <v>1931</v>
      </c>
      <c r="C757" s="20" t="s">
        <v>1171</v>
      </c>
      <c r="D757" s="20">
        <v>67</v>
      </c>
      <c r="E757" s="69" t="s">
        <v>1172</v>
      </c>
      <c r="F757" s="70">
        <v>45194</v>
      </c>
      <c r="G757" s="20">
        <v>87</v>
      </c>
      <c r="H757" s="73">
        <v>3.9</v>
      </c>
      <c r="I757" s="48">
        <f>IF(MONTH(CallsTable[[#This Row],[Date of Call]])&lt;=6, YEAR(CallsTable[[#This Row],[Date of Call]]),YEAR(CallsTable[[#This Row],[Date of Call]])+1)</f>
        <v>2024</v>
      </c>
      <c r="J757" s="48" t="str">
        <f>TEXT(CallsTable[[#This Row],[Date of Call]],"DDDD")</f>
        <v>Monday</v>
      </c>
      <c r="K757" s="48" t="str" cm="1">
        <f t="array" ref="K757">_xlfn.IFS(CallsTable[[#This Row],[Duration]]&lt;=10,"Under 10 mins",CallsTable[[#This Row],[Duration]]&lt;=30,"10 to 30 mins", CallsTable[[#This Row],[Duration]]&lt;60,"30 to 60 mins", CallsTable[[#This Row],[Duration]]&lt;=120,"1 to 2 hours",TRUE, "More than 2 hours")</f>
        <v>1 to 2 hours</v>
      </c>
      <c r="L757" s="5">
        <f>ROUND(CallsTable[[#This Row],[Satisfaction Rating]],0)</f>
        <v>4</v>
      </c>
    </row>
    <row r="758" spans="2:12" x14ac:dyDescent="0.3">
      <c r="B758" s="72" t="s">
        <v>1932</v>
      </c>
      <c r="C758" s="20" t="s">
        <v>1162</v>
      </c>
      <c r="D758" s="20">
        <v>96</v>
      </c>
      <c r="E758" s="69" t="s">
        <v>1157</v>
      </c>
      <c r="F758" s="70">
        <v>45195</v>
      </c>
      <c r="G758" s="20">
        <v>42</v>
      </c>
      <c r="H758" s="73">
        <v>4.5</v>
      </c>
      <c r="I758" s="48">
        <f>IF(MONTH(CallsTable[[#This Row],[Date of Call]])&lt;=6, YEAR(CallsTable[[#This Row],[Date of Call]]),YEAR(CallsTable[[#This Row],[Date of Call]])+1)</f>
        <v>2024</v>
      </c>
      <c r="J758" s="48" t="str">
        <f>TEXT(CallsTable[[#This Row],[Date of Call]],"DDDD")</f>
        <v>Tuesday</v>
      </c>
      <c r="K758" s="48" t="str" cm="1">
        <f t="array" ref="K758">_xlfn.IFS(CallsTable[[#This Row],[Duration]]&lt;=10,"Under 10 mins",CallsTable[[#This Row],[Duration]]&lt;=30,"10 to 30 mins", CallsTable[[#This Row],[Duration]]&lt;60,"30 to 60 mins", CallsTable[[#This Row],[Duration]]&lt;=120,"1 to 2 hours",TRUE, "More than 2 hours")</f>
        <v>1 to 2 hours</v>
      </c>
      <c r="L758" s="5">
        <f>ROUND(CallsTable[[#This Row],[Satisfaction Rating]],0)</f>
        <v>5</v>
      </c>
    </row>
    <row r="759" spans="2:12" x14ac:dyDescent="0.3">
      <c r="B759" s="72" t="s">
        <v>1933</v>
      </c>
      <c r="C759" s="20" t="s">
        <v>1174</v>
      </c>
      <c r="D759" s="20">
        <v>142</v>
      </c>
      <c r="E759" s="69" t="s">
        <v>1166</v>
      </c>
      <c r="F759" s="70">
        <v>45196</v>
      </c>
      <c r="G759" s="20">
        <v>37</v>
      </c>
      <c r="H759" s="73">
        <v>3.8</v>
      </c>
      <c r="I759" s="48">
        <f>IF(MONTH(CallsTable[[#This Row],[Date of Call]])&lt;=6, YEAR(CallsTable[[#This Row],[Date of Call]]),YEAR(CallsTable[[#This Row],[Date of Call]])+1)</f>
        <v>2024</v>
      </c>
      <c r="J759" s="48" t="str">
        <f>TEXT(CallsTable[[#This Row],[Date of Call]],"DDDD")</f>
        <v>Wednesday</v>
      </c>
      <c r="K759" s="48" t="str" cm="1">
        <f t="array" ref="K759">_xlfn.IFS(CallsTable[[#This Row],[Duration]]&lt;=10,"Under 10 mins",CallsTable[[#This Row],[Duration]]&lt;=30,"10 to 30 mins", CallsTable[[#This Row],[Duration]]&lt;60,"30 to 60 mins", CallsTable[[#This Row],[Duration]]&lt;=120,"1 to 2 hours",TRUE, "More than 2 hours")</f>
        <v>More than 2 hours</v>
      </c>
      <c r="L759" s="5">
        <f>ROUND(CallsTable[[#This Row],[Satisfaction Rating]],0)</f>
        <v>4</v>
      </c>
    </row>
    <row r="760" spans="2:12" x14ac:dyDescent="0.3">
      <c r="B760" s="72" t="s">
        <v>1934</v>
      </c>
      <c r="C760" s="20" t="s">
        <v>1174</v>
      </c>
      <c r="D760" s="20">
        <v>71</v>
      </c>
      <c r="E760" s="69" t="s">
        <v>1178</v>
      </c>
      <c r="F760" s="70">
        <v>45196</v>
      </c>
      <c r="G760" s="20">
        <v>135</v>
      </c>
      <c r="H760" s="73">
        <v>3.9</v>
      </c>
      <c r="I760" s="48">
        <f>IF(MONTH(CallsTable[[#This Row],[Date of Call]])&lt;=6, YEAR(CallsTable[[#This Row],[Date of Call]]),YEAR(CallsTable[[#This Row],[Date of Call]])+1)</f>
        <v>2024</v>
      </c>
      <c r="J760" s="48" t="str">
        <f>TEXT(CallsTable[[#This Row],[Date of Call]],"DDDD")</f>
        <v>Wednesday</v>
      </c>
      <c r="K760" s="48" t="str" cm="1">
        <f t="array" ref="K760">_xlfn.IFS(CallsTable[[#This Row],[Duration]]&lt;=10,"Under 10 mins",CallsTable[[#This Row],[Duration]]&lt;=30,"10 to 30 mins", CallsTable[[#This Row],[Duration]]&lt;60,"30 to 60 mins", CallsTable[[#This Row],[Duration]]&lt;=120,"1 to 2 hours",TRUE, "More than 2 hours")</f>
        <v>1 to 2 hours</v>
      </c>
      <c r="L760" s="5">
        <f>ROUND(CallsTable[[#This Row],[Satisfaction Rating]],0)</f>
        <v>4</v>
      </c>
    </row>
    <row r="761" spans="2:12" x14ac:dyDescent="0.3">
      <c r="B761" s="72" t="s">
        <v>1935</v>
      </c>
      <c r="C761" s="20" t="s">
        <v>1162</v>
      </c>
      <c r="D761" s="20">
        <v>152</v>
      </c>
      <c r="E761" s="69" t="s">
        <v>1178</v>
      </c>
      <c r="F761" s="70">
        <v>45196</v>
      </c>
      <c r="G761" s="20">
        <v>88</v>
      </c>
      <c r="H761" s="73">
        <v>4.7</v>
      </c>
      <c r="I761" s="48">
        <f>IF(MONTH(CallsTable[[#This Row],[Date of Call]])&lt;=6, YEAR(CallsTable[[#This Row],[Date of Call]]),YEAR(CallsTable[[#This Row],[Date of Call]])+1)</f>
        <v>2024</v>
      </c>
      <c r="J761" s="48" t="str">
        <f>TEXT(CallsTable[[#This Row],[Date of Call]],"DDDD")</f>
        <v>Wednesday</v>
      </c>
      <c r="K761" s="48" t="str" cm="1">
        <f t="array" ref="K761">_xlfn.IFS(CallsTable[[#This Row],[Duration]]&lt;=10,"Under 10 mins",CallsTable[[#This Row],[Duration]]&lt;=30,"10 to 30 mins", CallsTable[[#This Row],[Duration]]&lt;60,"30 to 60 mins", CallsTable[[#This Row],[Duration]]&lt;=120,"1 to 2 hours",TRUE, "More than 2 hours")</f>
        <v>More than 2 hours</v>
      </c>
      <c r="L761" s="5">
        <f>ROUND(CallsTable[[#This Row],[Satisfaction Rating]],0)</f>
        <v>5</v>
      </c>
    </row>
    <row r="762" spans="2:12" x14ac:dyDescent="0.3">
      <c r="B762" s="72" t="s">
        <v>1936</v>
      </c>
      <c r="C762" s="20" t="s">
        <v>1158</v>
      </c>
      <c r="D762" s="20">
        <v>108</v>
      </c>
      <c r="E762" s="69" t="s">
        <v>1166</v>
      </c>
      <c r="F762" s="70">
        <v>45196</v>
      </c>
      <c r="G762" s="20">
        <v>190</v>
      </c>
      <c r="H762" s="73">
        <v>3.2</v>
      </c>
      <c r="I762" s="48">
        <f>IF(MONTH(CallsTable[[#This Row],[Date of Call]])&lt;=6, YEAR(CallsTable[[#This Row],[Date of Call]]),YEAR(CallsTable[[#This Row],[Date of Call]])+1)</f>
        <v>2024</v>
      </c>
      <c r="J762" s="48" t="str">
        <f>TEXT(CallsTable[[#This Row],[Date of Call]],"DDDD")</f>
        <v>Wednesday</v>
      </c>
      <c r="K762" s="48" t="str" cm="1">
        <f t="array" ref="K762">_xlfn.IFS(CallsTable[[#This Row],[Duration]]&lt;=10,"Under 10 mins",CallsTable[[#This Row],[Duration]]&lt;=30,"10 to 30 mins", CallsTable[[#This Row],[Duration]]&lt;60,"30 to 60 mins", CallsTable[[#This Row],[Duration]]&lt;=120,"1 to 2 hours",TRUE, "More than 2 hours")</f>
        <v>1 to 2 hours</v>
      </c>
      <c r="L762" s="5">
        <f>ROUND(CallsTable[[#This Row],[Satisfaction Rating]],0)</f>
        <v>3</v>
      </c>
    </row>
    <row r="763" spans="2:12" x14ac:dyDescent="0.3">
      <c r="B763" s="72" t="s">
        <v>1937</v>
      </c>
      <c r="C763" s="20" t="s">
        <v>1158</v>
      </c>
      <c r="D763" s="20">
        <v>156</v>
      </c>
      <c r="E763" s="69" t="s">
        <v>1178</v>
      </c>
      <c r="F763" s="70">
        <v>45196</v>
      </c>
      <c r="G763" s="20">
        <v>81</v>
      </c>
      <c r="H763" s="73">
        <v>5</v>
      </c>
      <c r="I763" s="48">
        <f>IF(MONTH(CallsTable[[#This Row],[Date of Call]])&lt;=6, YEAR(CallsTable[[#This Row],[Date of Call]]),YEAR(CallsTable[[#This Row],[Date of Call]])+1)</f>
        <v>2024</v>
      </c>
      <c r="J763" s="48" t="str">
        <f>TEXT(CallsTable[[#This Row],[Date of Call]],"DDDD")</f>
        <v>Wednesday</v>
      </c>
      <c r="K763" s="48" t="str" cm="1">
        <f t="array" ref="K763">_xlfn.IFS(CallsTable[[#This Row],[Duration]]&lt;=10,"Under 10 mins",CallsTable[[#This Row],[Duration]]&lt;=30,"10 to 30 mins", CallsTable[[#This Row],[Duration]]&lt;60,"30 to 60 mins", CallsTable[[#This Row],[Duration]]&lt;=120,"1 to 2 hours",TRUE, "More than 2 hours")</f>
        <v>More than 2 hours</v>
      </c>
      <c r="L763" s="5">
        <f>ROUND(CallsTable[[#This Row],[Satisfaction Rating]],0)</f>
        <v>5</v>
      </c>
    </row>
    <row r="764" spans="2:12" x14ac:dyDescent="0.3">
      <c r="B764" s="72" t="s">
        <v>1938</v>
      </c>
      <c r="C764" s="20" t="s">
        <v>1174</v>
      </c>
      <c r="D764" s="20">
        <v>126</v>
      </c>
      <c r="E764" s="69" t="s">
        <v>1166</v>
      </c>
      <c r="F764" s="70">
        <v>45196</v>
      </c>
      <c r="G764" s="20">
        <v>44</v>
      </c>
      <c r="H764" s="73">
        <v>3.7</v>
      </c>
      <c r="I764" s="48">
        <f>IF(MONTH(CallsTable[[#This Row],[Date of Call]])&lt;=6, YEAR(CallsTable[[#This Row],[Date of Call]]),YEAR(CallsTable[[#This Row],[Date of Call]])+1)</f>
        <v>2024</v>
      </c>
      <c r="J764" s="48" t="str">
        <f>TEXT(CallsTable[[#This Row],[Date of Call]],"DDDD")</f>
        <v>Wednesday</v>
      </c>
      <c r="K764" s="48" t="str" cm="1">
        <f t="array" ref="K764">_xlfn.IFS(CallsTable[[#This Row],[Duration]]&lt;=10,"Under 10 mins",CallsTable[[#This Row],[Duration]]&lt;=30,"10 to 30 mins", CallsTable[[#This Row],[Duration]]&lt;60,"30 to 60 mins", CallsTable[[#This Row],[Duration]]&lt;=120,"1 to 2 hours",TRUE, "More than 2 hours")</f>
        <v>More than 2 hours</v>
      </c>
      <c r="L764" s="5">
        <f>ROUND(CallsTable[[#This Row],[Satisfaction Rating]],0)</f>
        <v>4</v>
      </c>
    </row>
    <row r="765" spans="2:12" x14ac:dyDescent="0.3">
      <c r="B765" s="72" t="s">
        <v>1939</v>
      </c>
      <c r="C765" s="20" t="s">
        <v>1165</v>
      </c>
      <c r="D765" s="20">
        <v>135</v>
      </c>
      <c r="E765" s="69" t="s">
        <v>1178</v>
      </c>
      <c r="F765" s="70">
        <v>45197</v>
      </c>
      <c r="G765" s="20">
        <v>92</v>
      </c>
      <c r="H765" s="73">
        <v>3.9</v>
      </c>
      <c r="I765" s="48">
        <f>IF(MONTH(CallsTable[[#This Row],[Date of Call]])&lt;=6, YEAR(CallsTable[[#This Row],[Date of Call]]),YEAR(CallsTable[[#This Row],[Date of Call]])+1)</f>
        <v>2024</v>
      </c>
      <c r="J765" s="48" t="str">
        <f>TEXT(CallsTable[[#This Row],[Date of Call]],"DDDD")</f>
        <v>Thursday</v>
      </c>
      <c r="K765" s="48" t="str" cm="1">
        <f t="array" ref="K765">_xlfn.IFS(CallsTable[[#This Row],[Duration]]&lt;=10,"Under 10 mins",CallsTable[[#This Row],[Duration]]&lt;=30,"10 to 30 mins", CallsTable[[#This Row],[Duration]]&lt;60,"30 to 60 mins", CallsTable[[#This Row],[Duration]]&lt;=120,"1 to 2 hours",TRUE, "More than 2 hours")</f>
        <v>More than 2 hours</v>
      </c>
      <c r="L765" s="5">
        <f>ROUND(CallsTable[[#This Row],[Satisfaction Rating]],0)</f>
        <v>4</v>
      </c>
    </row>
    <row r="766" spans="2:12" x14ac:dyDescent="0.3">
      <c r="B766" s="72" t="s">
        <v>1940</v>
      </c>
      <c r="C766" s="20" t="s">
        <v>1174</v>
      </c>
      <c r="D766" s="20">
        <v>110</v>
      </c>
      <c r="E766" s="69" t="s">
        <v>1157</v>
      </c>
      <c r="F766" s="70">
        <v>45198</v>
      </c>
      <c r="G766" s="20">
        <v>90</v>
      </c>
      <c r="H766" s="73">
        <v>3.1</v>
      </c>
      <c r="I766" s="48">
        <f>IF(MONTH(CallsTable[[#This Row],[Date of Call]])&lt;=6, YEAR(CallsTable[[#This Row],[Date of Call]]),YEAR(CallsTable[[#This Row],[Date of Call]])+1)</f>
        <v>2024</v>
      </c>
      <c r="J766" s="48" t="str">
        <f>TEXT(CallsTable[[#This Row],[Date of Call]],"DDDD")</f>
        <v>Friday</v>
      </c>
      <c r="K766" s="48" t="str" cm="1">
        <f t="array" ref="K766">_xlfn.IFS(CallsTable[[#This Row],[Duration]]&lt;=10,"Under 10 mins",CallsTable[[#This Row],[Duration]]&lt;=30,"10 to 30 mins", CallsTable[[#This Row],[Duration]]&lt;60,"30 to 60 mins", CallsTable[[#This Row],[Duration]]&lt;=120,"1 to 2 hours",TRUE, "More than 2 hours")</f>
        <v>1 to 2 hours</v>
      </c>
      <c r="L766" s="5">
        <f>ROUND(CallsTable[[#This Row],[Satisfaction Rating]],0)</f>
        <v>3</v>
      </c>
    </row>
    <row r="767" spans="2:12" x14ac:dyDescent="0.3">
      <c r="B767" s="72" t="s">
        <v>1941</v>
      </c>
      <c r="C767" s="20" t="s">
        <v>1192</v>
      </c>
      <c r="D767" s="20">
        <v>64</v>
      </c>
      <c r="E767" s="69" t="s">
        <v>1178</v>
      </c>
      <c r="F767" s="70">
        <v>45198</v>
      </c>
      <c r="G767" s="20">
        <v>112</v>
      </c>
      <c r="H767" s="73">
        <v>2</v>
      </c>
      <c r="I767" s="48">
        <f>IF(MONTH(CallsTable[[#This Row],[Date of Call]])&lt;=6, YEAR(CallsTable[[#This Row],[Date of Call]]),YEAR(CallsTable[[#This Row],[Date of Call]])+1)</f>
        <v>2024</v>
      </c>
      <c r="J767" s="48" t="str">
        <f>TEXT(CallsTable[[#This Row],[Date of Call]],"DDDD")</f>
        <v>Friday</v>
      </c>
      <c r="K767" s="48" t="str" cm="1">
        <f t="array" ref="K767">_xlfn.IFS(CallsTable[[#This Row],[Duration]]&lt;=10,"Under 10 mins",CallsTable[[#This Row],[Duration]]&lt;=30,"10 to 30 mins", CallsTable[[#This Row],[Duration]]&lt;60,"30 to 60 mins", CallsTable[[#This Row],[Duration]]&lt;=120,"1 to 2 hours",TRUE, "More than 2 hours")</f>
        <v>1 to 2 hours</v>
      </c>
      <c r="L767" s="5">
        <f>ROUND(CallsTable[[#This Row],[Satisfaction Rating]],0)</f>
        <v>2</v>
      </c>
    </row>
    <row r="768" spans="2:12" x14ac:dyDescent="0.3">
      <c r="B768" s="72" t="s">
        <v>1942</v>
      </c>
      <c r="C768" s="20" t="s">
        <v>1181</v>
      </c>
      <c r="D768" s="20">
        <v>127</v>
      </c>
      <c r="E768" s="69" t="s">
        <v>1166</v>
      </c>
      <c r="F768" s="70">
        <v>45198</v>
      </c>
      <c r="G768" s="20">
        <v>112</v>
      </c>
      <c r="H768" s="73">
        <v>4.5999999999999996</v>
      </c>
      <c r="I768" s="48">
        <f>IF(MONTH(CallsTable[[#This Row],[Date of Call]])&lt;=6, YEAR(CallsTable[[#This Row],[Date of Call]]),YEAR(CallsTable[[#This Row],[Date of Call]])+1)</f>
        <v>2024</v>
      </c>
      <c r="J768" s="48" t="str">
        <f>TEXT(CallsTable[[#This Row],[Date of Call]],"DDDD")</f>
        <v>Friday</v>
      </c>
      <c r="K768" s="48" t="str" cm="1">
        <f t="array" ref="K768">_xlfn.IFS(CallsTable[[#This Row],[Duration]]&lt;=10,"Under 10 mins",CallsTable[[#This Row],[Duration]]&lt;=30,"10 to 30 mins", CallsTable[[#This Row],[Duration]]&lt;60,"30 to 60 mins", CallsTable[[#This Row],[Duration]]&lt;=120,"1 to 2 hours",TRUE, "More than 2 hours")</f>
        <v>More than 2 hours</v>
      </c>
      <c r="L768" s="5">
        <f>ROUND(CallsTable[[#This Row],[Satisfaction Rating]],0)</f>
        <v>5</v>
      </c>
    </row>
    <row r="769" spans="2:12" x14ac:dyDescent="0.3">
      <c r="B769" s="72" t="s">
        <v>1943</v>
      </c>
      <c r="C769" s="20" t="s">
        <v>1179</v>
      </c>
      <c r="D769" s="20">
        <v>124</v>
      </c>
      <c r="E769" s="69" t="s">
        <v>1172</v>
      </c>
      <c r="F769" s="70">
        <v>45198</v>
      </c>
      <c r="G769" s="20">
        <v>48</v>
      </c>
      <c r="H769" s="73">
        <v>3.7</v>
      </c>
      <c r="I769" s="48">
        <f>IF(MONTH(CallsTable[[#This Row],[Date of Call]])&lt;=6, YEAR(CallsTable[[#This Row],[Date of Call]]),YEAR(CallsTable[[#This Row],[Date of Call]])+1)</f>
        <v>2024</v>
      </c>
      <c r="J769" s="48" t="str">
        <f>TEXT(CallsTable[[#This Row],[Date of Call]],"DDDD")</f>
        <v>Friday</v>
      </c>
      <c r="K769" s="48" t="str" cm="1">
        <f t="array" ref="K769">_xlfn.IFS(CallsTable[[#This Row],[Duration]]&lt;=10,"Under 10 mins",CallsTable[[#This Row],[Duration]]&lt;=30,"10 to 30 mins", CallsTable[[#This Row],[Duration]]&lt;60,"30 to 60 mins", CallsTable[[#This Row],[Duration]]&lt;=120,"1 to 2 hours",TRUE, "More than 2 hours")</f>
        <v>More than 2 hours</v>
      </c>
      <c r="L769" s="5">
        <f>ROUND(CallsTable[[#This Row],[Satisfaction Rating]],0)</f>
        <v>4</v>
      </c>
    </row>
    <row r="770" spans="2:12" x14ac:dyDescent="0.3">
      <c r="B770" s="72" t="s">
        <v>1944</v>
      </c>
      <c r="C770" s="20" t="s">
        <v>1192</v>
      </c>
      <c r="D770" s="20">
        <v>125</v>
      </c>
      <c r="E770" s="69" t="s">
        <v>1166</v>
      </c>
      <c r="F770" s="70">
        <v>45198</v>
      </c>
      <c r="G770" s="20">
        <v>116</v>
      </c>
      <c r="H770" s="73">
        <v>4.4000000000000004</v>
      </c>
      <c r="I770" s="48">
        <f>IF(MONTH(CallsTable[[#This Row],[Date of Call]])&lt;=6, YEAR(CallsTable[[#This Row],[Date of Call]]),YEAR(CallsTable[[#This Row],[Date of Call]])+1)</f>
        <v>2024</v>
      </c>
      <c r="J770" s="48" t="str">
        <f>TEXT(CallsTable[[#This Row],[Date of Call]],"DDDD")</f>
        <v>Friday</v>
      </c>
      <c r="K770" s="48" t="str" cm="1">
        <f t="array" ref="K770">_xlfn.IFS(CallsTable[[#This Row],[Duration]]&lt;=10,"Under 10 mins",CallsTable[[#This Row],[Duration]]&lt;=30,"10 to 30 mins", CallsTable[[#This Row],[Duration]]&lt;60,"30 to 60 mins", CallsTable[[#This Row],[Duration]]&lt;=120,"1 to 2 hours",TRUE, "More than 2 hours")</f>
        <v>More than 2 hours</v>
      </c>
      <c r="L770" s="5">
        <f>ROUND(CallsTable[[#This Row],[Satisfaction Rating]],0)</f>
        <v>4</v>
      </c>
    </row>
    <row r="771" spans="2:12" x14ac:dyDescent="0.3">
      <c r="B771" s="72" t="s">
        <v>1945</v>
      </c>
      <c r="C771" s="20" t="s">
        <v>1161</v>
      </c>
      <c r="D771" s="20">
        <v>70</v>
      </c>
      <c r="E771" s="69" t="s">
        <v>1166</v>
      </c>
      <c r="F771" s="70">
        <v>45198</v>
      </c>
      <c r="G771" s="20">
        <v>29</v>
      </c>
      <c r="H771" s="73">
        <v>2.1</v>
      </c>
      <c r="I771" s="48">
        <f>IF(MONTH(CallsTable[[#This Row],[Date of Call]])&lt;=6, YEAR(CallsTable[[#This Row],[Date of Call]]),YEAR(CallsTable[[#This Row],[Date of Call]])+1)</f>
        <v>2024</v>
      </c>
      <c r="J771" s="48" t="str">
        <f>TEXT(CallsTable[[#This Row],[Date of Call]],"DDDD")</f>
        <v>Friday</v>
      </c>
      <c r="K771" s="48" t="str" cm="1">
        <f t="array" ref="K771">_xlfn.IFS(CallsTable[[#This Row],[Duration]]&lt;=10,"Under 10 mins",CallsTable[[#This Row],[Duration]]&lt;=30,"10 to 30 mins", CallsTable[[#This Row],[Duration]]&lt;60,"30 to 60 mins", CallsTable[[#This Row],[Duration]]&lt;=120,"1 to 2 hours",TRUE, "More than 2 hours")</f>
        <v>1 to 2 hours</v>
      </c>
      <c r="L771" s="5">
        <f>ROUND(CallsTable[[#This Row],[Satisfaction Rating]],0)</f>
        <v>2</v>
      </c>
    </row>
    <row r="772" spans="2:12" x14ac:dyDescent="0.3">
      <c r="B772" s="72" t="s">
        <v>1946</v>
      </c>
      <c r="C772" s="20" t="s">
        <v>1181</v>
      </c>
      <c r="D772" s="20">
        <v>93</v>
      </c>
      <c r="E772" s="69" t="s">
        <v>1178</v>
      </c>
      <c r="F772" s="70">
        <v>45199</v>
      </c>
      <c r="G772" s="20">
        <v>170</v>
      </c>
      <c r="H772" s="73">
        <v>2.2000000000000002</v>
      </c>
      <c r="I772" s="48">
        <f>IF(MONTH(CallsTable[[#This Row],[Date of Call]])&lt;=6, YEAR(CallsTable[[#This Row],[Date of Call]]),YEAR(CallsTable[[#This Row],[Date of Call]])+1)</f>
        <v>2024</v>
      </c>
      <c r="J772" s="48" t="str">
        <f>TEXT(CallsTable[[#This Row],[Date of Call]],"DDDD")</f>
        <v>Saturday</v>
      </c>
      <c r="K772" s="48" t="str" cm="1">
        <f t="array" ref="K772">_xlfn.IFS(CallsTable[[#This Row],[Duration]]&lt;=10,"Under 10 mins",CallsTable[[#This Row],[Duration]]&lt;=30,"10 to 30 mins", CallsTable[[#This Row],[Duration]]&lt;60,"30 to 60 mins", CallsTable[[#This Row],[Duration]]&lt;=120,"1 to 2 hours",TRUE, "More than 2 hours")</f>
        <v>1 to 2 hours</v>
      </c>
      <c r="L772" s="5">
        <f>ROUND(CallsTable[[#This Row],[Satisfaction Rating]],0)</f>
        <v>2</v>
      </c>
    </row>
    <row r="773" spans="2:12" x14ac:dyDescent="0.3">
      <c r="B773" s="72" t="s">
        <v>1947</v>
      </c>
      <c r="C773" s="20" t="s">
        <v>1161</v>
      </c>
      <c r="D773" s="20">
        <v>120</v>
      </c>
      <c r="E773" s="69" t="s">
        <v>1184</v>
      </c>
      <c r="F773" s="70">
        <v>45199</v>
      </c>
      <c r="G773" s="20">
        <v>68</v>
      </c>
      <c r="H773" s="73">
        <v>3.4</v>
      </c>
      <c r="I773" s="48">
        <f>IF(MONTH(CallsTable[[#This Row],[Date of Call]])&lt;=6, YEAR(CallsTable[[#This Row],[Date of Call]]),YEAR(CallsTable[[#This Row],[Date of Call]])+1)</f>
        <v>2024</v>
      </c>
      <c r="J773" s="48" t="str">
        <f>TEXT(CallsTable[[#This Row],[Date of Call]],"DDDD")</f>
        <v>Saturday</v>
      </c>
      <c r="K773" s="48" t="str" cm="1">
        <f t="array" ref="K773">_xlfn.IFS(CallsTable[[#This Row],[Duration]]&lt;=10,"Under 10 mins",CallsTable[[#This Row],[Duration]]&lt;=30,"10 to 30 mins", CallsTable[[#This Row],[Duration]]&lt;60,"30 to 60 mins", CallsTable[[#This Row],[Duration]]&lt;=120,"1 to 2 hours",TRUE, "More than 2 hours")</f>
        <v>1 to 2 hours</v>
      </c>
      <c r="L773" s="5">
        <f>ROUND(CallsTable[[#This Row],[Satisfaction Rating]],0)</f>
        <v>3</v>
      </c>
    </row>
    <row r="774" spans="2:12" x14ac:dyDescent="0.3">
      <c r="B774" s="72" t="s">
        <v>1948</v>
      </c>
      <c r="C774" s="20" t="s">
        <v>1171</v>
      </c>
      <c r="D774" s="20">
        <v>96</v>
      </c>
      <c r="E774" s="69" t="s">
        <v>1157</v>
      </c>
      <c r="F774" s="70">
        <v>45199</v>
      </c>
      <c r="G774" s="20">
        <v>195</v>
      </c>
      <c r="H774" s="73">
        <v>2.7</v>
      </c>
      <c r="I774" s="48">
        <f>IF(MONTH(CallsTable[[#This Row],[Date of Call]])&lt;=6, YEAR(CallsTable[[#This Row],[Date of Call]]),YEAR(CallsTable[[#This Row],[Date of Call]])+1)</f>
        <v>2024</v>
      </c>
      <c r="J774" s="48" t="str">
        <f>TEXT(CallsTable[[#This Row],[Date of Call]],"DDDD")</f>
        <v>Saturday</v>
      </c>
      <c r="K774" s="48" t="str" cm="1">
        <f t="array" ref="K774">_xlfn.IFS(CallsTable[[#This Row],[Duration]]&lt;=10,"Under 10 mins",CallsTable[[#This Row],[Duration]]&lt;=30,"10 to 30 mins", CallsTable[[#This Row],[Duration]]&lt;60,"30 to 60 mins", CallsTable[[#This Row],[Duration]]&lt;=120,"1 to 2 hours",TRUE, "More than 2 hours")</f>
        <v>1 to 2 hours</v>
      </c>
      <c r="L774" s="5">
        <f>ROUND(CallsTable[[#This Row],[Satisfaction Rating]],0)</f>
        <v>3</v>
      </c>
    </row>
    <row r="775" spans="2:12" x14ac:dyDescent="0.3">
      <c r="B775" s="72" t="s">
        <v>1949</v>
      </c>
      <c r="C775" s="20" t="s">
        <v>1169</v>
      </c>
      <c r="D775" s="20">
        <v>67</v>
      </c>
      <c r="E775" s="69" t="s">
        <v>1157</v>
      </c>
      <c r="F775" s="70">
        <v>45199</v>
      </c>
      <c r="G775" s="20">
        <v>96</v>
      </c>
      <c r="H775" s="73">
        <v>3.7</v>
      </c>
      <c r="I775" s="48">
        <f>IF(MONTH(CallsTable[[#This Row],[Date of Call]])&lt;=6, YEAR(CallsTable[[#This Row],[Date of Call]]),YEAR(CallsTable[[#This Row],[Date of Call]])+1)</f>
        <v>2024</v>
      </c>
      <c r="J775" s="48" t="str">
        <f>TEXT(CallsTable[[#This Row],[Date of Call]],"DDDD")</f>
        <v>Saturday</v>
      </c>
      <c r="K775" s="48" t="str" cm="1">
        <f t="array" ref="K775">_xlfn.IFS(CallsTable[[#This Row],[Duration]]&lt;=10,"Under 10 mins",CallsTable[[#This Row],[Duration]]&lt;=30,"10 to 30 mins", CallsTable[[#This Row],[Duration]]&lt;60,"30 to 60 mins", CallsTable[[#This Row],[Duration]]&lt;=120,"1 to 2 hours",TRUE, "More than 2 hours")</f>
        <v>1 to 2 hours</v>
      </c>
      <c r="L775" s="5">
        <f>ROUND(CallsTable[[#This Row],[Satisfaction Rating]],0)</f>
        <v>4</v>
      </c>
    </row>
    <row r="776" spans="2:12" x14ac:dyDescent="0.3">
      <c r="B776" s="72" t="s">
        <v>1950</v>
      </c>
      <c r="C776" s="20" t="s">
        <v>1192</v>
      </c>
      <c r="D776" s="20">
        <v>119</v>
      </c>
      <c r="E776" s="69" t="s">
        <v>1157</v>
      </c>
      <c r="F776" s="70">
        <v>45199</v>
      </c>
      <c r="G776" s="20">
        <v>96</v>
      </c>
      <c r="H776" s="73">
        <v>3.1</v>
      </c>
      <c r="I776" s="48">
        <f>IF(MONTH(CallsTable[[#This Row],[Date of Call]])&lt;=6, YEAR(CallsTable[[#This Row],[Date of Call]]),YEAR(CallsTable[[#This Row],[Date of Call]])+1)</f>
        <v>2024</v>
      </c>
      <c r="J776" s="48" t="str">
        <f>TEXT(CallsTable[[#This Row],[Date of Call]],"DDDD")</f>
        <v>Saturday</v>
      </c>
      <c r="K776" s="48" t="str" cm="1">
        <f t="array" ref="K776">_xlfn.IFS(CallsTable[[#This Row],[Duration]]&lt;=10,"Under 10 mins",CallsTable[[#This Row],[Duration]]&lt;=30,"10 to 30 mins", CallsTable[[#This Row],[Duration]]&lt;60,"30 to 60 mins", CallsTable[[#This Row],[Duration]]&lt;=120,"1 to 2 hours",TRUE, "More than 2 hours")</f>
        <v>1 to 2 hours</v>
      </c>
      <c r="L776" s="5">
        <f>ROUND(CallsTable[[#This Row],[Satisfaction Rating]],0)</f>
        <v>3</v>
      </c>
    </row>
    <row r="777" spans="2:12" x14ac:dyDescent="0.3">
      <c r="B777" s="72" t="s">
        <v>1951</v>
      </c>
      <c r="C777" s="20" t="s">
        <v>1179</v>
      </c>
      <c r="D777" s="20">
        <v>61</v>
      </c>
      <c r="E777" s="69" t="s">
        <v>1172</v>
      </c>
      <c r="F777" s="70">
        <v>45199</v>
      </c>
      <c r="G777" s="20">
        <v>117</v>
      </c>
      <c r="H777" s="73">
        <v>4.0999999999999996</v>
      </c>
      <c r="I777" s="48">
        <f>IF(MONTH(CallsTable[[#This Row],[Date of Call]])&lt;=6, YEAR(CallsTable[[#This Row],[Date of Call]]),YEAR(CallsTable[[#This Row],[Date of Call]])+1)</f>
        <v>2024</v>
      </c>
      <c r="J777" s="48" t="str">
        <f>TEXT(CallsTable[[#This Row],[Date of Call]],"DDDD")</f>
        <v>Saturday</v>
      </c>
      <c r="K777" s="48" t="str" cm="1">
        <f t="array" ref="K777">_xlfn.IFS(CallsTable[[#This Row],[Duration]]&lt;=10,"Under 10 mins",CallsTable[[#This Row],[Duration]]&lt;=30,"10 to 30 mins", CallsTable[[#This Row],[Duration]]&lt;60,"30 to 60 mins", CallsTable[[#This Row],[Duration]]&lt;=120,"1 to 2 hours",TRUE, "More than 2 hours")</f>
        <v>1 to 2 hours</v>
      </c>
      <c r="L777" s="5">
        <f>ROUND(CallsTable[[#This Row],[Satisfaction Rating]],0)</f>
        <v>4</v>
      </c>
    </row>
    <row r="778" spans="2:12" x14ac:dyDescent="0.3">
      <c r="B778" s="72" t="s">
        <v>1952</v>
      </c>
      <c r="C778" s="20" t="s">
        <v>1171</v>
      </c>
      <c r="D778" s="20">
        <v>29</v>
      </c>
      <c r="E778" s="69" t="s">
        <v>1178</v>
      </c>
      <c r="F778" s="70">
        <v>45199</v>
      </c>
      <c r="G778" s="20">
        <v>80</v>
      </c>
      <c r="H778" s="73">
        <v>4.8</v>
      </c>
      <c r="I778" s="48">
        <f>IF(MONTH(CallsTable[[#This Row],[Date of Call]])&lt;=6, YEAR(CallsTable[[#This Row],[Date of Call]]),YEAR(CallsTable[[#This Row],[Date of Call]])+1)</f>
        <v>2024</v>
      </c>
      <c r="J778" s="48" t="str">
        <f>TEXT(CallsTable[[#This Row],[Date of Call]],"DDDD")</f>
        <v>Saturday</v>
      </c>
      <c r="K778" s="48" t="str" cm="1">
        <f t="array" ref="K778">_xlfn.IFS(CallsTable[[#This Row],[Duration]]&lt;=10,"Under 10 mins",CallsTable[[#This Row],[Duration]]&lt;=30,"10 to 30 mins", CallsTable[[#This Row],[Duration]]&lt;60,"30 to 60 mins", CallsTable[[#This Row],[Duration]]&lt;=120,"1 to 2 hours",TRUE, "More than 2 hours")</f>
        <v>10 to 30 mins</v>
      </c>
      <c r="L778" s="5">
        <f>ROUND(CallsTable[[#This Row],[Satisfaction Rating]],0)</f>
        <v>5</v>
      </c>
    </row>
    <row r="779" spans="2:12" x14ac:dyDescent="0.3">
      <c r="B779" s="72" t="s">
        <v>1953</v>
      </c>
      <c r="C779" s="20" t="s">
        <v>1162</v>
      </c>
      <c r="D779" s="20">
        <v>134</v>
      </c>
      <c r="E779" s="69" t="s">
        <v>1184</v>
      </c>
      <c r="F779" s="70">
        <v>45199</v>
      </c>
      <c r="G779" s="20">
        <v>117</v>
      </c>
      <c r="H779" s="73">
        <v>4</v>
      </c>
      <c r="I779" s="48">
        <f>IF(MONTH(CallsTable[[#This Row],[Date of Call]])&lt;=6, YEAR(CallsTable[[#This Row],[Date of Call]]),YEAR(CallsTable[[#This Row],[Date of Call]])+1)</f>
        <v>2024</v>
      </c>
      <c r="J779" s="48" t="str">
        <f>TEXT(CallsTable[[#This Row],[Date of Call]],"DDDD")</f>
        <v>Saturday</v>
      </c>
      <c r="K779" s="48" t="str" cm="1">
        <f t="array" ref="K779">_xlfn.IFS(CallsTable[[#This Row],[Duration]]&lt;=10,"Under 10 mins",CallsTable[[#This Row],[Duration]]&lt;=30,"10 to 30 mins", CallsTable[[#This Row],[Duration]]&lt;60,"30 to 60 mins", CallsTable[[#This Row],[Duration]]&lt;=120,"1 to 2 hours",TRUE, "More than 2 hours")</f>
        <v>More than 2 hours</v>
      </c>
      <c r="L779" s="5">
        <f>ROUND(CallsTable[[#This Row],[Satisfaction Rating]],0)</f>
        <v>4</v>
      </c>
    </row>
    <row r="780" spans="2:12" x14ac:dyDescent="0.3">
      <c r="B780" s="72" t="s">
        <v>1954</v>
      </c>
      <c r="C780" s="20" t="s">
        <v>1174</v>
      </c>
      <c r="D780" s="20">
        <v>113</v>
      </c>
      <c r="E780" s="69" t="s">
        <v>1157</v>
      </c>
      <c r="F780" s="70">
        <v>45200</v>
      </c>
      <c r="G780" s="20">
        <v>40</v>
      </c>
      <c r="H780" s="73">
        <v>3</v>
      </c>
      <c r="I780" s="48">
        <f>IF(MONTH(CallsTable[[#This Row],[Date of Call]])&lt;=6, YEAR(CallsTable[[#This Row],[Date of Call]]),YEAR(CallsTable[[#This Row],[Date of Call]])+1)</f>
        <v>2024</v>
      </c>
      <c r="J780" s="48" t="str">
        <f>TEXT(CallsTable[[#This Row],[Date of Call]],"DDDD")</f>
        <v>Sunday</v>
      </c>
      <c r="K780" s="48" t="str" cm="1">
        <f t="array" ref="K780">_xlfn.IFS(CallsTable[[#This Row],[Duration]]&lt;=10,"Under 10 mins",CallsTable[[#This Row],[Duration]]&lt;=30,"10 to 30 mins", CallsTable[[#This Row],[Duration]]&lt;60,"30 to 60 mins", CallsTable[[#This Row],[Duration]]&lt;=120,"1 to 2 hours",TRUE, "More than 2 hours")</f>
        <v>1 to 2 hours</v>
      </c>
      <c r="L780" s="5">
        <f>ROUND(CallsTable[[#This Row],[Satisfaction Rating]],0)</f>
        <v>3</v>
      </c>
    </row>
    <row r="781" spans="2:12" x14ac:dyDescent="0.3">
      <c r="B781" s="72" t="s">
        <v>1955</v>
      </c>
      <c r="C781" s="20" t="s">
        <v>1158</v>
      </c>
      <c r="D781" s="20">
        <v>12</v>
      </c>
      <c r="E781" s="69" t="s">
        <v>1184</v>
      </c>
      <c r="F781" s="70">
        <v>45200</v>
      </c>
      <c r="G781" s="20">
        <v>117</v>
      </c>
      <c r="H781" s="73">
        <v>4.8</v>
      </c>
      <c r="I781" s="48">
        <f>IF(MONTH(CallsTable[[#This Row],[Date of Call]])&lt;=6, YEAR(CallsTable[[#This Row],[Date of Call]]),YEAR(CallsTable[[#This Row],[Date of Call]])+1)</f>
        <v>2024</v>
      </c>
      <c r="J781" s="48" t="str">
        <f>TEXT(CallsTable[[#This Row],[Date of Call]],"DDDD")</f>
        <v>Sunday</v>
      </c>
      <c r="K781" s="48" t="str" cm="1">
        <f t="array" ref="K781">_xlfn.IFS(CallsTable[[#This Row],[Duration]]&lt;=10,"Under 10 mins",CallsTable[[#This Row],[Duration]]&lt;=30,"10 to 30 mins", CallsTable[[#This Row],[Duration]]&lt;60,"30 to 60 mins", CallsTable[[#This Row],[Duration]]&lt;=120,"1 to 2 hours",TRUE, "More than 2 hours")</f>
        <v>10 to 30 mins</v>
      </c>
      <c r="L781" s="5">
        <f>ROUND(CallsTable[[#This Row],[Satisfaction Rating]],0)</f>
        <v>5</v>
      </c>
    </row>
    <row r="782" spans="2:12" x14ac:dyDescent="0.3">
      <c r="B782" s="72" t="s">
        <v>1956</v>
      </c>
      <c r="C782" s="20" t="s">
        <v>1187</v>
      </c>
      <c r="D782" s="20">
        <v>78</v>
      </c>
      <c r="E782" s="69" t="s">
        <v>1178</v>
      </c>
      <c r="F782" s="70">
        <v>45200</v>
      </c>
      <c r="G782" s="20">
        <v>135</v>
      </c>
      <c r="H782" s="73">
        <v>4.0999999999999996</v>
      </c>
      <c r="I782" s="48">
        <f>IF(MONTH(CallsTable[[#This Row],[Date of Call]])&lt;=6, YEAR(CallsTable[[#This Row],[Date of Call]]),YEAR(CallsTable[[#This Row],[Date of Call]])+1)</f>
        <v>2024</v>
      </c>
      <c r="J782" s="48" t="str">
        <f>TEXT(CallsTable[[#This Row],[Date of Call]],"DDDD")</f>
        <v>Sunday</v>
      </c>
      <c r="K782" s="48" t="str" cm="1">
        <f t="array" ref="K782">_xlfn.IFS(CallsTable[[#This Row],[Duration]]&lt;=10,"Under 10 mins",CallsTable[[#This Row],[Duration]]&lt;=30,"10 to 30 mins", CallsTable[[#This Row],[Duration]]&lt;60,"30 to 60 mins", CallsTable[[#This Row],[Duration]]&lt;=120,"1 to 2 hours",TRUE, "More than 2 hours")</f>
        <v>1 to 2 hours</v>
      </c>
      <c r="L782" s="5">
        <f>ROUND(CallsTable[[#This Row],[Satisfaction Rating]],0)</f>
        <v>4</v>
      </c>
    </row>
    <row r="783" spans="2:12" x14ac:dyDescent="0.3">
      <c r="B783" s="72" t="s">
        <v>1957</v>
      </c>
      <c r="C783" s="20" t="s">
        <v>1192</v>
      </c>
      <c r="D783" s="20">
        <v>82</v>
      </c>
      <c r="E783" s="69" t="s">
        <v>1166</v>
      </c>
      <c r="F783" s="70">
        <v>45200</v>
      </c>
      <c r="G783" s="20">
        <v>99</v>
      </c>
      <c r="H783" s="73">
        <v>4.2</v>
      </c>
      <c r="I783" s="48">
        <f>IF(MONTH(CallsTable[[#This Row],[Date of Call]])&lt;=6, YEAR(CallsTable[[#This Row],[Date of Call]]),YEAR(CallsTable[[#This Row],[Date of Call]])+1)</f>
        <v>2024</v>
      </c>
      <c r="J783" s="48" t="str">
        <f>TEXT(CallsTable[[#This Row],[Date of Call]],"DDDD")</f>
        <v>Sunday</v>
      </c>
      <c r="K783" s="48" t="str" cm="1">
        <f t="array" ref="K783">_xlfn.IFS(CallsTable[[#This Row],[Duration]]&lt;=10,"Under 10 mins",CallsTable[[#This Row],[Duration]]&lt;=30,"10 to 30 mins", CallsTable[[#This Row],[Duration]]&lt;60,"30 to 60 mins", CallsTable[[#This Row],[Duration]]&lt;=120,"1 to 2 hours",TRUE, "More than 2 hours")</f>
        <v>1 to 2 hours</v>
      </c>
      <c r="L783" s="5">
        <f>ROUND(CallsTable[[#This Row],[Satisfaction Rating]],0)</f>
        <v>4</v>
      </c>
    </row>
    <row r="784" spans="2:12" x14ac:dyDescent="0.3">
      <c r="B784" s="72" t="s">
        <v>1958</v>
      </c>
      <c r="C784" s="20" t="s">
        <v>1183</v>
      </c>
      <c r="D784" s="20">
        <v>149</v>
      </c>
      <c r="E784" s="69" t="s">
        <v>1172</v>
      </c>
      <c r="F784" s="70">
        <v>45200</v>
      </c>
      <c r="G784" s="20">
        <v>130</v>
      </c>
      <c r="H784" s="73">
        <v>3.3</v>
      </c>
      <c r="I784" s="48">
        <f>IF(MONTH(CallsTable[[#This Row],[Date of Call]])&lt;=6, YEAR(CallsTable[[#This Row],[Date of Call]]),YEAR(CallsTable[[#This Row],[Date of Call]])+1)</f>
        <v>2024</v>
      </c>
      <c r="J784" s="48" t="str">
        <f>TEXT(CallsTable[[#This Row],[Date of Call]],"DDDD")</f>
        <v>Sunday</v>
      </c>
      <c r="K784" s="48" t="str" cm="1">
        <f t="array" ref="K784">_xlfn.IFS(CallsTable[[#This Row],[Duration]]&lt;=10,"Under 10 mins",CallsTable[[#This Row],[Duration]]&lt;=30,"10 to 30 mins", CallsTable[[#This Row],[Duration]]&lt;60,"30 to 60 mins", CallsTable[[#This Row],[Duration]]&lt;=120,"1 to 2 hours",TRUE, "More than 2 hours")</f>
        <v>More than 2 hours</v>
      </c>
      <c r="L784" s="5">
        <f>ROUND(CallsTable[[#This Row],[Satisfaction Rating]],0)</f>
        <v>3</v>
      </c>
    </row>
    <row r="785" spans="2:12" x14ac:dyDescent="0.3">
      <c r="B785" s="72" t="s">
        <v>1959</v>
      </c>
      <c r="C785" s="20" t="s">
        <v>1176</v>
      </c>
      <c r="D785" s="20">
        <v>56</v>
      </c>
      <c r="E785" s="69" t="s">
        <v>1184</v>
      </c>
      <c r="F785" s="70">
        <v>45200</v>
      </c>
      <c r="G785" s="20">
        <v>96</v>
      </c>
      <c r="H785" s="73">
        <v>4.7</v>
      </c>
      <c r="I785" s="48">
        <f>IF(MONTH(CallsTable[[#This Row],[Date of Call]])&lt;=6, YEAR(CallsTable[[#This Row],[Date of Call]]),YEAR(CallsTable[[#This Row],[Date of Call]])+1)</f>
        <v>2024</v>
      </c>
      <c r="J785" s="48" t="str">
        <f>TEXT(CallsTable[[#This Row],[Date of Call]],"DDDD")</f>
        <v>Sunday</v>
      </c>
      <c r="K785" s="48" t="str" cm="1">
        <f t="array" ref="K785">_xlfn.IFS(CallsTable[[#This Row],[Duration]]&lt;=10,"Under 10 mins",CallsTable[[#This Row],[Duration]]&lt;=30,"10 to 30 mins", CallsTable[[#This Row],[Duration]]&lt;60,"30 to 60 mins", CallsTable[[#This Row],[Duration]]&lt;=120,"1 to 2 hours",TRUE, "More than 2 hours")</f>
        <v>30 to 60 mins</v>
      </c>
      <c r="L785" s="5">
        <f>ROUND(CallsTable[[#This Row],[Satisfaction Rating]],0)</f>
        <v>5</v>
      </c>
    </row>
    <row r="786" spans="2:12" x14ac:dyDescent="0.3">
      <c r="B786" s="72" t="s">
        <v>1960</v>
      </c>
      <c r="C786" s="20" t="s">
        <v>1171</v>
      </c>
      <c r="D786" s="20">
        <v>80</v>
      </c>
      <c r="E786" s="69" t="s">
        <v>1172</v>
      </c>
      <c r="F786" s="70">
        <v>45200</v>
      </c>
      <c r="G786" s="20">
        <v>128</v>
      </c>
      <c r="H786" s="73">
        <v>3.7</v>
      </c>
      <c r="I786" s="48">
        <f>IF(MONTH(CallsTable[[#This Row],[Date of Call]])&lt;=6, YEAR(CallsTable[[#This Row],[Date of Call]]),YEAR(CallsTable[[#This Row],[Date of Call]])+1)</f>
        <v>2024</v>
      </c>
      <c r="J786" s="48" t="str">
        <f>TEXT(CallsTable[[#This Row],[Date of Call]],"DDDD")</f>
        <v>Sunday</v>
      </c>
      <c r="K786" s="48" t="str" cm="1">
        <f t="array" ref="K786">_xlfn.IFS(CallsTable[[#This Row],[Duration]]&lt;=10,"Under 10 mins",CallsTable[[#This Row],[Duration]]&lt;=30,"10 to 30 mins", CallsTable[[#This Row],[Duration]]&lt;60,"30 to 60 mins", CallsTable[[#This Row],[Duration]]&lt;=120,"1 to 2 hours",TRUE, "More than 2 hours")</f>
        <v>1 to 2 hours</v>
      </c>
      <c r="L786" s="5">
        <f>ROUND(CallsTable[[#This Row],[Satisfaction Rating]],0)</f>
        <v>4</v>
      </c>
    </row>
    <row r="787" spans="2:12" x14ac:dyDescent="0.3">
      <c r="B787" s="72" t="s">
        <v>1961</v>
      </c>
      <c r="C787" s="20" t="s">
        <v>1179</v>
      </c>
      <c r="D787" s="20">
        <v>131</v>
      </c>
      <c r="E787" s="69" t="s">
        <v>1157</v>
      </c>
      <c r="F787" s="70">
        <v>45200</v>
      </c>
      <c r="G787" s="20">
        <v>69</v>
      </c>
      <c r="H787" s="73">
        <v>4.7</v>
      </c>
      <c r="I787" s="48">
        <f>IF(MONTH(CallsTable[[#This Row],[Date of Call]])&lt;=6, YEAR(CallsTable[[#This Row],[Date of Call]]),YEAR(CallsTable[[#This Row],[Date of Call]])+1)</f>
        <v>2024</v>
      </c>
      <c r="J787" s="48" t="str">
        <f>TEXT(CallsTable[[#This Row],[Date of Call]],"DDDD")</f>
        <v>Sunday</v>
      </c>
      <c r="K787" s="48" t="str" cm="1">
        <f t="array" ref="K787">_xlfn.IFS(CallsTable[[#This Row],[Duration]]&lt;=10,"Under 10 mins",CallsTable[[#This Row],[Duration]]&lt;=30,"10 to 30 mins", CallsTable[[#This Row],[Duration]]&lt;60,"30 to 60 mins", CallsTable[[#This Row],[Duration]]&lt;=120,"1 to 2 hours",TRUE, "More than 2 hours")</f>
        <v>More than 2 hours</v>
      </c>
      <c r="L787" s="5">
        <f>ROUND(CallsTable[[#This Row],[Satisfaction Rating]],0)</f>
        <v>5</v>
      </c>
    </row>
    <row r="788" spans="2:12" x14ac:dyDescent="0.3">
      <c r="B788" s="72" t="s">
        <v>1962</v>
      </c>
      <c r="C788" s="20" t="s">
        <v>1179</v>
      </c>
      <c r="D788" s="20">
        <v>109</v>
      </c>
      <c r="E788" s="69" t="s">
        <v>1157</v>
      </c>
      <c r="F788" s="70">
        <v>45200</v>
      </c>
      <c r="G788" s="20">
        <v>44</v>
      </c>
      <c r="H788" s="73">
        <v>4.5999999999999996</v>
      </c>
      <c r="I788" s="48">
        <f>IF(MONTH(CallsTable[[#This Row],[Date of Call]])&lt;=6, YEAR(CallsTable[[#This Row],[Date of Call]]),YEAR(CallsTable[[#This Row],[Date of Call]])+1)</f>
        <v>2024</v>
      </c>
      <c r="J788" s="48" t="str">
        <f>TEXT(CallsTable[[#This Row],[Date of Call]],"DDDD")</f>
        <v>Sunday</v>
      </c>
      <c r="K788" s="48" t="str" cm="1">
        <f t="array" ref="K788">_xlfn.IFS(CallsTable[[#This Row],[Duration]]&lt;=10,"Under 10 mins",CallsTable[[#This Row],[Duration]]&lt;=30,"10 to 30 mins", CallsTable[[#This Row],[Duration]]&lt;60,"30 to 60 mins", CallsTable[[#This Row],[Duration]]&lt;=120,"1 to 2 hours",TRUE, "More than 2 hours")</f>
        <v>1 to 2 hours</v>
      </c>
      <c r="L788" s="5">
        <f>ROUND(CallsTable[[#This Row],[Satisfaction Rating]],0)</f>
        <v>5</v>
      </c>
    </row>
    <row r="789" spans="2:12" x14ac:dyDescent="0.3">
      <c r="B789" s="72" t="s">
        <v>1963</v>
      </c>
      <c r="C789" s="20" t="s">
        <v>1176</v>
      </c>
      <c r="D789" s="20">
        <v>142</v>
      </c>
      <c r="E789" s="69" t="s">
        <v>1157</v>
      </c>
      <c r="F789" s="70">
        <v>45200</v>
      </c>
      <c r="G789" s="20">
        <v>44</v>
      </c>
      <c r="H789" s="73">
        <v>4.8</v>
      </c>
      <c r="I789" s="48">
        <f>IF(MONTH(CallsTable[[#This Row],[Date of Call]])&lt;=6, YEAR(CallsTable[[#This Row],[Date of Call]]),YEAR(CallsTable[[#This Row],[Date of Call]])+1)</f>
        <v>2024</v>
      </c>
      <c r="J789" s="48" t="str">
        <f>TEXT(CallsTable[[#This Row],[Date of Call]],"DDDD")</f>
        <v>Sunday</v>
      </c>
      <c r="K789" s="48" t="str" cm="1">
        <f t="array" ref="K789">_xlfn.IFS(CallsTable[[#This Row],[Duration]]&lt;=10,"Under 10 mins",CallsTable[[#This Row],[Duration]]&lt;=30,"10 to 30 mins", CallsTable[[#This Row],[Duration]]&lt;60,"30 to 60 mins", CallsTable[[#This Row],[Duration]]&lt;=120,"1 to 2 hours",TRUE, "More than 2 hours")</f>
        <v>More than 2 hours</v>
      </c>
      <c r="L789" s="5">
        <f>ROUND(CallsTable[[#This Row],[Satisfaction Rating]],0)</f>
        <v>5</v>
      </c>
    </row>
    <row r="790" spans="2:12" x14ac:dyDescent="0.3">
      <c r="B790" s="72" t="s">
        <v>1964</v>
      </c>
      <c r="C790" s="20" t="s">
        <v>1181</v>
      </c>
      <c r="D790" s="20">
        <v>114</v>
      </c>
      <c r="E790" s="69" t="s">
        <v>1184</v>
      </c>
      <c r="F790" s="70">
        <v>45201</v>
      </c>
      <c r="G790" s="20">
        <v>135</v>
      </c>
      <c r="H790" s="73">
        <v>2</v>
      </c>
      <c r="I790" s="48">
        <f>IF(MONTH(CallsTable[[#This Row],[Date of Call]])&lt;=6, YEAR(CallsTable[[#This Row],[Date of Call]]),YEAR(CallsTable[[#This Row],[Date of Call]])+1)</f>
        <v>2024</v>
      </c>
      <c r="J790" s="48" t="str">
        <f>TEXT(CallsTable[[#This Row],[Date of Call]],"DDDD")</f>
        <v>Monday</v>
      </c>
      <c r="K790" s="48" t="str" cm="1">
        <f t="array" ref="K790">_xlfn.IFS(CallsTable[[#This Row],[Duration]]&lt;=10,"Under 10 mins",CallsTable[[#This Row],[Duration]]&lt;=30,"10 to 30 mins", CallsTable[[#This Row],[Duration]]&lt;60,"30 to 60 mins", CallsTable[[#This Row],[Duration]]&lt;=120,"1 to 2 hours",TRUE, "More than 2 hours")</f>
        <v>1 to 2 hours</v>
      </c>
      <c r="L790" s="5">
        <f>ROUND(CallsTable[[#This Row],[Satisfaction Rating]],0)</f>
        <v>2</v>
      </c>
    </row>
    <row r="791" spans="2:12" x14ac:dyDescent="0.3">
      <c r="B791" s="72" t="s">
        <v>1965</v>
      </c>
      <c r="C791" s="20" t="s">
        <v>1169</v>
      </c>
      <c r="D791" s="20">
        <v>93</v>
      </c>
      <c r="E791" s="69" t="s">
        <v>1172</v>
      </c>
      <c r="F791" s="70">
        <v>45201</v>
      </c>
      <c r="G791" s="20">
        <v>45</v>
      </c>
      <c r="H791" s="73">
        <v>3.9</v>
      </c>
      <c r="I791" s="48">
        <f>IF(MONTH(CallsTable[[#This Row],[Date of Call]])&lt;=6, YEAR(CallsTable[[#This Row],[Date of Call]]),YEAR(CallsTable[[#This Row],[Date of Call]])+1)</f>
        <v>2024</v>
      </c>
      <c r="J791" s="48" t="str">
        <f>TEXT(CallsTable[[#This Row],[Date of Call]],"DDDD")</f>
        <v>Monday</v>
      </c>
      <c r="K791" s="48" t="str" cm="1">
        <f t="array" ref="K791">_xlfn.IFS(CallsTable[[#This Row],[Duration]]&lt;=10,"Under 10 mins",CallsTable[[#This Row],[Duration]]&lt;=30,"10 to 30 mins", CallsTable[[#This Row],[Duration]]&lt;60,"30 to 60 mins", CallsTable[[#This Row],[Duration]]&lt;=120,"1 to 2 hours",TRUE, "More than 2 hours")</f>
        <v>1 to 2 hours</v>
      </c>
      <c r="L791" s="5">
        <f>ROUND(CallsTable[[#This Row],[Satisfaction Rating]],0)</f>
        <v>4</v>
      </c>
    </row>
    <row r="792" spans="2:12" x14ac:dyDescent="0.3">
      <c r="B792" s="72" t="s">
        <v>1966</v>
      </c>
      <c r="C792" s="20" t="s">
        <v>1158</v>
      </c>
      <c r="D792" s="20">
        <v>43</v>
      </c>
      <c r="E792" s="69" t="s">
        <v>1172</v>
      </c>
      <c r="F792" s="70">
        <v>45201</v>
      </c>
      <c r="G792" s="20">
        <v>87</v>
      </c>
      <c r="H792" s="73">
        <v>3</v>
      </c>
      <c r="I792" s="48">
        <f>IF(MONTH(CallsTable[[#This Row],[Date of Call]])&lt;=6, YEAR(CallsTable[[#This Row],[Date of Call]]),YEAR(CallsTable[[#This Row],[Date of Call]])+1)</f>
        <v>2024</v>
      </c>
      <c r="J792" s="48" t="str">
        <f>TEXT(CallsTable[[#This Row],[Date of Call]],"DDDD")</f>
        <v>Monday</v>
      </c>
      <c r="K792" s="48" t="str" cm="1">
        <f t="array" ref="K792">_xlfn.IFS(CallsTable[[#This Row],[Duration]]&lt;=10,"Under 10 mins",CallsTable[[#This Row],[Duration]]&lt;=30,"10 to 30 mins", CallsTable[[#This Row],[Duration]]&lt;60,"30 to 60 mins", CallsTable[[#This Row],[Duration]]&lt;=120,"1 to 2 hours",TRUE, "More than 2 hours")</f>
        <v>30 to 60 mins</v>
      </c>
      <c r="L792" s="5">
        <f>ROUND(CallsTable[[#This Row],[Satisfaction Rating]],0)</f>
        <v>3</v>
      </c>
    </row>
    <row r="793" spans="2:12" x14ac:dyDescent="0.3">
      <c r="B793" s="72" t="s">
        <v>1967</v>
      </c>
      <c r="C793" s="20" t="s">
        <v>1162</v>
      </c>
      <c r="D793" s="20">
        <v>78</v>
      </c>
      <c r="E793" s="69" t="s">
        <v>1178</v>
      </c>
      <c r="F793" s="70">
        <v>45202</v>
      </c>
      <c r="G793" s="20">
        <v>84</v>
      </c>
      <c r="H793" s="73">
        <v>4.5999999999999996</v>
      </c>
      <c r="I793" s="48">
        <f>IF(MONTH(CallsTable[[#This Row],[Date of Call]])&lt;=6, YEAR(CallsTable[[#This Row],[Date of Call]]),YEAR(CallsTable[[#This Row],[Date of Call]])+1)</f>
        <v>2024</v>
      </c>
      <c r="J793" s="48" t="str">
        <f>TEXT(CallsTable[[#This Row],[Date of Call]],"DDDD")</f>
        <v>Tuesday</v>
      </c>
      <c r="K793" s="48" t="str" cm="1">
        <f t="array" ref="K793">_xlfn.IFS(CallsTable[[#This Row],[Duration]]&lt;=10,"Under 10 mins",CallsTable[[#This Row],[Duration]]&lt;=30,"10 to 30 mins", CallsTable[[#This Row],[Duration]]&lt;60,"30 to 60 mins", CallsTable[[#This Row],[Duration]]&lt;=120,"1 to 2 hours",TRUE, "More than 2 hours")</f>
        <v>1 to 2 hours</v>
      </c>
      <c r="L793" s="5">
        <f>ROUND(CallsTable[[#This Row],[Satisfaction Rating]],0)</f>
        <v>5</v>
      </c>
    </row>
    <row r="794" spans="2:12" x14ac:dyDescent="0.3">
      <c r="B794" s="72" t="s">
        <v>1968</v>
      </c>
      <c r="C794" s="20" t="s">
        <v>1181</v>
      </c>
      <c r="D794" s="20">
        <v>89</v>
      </c>
      <c r="E794" s="69" t="s">
        <v>1157</v>
      </c>
      <c r="F794" s="70">
        <v>45202</v>
      </c>
      <c r="G794" s="20">
        <v>81</v>
      </c>
      <c r="H794" s="73">
        <v>3.8</v>
      </c>
      <c r="I794" s="48">
        <f>IF(MONTH(CallsTable[[#This Row],[Date of Call]])&lt;=6, YEAR(CallsTable[[#This Row],[Date of Call]]),YEAR(CallsTable[[#This Row],[Date of Call]])+1)</f>
        <v>2024</v>
      </c>
      <c r="J794" s="48" t="str">
        <f>TEXT(CallsTable[[#This Row],[Date of Call]],"DDDD")</f>
        <v>Tuesday</v>
      </c>
      <c r="K794" s="48" t="str" cm="1">
        <f t="array" ref="K794">_xlfn.IFS(CallsTable[[#This Row],[Duration]]&lt;=10,"Under 10 mins",CallsTable[[#This Row],[Duration]]&lt;=30,"10 to 30 mins", CallsTable[[#This Row],[Duration]]&lt;60,"30 to 60 mins", CallsTable[[#This Row],[Duration]]&lt;=120,"1 to 2 hours",TRUE, "More than 2 hours")</f>
        <v>1 to 2 hours</v>
      </c>
      <c r="L794" s="5">
        <f>ROUND(CallsTable[[#This Row],[Satisfaction Rating]],0)</f>
        <v>4</v>
      </c>
    </row>
    <row r="795" spans="2:12" x14ac:dyDescent="0.3">
      <c r="B795" s="72" t="s">
        <v>1969</v>
      </c>
      <c r="C795" s="20" t="s">
        <v>1176</v>
      </c>
      <c r="D795" s="20">
        <v>82</v>
      </c>
      <c r="E795" s="69" t="s">
        <v>1166</v>
      </c>
      <c r="F795" s="70">
        <v>45202</v>
      </c>
      <c r="G795" s="20">
        <v>130</v>
      </c>
      <c r="H795" s="73">
        <v>4.4000000000000004</v>
      </c>
      <c r="I795" s="48">
        <f>IF(MONTH(CallsTable[[#This Row],[Date of Call]])&lt;=6, YEAR(CallsTable[[#This Row],[Date of Call]]),YEAR(CallsTable[[#This Row],[Date of Call]])+1)</f>
        <v>2024</v>
      </c>
      <c r="J795" s="48" t="str">
        <f>TEXT(CallsTable[[#This Row],[Date of Call]],"DDDD")</f>
        <v>Tuesday</v>
      </c>
      <c r="K795" s="48" t="str" cm="1">
        <f t="array" ref="K795">_xlfn.IFS(CallsTable[[#This Row],[Duration]]&lt;=10,"Under 10 mins",CallsTable[[#This Row],[Duration]]&lt;=30,"10 to 30 mins", CallsTable[[#This Row],[Duration]]&lt;60,"30 to 60 mins", CallsTable[[#This Row],[Duration]]&lt;=120,"1 to 2 hours",TRUE, "More than 2 hours")</f>
        <v>1 to 2 hours</v>
      </c>
      <c r="L795" s="5">
        <f>ROUND(CallsTable[[#This Row],[Satisfaction Rating]],0)</f>
        <v>4</v>
      </c>
    </row>
    <row r="796" spans="2:12" x14ac:dyDescent="0.3">
      <c r="B796" s="72" t="s">
        <v>1970</v>
      </c>
      <c r="C796" s="20" t="s">
        <v>1171</v>
      </c>
      <c r="D796" s="20">
        <v>86</v>
      </c>
      <c r="E796" s="69" t="s">
        <v>1157</v>
      </c>
      <c r="F796" s="70">
        <v>45203</v>
      </c>
      <c r="G796" s="20">
        <v>92</v>
      </c>
      <c r="H796" s="73">
        <v>2.4</v>
      </c>
      <c r="I796" s="48">
        <f>IF(MONTH(CallsTable[[#This Row],[Date of Call]])&lt;=6, YEAR(CallsTable[[#This Row],[Date of Call]]),YEAR(CallsTable[[#This Row],[Date of Call]])+1)</f>
        <v>2024</v>
      </c>
      <c r="J796" s="48" t="str">
        <f>TEXT(CallsTable[[#This Row],[Date of Call]],"DDDD")</f>
        <v>Wednesday</v>
      </c>
      <c r="K796" s="48" t="str" cm="1">
        <f t="array" ref="K796">_xlfn.IFS(CallsTable[[#This Row],[Duration]]&lt;=10,"Under 10 mins",CallsTable[[#This Row],[Duration]]&lt;=30,"10 to 30 mins", CallsTable[[#This Row],[Duration]]&lt;60,"30 to 60 mins", CallsTable[[#This Row],[Duration]]&lt;=120,"1 to 2 hours",TRUE, "More than 2 hours")</f>
        <v>1 to 2 hours</v>
      </c>
      <c r="L796" s="5">
        <f>ROUND(CallsTable[[#This Row],[Satisfaction Rating]],0)</f>
        <v>2</v>
      </c>
    </row>
    <row r="797" spans="2:12" x14ac:dyDescent="0.3">
      <c r="B797" s="72" t="s">
        <v>1971</v>
      </c>
      <c r="C797" s="20" t="s">
        <v>1188</v>
      </c>
      <c r="D797" s="20">
        <v>57</v>
      </c>
      <c r="E797" s="69" t="s">
        <v>1178</v>
      </c>
      <c r="F797" s="70">
        <v>45203</v>
      </c>
      <c r="G797" s="20">
        <v>48</v>
      </c>
      <c r="H797" s="73">
        <v>4.5</v>
      </c>
      <c r="I797" s="48">
        <f>IF(MONTH(CallsTable[[#This Row],[Date of Call]])&lt;=6, YEAR(CallsTable[[#This Row],[Date of Call]]),YEAR(CallsTable[[#This Row],[Date of Call]])+1)</f>
        <v>2024</v>
      </c>
      <c r="J797" s="48" t="str">
        <f>TEXT(CallsTable[[#This Row],[Date of Call]],"DDDD")</f>
        <v>Wednesday</v>
      </c>
      <c r="K797" s="48" t="str" cm="1">
        <f t="array" ref="K797">_xlfn.IFS(CallsTable[[#This Row],[Duration]]&lt;=10,"Under 10 mins",CallsTable[[#This Row],[Duration]]&lt;=30,"10 to 30 mins", CallsTable[[#This Row],[Duration]]&lt;60,"30 to 60 mins", CallsTable[[#This Row],[Duration]]&lt;=120,"1 to 2 hours",TRUE, "More than 2 hours")</f>
        <v>30 to 60 mins</v>
      </c>
      <c r="L797" s="5">
        <f>ROUND(CallsTable[[#This Row],[Satisfaction Rating]],0)</f>
        <v>5</v>
      </c>
    </row>
    <row r="798" spans="2:12" x14ac:dyDescent="0.3">
      <c r="B798" s="72" t="s">
        <v>1972</v>
      </c>
      <c r="C798" s="20" t="s">
        <v>1169</v>
      </c>
      <c r="D798" s="20">
        <v>103</v>
      </c>
      <c r="E798" s="69" t="s">
        <v>1184</v>
      </c>
      <c r="F798" s="70">
        <v>45203</v>
      </c>
      <c r="G798" s="20">
        <v>160</v>
      </c>
      <c r="H798" s="73">
        <v>4.5</v>
      </c>
      <c r="I798" s="48">
        <f>IF(MONTH(CallsTable[[#This Row],[Date of Call]])&lt;=6, YEAR(CallsTable[[#This Row],[Date of Call]]),YEAR(CallsTable[[#This Row],[Date of Call]])+1)</f>
        <v>2024</v>
      </c>
      <c r="J798" s="48" t="str">
        <f>TEXT(CallsTable[[#This Row],[Date of Call]],"DDDD")</f>
        <v>Wednesday</v>
      </c>
      <c r="K798" s="48" t="str" cm="1">
        <f t="array" ref="K798">_xlfn.IFS(CallsTable[[#This Row],[Duration]]&lt;=10,"Under 10 mins",CallsTable[[#This Row],[Duration]]&lt;=30,"10 to 30 mins", CallsTable[[#This Row],[Duration]]&lt;60,"30 to 60 mins", CallsTable[[#This Row],[Duration]]&lt;=120,"1 to 2 hours",TRUE, "More than 2 hours")</f>
        <v>1 to 2 hours</v>
      </c>
      <c r="L798" s="5">
        <f>ROUND(CallsTable[[#This Row],[Satisfaction Rating]],0)</f>
        <v>5</v>
      </c>
    </row>
    <row r="799" spans="2:12" x14ac:dyDescent="0.3">
      <c r="B799" s="72" t="s">
        <v>1973</v>
      </c>
      <c r="C799" s="20" t="s">
        <v>1187</v>
      </c>
      <c r="D799" s="20">
        <v>138</v>
      </c>
      <c r="E799" s="69" t="s">
        <v>1178</v>
      </c>
      <c r="F799" s="70">
        <v>45204</v>
      </c>
      <c r="G799" s="20">
        <v>155</v>
      </c>
      <c r="H799" s="73">
        <v>2.7</v>
      </c>
      <c r="I799" s="48">
        <f>IF(MONTH(CallsTable[[#This Row],[Date of Call]])&lt;=6, YEAR(CallsTable[[#This Row],[Date of Call]]),YEAR(CallsTable[[#This Row],[Date of Call]])+1)</f>
        <v>2024</v>
      </c>
      <c r="J799" s="48" t="str">
        <f>TEXT(CallsTable[[#This Row],[Date of Call]],"DDDD")</f>
        <v>Thursday</v>
      </c>
      <c r="K799" s="48" t="str" cm="1">
        <f t="array" ref="K799">_xlfn.IFS(CallsTable[[#This Row],[Duration]]&lt;=10,"Under 10 mins",CallsTable[[#This Row],[Duration]]&lt;=30,"10 to 30 mins", CallsTable[[#This Row],[Duration]]&lt;60,"30 to 60 mins", CallsTable[[#This Row],[Duration]]&lt;=120,"1 to 2 hours",TRUE, "More than 2 hours")</f>
        <v>More than 2 hours</v>
      </c>
      <c r="L799" s="5">
        <f>ROUND(CallsTable[[#This Row],[Satisfaction Rating]],0)</f>
        <v>3</v>
      </c>
    </row>
    <row r="800" spans="2:12" x14ac:dyDescent="0.3">
      <c r="B800" s="72" t="s">
        <v>1974</v>
      </c>
      <c r="C800" s="20" t="s">
        <v>1183</v>
      </c>
      <c r="D800" s="20">
        <v>88</v>
      </c>
      <c r="E800" s="69" t="s">
        <v>1166</v>
      </c>
      <c r="F800" s="70">
        <v>45204</v>
      </c>
      <c r="G800" s="20">
        <v>100</v>
      </c>
      <c r="H800" s="73">
        <v>4.9000000000000004</v>
      </c>
      <c r="I800" s="48">
        <f>IF(MONTH(CallsTable[[#This Row],[Date of Call]])&lt;=6, YEAR(CallsTable[[#This Row],[Date of Call]]),YEAR(CallsTable[[#This Row],[Date of Call]])+1)</f>
        <v>2024</v>
      </c>
      <c r="J800" s="48" t="str">
        <f>TEXT(CallsTable[[#This Row],[Date of Call]],"DDDD")</f>
        <v>Thursday</v>
      </c>
      <c r="K800" s="48" t="str" cm="1">
        <f t="array" ref="K800">_xlfn.IFS(CallsTable[[#This Row],[Duration]]&lt;=10,"Under 10 mins",CallsTable[[#This Row],[Duration]]&lt;=30,"10 to 30 mins", CallsTable[[#This Row],[Duration]]&lt;60,"30 to 60 mins", CallsTable[[#This Row],[Duration]]&lt;=120,"1 to 2 hours",TRUE, "More than 2 hours")</f>
        <v>1 to 2 hours</v>
      </c>
      <c r="L800" s="5">
        <f>ROUND(CallsTable[[#This Row],[Satisfaction Rating]],0)</f>
        <v>5</v>
      </c>
    </row>
    <row r="801" spans="2:12" x14ac:dyDescent="0.3">
      <c r="B801" s="72" t="s">
        <v>1975</v>
      </c>
      <c r="C801" s="20" t="s">
        <v>1181</v>
      </c>
      <c r="D801" s="20">
        <v>118</v>
      </c>
      <c r="E801" s="69" t="s">
        <v>1172</v>
      </c>
      <c r="F801" s="70">
        <v>45204</v>
      </c>
      <c r="G801" s="20">
        <v>56</v>
      </c>
      <c r="H801" s="73">
        <v>3.7</v>
      </c>
      <c r="I801" s="48">
        <f>IF(MONTH(CallsTable[[#This Row],[Date of Call]])&lt;=6, YEAR(CallsTable[[#This Row],[Date of Call]]),YEAR(CallsTable[[#This Row],[Date of Call]])+1)</f>
        <v>2024</v>
      </c>
      <c r="J801" s="48" t="str">
        <f>TEXT(CallsTable[[#This Row],[Date of Call]],"DDDD")</f>
        <v>Thursday</v>
      </c>
      <c r="K801" s="48" t="str" cm="1">
        <f t="array" ref="K801">_xlfn.IFS(CallsTable[[#This Row],[Duration]]&lt;=10,"Under 10 mins",CallsTable[[#This Row],[Duration]]&lt;=30,"10 to 30 mins", CallsTable[[#This Row],[Duration]]&lt;60,"30 to 60 mins", CallsTable[[#This Row],[Duration]]&lt;=120,"1 to 2 hours",TRUE, "More than 2 hours")</f>
        <v>1 to 2 hours</v>
      </c>
      <c r="L801" s="5">
        <f>ROUND(CallsTable[[#This Row],[Satisfaction Rating]],0)</f>
        <v>4</v>
      </c>
    </row>
    <row r="802" spans="2:12" x14ac:dyDescent="0.3">
      <c r="B802" s="72" t="s">
        <v>1976</v>
      </c>
      <c r="C802" s="20" t="s">
        <v>1171</v>
      </c>
      <c r="D802" s="20">
        <v>4</v>
      </c>
      <c r="E802" s="69" t="s">
        <v>1157</v>
      </c>
      <c r="F802" s="70">
        <v>45204</v>
      </c>
      <c r="G802" s="20">
        <v>170</v>
      </c>
      <c r="H802" s="73">
        <v>3.9</v>
      </c>
      <c r="I802" s="48">
        <f>IF(MONTH(CallsTable[[#This Row],[Date of Call]])&lt;=6, YEAR(CallsTable[[#This Row],[Date of Call]]),YEAR(CallsTable[[#This Row],[Date of Call]])+1)</f>
        <v>2024</v>
      </c>
      <c r="J802" s="48" t="str">
        <f>TEXT(CallsTable[[#This Row],[Date of Call]],"DDDD")</f>
        <v>Thursday</v>
      </c>
      <c r="K802" s="48" t="str" cm="1">
        <f t="array" ref="K802">_xlfn.IFS(CallsTable[[#This Row],[Duration]]&lt;=10,"Under 10 mins",CallsTable[[#This Row],[Duration]]&lt;=30,"10 to 30 mins", CallsTable[[#This Row],[Duration]]&lt;60,"30 to 60 mins", CallsTable[[#This Row],[Duration]]&lt;=120,"1 to 2 hours",TRUE, "More than 2 hours")</f>
        <v>Under 10 mins</v>
      </c>
      <c r="L802" s="5">
        <f>ROUND(CallsTable[[#This Row],[Satisfaction Rating]],0)</f>
        <v>4</v>
      </c>
    </row>
    <row r="803" spans="2:12" x14ac:dyDescent="0.3">
      <c r="B803" s="72" t="s">
        <v>1977</v>
      </c>
      <c r="C803" s="20" t="s">
        <v>1158</v>
      </c>
      <c r="D803" s="20">
        <v>78</v>
      </c>
      <c r="E803" s="69" t="s">
        <v>1184</v>
      </c>
      <c r="F803" s="70">
        <v>45205</v>
      </c>
      <c r="G803" s="20">
        <v>74</v>
      </c>
      <c r="H803" s="73">
        <v>3.5</v>
      </c>
      <c r="I803" s="48">
        <f>IF(MONTH(CallsTable[[#This Row],[Date of Call]])&lt;=6, YEAR(CallsTable[[#This Row],[Date of Call]]),YEAR(CallsTable[[#This Row],[Date of Call]])+1)</f>
        <v>2024</v>
      </c>
      <c r="J803" s="48" t="str">
        <f>TEXT(CallsTable[[#This Row],[Date of Call]],"DDDD")</f>
        <v>Friday</v>
      </c>
      <c r="K803" s="48" t="str" cm="1">
        <f t="array" ref="K803">_xlfn.IFS(CallsTable[[#This Row],[Duration]]&lt;=10,"Under 10 mins",CallsTable[[#This Row],[Duration]]&lt;=30,"10 to 30 mins", CallsTable[[#This Row],[Duration]]&lt;60,"30 to 60 mins", CallsTable[[#This Row],[Duration]]&lt;=120,"1 to 2 hours",TRUE, "More than 2 hours")</f>
        <v>1 to 2 hours</v>
      </c>
      <c r="L803" s="5">
        <f>ROUND(CallsTable[[#This Row],[Satisfaction Rating]],0)</f>
        <v>4</v>
      </c>
    </row>
    <row r="804" spans="2:12" x14ac:dyDescent="0.3">
      <c r="B804" s="72" t="s">
        <v>1978</v>
      </c>
      <c r="C804" s="20" t="s">
        <v>1174</v>
      </c>
      <c r="D804" s="20">
        <v>69</v>
      </c>
      <c r="E804" s="69" t="s">
        <v>1157</v>
      </c>
      <c r="F804" s="70">
        <v>45205</v>
      </c>
      <c r="G804" s="20">
        <v>99</v>
      </c>
      <c r="H804" s="73">
        <v>2.7</v>
      </c>
      <c r="I804" s="48">
        <f>IF(MONTH(CallsTable[[#This Row],[Date of Call]])&lt;=6, YEAR(CallsTable[[#This Row],[Date of Call]]),YEAR(CallsTable[[#This Row],[Date of Call]])+1)</f>
        <v>2024</v>
      </c>
      <c r="J804" s="48" t="str">
        <f>TEXT(CallsTable[[#This Row],[Date of Call]],"DDDD")</f>
        <v>Friday</v>
      </c>
      <c r="K804" s="48" t="str" cm="1">
        <f t="array" ref="K804">_xlfn.IFS(CallsTable[[#This Row],[Duration]]&lt;=10,"Under 10 mins",CallsTable[[#This Row],[Duration]]&lt;=30,"10 to 30 mins", CallsTable[[#This Row],[Duration]]&lt;60,"30 to 60 mins", CallsTable[[#This Row],[Duration]]&lt;=120,"1 to 2 hours",TRUE, "More than 2 hours")</f>
        <v>1 to 2 hours</v>
      </c>
      <c r="L804" s="5">
        <f>ROUND(CallsTable[[#This Row],[Satisfaction Rating]],0)</f>
        <v>3</v>
      </c>
    </row>
    <row r="805" spans="2:12" x14ac:dyDescent="0.3">
      <c r="B805" s="72" t="s">
        <v>1979</v>
      </c>
      <c r="C805" s="20" t="s">
        <v>1176</v>
      </c>
      <c r="D805" s="20">
        <v>90</v>
      </c>
      <c r="E805" s="69" t="s">
        <v>1178</v>
      </c>
      <c r="F805" s="70">
        <v>45205</v>
      </c>
      <c r="G805" s="20">
        <v>84</v>
      </c>
      <c r="H805" s="73">
        <v>3.9</v>
      </c>
      <c r="I805" s="48">
        <f>IF(MONTH(CallsTable[[#This Row],[Date of Call]])&lt;=6, YEAR(CallsTable[[#This Row],[Date of Call]]),YEAR(CallsTable[[#This Row],[Date of Call]])+1)</f>
        <v>2024</v>
      </c>
      <c r="J805" s="48" t="str">
        <f>TEXT(CallsTable[[#This Row],[Date of Call]],"DDDD")</f>
        <v>Friday</v>
      </c>
      <c r="K805" s="48" t="str" cm="1">
        <f t="array" ref="K805">_xlfn.IFS(CallsTable[[#This Row],[Duration]]&lt;=10,"Under 10 mins",CallsTable[[#This Row],[Duration]]&lt;=30,"10 to 30 mins", CallsTable[[#This Row],[Duration]]&lt;60,"30 to 60 mins", CallsTable[[#This Row],[Duration]]&lt;=120,"1 to 2 hours",TRUE, "More than 2 hours")</f>
        <v>1 to 2 hours</v>
      </c>
      <c r="L805" s="5">
        <f>ROUND(CallsTable[[#This Row],[Satisfaction Rating]],0)</f>
        <v>4</v>
      </c>
    </row>
    <row r="806" spans="2:12" x14ac:dyDescent="0.3">
      <c r="B806" s="72" t="s">
        <v>1980</v>
      </c>
      <c r="C806" s="20" t="s">
        <v>1174</v>
      </c>
      <c r="D806" s="20">
        <v>134</v>
      </c>
      <c r="E806" s="69" t="s">
        <v>1157</v>
      </c>
      <c r="F806" s="70">
        <v>45205</v>
      </c>
      <c r="G806" s="20">
        <v>35</v>
      </c>
      <c r="H806" s="73">
        <v>3.4</v>
      </c>
      <c r="I806" s="48">
        <f>IF(MONTH(CallsTable[[#This Row],[Date of Call]])&lt;=6, YEAR(CallsTable[[#This Row],[Date of Call]]),YEAR(CallsTable[[#This Row],[Date of Call]])+1)</f>
        <v>2024</v>
      </c>
      <c r="J806" s="48" t="str">
        <f>TEXT(CallsTable[[#This Row],[Date of Call]],"DDDD")</f>
        <v>Friday</v>
      </c>
      <c r="K806" s="48" t="str" cm="1">
        <f t="array" ref="K806">_xlfn.IFS(CallsTable[[#This Row],[Duration]]&lt;=10,"Under 10 mins",CallsTable[[#This Row],[Duration]]&lt;=30,"10 to 30 mins", CallsTable[[#This Row],[Duration]]&lt;60,"30 to 60 mins", CallsTable[[#This Row],[Duration]]&lt;=120,"1 to 2 hours",TRUE, "More than 2 hours")</f>
        <v>More than 2 hours</v>
      </c>
      <c r="L806" s="5">
        <f>ROUND(CallsTable[[#This Row],[Satisfaction Rating]],0)</f>
        <v>3</v>
      </c>
    </row>
    <row r="807" spans="2:12" x14ac:dyDescent="0.3">
      <c r="B807" s="72" t="s">
        <v>1981</v>
      </c>
      <c r="C807" s="20" t="s">
        <v>1161</v>
      </c>
      <c r="D807" s="20">
        <v>65</v>
      </c>
      <c r="E807" s="69" t="s">
        <v>1172</v>
      </c>
      <c r="F807" s="70">
        <v>45205</v>
      </c>
      <c r="G807" s="20">
        <v>150</v>
      </c>
      <c r="H807" s="73">
        <v>5</v>
      </c>
      <c r="I807" s="48">
        <f>IF(MONTH(CallsTable[[#This Row],[Date of Call]])&lt;=6, YEAR(CallsTable[[#This Row],[Date of Call]]),YEAR(CallsTable[[#This Row],[Date of Call]])+1)</f>
        <v>2024</v>
      </c>
      <c r="J807" s="48" t="str">
        <f>TEXT(CallsTable[[#This Row],[Date of Call]],"DDDD")</f>
        <v>Friday</v>
      </c>
      <c r="K807" s="48" t="str" cm="1">
        <f t="array" ref="K807">_xlfn.IFS(CallsTable[[#This Row],[Duration]]&lt;=10,"Under 10 mins",CallsTable[[#This Row],[Duration]]&lt;=30,"10 to 30 mins", CallsTable[[#This Row],[Duration]]&lt;60,"30 to 60 mins", CallsTable[[#This Row],[Duration]]&lt;=120,"1 to 2 hours",TRUE, "More than 2 hours")</f>
        <v>1 to 2 hours</v>
      </c>
      <c r="L807" s="5">
        <f>ROUND(CallsTable[[#This Row],[Satisfaction Rating]],0)</f>
        <v>5</v>
      </c>
    </row>
    <row r="808" spans="2:12" x14ac:dyDescent="0.3">
      <c r="B808" s="72" t="s">
        <v>1982</v>
      </c>
      <c r="C808" s="20" t="s">
        <v>1165</v>
      </c>
      <c r="D808" s="20">
        <v>54</v>
      </c>
      <c r="E808" s="69" t="s">
        <v>1184</v>
      </c>
      <c r="F808" s="70">
        <v>45206</v>
      </c>
      <c r="G808" s="20">
        <v>176</v>
      </c>
      <c r="H808" s="73">
        <v>4.4000000000000004</v>
      </c>
      <c r="I808" s="48">
        <f>IF(MONTH(CallsTable[[#This Row],[Date of Call]])&lt;=6, YEAR(CallsTable[[#This Row],[Date of Call]]),YEAR(CallsTable[[#This Row],[Date of Call]])+1)</f>
        <v>2024</v>
      </c>
      <c r="J808" s="48" t="str">
        <f>TEXT(CallsTable[[#This Row],[Date of Call]],"DDDD")</f>
        <v>Saturday</v>
      </c>
      <c r="K808" s="48" t="str" cm="1">
        <f t="array" ref="K808">_xlfn.IFS(CallsTable[[#This Row],[Duration]]&lt;=10,"Under 10 mins",CallsTable[[#This Row],[Duration]]&lt;=30,"10 to 30 mins", CallsTable[[#This Row],[Duration]]&lt;60,"30 to 60 mins", CallsTable[[#This Row],[Duration]]&lt;=120,"1 to 2 hours",TRUE, "More than 2 hours")</f>
        <v>30 to 60 mins</v>
      </c>
      <c r="L808" s="5">
        <f>ROUND(CallsTable[[#This Row],[Satisfaction Rating]],0)</f>
        <v>4</v>
      </c>
    </row>
    <row r="809" spans="2:12" x14ac:dyDescent="0.3">
      <c r="B809" s="72" t="s">
        <v>1983</v>
      </c>
      <c r="C809" s="20" t="s">
        <v>1165</v>
      </c>
      <c r="D809" s="20">
        <v>90</v>
      </c>
      <c r="E809" s="69" t="s">
        <v>1184</v>
      </c>
      <c r="F809" s="70">
        <v>45206</v>
      </c>
      <c r="G809" s="20">
        <v>84</v>
      </c>
      <c r="H809" s="73">
        <v>4.3</v>
      </c>
      <c r="I809" s="48">
        <f>IF(MONTH(CallsTable[[#This Row],[Date of Call]])&lt;=6, YEAR(CallsTable[[#This Row],[Date of Call]]),YEAR(CallsTable[[#This Row],[Date of Call]])+1)</f>
        <v>2024</v>
      </c>
      <c r="J809" s="48" t="str">
        <f>TEXT(CallsTable[[#This Row],[Date of Call]],"DDDD")</f>
        <v>Saturday</v>
      </c>
      <c r="K809" s="48" t="str" cm="1">
        <f t="array" ref="K809">_xlfn.IFS(CallsTable[[#This Row],[Duration]]&lt;=10,"Under 10 mins",CallsTable[[#This Row],[Duration]]&lt;=30,"10 to 30 mins", CallsTable[[#This Row],[Duration]]&lt;60,"30 to 60 mins", CallsTable[[#This Row],[Duration]]&lt;=120,"1 to 2 hours",TRUE, "More than 2 hours")</f>
        <v>1 to 2 hours</v>
      </c>
      <c r="L809" s="5">
        <f>ROUND(CallsTable[[#This Row],[Satisfaction Rating]],0)</f>
        <v>4</v>
      </c>
    </row>
    <row r="810" spans="2:12" x14ac:dyDescent="0.3">
      <c r="B810" s="72" t="s">
        <v>1984</v>
      </c>
      <c r="C810" s="20" t="s">
        <v>1176</v>
      </c>
      <c r="D810" s="20">
        <v>66</v>
      </c>
      <c r="E810" s="69" t="s">
        <v>1184</v>
      </c>
      <c r="F810" s="70">
        <v>45206</v>
      </c>
      <c r="G810" s="20">
        <v>136</v>
      </c>
      <c r="H810" s="73">
        <v>4.7</v>
      </c>
      <c r="I810" s="48">
        <f>IF(MONTH(CallsTable[[#This Row],[Date of Call]])&lt;=6, YEAR(CallsTable[[#This Row],[Date of Call]]),YEAR(CallsTable[[#This Row],[Date of Call]])+1)</f>
        <v>2024</v>
      </c>
      <c r="J810" s="48" t="str">
        <f>TEXT(CallsTable[[#This Row],[Date of Call]],"DDDD")</f>
        <v>Saturday</v>
      </c>
      <c r="K810" s="48" t="str" cm="1">
        <f t="array" ref="K810">_xlfn.IFS(CallsTable[[#This Row],[Duration]]&lt;=10,"Under 10 mins",CallsTable[[#This Row],[Duration]]&lt;=30,"10 to 30 mins", CallsTable[[#This Row],[Duration]]&lt;60,"30 to 60 mins", CallsTable[[#This Row],[Duration]]&lt;=120,"1 to 2 hours",TRUE, "More than 2 hours")</f>
        <v>1 to 2 hours</v>
      </c>
      <c r="L810" s="5">
        <f>ROUND(CallsTable[[#This Row],[Satisfaction Rating]],0)</f>
        <v>5</v>
      </c>
    </row>
    <row r="811" spans="2:12" x14ac:dyDescent="0.3">
      <c r="B811" s="72" t="s">
        <v>1985</v>
      </c>
      <c r="C811" s="20" t="s">
        <v>1171</v>
      </c>
      <c r="D811" s="20">
        <v>150</v>
      </c>
      <c r="E811" s="69" t="s">
        <v>1184</v>
      </c>
      <c r="F811" s="70">
        <v>45207</v>
      </c>
      <c r="G811" s="20">
        <v>70</v>
      </c>
      <c r="H811" s="73">
        <v>4.0999999999999996</v>
      </c>
      <c r="I811" s="48">
        <f>IF(MONTH(CallsTable[[#This Row],[Date of Call]])&lt;=6, YEAR(CallsTable[[#This Row],[Date of Call]]),YEAR(CallsTable[[#This Row],[Date of Call]])+1)</f>
        <v>2024</v>
      </c>
      <c r="J811" s="48" t="str">
        <f>TEXT(CallsTable[[#This Row],[Date of Call]],"DDDD")</f>
        <v>Sunday</v>
      </c>
      <c r="K811" s="48" t="str" cm="1">
        <f t="array" ref="K811">_xlfn.IFS(CallsTable[[#This Row],[Duration]]&lt;=10,"Under 10 mins",CallsTable[[#This Row],[Duration]]&lt;=30,"10 to 30 mins", CallsTable[[#This Row],[Duration]]&lt;60,"30 to 60 mins", CallsTable[[#This Row],[Duration]]&lt;=120,"1 to 2 hours",TRUE, "More than 2 hours")</f>
        <v>More than 2 hours</v>
      </c>
      <c r="L811" s="5">
        <f>ROUND(CallsTable[[#This Row],[Satisfaction Rating]],0)</f>
        <v>4</v>
      </c>
    </row>
    <row r="812" spans="2:12" x14ac:dyDescent="0.3">
      <c r="B812" s="72" t="s">
        <v>1986</v>
      </c>
      <c r="C812" s="20" t="s">
        <v>1162</v>
      </c>
      <c r="D812" s="20">
        <v>18</v>
      </c>
      <c r="E812" s="69" t="s">
        <v>1172</v>
      </c>
      <c r="F812" s="70">
        <v>45207</v>
      </c>
      <c r="G812" s="20">
        <v>96</v>
      </c>
      <c r="H812" s="73">
        <v>4.8</v>
      </c>
      <c r="I812" s="48">
        <f>IF(MONTH(CallsTable[[#This Row],[Date of Call]])&lt;=6, YEAR(CallsTable[[#This Row],[Date of Call]]),YEAR(CallsTable[[#This Row],[Date of Call]])+1)</f>
        <v>2024</v>
      </c>
      <c r="J812" s="48" t="str">
        <f>TEXT(CallsTable[[#This Row],[Date of Call]],"DDDD")</f>
        <v>Sunday</v>
      </c>
      <c r="K812" s="48" t="str" cm="1">
        <f t="array" ref="K812">_xlfn.IFS(CallsTable[[#This Row],[Duration]]&lt;=10,"Under 10 mins",CallsTable[[#This Row],[Duration]]&lt;=30,"10 to 30 mins", CallsTable[[#This Row],[Duration]]&lt;60,"30 to 60 mins", CallsTable[[#This Row],[Duration]]&lt;=120,"1 to 2 hours",TRUE, "More than 2 hours")</f>
        <v>10 to 30 mins</v>
      </c>
      <c r="L812" s="5">
        <f>ROUND(CallsTable[[#This Row],[Satisfaction Rating]],0)</f>
        <v>5</v>
      </c>
    </row>
    <row r="813" spans="2:12" x14ac:dyDescent="0.3">
      <c r="B813" s="72" t="s">
        <v>1987</v>
      </c>
      <c r="C813" s="20" t="s">
        <v>1165</v>
      </c>
      <c r="D813" s="20">
        <v>87</v>
      </c>
      <c r="E813" s="69" t="s">
        <v>1172</v>
      </c>
      <c r="F813" s="70">
        <v>45207</v>
      </c>
      <c r="G813" s="20">
        <v>23</v>
      </c>
      <c r="H813" s="73">
        <v>4.2</v>
      </c>
      <c r="I813" s="48">
        <f>IF(MONTH(CallsTable[[#This Row],[Date of Call]])&lt;=6, YEAR(CallsTable[[#This Row],[Date of Call]]),YEAR(CallsTable[[#This Row],[Date of Call]])+1)</f>
        <v>2024</v>
      </c>
      <c r="J813" s="48" t="str">
        <f>TEXT(CallsTable[[#This Row],[Date of Call]],"DDDD")</f>
        <v>Sunday</v>
      </c>
      <c r="K813" s="48" t="str" cm="1">
        <f t="array" ref="K813">_xlfn.IFS(CallsTable[[#This Row],[Duration]]&lt;=10,"Under 10 mins",CallsTable[[#This Row],[Duration]]&lt;=30,"10 to 30 mins", CallsTable[[#This Row],[Duration]]&lt;60,"30 to 60 mins", CallsTable[[#This Row],[Duration]]&lt;=120,"1 to 2 hours",TRUE, "More than 2 hours")</f>
        <v>1 to 2 hours</v>
      </c>
      <c r="L813" s="5">
        <f>ROUND(CallsTable[[#This Row],[Satisfaction Rating]],0)</f>
        <v>4</v>
      </c>
    </row>
    <row r="814" spans="2:12" x14ac:dyDescent="0.3">
      <c r="B814" s="72" t="s">
        <v>1988</v>
      </c>
      <c r="C814" s="20" t="s">
        <v>1187</v>
      </c>
      <c r="D814" s="20">
        <v>94</v>
      </c>
      <c r="E814" s="69" t="s">
        <v>1184</v>
      </c>
      <c r="F814" s="70">
        <v>45208</v>
      </c>
      <c r="G814" s="20">
        <v>120</v>
      </c>
      <c r="H814" s="73">
        <v>3.4</v>
      </c>
      <c r="I814" s="48">
        <f>IF(MONTH(CallsTable[[#This Row],[Date of Call]])&lt;=6, YEAR(CallsTable[[#This Row],[Date of Call]]),YEAR(CallsTable[[#This Row],[Date of Call]])+1)</f>
        <v>2024</v>
      </c>
      <c r="J814" s="48" t="str">
        <f>TEXT(CallsTable[[#This Row],[Date of Call]],"DDDD")</f>
        <v>Monday</v>
      </c>
      <c r="K814" s="48" t="str" cm="1">
        <f t="array" ref="K814">_xlfn.IFS(CallsTable[[#This Row],[Duration]]&lt;=10,"Under 10 mins",CallsTable[[#This Row],[Duration]]&lt;=30,"10 to 30 mins", CallsTable[[#This Row],[Duration]]&lt;60,"30 to 60 mins", CallsTable[[#This Row],[Duration]]&lt;=120,"1 to 2 hours",TRUE, "More than 2 hours")</f>
        <v>1 to 2 hours</v>
      </c>
      <c r="L814" s="5">
        <f>ROUND(CallsTable[[#This Row],[Satisfaction Rating]],0)</f>
        <v>3</v>
      </c>
    </row>
    <row r="815" spans="2:12" x14ac:dyDescent="0.3">
      <c r="B815" s="72" t="s">
        <v>1989</v>
      </c>
      <c r="C815" s="20" t="s">
        <v>1188</v>
      </c>
      <c r="D815" s="20">
        <v>56</v>
      </c>
      <c r="E815" s="69" t="s">
        <v>1184</v>
      </c>
      <c r="F815" s="70">
        <v>45208</v>
      </c>
      <c r="G815" s="20">
        <v>205</v>
      </c>
      <c r="H815" s="73">
        <v>3.3</v>
      </c>
      <c r="I815" s="48">
        <f>IF(MONTH(CallsTable[[#This Row],[Date of Call]])&lt;=6, YEAR(CallsTable[[#This Row],[Date of Call]]),YEAR(CallsTable[[#This Row],[Date of Call]])+1)</f>
        <v>2024</v>
      </c>
      <c r="J815" s="48" t="str">
        <f>TEXT(CallsTable[[#This Row],[Date of Call]],"DDDD")</f>
        <v>Monday</v>
      </c>
      <c r="K815" s="48" t="str" cm="1">
        <f t="array" ref="K815">_xlfn.IFS(CallsTable[[#This Row],[Duration]]&lt;=10,"Under 10 mins",CallsTable[[#This Row],[Duration]]&lt;=30,"10 to 30 mins", CallsTable[[#This Row],[Duration]]&lt;60,"30 to 60 mins", CallsTable[[#This Row],[Duration]]&lt;=120,"1 to 2 hours",TRUE, "More than 2 hours")</f>
        <v>30 to 60 mins</v>
      </c>
      <c r="L815" s="5">
        <f>ROUND(CallsTable[[#This Row],[Satisfaction Rating]],0)</f>
        <v>3</v>
      </c>
    </row>
    <row r="816" spans="2:12" x14ac:dyDescent="0.3">
      <c r="B816" s="72" t="s">
        <v>1990</v>
      </c>
      <c r="C816" s="20" t="s">
        <v>1181</v>
      </c>
      <c r="D816" s="20">
        <v>41</v>
      </c>
      <c r="E816" s="69" t="s">
        <v>1166</v>
      </c>
      <c r="F816" s="70">
        <v>45209</v>
      </c>
      <c r="G816" s="20">
        <v>42</v>
      </c>
      <c r="H816" s="73">
        <v>3.8</v>
      </c>
      <c r="I816" s="48">
        <f>IF(MONTH(CallsTable[[#This Row],[Date of Call]])&lt;=6, YEAR(CallsTable[[#This Row],[Date of Call]]),YEAR(CallsTable[[#This Row],[Date of Call]])+1)</f>
        <v>2024</v>
      </c>
      <c r="J816" s="48" t="str">
        <f>TEXT(CallsTable[[#This Row],[Date of Call]],"DDDD")</f>
        <v>Tuesday</v>
      </c>
      <c r="K816" s="48" t="str" cm="1">
        <f t="array" ref="K816">_xlfn.IFS(CallsTable[[#This Row],[Duration]]&lt;=10,"Under 10 mins",CallsTable[[#This Row],[Duration]]&lt;=30,"10 to 30 mins", CallsTable[[#This Row],[Duration]]&lt;60,"30 to 60 mins", CallsTable[[#This Row],[Duration]]&lt;=120,"1 to 2 hours",TRUE, "More than 2 hours")</f>
        <v>30 to 60 mins</v>
      </c>
      <c r="L816" s="5">
        <f>ROUND(CallsTable[[#This Row],[Satisfaction Rating]],0)</f>
        <v>4</v>
      </c>
    </row>
    <row r="817" spans="2:12" x14ac:dyDescent="0.3">
      <c r="B817" s="72" t="s">
        <v>1991</v>
      </c>
      <c r="C817" s="20" t="s">
        <v>1171</v>
      </c>
      <c r="D817" s="20">
        <v>119</v>
      </c>
      <c r="E817" s="69" t="s">
        <v>1178</v>
      </c>
      <c r="F817" s="70">
        <v>45209</v>
      </c>
      <c r="G817" s="20">
        <v>111</v>
      </c>
      <c r="H817" s="73">
        <v>3.9</v>
      </c>
      <c r="I817" s="48">
        <f>IF(MONTH(CallsTable[[#This Row],[Date of Call]])&lt;=6, YEAR(CallsTable[[#This Row],[Date of Call]]),YEAR(CallsTable[[#This Row],[Date of Call]])+1)</f>
        <v>2024</v>
      </c>
      <c r="J817" s="48" t="str">
        <f>TEXT(CallsTable[[#This Row],[Date of Call]],"DDDD")</f>
        <v>Tuesday</v>
      </c>
      <c r="K817" s="48" t="str" cm="1">
        <f t="array" ref="K817">_xlfn.IFS(CallsTable[[#This Row],[Duration]]&lt;=10,"Under 10 mins",CallsTable[[#This Row],[Duration]]&lt;=30,"10 to 30 mins", CallsTable[[#This Row],[Duration]]&lt;60,"30 to 60 mins", CallsTable[[#This Row],[Duration]]&lt;=120,"1 to 2 hours",TRUE, "More than 2 hours")</f>
        <v>1 to 2 hours</v>
      </c>
      <c r="L817" s="5">
        <f>ROUND(CallsTable[[#This Row],[Satisfaction Rating]],0)</f>
        <v>4</v>
      </c>
    </row>
    <row r="818" spans="2:12" x14ac:dyDescent="0.3">
      <c r="B818" s="72" t="s">
        <v>1992</v>
      </c>
      <c r="C818" s="20" t="s">
        <v>1169</v>
      </c>
      <c r="D818" s="20">
        <v>108</v>
      </c>
      <c r="E818" s="69" t="s">
        <v>1184</v>
      </c>
      <c r="F818" s="70">
        <v>45209</v>
      </c>
      <c r="G818" s="20">
        <v>68</v>
      </c>
      <c r="H818" s="73">
        <v>2.5</v>
      </c>
      <c r="I818" s="48">
        <f>IF(MONTH(CallsTable[[#This Row],[Date of Call]])&lt;=6, YEAR(CallsTable[[#This Row],[Date of Call]]),YEAR(CallsTable[[#This Row],[Date of Call]])+1)</f>
        <v>2024</v>
      </c>
      <c r="J818" s="48" t="str">
        <f>TEXT(CallsTable[[#This Row],[Date of Call]],"DDDD")</f>
        <v>Tuesday</v>
      </c>
      <c r="K818" s="48" t="str" cm="1">
        <f t="array" ref="K818">_xlfn.IFS(CallsTable[[#This Row],[Duration]]&lt;=10,"Under 10 mins",CallsTable[[#This Row],[Duration]]&lt;=30,"10 to 30 mins", CallsTable[[#This Row],[Duration]]&lt;60,"30 to 60 mins", CallsTable[[#This Row],[Duration]]&lt;=120,"1 to 2 hours",TRUE, "More than 2 hours")</f>
        <v>1 to 2 hours</v>
      </c>
      <c r="L818" s="5">
        <f>ROUND(CallsTable[[#This Row],[Satisfaction Rating]],0)</f>
        <v>3</v>
      </c>
    </row>
    <row r="819" spans="2:12" x14ac:dyDescent="0.3">
      <c r="B819" s="72" t="s">
        <v>1993</v>
      </c>
      <c r="C819" s="20" t="s">
        <v>1158</v>
      </c>
      <c r="D819" s="20">
        <v>63</v>
      </c>
      <c r="E819" s="69" t="s">
        <v>1157</v>
      </c>
      <c r="F819" s="70">
        <v>45209</v>
      </c>
      <c r="G819" s="20">
        <v>172</v>
      </c>
      <c r="H819" s="73">
        <v>4.9000000000000004</v>
      </c>
      <c r="I819" s="48">
        <f>IF(MONTH(CallsTable[[#This Row],[Date of Call]])&lt;=6, YEAR(CallsTable[[#This Row],[Date of Call]]),YEAR(CallsTable[[#This Row],[Date of Call]])+1)</f>
        <v>2024</v>
      </c>
      <c r="J819" s="48" t="str">
        <f>TEXT(CallsTable[[#This Row],[Date of Call]],"DDDD")</f>
        <v>Tuesday</v>
      </c>
      <c r="K819" s="48" t="str" cm="1">
        <f t="array" ref="K819">_xlfn.IFS(CallsTable[[#This Row],[Duration]]&lt;=10,"Under 10 mins",CallsTable[[#This Row],[Duration]]&lt;=30,"10 to 30 mins", CallsTable[[#This Row],[Duration]]&lt;60,"30 to 60 mins", CallsTable[[#This Row],[Duration]]&lt;=120,"1 to 2 hours",TRUE, "More than 2 hours")</f>
        <v>1 to 2 hours</v>
      </c>
      <c r="L819" s="5">
        <f>ROUND(CallsTable[[#This Row],[Satisfaction Rating]],0)</f>
        <v>5</v>
      </c>
    </row>
    <row r="820" spans="2:12" x14ac:dyDescent="0.3">
      <c r="B820" s="72" t="s">
        <v>1994</v>
      </c>
      <c r="C820" s="20" t="s">
        <v>1192</v>
      </c>
      <c r="D820" s="20">
        <v>59</v>
      </c>
      <c r="E820" s="69" t="s">
        <v>1184</v>
      </c>
      <c r="F820" s="70">
        <v>45209</v>
      </c>
      <c r="G820" s="20">
        <v>152</v>
      </c>
      <c r="H820" s="73">
        <v>4.8</v>
      </c>
      <c r="I820" s="48">
        <f>IF(MONTH(CallsTable[[#This Row],[Date of Call]])&lt;=6, YEAR(CallsTable[[#This Row],[Date of Call]]),YEAR(CallsTable[[#This Row],[Date of Call]])+1)</f>
        <v>2024</v>
      </c>
      <c r="J820" s="48" t="str">
        <f>TEXT(CallsTable[[#This Row],[Date of Call]],"DDDD")</f>
        <v>Tuesday</v>
      </c>
      <c r="K820" s="48" t="str" cm="1">
        <f t="array" ref="K820">_xlfn.IFS(CallsTable[[#This Row],[Duration]]&lt;=10,"Under 10 mins",CallsTable[[#This Row],[Duration]]&lt;=30,"10 to 30 mins", CallsTable[[#This Row],[Duration]]&lt;60,"30 to 60 mins", CallsTable[[#This Row],[Duration]]&lt;=120,"1 to 2 hours",TRUE, "More than 2 hours")</f>
        <v>30 to 60 mins</v>
      </c>
      <c r="L820" s="5">
        <f>ROUND(CallsTable[[#This Row],[Satisfaction Rating]],0)</f>
        <v>5</v>
      </c>
    </row>
    <row r="821" spans="2:12" x14ac:dyDescent="0.3">
      <c r="B821" s="72" t="s">
        <v>1995</v>
      </c>
      <c r="C821" s="20" t="s">
        <v>1192</v>
      </c>
      <c r="D821" s="20">
        <v>90</v>
      </c>
      <c r="E821" s="69" t="s">
        <v>1166</v>
      </c>
      <c r="F821" s="70">
        <v>45209</v>
      </c>
      <c r="G821" s="20">
        <v>48</v>
      </c>
      <c r="H821" s="73">
        <v>4.7</v>
      </c>
      <c r="I821" s="48">
        <f>IF(MONTH(CallsTable[[#This Row],[Date of Call]])&lt;=6, YEAR(CallsTable[[#This Row],[Date of Call]]),YEAR(CallsTable[[#This Row],[Date of Call]])+1)</f>
        <v>2024</v>
      </c>
      <c r="J821" s="48" t="str">
        <f>TEXT(CallsTable[[#This Row],[Date of Call]],"DDDD")</f>
        <v>Tuesday</v>
      </c>
      <c r="K821" s="48" t="str" cm="1">
        <f t="array" ref="K821">_xlfn.IFS(CallsTable[[#This Row],[Duration]]&lt;=10,"Under 10 mins",CallsTable[[#This Row],[Duration]]&lt;=30,"10 to 30 mins", CallsTable[[#This Row],[Duration]]&lt;60,"30 to 60 mins", CallsTable[[#This Row],[Duration]]&lt;=120,"1 to 2 hours",TRUE, "More than 2 hours")</f>
        <v>1 to 2 hours</v>
      </c>
      <c r="L821" s="5">
        <f>ROUND(CallsTable[[#This Row],[Satisfaction Rating]],0)</f>
        <v>5</v>
      </c>
    </row>
    <row r="822" spans="2:12" x14ac:dyDescent="0.3">
      <c r="B822" s="72" t="s">
        <v>1996</v>
      </c>
      <c r="C822" s="20" t="s">
        <v>1183</v>
      </c>
      <c r="D822" s="20">
        <v>55</v>
      </c>
      <c r="E822" s="69" t="s">
        <v>1166</v>
      </c>
      <c r="F822" s="70">
        <v>45209</v>
      </c>
      <c r="G822" s="20">
        <v>25</v>
      </c>
      <c r="H822" s="73">
        <v>4.7</v>
      </c>
      <c r="I822" s="48">
        <f>IF(MONTH(CallsTable[[#This Row],[Date of Call]])&lt;=6, YEAR(CallsTable[[#This Row],[Date of Call]]),YEAR(CallsTable[[#This Row],[Date of Call]])+1)</f>
        <v>2024</v>
      </c>
      <c r="J822" s="48" t="str">
        <f>TEXT(CallsTable[[#This Row],[Date of Call]],"DDDD")</f>
        <v>Tuesday</v>
      </c>
      <c r="K822" s="48" t="str" cm="1">
        <f t="array" ref="K822">_xlfn.IFS(CallsTable[[#This Row],[Duration]]&lt;=10,"Under 10 mins",CallsTable[[#This Row],[Duration]]&lt;=30,"10 to 30 mins", CallsTable[[#This Row],[Duration]]&lt;60,"30 to 60 mins", CallsTable[[#This Row],[Duration]]&lt;=120,"1 to 2 hours",TRUE, "More than 2 hours")</f>
        <v>30 to 60 mins</v>
      </c>
      <c r="L822" s="5">
        <f>ROUND(CallsTable[[#This Row],[Satisfaction Rating]],0)</f>
        <v>5</v>
      </c>
    </row>
    <row r="823" spans="2:12" x14ac:dyDescent="0.3">
      <c r="B823" s="72" t="s">
        <v>1997</v>
      </c>
      <c r="C823" s="20" t="s">
        <v>1169</v>
      </c>
      <c r="D823" s="20">
        <v>84</v>
      </c>
      <c r="E823" s="69" t="s">
        <v>1178</v>
      </c>
      <c r="F823" s="70">
        <v>45210</v>
      </c>
      <c r="G823" s="20">
        <v>54</v>
      </c>
      <c r="H823" s="73">
        <v>3.3</v>
      </c>
      <c r="I823" s="48">
        <f>IF(MONTH(CallsTable[[#This Row],[Date of Call]])&lt;=6, YEAR(CallsTable[[#This Row],[Date of Call]]),YEAR(CallsTable[[#This Row],[Date of Call]])+1)</f>
        <v>2024</v>
      </c>
      <c r="J823" s="48" t="str">
        <f>TEXT(CallsTable[[#This Row],[Date of Call]],"DDDD")</f>
        <v>Wednesday</v>
      </c>
      <c r="K823" s="48" t="str" cm="1">
        <f t="array" ref="K823">_xlfn.IFS(CallsTable[[#This Row],[Duration]]&lt;=10,"Under 10 mins",CallsTable[[#This Row],[Duration]]&lt;=30,"10 to 30 mins", CallsTable[[#This Row],[Duration]]&lt;60,"30 to 60 mins", CallsTable[[#This Row],[Duration]]&lt;=120,"1 to 2 hours",TRUE, "More than 2 hours")</f>
        <v>1 to 2 hours</v>
      </c>
      <c r="L823" s="5">
        <f>ROUND(CallsTable[[#This Row],[Satisfaction Rating]],0)</f>
        <v>3</v>
      </c>
    </row>
    <row r="824" spans="2:12" x14ac:dyDescent="0.3">
      <c r="B824" s="72" t="s">
        <v>1998</v>
      </c>
      <c r="C824" s="20" t="s">
        <v>1169</v>
      </c>
      <c r="D824" s="20">
        <v>150</v>
      </c>
      <c r="E824" s="69" t="s">
        <v>1172</v>
      </c>
      <c r="F824" s="70">
        <v>45210</v>
      </c>
      <c r="G824" s="20">
        <v>108</v>
      </c>
      <c r="H824" s="73">
        <v>4.7</v>
      </c>
      <c r="I824" s="48">
        <f>IF(MONTH(CallsTable[[#This Row],[Date of Call]])&lt;=6, YEAR(CallsTable[[#This Row],[Date of Call]]),YEAR(CallsTable[[#This Row],[Date of Call]])+1)</f>
        <v>2024</v>
      </c>
      <c r="J824" s="48" t="str">
        <f>TEXT(CallsTable[[#This Row],[Date of Call]],"DDDD")</f>
        <v>Wednesday</v>
      </c>
      <c r="K824" s="48" t="str" cm="1">
        <f t="array" ref="K824">_xlfn.IFS(CallsTable[[#This Row],[Duration]]&lt;=10,"Under 10 mins",CallsTable[[#This Row],[Duration]]&lt;=30,"10 to 30 mins", CallsTable[[#This Row],[Duration]]&lt;60,"30 to 60 mins", CallsTable[[#This Row],[Duration]]&lt;=120,"1 to 2 hours",TRUE, "More than 2 hours")</f>
        <v>More than 2 hours</v>
      </c>
      <c r="L824" s="5">
        <f>ROUND(CallsTable[[#This Row],[Satisfaction Rating]],0)</f>
        <v>5</v>
      </c>
    </row>
    <row r="825" spans="2:12" x14ac:dyDescent="0.3">
      <c r="B825" s="72" t="s">
        <v>1999</v>
      </c>
      <c r="C825" s="20" t="s">
        <v>1179</v>
      </c>
      <c r="D825" s="20">
        <v>69</v>
      </c>
      <c r="E825" s="69" t="s">
        <v>1184</v>
      </c>
      <c r="F825" s="70">
        <v>45210</v>
      </c>
      <c r="G825" s="20">
        <v>36</v>
      </c>
      <c r="H825" s="73">
        <v>4.5</v>
      </c>
      <c r="I825" s="48">
        <f>IF(MONTH(CallsTable[[#This Row],[Date of Call]])&lt;=6, YEAR(CallsTable[[#This Row],[Date of Call]]),YEAR(CallsTable[[#This Row],[Date of Call]])+1)</f>
        <v>2024</v>
      </c>
      <c r="J825" s="48" t="str">
        <f>TEXT(CallsTable[[#This Row],[Date of Call]],"DDDD")</f>
        <v>Wednesday</v>
      </c>
      <c r="K825" s="48" t="str" cm="1">
        <f t="array" ref="K825">_xlfn.IFS(CallsTable[[#This Row],[Duration]]&lt;=10,"Under 10 mins",CallsTable[[#This Row],[Duration]]&lt;=30,"10 to 30 mins", CallsTable[[#This Row],[Duration]]&lt;60,"30 to 60 mins", CallsTable[[#This Row],[Duration]]&lt;=120,"1 to 2 hours",TRUE, "More than 2 hours")</f>
        <v>1 to 2 hours</v>
      </c>
      <c r="L825" s="5">
        <f>ROUND(CallsTable[[#This Row],[Satisfaction Rating]],0)</f>
        <v>5</v>
      </c>
    </row>
    <row r="826" spans="2:12" x14ac:dyDescent="0.3">
      <c r="B826" s="72" t="s">
        <v>2000</v>
      </c>
      <c r="C826" s="20" t="s">
        <v>1156</v>
      </c>
      <c r="D826" s="20">
        <v>120</v>
      </c>
      <c r="E826" s="69" t="s">
        <v>1166</v>
      </c>
      <c r="F826" s="70">
        <v>45211</v>
      </c>
      <c r="G826" s="20">
        <v>140</v>
      </c>
      <c r="H826" s="73">
        <v>4.5999999999999996</v>
      </c>
      <c r="I826" s="48">
        <f>IF(MONTH(CallsTable[[#This Row],[Date of Call]])&lt;=6, YEAR(CallsTable[[#This Row],[Date of Call]]),YEAR(CallsTable[[#This Row],[Date of Call]])+1)</f>
        <v>2024</v>
      </c>
      <c r="J826" s="48" t="str">
        <f>TEXT(CallsTable[[#This Row],[Date of Call]],"DDDD")</f>
        <v>Thursday</v>
      </c>
      <c r="K826" s="48" t="str" cm="1">
        <f t="array" ref="K826">_xlfn.IFS(CallsTable[[#This Row],[Duration]]&lt;=10,"Under 10 mins",CallsTable[[#This Row],[Duration]]&lt;=30,"10 to 30 mins", CallsTable[[#This Row],[Duration]]&lt;60,"30 to 60 mins", CallsTable[[#This Row],[Duration]]&lt;=120,"1 to 2 hours",TRUE, "More than 2 hours")</f>
        <v>1 to 2 hours</v>
      </c>
      <c r="L826" s="5">
        <f>ROUND(CallsTable[[#This Row],[Satisfaction Rating]],0)</f>
        <v>5</v>
      </c>
    </row>
    <row r="827" spans="2:12" x14ac:dyDescent="0.3">
      <c r="B827" s="72" t="s">
        <v>2001</v>
      </c>
      <c r="C827" s="20" t="s">
        <v>1165</v>
      </c>
      <c r="D827" s="20">
        <v>126</v>
      </c>
      <c r="E827" s="69" t="s">
        <v>1178</v>
      </c>
      <c r="F827" s="70">
        <v>45211</v>
      </c>
      <c r="G827" s="20">
        <v>50</v>
      </c>
      <c r="H827" s="73">
        <v>4.8</v>
      </c>
      <c r="I827" s="48">
        <f>IF(MONTH(CallsTable[[#This Row],[Date of Call]])&lt;=6, YEAR(CallsTable[[#This Row],[Date of Call]]),YEAR(CallsTable[[#This Row],[Date of Call]])+1)</f>
        <v>2024</v>
      </c>
      <c r="J827" s="48" t="str">
        <f>TEXT(CallsTable[[#This Row],[Date of Call]],"DDDD")</f>
        <v>Thursday</v>
      </c>
      <c r="K827" s="48" t="str" cm="1">
        <f t="array" ref="K827">_xlfn.IFS(CallsTable[[#This Row],[Duration]]&lt;=10,"Under 10 mins",CallsTable[[#This Row],[Duration]]&lt;=30,"10 to 30 mins", CallsTable[[#This Row],[Duration]]&lt;60,"30 to 60 mins", CallsTable[[#This Row],[Duration]]&lt;=120,"1 to 2 hours",TRUE, "More than 2 hours")</f>
        <v>More than 2 hours</v>
      </c>
      <c r="L827" s="5">
        <f>ROUND(CallsTable[[#This Row],[Satisfaction Rating]],0)</f>
        <v>5</v>
      </c>
    </row>
    <row r="828" spans="2:12" x14ac:dyDescent="0.3">
      <c r="B828" s="72" t="s">
        <v>2002</v>
      </c>
      <c r="C828" s="20" t="s">
        <v>1179</v>
      </c>
      <c r="D828" s="20">
        <v>120</v>
      </c>
      <c r="E828" s="69" t="s">
        <v>1157</v>
      </c>
      <c r="F828" s="70">
        <v>45211</v>
      </c>
      <c r="G828" s="20">
        <v>195</v>
      </c>
      <c r="H828" s="73">
        <v>4.3</v>
      </c>
      <c r="I828" s="48">
        <f>IF(MONTH(CallsTable[[#This Row],[Date of Call]])&lt;=6, YEAR(CallsTable[[#This Row],[Date of Call]]),YEAR(CallsTable[[#This Row],[Date of Call]])+1)</f>
        <v>2024</v>
      </c>
      <c r="J828" s="48" t="str">
        <f>TEXT(CallsTable[[#This Row],[Date of Call]],"DDDD")</f>
        <v>Thursday</v>
      </c>
      <c r="K828" s="48" t="str" cm="1">
        <f t="array" ref="K828">_xlfn.IFS(CallsTable[[#This Row],[Duration]]&lt;=10,"Under 10 mins",CallsTable[[#This Row],[Duration]]&lt;=30,"10 to 30 mins", CallsTable[[#This Row],[Duration]]&lt;60,"30 to 60 mins", CallsTable[[#This Row],[Duration]]&lt;=120,"1 to 2 hours",TRUE, "More than 2 hours")</f>
        <v>1 to 2 hours</v>
      </c>
      <c r="L828" s="5">
        <f>ROUND(CallsTable[[#This Row],[Satisfaction Rating]],0)</f>
        <v>4</v>
      </c>
    </row>
    <row r="829" spans="2:12" x14ac:dyDescent="0.3">
      <c r="B829" s="72" t="s">
        <v>2003</v>
      </c>
      <c r="C829" s="20" t="s">
        <v>1165</v>
      </c>
      <c r="D829" s="20">
        <v>139</v>
      </c>
      <c r="E829" s="69" t="s">
        <v>1166</v>
      </c>
      <c r="F829" s="70">
        <v>45212</v>
      </c>
      <c r="G829" s="20">
        <v>48</v>
      </c>
      <c r="H829" s="73">
        <v>4.7</v>
      </c>
      <c r="I829" s="48">
        <f>IF(MONTH(CallsTable[[#This Row],[Date of Call]])&lt;=6, YEAR(CallsTable[[#This Row],[Date of Call]]),YEAR(CallsTable[[#This Row],[Date of Call]])+1)</f>
        <v>2024</v>
      </c>
      <c r="J829" s="48" t="str">
        <f>TEXT(CallsTable[[#This Row],[Date of Call]],"DDDD")</f>
        <v>Friday</v>
      </c>
      <c r="K829" s="48" t="str" cm="1">
        <f t="array" ref="K829">_xlfn.IFS(CallsTable[[#This Row],[Duration]]&lt;=10,"Under 10 mins",CallsTable[[#This Row],[Duration]]&lt;=30,"10 to 30 mins", CallsTable[[#This Row],[Duration]]&lt;60,"30 to 60 mins", CallsTable[[#This Row],[Duration]]&lt;=120,"1 to 2 hours",TRUE, "More than 2 hours")</f>
        <v>More than 2 hours</v>
      </c>
      <c r="L829" s="5">
        <f>ROUND(CallsTable[[#This Row],[Satisfaction Rating]],0)</f>
        <v>5</v>
      </c>
    </row>
    <row r="830" spans="2:12" x14ac:dyDescent="0.3">
      <c r="B830" s="72" t="s">
        <v>2004</v>
      </c>
      <c r="C830" s="20" t="s">
        <v>1183</v>
      </c>
      <c r="D830" s="20">
        <v>124</v>
      </c>
      <c r="E830" s="69" t="s">
        <v>1184</v>
      </c>
      <c r="F830" s="70">
        <v>45213</v>
      </c>
      <c r="G830" s="20">
        <v>29</v>
      </c>
      <c r="H830" s="73">
        <v>4.8</v>
      </c>
      <c r="I830" s="48">
        <f>IF(MONTH(CallsTable[[#This Row],[Date of Call]])&lt;=6, YEAR(CallsTable[[#This Row],[Date of Call]]),YEAR(CallsTable[[#This Row],[Date of Call]])+1)</f>
        <v>2024</v>
      </c>
      <c r="J830" s="48" t="str">
        <f>TEXT(CallsTable[[#This Row],[Date of Call]],"DDDD")</f>
        <v>Saturday</v>
      </c>
      <c r="K830" s="48" t="str" cm="1">
        <f t="array" ref="K830">_xlfn.IFS(CallsTable[[#This Row],[Duration]]&lt;=10,"Under 10 mins",CallsTable[[#This Row],[Duration]]&lt;=30,"10 to 30 mins", CallsTable[[#This Row],[Duration]]&lt;60,"30 to 60 mins", CallsTable[[#This Row],[Duration]]&lt;=120,"1 to 2 hours",TRUE, "More than 2 hours")</f>
        <v>More than 2 hours</v>
      </c>
      <c r="L830" s="5">
        <f>ROUND(CallsTable[[#This Row],[Satisfaction Rating]],0)</f>
        <v>5</v>
      </c>
    </row>
    <row r="831" spans="2:12" x14ac:dyDescent="0.3">
      <c r="B831" s="72" t="s">
        <v>2005</v>
      </c>
      <c r="C831" s="20" t="s">
        <v>1156</v>
      </c>
      <c r="D831" s="20">
        <v>108</v>
      </c>
      <c r="E831" s="69" t="s">
        <v>1157</v>
      </c>
      <c r="F831" s="70">
        <v>45213</v>
      </c>
      <c r="G831" s="20">
        <v>44</v>
      </c>
      <c r="H831" s="73">
        <v>4.7</v>
      </c>
      <c r="I831" s="48">
        <f>IF(MONTH(CallsTable[[#This Row],[Date of Call]])&lt;=6, YEAR(CallsTable[[#This Row],[Date of Call]]),YEAR(CallsTable[[#This Row],[Date of Call]])+1)</f>
        <v>2024</v>
      </c>
      <c r="J831" s="48" t="str">
        <f>TEXT(CallsTable[[#This Row],[Date of Call]],"DDDD")</f>
        <v>Saturday</v>
      </c>
      <c r="K831" s="48" t="str" cm="1">
        <f t="array" ref="K831">_xlfn.IFS(CallsTable[[#This Row],[Duration]]&lt;=10,"Under 10 mins",CallsTable[[#This Row],[Duration]]&lt;=30,"10 to 30 mins", CallsTable[[#This Row],[Duration]]&lt;60,"30 to 60 mins", CallsTable[[#This Row],[Duration]]&lt;=120,"1 to 2 hours",TRUE, "More than 2 hours")</f>
        <v>1 to 2 hours</v>
      </c>
      <c r="L831" s="5">
        <f>ROUND(CallsTable[[#This Row],[Satisfaction Rating]],0)</f>
        <v>5</v>
      </c>
    </row>
    <row r="832" spans="2:12" x14ac:dyDescent="0.3">
      <c r="B832" s="72" t="s">
        <v>2006</v>
      </c>
      <c r="C832" s="20" t="s">
        <v>1161</v>
      </c>
      <c r="D832" s="20">
        <v>132</v>
      </c>
      <c r="E832" s="69" t="s">
        <v>1172</v>
      </c>
      <c r="F832" s="70">
        <v>45213</v>
      </c>
      <c r="G832" s="20">
        <v>140</v>
      </c>
      <c r="H832" s="73">
        <v>4.3</v>
      </c>
      <c r="I832" s="48">
        <f>IF(MONTH(CallsTable[[#This Row],[Date of Call]])&lt;=6, YEAR(CallsTable[[#This Row],[Date of Call]]),YEAR(CallsTable[[#This Row],[Date of Call]])+1)</f>
        <v>2024</v>
      </c>
      <c r="J832" s="48" t="str">
        <f>TEXT(CallsTable[[#This Row],[Date of Call]],"DDDD")</f>
        <v>Saturday</v>
      </c>
      <c r="K832" s="48" t="str" cm="1">
        <f t="array" ref="K832">_xlfn.IFS(CallsTable[[#This Row],[Duration]]&lt;=10,"Under 10 mins",CallsTable[[#This Row],[Duration]]&lt;=30,"10 to 30 mins", CallsTable[[#This Row],[Duration]]&lt;60,"30 to 60 mins", CallsTable[[#This Row],[Duration]]&lt;=120,"1 to 2 hours",TRUE, "More than 2 hours")</f>
        <v>More than 2 hours</v>
      </c>
      <c r="L832" s="5">
        <f>ROUND(CallsTable[[#This Row],[Satisfaction Rating]],0)</f>
        <v>4</v>
      </c>
    </row>
    <row r="833" spans="2:12" x14ac:dyDescent="0.3">
      <c r="B833" s="72" t="s">
        <v>2007</v>
      </c>
      <c r="C833" s="20" t="s">
        <v>1158</v>
      </c>
      <c r="D833" s="20">
        <v>67</v>
      </c>
      <c r="E833" s="69" t="s">
        <v>1172</v>
      </c>
      <c r="F833" s="70">
        <v>45213</v>
      </c>
      <c r="G833" s="20">
        <v>105</v>
      </c>
      <c r="H833" s="73">
        <v>3.8</v>
      </c>
      <c r="I833" s="48">
        <f>IF(MONTH(CallsTable[[#This Row],[Date of Call]])&lt;=6, YEAR(CallsTable[[#This Row],[Date of Call]]),YEAR(CallsTable[[#This Row],[Date of Call]])+1)</f>
        <v>2024</v>
      </c>
      <c r="J833" s="48" t="str">
        <f>TEXT(CallsTable[[#This Row],[Date of Call]],"DDDD")</f>
        <v>Saturday</v>
      </c>
      <c r="K833" s="48" t="str" cm="1">
        <f t="array" ref="K833">_xlfn.IFS(CallsTable[[#This Row],[Duration]]&lt;=10,"Under 10 mins",CallsTable[[#This Row],[Duration]]&lt;=30,"10 to 30 mins", CallsTable[[#This Row],[Duration]]&lt;60,"30 to 60 mins", CallsTable[[#This Row],[Duration]]&lt;=120,"1 to 2 hours",TRUE, "More than 2 hours")</f>
        <v>1 to 2 hours</v>
      </c>
      <c r="L833" s="5">
        <f>ROUND(CallsTable[[#This Row],[Satisfaction Rating]],0)</f>
        <v>4</v>
      </c>
    </row>
    <row r="834" spans="2:12" x14ac:dyDescent="0.3">
      <c r="B834" s="72" t="s">
        <v>2008</v>
      </c>
      <c r="C834" s="20" t="s">
        <v>1176</v>
      </c>
      <c r="D834" s="20">
        <v>125</v>
      </c>
      <c r="E834" s="69" t="s">
        <v>1172</v>
      </c>
      <c r="F834" s="70">
        <v>45213</v>
      </c>
      <c r="G834" s="20">
        <v>82</v>
      </c>
      <c r="H834" s="73">
        <v>4.5999999999999996</v>
      </c>
      <c r="I834" s="48">
        <f>IF(MONTH(CallsTable[[#This Row],[Date of Call]])&lt;=6, YEAR(CallsTable[[#This Row],[Date of Call]]),YEAR(CallsTable[[#This Row],[Date of Call]])+1)</f>
        <v>2024</v>
      </c>
      <c r="J834" s="48" t="str">
        <f>TEXT(CallsTable[[#This Row],[Date of Call]],"DDDD")</f>
        <v>Saturday</v>
      </c>
      <c r="K834" s="48" t="str" cm="1">
        <f t="array" ref="K834">_xlfn.IFS(CallsTable[[#This Row],[Duration]]&lt;=10,"Under 10 mins",CallsTable[[#This Row],[Duration]]&lt;=30,"10 to 30 mins", CallsTable[[#This Row],[Duration]]&lt;60,"30 to 60 mins", CallsTable[[#This Row],[Duration]]&lt;=120,"1 to 2 hours",TRUE, "More than 2 hours")</f>
        <v>More than 2 hours</v>
      </c>
      <c r="L834" s="5">
        <f>ROUND(CallsTable[[#This Row],[Satisfaction Rating]],0)</f>
        <v>5</v>
      </c>
    </row>
    <row r="835" spans="2:12" x14ac:dyDescent="0.3">
      <c r="B835" s="72" t="s">
        <v>2009</v>
      </c>
      <c r="C835" s="20" t="s">
        <v>1156</v>
      </c>
      <c r="D835" s="20">
        <v>23</v>
      </c>
      <c r="E835" s="69" t="s">
        <v>1157</v>
      </c>
      <c r="F835" s="70">
        <v>45213</v>
      </c>
      <c r="G835" s="20">
        <v>24</v>
      </c>
      <c r="H835" s="73">
        <v>2.9</v>
      </c>
      <c r="I835" s="48">
        <f>IF(MONTH(CallsTable[[#This Row],[Date of Call]])&lt;=6, YEAR(CallsTable[[#This Row],[Date of Call]]),YEAR(CallsTable[[#This Row],[Date of Call]])+1)</f>
        <v>2024</v>
      </c>
      <c r="J835" s="48" t="str">
        <f>TEXT(CallsTable[[#This Row],[Date of Call]],"DDDD")</f>
        <v>Saturday</v>
      </c>
      <c r="K835" s="48" t="str" cm="1">
        <f t="array" ref="K835">_xlfn.IFS(CallsTable[[#This Row],[Duration]]&lt;=10,"Under 10 mins",CallsTable[[#This Row],[Duration]]&lt;=30,"10 to 30 mins", CallsTable[[#This Row],[Duration]]&lt;60,"30 to 60 mins", CallsTable[[#This Row],[Duration]]&lt;=120,"1 to 2 hours",TRUE, "More than 2 hours")</f>
        <v>10 to 30 mins</v>
      </c>
      <c r="L835" s="5">
        <f>ROUND(CallsTable[[#This Row],[Satisfaction Rating]],0)</f>
        <v>3</v>
      </c>
    </row>
    <row r="836" spans="2:12" x14ac:dyDescent="0.3">
      <c r="B836" s="72" t="s">
        <v>2010</v>
      </c>
      <c r="C836" s="20" t="s">
        <v>1171</v>
      </c>
      <c r="D836" s="20">
        <v>131</v>
      </c>
      <c r="E836" s="69" t="s">
        <v>1184</v>
      </c>
      <c r="F836" s="70">
        <v>45214</v>
      </c>
      <c r="G836" s="20">
        <v>205</v>
      </c>
      <c r="H836" s="73">
        <v>4.8</v>
      </c>
      <c r="I836" s="48">
        <f>IF(MONTH(CallsTable[[#This Row],[Date of Call]])&lt;=6, YEAR(CallsTable[[#This Row],[Date of Call]]),YEAR(CallsTable[[#This Row],[Date of Call]])+1)</f>
        <v>2024</v>
      </c>
      <c r="J836" s="48" t="str">
        <f>TEXT(CallsTable[[#This Row],[Date of Call]],"DDDD")</f>
        <v>Sunday</v>
      </c>
      <c r="K836" s="48" t="str" cm="1">
        <f t="array" ref="K836">_xlfn.IFS(CallsTable[[#This Row],[Duration]]&lt;=10,"Under 10 mins",CallsTable[[#This Row],[Duration]]&lt;=30,"10 to 30 mins", CallsTable[[#This Row],[Duration]]&lt;60,"30 to 60 mins", CallsTable[[#This Row],[Duration]]&lt;=120,"1 to 2 hours",TRUE, "More than 2 hours")</f>
        <v>More than 2 hours</v>
      </c>
      <c r="L836" s="5">
        <f>ROUND(CallsTable[[#This Row],[Satisfaction Rating]],0)</f>
        <v>5</v>
      </c>
    </row>
    <row r="837" spans="2:12" x14ac:dyDescent="0.3">
      <c r="B837" s="72" t="s">
        <v>2011</v>
      </c>
      <c r="C837" s="20" t="s">
        <v>1161</v>
      </c>
      <c r="D837" s="20">
        <v>56</v>
      </c>
      <c r="E837" s="69" t="s">
        <v>1166</v>
      </c>
      <c r="F837" s="70">
        <v>45214</v>
      </c>
      <c r="G837" s="20">
        <v>225</v>
      </c>
      <c r="H837" s="73">
        <v>4.9000000000000004</v>
      </c>
      <c r="I837" s="48">
        <f>IF(MONTH(CallsTable[[#This Row],[Date of Call]])&lt;=6, YEAR(CallsTable[[#This Row],[Date of Call]]),YEAR(CallsTable[[#This Row],[Date of Call]])+1)</f>
        <v>2024</v>
      </c>
      <c r="J837" s="48" t="str">
        <f>TEXT(CallsTable[[#This Row],[Date of Call]],"DDDD")</f>
        <v>Sunday</v>
      </c>
      <c r="K837" s="48" t="str" cm="1">
        <f t="array" ref="K837">_xlfn.IFS(CallsTable[[#This Row],[Duration]]&lt;=10,"Under 10 mins",CallsTable[[#This Row],[Duration]]&lt;=30,"10 to 30 mins", CallsTable[[#This Row],[Duration]]&lt;60,"30 to 60 mins", CallsTable[[#This Row],[Duration]]&lt;=120,"1 to 2 hours",TRUE, "More than 2 hours")</f>
        <v>30 to 60 mins</v>
      </c>
      <c r="L837" s="5">
        <f>ROUND(CallsTable[[#This Row],[Satisfaction Rating]],0)</f>
        <v>5</v>
      </c>
    </row>
    <row r="838" spans="2:12" x14ac:dyDescent="0.3">
      <c r="B838" s="72" t="s">
        <v>2012</v>
      </c>
      <c r="C838" s="20" t="s">
        <v>1171</v>
      </c>
      <c r="D838" s="20">
        <v>70</v>
      </c>
      <c r="E838" s="69" t="s">
        <v>1184</v>
      </c>
      <c r="F838" s="70">
        <v>45214</v>
      </c>
      <c r="G838" s="20">
        <v>50</v>
      </c>
      <c r="H838" s="73">
        <v>3.4</v>
      </c>
      <c r="I838" s="48">
        <f>IF(MONTH(CallsTable[[#This Row],[Date of Call]])&lt;=6, YEAR(CallsTable[[#This Row],[Date of Call]]),YEAR(CallsTable[[#This Row],[Date of Call]])+1)</f>
        <v>2024</v>
      </c>
      <c r="J838" s="48" t="str">
        <f>TEXT(CallsTable[[#This Row],[Date of Call]],"DDDD")</f>
        <v>Sunday</v>
      </c>
      <c r="K838" s="48" t="str" cm="1">
        <f t="array" ref="K838">_xlfn.IFS(CallsTable[[#This Row],[Duration]]&lt;=10,"Under 10 mins",CallsTable[[#This Row],[Duration]]&lt;=30,"10 to 30 mins", CallsTable[[#This Row],[Duration]]&lt;60,"30 to 60 mins", CallsTable[[#This Row],[Duration]]&lt;=120,"1 to 2 hours",TRUE, "More than 2 hours")</f>
        <v>1 to 2 hours</v>
      </c>
      <c r="L838" s="5">
        <f>ROUND(CallsTable[[#This Row],[Satisfaction Rating]],0)</f>
        <v>3</v>
      </c>
    </row>
    <row r="839" spans="2:12" x14ac:dyDescent="0.3">
      <c r="B839" s="72" t="s">
        <v>2013</v>
      </c>
      <c r="C839" s="20" t="s">
        <v>1171</v>
      </c>
      <c r="D839" s="20">
        <v>55</v>
      </c>
      <c r="E839" s="69" t="s">
        <v>1172</v>
      </c>
      <c r="F839" s="70">
        <v>45214</v>
      </c>
      <c r="G839" s="20">
        <v>80</v>
      </c>
      <c r="H839" s="73">
        <v>4.3</v>
      </c>
      <c r="I839" s="48">
        <f>IF(MONTH(CallsTable[[#This Row],[Date of Call]])&lt;=6, YEAR(CallsTable[[#This Row],[Date of Call]]),YEAR(CallsTable[[#This Row],[Date of Call]])+1)</f>
        <v>2024</v>
      </c>
      <c r="J839" s="48" t="str">
        <f>TEXT(CallsTable[[#This Row],[Date of Call]],"DDDD")</f>
        <v>Sunday</v>
      </c>
      <c r="K839" s="48" t="str" cm="1">
        <f t="array" ref="K839">_xlfn.IFS(CallsTable[[#This Row],[Duration]]&lt;=10,"Under 10 mins",CallsTable[[#This Row],[Duration]]&lt;=30,"10 to 30 mins", CallsTable[[#This Row],[Duration]]&lt;60,"30 to 60 mins", CallsTable[[#This Row],[Duration]]&lt;=120,"1 to 2 hours",TRUE, "More than 2 hours")</f>
        <v>30 to 60 mins</v>
      </c>
      <c r="L839" s="5">
        <f>ROUND(CallsTable[[#This Row],[Satisfaction Rating]],0)</f>
        <v>4</v>
      </c>
    </row>
    <row r="840" spans="2:12" x14ac:dyDescent="0.3">
      <c r="B840" s="72" t="s">
        <v>2014</v>
      </c>
      <c r="C840" s="20" t="s">
        <v>1176</v>
      </c>
      <c r="D840" s="20">
        <v>77</v>
      </c>
      <c r="E840" s="69" t="s">
        <v>1166</v>
      </c>
      <c r="F840" s="70">
        <v>45214</v>
      </c>
      <c r="G840" s="20">
        <v>78</v>
      </c>
      <c r="H840" s="73">
        <v>3.9</v>
      </c>
      <c r="I840" s="48">
        <f>IF(MONTH(CallsTable[[#This Row],[Date of Call]])&lt;=6, YEAR(CallsTable[[#This Row],[Date of Call]]),YEAR(CallsTable[[#This Row],[Date of Call]])+1)</f>
        <v>2024</v>
      </c>
      <c r="J840" s="48" t="str">
        <f>TEXT(CallsTable[[#This Row],[Date of Call]],"DDDD")</f>
        <v>Sunday</v>
      </c>
      <c r="K840" s="48" t="str" cm="1">
        <f t="array" ref="K840">_xlfn.IFS(CallsTable[[#This Row],[Duration]]&lt;=10,"Under 10 mins",CallsTable[[#This Row],[Duration]]&lt;=30,"10 to 30 mins", CallsTable[[#This Row],[Duration]]&lt;60,"30 to 60 mins", CallsTable[[#This Row],[Duration]]&lt;=120,"1 to 2 hours",TRUE, "More than 2 hours")</f>
        <v>1 to 2 hours</v>
      </c>
      <c r="L840" s="5">
        <f>ROUND(CallsTable[[#This Row],[Satisfaction Rating]],0)</f>
        <v>4</v>
      </c>
    </row>
    <row r="841" spans="2:12" x14ac:dyDescent="0.3">
      <c r="B841" s="72" t="s">
        <v>2015</v>
      </c>
      <c r="C841" s="20" t="s">
        <v>1169</v>
      </c>
      <c r="D841" s="20">
        <v>133</v>
      </c>
      <c r="E841" s="69" t="s">
        <v>1184</v>
      </c>
      <c r="F841" s="70">
        <v>45215</v>
      </c>
      <c r="G841" s="20">
        <v>40</v>
      </c>
      <c r="H841" s="73">
        <v>3.9</v>
      </c>
      <c r="I841" s="48">
        <f>IF(MONTH(CallsTable[[#This Row],[Date of Call]])&lt;=6, YEAR(CallsTable[[#This Row],[Date of Call]]),YEAR(CallsTable[[#This Row],[Date of Call]])+1)</f>
        <v>2024</v>
      </c>
      <c r="J841" s="48" t="str">
        <f>TEXT(CallsTable[[#This Row],[Date of Call]],"DDDD")</f>
        <v>Monday</v>
      </c>
      <c r="K841" s="48" t="str" cm="1">
        <f t="array" ref="K841">_xlfn.IFS(CallsTable[[#This Row],[Duration]]&lt;=10,"Under 10 mins",CallsTable[[#This Row],[Duration]]&lt;=30,"10 to 30 mins", CallsTable[[#This Row],[Duration]]&lt;60,"30 to 60 mins", CallsTable[[#This Row],[Duration]]&lt;=120,"1 to 2 hours",TRUE, "More than 2 hours")</f>
        <v>More than 2 hours</v>
      </c>
      <c r="L841" s="5">
        <f>ROUND(CallsTable[[#This Row],[Satisfaction Rating]],0)</f>
        <v>4</v>
      </c>
    </row>
    <row r="842" spans="2:12" x14ac:dyDescent="0.3">
      <c r="B842" s="72" t="s">
        <v>2016</v>
      </c>
      <c r="C842" s="20" t="s">
        <v>1176</v>
      </c>
      <c r="D842" s="20">
        <v>77</v>
      </c>
      <c r="E842" s="69" t="s">
        <v>1166</v>
      </c>
      <c r="F842" s="70">
        <v>45215</v>
      </c>
      <c r="G842" s="20">
        <v>176</v>
      </c>
      <c r="H842" s="73">
        <v>1.5</v>
      </c>
      <c r="I842" s="48">
        <f>IF(MONTH(CallsTable[[#This Row],[Date of Call]])&lt;=6, YEAR(CallsTable[[#This Row],[Date of Call]]),YEAR(CallsTable[[#This Row],[Date of Call]])+1)</f>
        <v>2024</v>
      </c>
      <c r="J842" s="48" t="str">
        <f>TEXT(CallsTable[[#This Row],[Date of Call]],"DDDD")</f>
        <v>Monday</v>
      </c>
      <c r="K842" s="48" t="str" cm="1">
        <f t="array" ref="K842">_xlfn.IFS(CallsTable[[#This Row],[Duration]]&lt;=10,"Under 10 mins",CallsTable[[#This Row],[Duration]]&lt;=30,"10 to 30 mins", CallsTable[[#This Row],[Duration]]&lt;60,"30 to 60 mins", CallsTable[[#This Row],[Duration]]&lt;=120,"1 to 2 hours",TRUE, "More than 2 hours")</f>
        <v>1 to 2 hours</v>
      </c>
      <c r="L842" s="5">
        <f>ROUND(CallsTable[[#This Row],[Satisfaction Rating]],0)</f>
        <v>2</v>
      </c>
    </row>
    <row r="843" spans="2:12" x14ac:dyDescent="0.3">
      <c r="B843" s="72" t="s">
        <v>2017</v>
      </c>
      <c r="C843" s="20" t="s">
        <v>1192</v>
      </c>
      <c r="D843" s="20">
        <v>103</v>
      </c>
      <c r="E843" s="69" t="s">
        <v>1184</v>
      </c>
      <c r="F843" s="70">
        <v>45215</v>
      </c>
      <c r="G843" s="20">
        <v>78</v>
      </c>
      <c r="H843" s="73">
        <v>3</v>
      </c>
      <c r="I843" s="48">
        <f>IF(MONTH(CallsTable[[#This Row],[Date of Call]])&lt;=6, YEAR(CallsTable[[#This Row],[Date of Call]]),YEAR(CallsTable[[#This Row],[Date of Call]])+1)</f>
        <v>2024</v>
      </c>
      <c r="J843" s="48" t="str">
        <f>TEXT(CallsTable[[#This Row],[Date of Call]],"DDDD")</f>
        <v>Monday</v>
      </c>
      <c r="K843" s="48" t="str" cm="1">
        <f t="array" ref="K843">_xlfn.IFS(CallsTable[[#This Row],[Duration]]&lt;=10,"Under 10 mins",CallsTable[[#This Row],[Duration]]&lt;=30,"10 to 30 mins", CallsTable[[#This Row],[Duration]]&lt;60,"30 to 60 mins", CallsTable[[#This Row],[Duration]]&lt;=120,"1 to 2 hours",TRUE, "More than 2 hours")</f>
        <v>1 to 2 hours</v>
      </c>
      <c r="L843" s="5">
        <f>ROUND(CallsTable[[#This Row],[Satisfaction Rating]],0)</f>
        <v>3</v>
      </c>
    </row>
    <row r="844" spans="2:12" x14ac:dyDescent="0.3">
      <c r="B844" s="72" t="s">
        <v>2018</v>
      </c>
      <c r="C844" s="20" t="s">
        <v>1179</v>
      </c>
      <c r="D844" s="20">
        <v>32</v>
      </c>
      <c r="E844" s="69" t="s">
        <v>1166</v>
      </c>
      <c r="F844" s="70">
        <v>45215</v>
      </c>
      <c r="G844" s="20">
        <v>42</v>
      </c>
      <c r="H844" s="73">
        <v>4.2</v>
      </c>
      <c r="I844" s="48">
        <f>IF(MONTH(CallsTable[[#This Row],[Date of Call]])&lt;=6, YEAR(CallsTable[[#This Row],[Date of Call]]),YEAR(CallsTable[[#This Row],[Date of Call]])+1)</f>
        <v>2024</v>
      </c>
      <c r="J844" s="48" t="str">
        <f>TEXT(CallsTable[[#This Row],[Date of Call]],"DDDD")</f>
        <v>Monday</v>
      </c>
      <c r="K844" s="48" t="str" cm="1">
        <f t="array" ref="K844">_xlfn.IFS(CallsTable[[#This Row],[Duration]]&lt;=10,"Under 10 mins",CallsTable[[#This Row],[Duration]]&lt;=30,"10 to 30 mins", CallsTable[[#This Row],[Duration]]&lt;60,"30 to 60 mins", CallsTable[[#This Row],[Duration]]&lt;=120,"1 to 2 hours",TRUE, "More than 2 hours")</f>
        <v>30 to 60 mins</v>
      </c>
      <c r="L844" s="5">
        <f>ROUND(CallsTable[[#This Row],[Satisfaction Rating]],0)</f>
        <v>4</v>
      </c>
    </row>
    <row r="845" spans="2:12" x14ac:dyDescent="0.3">
      <c r="B845" s="72" t="s">
        <v>2019</v>
      </c>
      <c r="C845" s="20" t="s">
        <v>1169</v>
      </c>
      <c r="D845" s="20">
        <v>30</v>
      </c>
      <c r="E845" s="69" t="s">
        <v>1184</v>
      </c>
      <c r="F845" s="70">
        <v>45215</v>
      </c>
      <c r="G845" s="20">
        <v>38</v>
      </c>
      <c r="H845" s="73">
        <v>3.7</v>
      </c>
      <c r="I845" s="48">
        <f>IF(MONTH(CallsTable[[#This Row],[Date of Call]])&lt;=6, YEAR(CallsTable[[#This Row],[Date of Call]]),YEAR(CallsTable[[#This Row],[Date of Call]])+1)</f>
        <v>2024</v>
      </c>
      <c r="J845" s="48" t="str">
        <f>TEXT(CallsTable[[#This Row],[Date of Call]],"DDDD")</f>
        <v>Monday</v>
      </c>
      <c r="K845" s="48" t="str" cm="1">
        <f t="array" ref="K845">_xlfn.IFS(CallsTable[[#This Row],[Duration]]&lt;=10,"Under 10 mins",CallsTable[[#This Row],[Duration]]&lt;=30,"10 to 30 mins", CallsTable[[#This Row],[Duration]]&lt;60,"30 to 60 mins", CallsTable[[#This Row],[Duration]]&lt;=120,"1 to 2 hours",TRUE, "More than 2 hours")</f>
        <v>10 to 30 mins</v>
      </c>
      <c r="L845" s="5">
        <f>ROUND(CallsTable[[#This Row],[Satisfaction Rating]],0)</f>
        <v>4</v>
      </c>
    </row>
    <row r="846" spans="2:12" x14ac:dyDescent="0.3">
      <c r="B846" s="72" t="s">
        <v>2020</v>
      </c>
      <c r="C846" s="20" t="s">
        <v>1165</v>
      </c>
      <c r="D846" s="20">
        <v>87</v>
      </c>
      <c r="E846" s="69" t="s">
        <v>1178</v>
      </c>
      <c r="F846" s="70">
        <v>45215</v>
      </c>
      <c r="G846" s="20">
        <v>27</v>
      </c>
      <c r="H846" s="73">
        <v>4.2</v>
      </c>
      <c r="I846" s="48">
        <f>IF(MONTH(CallsTable[[#This Row],[Date of Call]])&lt;=6, YEAR(CallsTable[[#This Row],[Date of Call]]),YEAR(CallsTable[[#This Row],[Date of Call]])+1)</f>
        <v>2024</v>
      </c>
      <c r="J846" s="48" t="str">
        <f>TEXT(CallsTable[[#This Row],[Date of Call]],"DDDD")</f>
        <v>Monday</v>
      </c>
      <c r="K846" s="48" t="str" cm="1">
        <f t="array" ref="K846">_xlfn.IFS(CallsTable[[#This Row],[Duration]]&lt;=10,"Under 10 mins",CallsTable[[#This Row],[Duration]]&lt;=30,"10 to 30 mins", CallsTable[[#This Row],[Duration]]&lt;60,"30 to 60 mins", CallsTable[[#This Row],[Duration]]&lt;=120,"1 to 2 hours",TRUE, "More than 2 hours")</f>
        <v>1 to 2 hours</v>
      </c>
      <c r="L846" s="5">
        <f>ROUND(CallsTable[[#This Row],[Satisfaction Rating]],0)</f>
        <v>4</v>
      </c>
    </row>
    <row r="847" spans="2:12" x14ac:dyDescent="0.3">
      <c r="B847" s="72" t="s">
        <v>2021</v>
      </c>
      <c r="C847" s="20" t="s">
        <v>1176</v>
      </c>
      <c r="D847" s="20">
        <v>137</v>
      </c>
      <c r="E847" s="69" t="s">
        <v>1157</v>
      </c>
      <c r="F847" s="70">
        <v>45216</v>
      </c>
      <c r="G847" s="20">
        <v>45</v>
      </c>
      <c r="H847" s="73">
        <v>4.4000000000000004</v>
      </c>
      <c r="I847" s="48">
        <f>IF(MONTH(CallsTable[[#This Row],[Date of Call]])&lt;=6, YEAR(CallsTable[[#This Row],[Date of Call]]),YEAR(CallsTable[[#This Row],[Date of Call]])+1)</f>
        <v>2024</v>
      </c>
      <c r="J847" s="48" t="str">
        <f>TEXT(CallsTable[[#This Row],[Date of Call]],"DDDD")</f>
        <v>Tuesday</v>
      </c>
      <c r="K847" s="48" t="str" cm="1">
        <f t="array" ref="K847">_xlfn.IFS(CallsTable[[#This Row],[Duration]]&lt;=10,"Under 10 mins",CallsTable[[#This Row],[Duration]]&lt;=30,"10 to 30 mins", CallsTable[[#This Row],[Duration]]&lt;60,"30 to 60 mins", CallsTable[[#This Row],[Duration]]&lt;=120,"1 to 2 hours",TRUE, "More than 2 hours")</f>
        <v>More than 2 hours</v>
      </c>
      <c r="L847" s="5">
        <f>ROUND(CallsTable[[#This Row],[Satisfaction Rating]],0)</f>
        <v>4</v>
      </c>
    </row>
    <row r="848" spans="2:12" x14ac:dyDescent="0.3">
      <c r="B848" s="72" t="s">
        <v>2022</v>
      </c>
      <c r="C848" s="20" t="s">
        <v>1187</v>
      </c>
      <c r="D848" s="20">
        <v>96</v>
      </c>
      <c r="E848" s="69" t="s">
        <v>1184</v>
      </c>
      <c r="F848" s="70">
        <v>45216</v>
      </c>
      <c r="G848" s="20">
        <v>215</v>
      </c>
      <c r="H848" s="73">
        <v>4</v>
      </c>
      <c r="I848" s="48">
        <f>IF(MONTH(CallsTable[[#This Row],[Date of Call]])&lt;=6, YEAR(CallsTable[[#This Row],[Date of Call]]),YEAR(CallsTable[[#This Row],[Date of Call]])+1)</f>
        <v>2024</v>
      </c>
      <c r="J848" s="48" t="str">
        <f>TEXT(CallsTable[[#This Row],[Date of Call]],"DDDD")</f>
        <v>Tuesday</v>
      </c>
      <c r="K848" s="48" t="str" cm="1">
        <f t="array" ref="K848">_xlfn.IFS(CallsTable[[#This Row],[Duration]]&lt;=10,"Under 10 mins",CallsTable[[#This Row],[Duration]]&lt;=30,"10 to 30 mins", CallsTable[[#This Row],[Duration]]&lt;60,"30 to 60 mins", CallsTable[[#This Row],[Duration]]&lt;=120,"1 to 2 hours",TRUE, "More than 2 hours")</f>
        <v>1 to 2 hours</v>
      </c>
      <c r="L848" s="5">
        <f>ROUND(CallsTable[[#This Row],[Satisfaction Rating]],0)</f>
        <v>4</v>
      </c>
    </row>
    <row r="849" spans="2:12" x14ac:dyDescent="0.3">
      <c r="B849" s="72" t="s">
        <v>2023</v>
      </c>
      <c r="C849" s="20" t="s">
        <v>1183</v>
      </c>
      <c r="D849" s="20">
        <v>155</v>
      </c>
      <c r="E849" s="69" t="s">
        <v>1184</v>
      </c>
      <c r="F849" s="70">
        <v>45217</v>
      </c>
      <c r="G849" s="20">
        <v>72</v>
      </c>
      <c r="H849" s="73">
        <v>4.7</v>
      </c>
      <c r="I849" s="48">
        <f>IF(MONTH(CallsTable[[#This Row],[Date of Call]])&lt;=6, YEAR(CallsTable[[#This Row],[Date of Call]]),YEAR(CallsTable[[#This Row],[Date of Call]])+1)</f>
        <v>2024</v>
      </c>
      <c r="J849" s="48" t="str">
        <f>TEXT(CallsTable[[#This Row],[Date of Call]],"DDDD")</f>
        <v>Wednesday</v>
      </c>
      <c r="K849" s="48" t="str" cm="1">
        <f t="array" ref="K849">_xlfn.IFS(CallsTable[[#This Row],[Duration]]&lt;=10,"Under 10 mins",CallsTable[[#This Row],[Duration]]&lt;=30,"10 to 30 mins", CallsTable[[#This Row],[Duration]]&lt;60,"30 to 60 mins", CallsTable[[#This Row],[Duration]]&lt;=120,"1 to 2 hours",TRUE, "More than 2 hours")</f>
        <v>More than 2 hours</v>
      </c>
      <c r="L849" s="5">
        <f>ROUND(CallsTable[[#This Row],[Satisfaction Rating]],0)</f>
        <v>5</v>
      </c>
    </row>
    <row r="850" spans="2:12" x14ac:dyDescent="0.3">
      <c r="B850" s="72" t="s">
        <v>2024</v>
      </c>
      <c r="C850" s="20" t="s">
        <v>1169</v>
      </c>
      <c r="D850" s="20">
        <v>173</v>
      </c>
      <c r="E850" s="69" t="s">
        <v>1172</v>
      </c>
      <c r="F850" s="70">
        <v>45217</v>
      </c>
      <c r="G850" s="20">
        <v>160</v>
      </c>
      <c r="H850" s="73">
        <v>2.8</v>
      </c>
      <c r="I850" s="48">
        <f>IF(MONTH(CallsTable[[#This Row],[Date of Call]])&lt;=6, YEAR(CallsTable[[#This Row],[Date of Call]]),YEAR(CallsTable[[#This Row],[Date of Call]])+1)</f>
        <v>2024</v>
      </c>
      <c r="J850" s="48" t="str">
        <f>TEXT(CallsTable[[#This Row],[Date of Call]],"DDDD")</f>
        <v>Wednesday</v>
      </c>
      <c r="K850" s="48" t="str" cm="1">
        <f t="array" ref="K850">_xlfn.IFS(CallsTable[[#This Row],[Duration]]&lt;=10,"Under 10 mins",CallsTable[[#This Row],[Duration]]&lt;=30,"10 to 30 mins", CallsTable[[#This Row],[Duration]]&lt;60,"30 to 60 mins", CallsTable[[#This Row],[Duration]]&lt;=120,"1 to 2 hours",TRUE, "More than 2 hours")</f>
        <v>More than 2 hours</v>
      </c>
      <c r="L850" s="5">
        <f>ROUND(CallsTable[[#This Row],[Satisfaction Rating]],0)</f>
        <v>3</v>
      </c>
    </row>
    <row r="851" spans="2:12" x14ac:dyDescent="0.3">
      <c r="B851" s="72" t="s">
        <v>2025</v>
      </c>
      <c r="C851" s="20" t="s">
        <v>1183</v>
      </c>
      <c r="D851" s="20">
        <v>127</v>
      </c>
      <c r="E851" s="69" t="s">
        <v>1184</v>
      </c>
      <c r="F851" s="70">
        <v>45217</v>
      </c>
      <c r="G851" s="20">
        <v>165</v>
      </c>
      <c r="H851" s="73">
        <v>2.5</v>
      </c>
      <c r="I851" s="48">
        <f>IF(MONTH(CallsTable[[#This Row],[Date of Call]])&lt;=6, YEAR(CallsTable[[#This Row],[Date of Call]]),YEAR(CallsTable[[#This Row],[Date of Call]])+1)</f>
        <v>2024</v>
      </c>
      <c r="J851" s="48" t="str">
        <f>TEXT(CallsTable[[#This Row],[Date of Call]],"DDDD")</f>
        <v>Wednesday</v>
      </c>
      <c r="K851" s="48" t="str" cm="1">
        <f t="array" ref="K851">_xlfn.IFS(CallsTable[[#This Row],[Duration]]&lt;=10,"Under 10 mins",CallsTable[[#This Row],[Duration]]&lt;=30,"10 to 30 mins", CallsTable[[#This Row],[Duration]]&lt;60,"30 to 60 mins", CallsTable[[#This Row],[Duration]]&lt;=120,"1 to 2 hours",TRUE, "More than 2 hours")</f>
        <v>More than 2 hours</v>
      </c>
      <c r="L851" s="5">
        <f>ROUND(CallsTable[[#This Row],[Satisfaction Rating]],0)</f>
        <v>3</v>
      </c>
    </row>
    <row r="852" spans="2:12" x14ac:dyDescent="0.3">
      <c r="B852" s="72" t="s">
        <v>2026</v>
      </c>
      <c r="C852" s="20" t="s">
        <v>1161</v>
      </c>
      <c r="D852" s="20">
        <v>117</v>
      </c>
      <c r="E852" s="69" t="s">
        <v>1172</v>
      </c>
      <c r="F852" s="70">
        <v>45217</v>
      </c>
      <c r="G852" s="20">
        <v>120</v>
      </c>
      <c r="H852" s="73">
        <v>3.4</v>
      </c>
      <c r="I852" s="48">
        <f>IF(MONTH(CallsTable[[#This Row],[Date of Call]])&lt;=6, YEAR(CallsTable[[#This Row],[Date of Call]]),YEAR(CallsTable[[#This Row],[Date of Call]])+1)</f>
        <v>2024</v>
      </c>
      <c r="J852" s="48" t="str">
        <f>TEXT(CallsTable[[#This Row],[Date of Call]],"DDDD")</f>
        <v>Wednesday</v>
      </c>
      <c r="K852" s="48" t="str" cm="1">
        <f t="array" ref="K852">_xlfn.IFS(CallsTable[[#This Row],[Duration]]&lt;=10,"Under 10 mins",CallsTable[[#This Row],[Duration]]&lt;=30,"10 to 30 mins", CallsTable[[#This Row],[Duration]]&lt;60,"30 to 60 mins", CallsTable[[#This Row],[Duration]]&lt;=120,"1 to 2 hours",TRUE, "More than 2 hours")</f>
        <v>1 to 2 hours</v>
      </c>
      <c r="L852" s="5">
        <f>ROUND(CallsTable[[#This Row],[Satisfaction Rating]],0)</f>
        <v>3</v>
      </c>
    </row>
    <row r="853" spans="2:12" x14ac:dyDescent="0.3">
      <c r="B853" s="72" t="s">
        <v>2027</v>
      </c>
      <c r="C853" s="20" t="s">
        <v>1156</v>
      </c>
      <c r="D853" s="20">
        <v>133</v>
      </c>
      <c r="E853" s="69" t="s">
        <v>1166</v>
      </c>
      <c r="F853" s="70">
        <v>45217</v>
      </c>
      <c r="G853" s="20">
        <v>117</v>
      </c>
      <c r="H853" s="73">
        <v>4.8</v>
      </c>
      <c r="I853" s="48">
        <f>IF(MONTH(CallsTable[[#This Row],[Date of Call]])&lt;=6, YEAR(CallsTable[[#This Row],[Date of Call]]),YEAR(CallsTable[[#This Row],[Date of Call]])+1)</f>
        <v>2024</v>
      </c>
      <c r="J853" s="48" t="str">
        <f>TEXT(CallsTable[[#This Row],[Date of Call]],"DDDD")</f>
        <v>Wednesday</v>
      </c>
      <c r="K853" s="48" t="str" cm="1">
        <f t="array" ref="K853">_xlfn.IFS(CallsTable[[#This Row],[Duration]]&lt;=10,"Under 10 mins",CallsTable[[#This Row],[Duration]]&lt;=30,"10 to 30 mins", CallsTable[[#This Row],[Duration]]&lt;60,"30 to 60 mins", CallsTable[[#This Row],[Duration]]&lt;=120,"1 to 2 hours",TRUE, "More than 2 hours")</f>
        <v>More than 2 hours</v>
      </c>
      <c r="L853" s="5">
        <f>ROUND(CallsTable[[#This Row],[Satisfaction Rating]],0)</f>
        <v>5</v>
      </c>
    </row>
    <row r="854" spans="2:12" x14ac:dyDescent="0.3">
      <c r="B854" s="72" t="s">
        <v>2028</v>
      </c>
      <c r="C854" s="20" t="s">
        <v>1162</v>
      </c>
      <c r="D854" s="20">
        <v>166</v>
      </c>
      <c r="E854" s="69" t="s">
        <v>1178</v>
      </c>
      <c r="F854" s="70">
        <v>45218</v>
      </c>
      <c r="G854" s="20">
        <v>29</v>
      </c>
      <c r="H854" s="73">
        <v>4.3</v>
      </c>
      <c r="I854" s="48">
        <f>IF(MONTH(CallsTable[[#This Row],[Date of Call]])&lt;=6, YEAR(CallsTable[[#This Row],[Date of Call]]),YEAR(CallsTable[[#This Row],[Date of Call]])+1)</f>
        <v>2024</v>
      </c>
      <c r="J854" s="48" t="str">
        <f>TEXT(CallsTable[[#This Row],[Date of Call]],"DDDD")</f>
        <v>Thursday</v>
      </c>
      <c r="K854" s="48" t="str" cm="1">
        <f t="array" ref="K854">_xlfn.IFS(CallsTable[[#This Row],[Duration]]&lt;=10,"Under 10 mins",CallsTable[[#This Row],[Duration]]&lt;=30,"10 to 30 mins", CallsTable[[#This Row],[Duration]]&lt;60,"30 to 60 mins", CallsTable[[#This Row],[Duration]]&lt;=120,"1 to 2 hours",TRUE, "More than 2 hours")</f>
        <v>More than 2 hours</v>
      </c>
      <c r="L854" s="5">
        <f>ROUND(CallsTable[[#This Row],[Satisfaction Rating]],0)</f>
        <v>4</v>
      </c>
    </row>
    <row r="855" spans="2:12" x14ac:dyDescent="0.3">
      <c r="B855" s="72" t="s">
        <v>2029</v>
      </c>
      <c r="C855" s="20" t="s">
        <v>1156</v>
      </c>
      <c r="D855" s="20">
        <v>50</v>
      </c>
      <c r="E855" s="69" t="s">
        <v>1172</v>
      </c>
      <c r="F855" s="70">
        <v>45218</v>
      </c>
      <c r="G855" s="20">
        <v>64</v>
      </c>
      <c r="H855" s="73">
        <v>4.5</v>
      </c>
      <c r="I855" s="48">
        <f>IF(MONTH(CallsTable[[#This Row],[Date of Call]])&lt;=6, YEAR(CallsTable[[#This Row],[Date of Call]]),YEAR(CallsTable[[#This Row],[Date of Call]])+1)</f>
        <v>2024</v>
      </c>
      <c r="J855" s="48" t="str">
        <f>TEXT(CallsTable[[#This Row],[Date of Call]],"DDDD")</f>
        <v>Thursday</v>
      </c>
      <c r="K855" s="48" t="str" cm="1">
        <f t="array" ref="K855">_xlfn.IFS(CallsTable[[#This Row],[Duration]]&lt;=10,"Under 10 mins",CallsTable[[#This Row],[Duration]]&lt;=30,"10 to 30 mins", CallsTable[[#This Row],[Duration]]&lt;60,"30 to 60 mins", CallsTable[[#This Row],[Duration]]&lt;=120,"1 to 2 hours",TRUE, "More than 2 hours")</f>
        <v>30 to 60 mins</v>
      </c>
      <c r="L855" s="5">
        <f>ROUND(CallsTable[[#This Row],[Satisfaction Rating]],0)</f>
        <v>5</v>
      </c>
    </row>
    <row r="856" spans="2:12" x14ac:dyDescent="0.3">
      <c r="B856" s="72" t="s">
        <v>2030</v>
      </c>
      <c r="C856" s="20" t="s">
        <v>1192</v>
      </c>
      <c r="D856" s="20">
        <v>43</v>
      </c>
      <c r="E856" s="69" t="s">
        <v>1166</v>
      </c>
      <c r="F856" s="70">
        <v>45218</v>
      </c>
      <c r="G856" s="20">
        <v>84</v>
      </c>
      <c r="H856" s="73">
        <v>3.6</v>
      </c>
      <c r="I856" s="48">
        <f>IF(MONTH(CallsTable[[#This Row],[Date of Call]])&lt;=6, YEAR(CallsTable[[#This Row],[Date of Call]]),YEAR(CallsTable[[#This Row],[Date of Call]])+1)</f>
        <v>2024</v>
      </c>
      <c r="J856" s="48" t="str">
        <f>TEXT(CallsTable[[#This Row],[Date of Call]],"DDDD")</f>
        <v>Thursday</v>
      </c>
      <c r="K856" s="48" t="str" cm="1">
        <f t="array" ref="K856">_xlfn.IFS(CallsTable[[#This Row],[Duration]]&lt;=10,"Under 10 mins",CallsTable[[#This Row],[Duration]]&lt;=30,"10 to 30 mins", CallsTable[[#This Row],[Duration]]&lt;60,"30 to 60 mins", CallsTable[[#This Row],[Duration]]&lt;=120,"1 to 2 hours",TRUE, "More than 2 hours")</f>
        <v>30 to 60 mins</v>
      </c>
      <c r="L856" s="5">
        <f>ROUND(CallsTable[[#This Row],[Satisfaction Rating]],0)</f>
        <v>4</v>
      </c>
    </row>
    <row r="857" spans="2:12" x14ac:dyDescent="0.3">
      <c r="B857" s="72" t="s">
        <v>2031</v>
      </c>
      <c r="C857" s="20" t="s">
        <v>1187</v>
      </c>
      <c r="D857" s="20">
        <v>124</v>
      </c>
      <c r="E857" s="69" t="s">
        <v>1184</v>
      </c>
      <c r="F857" s="70">
        <v>45218</v>
      </c>
      <c r="G857" s="20">
        <v>42</v>
      </c>
      <c r="H857" s="73">
        <v>3.7</v>
      </c>
      <c r="I857" s="48">
        <f>IF(MONTH(CallsTable[[#This Row],[Date of Call]])&lt;=6, YEAR(CallsTable[[#This Row],[Date of Call]]),YEAR(CallsTable[[#This Row],[Date of Call]])+1)</f>
        <v>2024</v>
      </c>
      <c r="J857" s="48" t="str">
        <f>TEXT(CallsTable[[#This Row],[Date of Call]],"DDDD")</f>
        <v>Thursday</v>
      </c>
      <c r="K857" s="48" t="str" cm="1">
        <f t="array" ref="K857">_xlfn.IFS(CallsTable[[#This Row],[Duration]]&lt;=10,"Under 10 mins",CallsTable[[#This Row],[Duration]]&lt;=30,"10 to 30 mins", CallsTable[[#This Row],[Duration]]&lt;60,"30 to 60 mins", CallsTable[[#This Row],[Duration]]&lt;=120,"1 to 2 hours",TRUE, "More than 2 hours")</f>
        <v>More than 2 hours</v>
      </c>
      <c r="L857" s="5">
        <f>ROUND(CallsTable[[#This Row],[Satisfaction Rating]],0)</f>
        <v>4</v>
      </c>
    </row>
    <row r="858" spans="2:12" x14ac:dyDescent="0.3">
      <c r="B858" s="72" t="s">
        <v>2032</v>
      </c>
      <c r="C858" s="20" t="s">
        <v>1169</v>
      </c>
      <c r="D858" s="20">
        <v>94</v>
      </c>
      <c r="E858" s="69" t="s">
        <v>1184</v>
      </c>
      <c r="F858" s="70">
        <v>45218</v>
      </c>
      <c r="G858" s="20">
        <v>120</v>
      </c>
      <c r="H858" s="73">
        <v>3.5</v>
      </c>
      <c r="I858" s="48">
        <f>IF(MONTH(CallsTable[[#This Row],[Date of Call]])&lt;=6, YEAR(CallsTable[[#This Row],[Date of Call]]),YEAR(CallsTable[[#This Row],[Date of Call]])+1)</f>
        <v>2024</v>
      </c>
      <c r="J858" s="48" t="str">
        <f>TEXT(CallsTable[[#This Row],[Date of Call]],"DDDD")</f>
        <v>Thursday</v>
      </c>
      <c r="K858" s="48" t="str" cm="1">
        <f t="array" ref="K858">_xlfn.IFS(CallsTable[[#This Row],[Duration]]&lt;=10,"Under 10 mins",CallsTable[[#This Row],[Duration]]&lt;=30,"10 to 30 mins", CallsTable[[#This Row],[Duration]]&lt;60,"30 to 60 mins", CallsTable[[#This Row],[Duration]]&lt;=120,"1 to 2 hours",TRUE, "More than 2 hours")</f>
        <v>1 to 2 hours</v>
      </c>
      <c r="L858" s="5">
        <f>ROUND(CallsTable[[#This Row],[Satisfaction Rating]],0)</f>
        <v>4</v>
      </c>
    </row>
    <row r="859" spans="2:12" x14ac:dyDescent="0.3">
      <c r="B859" s="72" t="s">
        <v>2033</v>
      </c>
      <c r="C859" s="20" t="s">
        <v>1192</v>
      </c>
      <c r="D859" s="20">
        <v>126</v>
      </c>
      <c r="E859" s="69" t="s">
        <v>1178</v>
      </c>
      <c r="F859" s="70">
        <v>45219</v>
      </c>
      <c r="G859" s="20">
        <v>80</v>
      </c>
      <c r="H859" s="73">
        <v>4.7</v>
      </c>
      <c r="I859" s="48">
        <f>IF(MONTH(CallsTable[[#This Row],[Date of Call]])&lt;=6, YEAR(CallsTable[[#This Row],[Date of Call]]),YEAR(CallsTable[[#This Row],[Date of Call]])+1)</f>
        <v>2024</v>
      </c>
      <c r="J859" s="48" t="str">
        <f>TEXT(CallsTable[[#This Row],[Date of Call]],"DDDD")</f>
        <v>Friday</v>
      </c>
      <c r="K859" s="48" t="str" cm="1">
        <f t="array" ref="K859">_xlfn.IFS(CallsTable[[#This Row],[Duration]]&lt;=10,"Under 10 mins",CallsTable[[#This Row],[Duration]]&lt;=30,"10 to 30 mins", CallsTable[[#This Row],[Duration]]&lt;60,"30 to 60 mins", CallsTable[[#This Row],[Duration]]&lt;=120,"1 to 2 hours",TRUE, "More than 2 hours")</f>
        <v>More than 2 hours</v>
      </c>
      <c r="L859" s="5">
        <f>ROUND(CallsTable[[#This Row],[Satisfaction Rating]],0)</f>
        <v>5</v>
      </c>
    </row>
    <row r="860" spans="2:12" x14ac:dyDescent="0.3">
      <c r="B860" s="72" t="s">
        <v>2034</v>
      </c>
      <c r="C860" s="20" t="s">
        <v>1162</v>
      </c>
      <c r="D860" s="20">
        <v>105</v>
      </c>
      <c r="E860" s="69" t="s">
        <v>1172</v>
      </c>
      <c r="F860" s="70">
        <v>45219</v>
      </c>
      <c r="G860" s="20">
        <v>185</v>
      </c>
      <c r="H860" s="73">
        <v>3.5</v>
      </c>
      <c r="I860" s="48">
        <f>IF(MONTH(CallsTable[[#This Row],[Date of Call]])&lt;=6, YEAR(CallsTable[[#This Row],[Date of Call]]),YEAR(CallsTable[[#This Row],[Date of Call]])+1)</f>
        <v>2024</v>
      </c>
      <c r="J860" s="48" t="str">
        <f>TEXT(CallsTable[[#This Row],[Date of Call]],"DDDD")</f>
        <v>Friday</v>
      </c>
      <c r="K860" s="48" t="str" cm="1">
        <f t="array" ref="K860">_xlfn.IFS(CallsTable[[#This Row],[Duration]]&lt;=10,"Under 10 mins",CallsTable[[#This Row],[Duration]]&lt;=30,"10 to 30 mins", CallsTable[[#This Row],[Duration]]&lt;60,"30 to 60 mins", CallsTable[[#This Row],[Duration]]&lt;=120,"1 to 2 hours",TRUE, "More than 2 hours")</f>
        <v>1 to 2 hours</v>
      </c>
      <c r="L860" s="5">
        <f>ROUND(CallsTable[[#This Row],[Satisfaction Rating]],0)</f>
        <v>4</v>
      </c>
    </row>
    <row r="861" spans="2:12" x14ac:dyDescent="0.3">
      <c r="B861" s="72" t="s">
        <v>2035</v>
      </c>
      <c r="C861" s="20" t="s">
        <v>1171</v>
      </c>
      <c r="D861" s="20">
        <v>60</v>
      </c>
      <c r="E861" s="69" t="s">
        <v>1157</v>
      </c>
      <c r="F861" s="70">
        <v>45220</v>
      </c>
      <c r="G861" s="20">
        <v>135</v>
      </c>
      <c r="H861" s="73">
        <v>3.9</v>
      </c>
      <c r="I861" s="48">
        <f>IF(MONTH(CallsTable[[#This Row],[Date of Call]])&lt;=6, YEAR(CallsTable[[#This Row],[Date of Call]]),YEAR(CallsTable[[#This Row],[Date of Call]])+1)</f>
        <v>2024</v>
      </c>
      <c r="J861" s="48" t="str">
        <f>TEXT(CallsTable[[#This Row],[Date of Call]],"DDDD")</f>
        <v>Saturday</v>
      </c>
      <c r="K861" s="48" t="str" cm="1">
        <f t="array" ref="K861">_xlfn.IFS(CallsTable[[#This Row],[Duration]]&lt;=10,"Under 10 mins",CallsTable[[#This Row],[Duration]]&lt;=30,"10 to 30 mins", CallsTable[[#This Row],[Duration]]&lt;60,"30 to 60 mins", CallsTable[[#This Row],[Duration]]&lt;=120,"1 to 2 hours",TRUE, "More than 2 hours")</f>
        <v>1 to 2 hours</v>
      </c>
      <c r="L861" s="5">
        <f>ROUND(CallsTable[[#This Row],[Satisfaction Rating]],0)</f>
        <v>4</v>
      </c>
    </row>
    <row r="862" spans="2:12" x14ac:dyDescent="0.3">
      <c r="B862" s="72" t="s">
        <v>2036</v>
      </c>
      <c r="C862" s="20" t="s">
        <v>1171</v>
      </c>
      <c r="D862" s="20">
        <v>72</v>
      </c>
      <c r="E862" s="69" t="s">
        <v>1172</v>
      </c>
      <c r="F862" s="70">
        <v>45220</v>
      </c>
      <c r="G862" s="20">
        <v>20</v>
      </c>
      <c r="H862" s="73">
        <v>4.8</v>
      </c>
      <c r="I862" s="48">
        <f>IF(MONTH(CallsTable[[#This Row],[Date of Call]])&lt;=6, YEAR(CallsTable[[#This Row],[Date of Call]]),YEAR(CallsTable[[#This Row],[Date of Call]])+1)</f>
        <v>2024</v>
      </c>
      <c r="J862" s="48" t="str">
        <f>TEXT(CallsTable[[#This Row],[Date of Call]],"DDDD")</f>
        <v>Saturday</v>
      </c>
      <c r="K862" s="48" t="str" cm="1">
        <f t="array" ref="K862">_xlfn.IFS(CallsTable[[#This Row],[Duration]]&lt;=10,"Under 10 mins",CallsTable[[#This Row],[Duration]]&lt;=30,"10 to 30 mins", CallsTable[[#This Row],[Duration]]&lt;60,"30 to 60 mins", CallsTable[[#This Row],[Duration]]&lt;=120,"1 to 2 hours",TRUE, "More than 2 hours")</f>
        <v>1 to 2 hours</v>
      </c>
      <c r="L862" s="5">
        <f>ROUND(CallsTable[[#This Row],[Satisfaction Rating]],0)</f>
        <v>5</v>
      </c>
    </row>
    <row r="863" spans="2:12" x14ac:dyDescent="0.3">
      <c r="B863" s="72" t="s">
        <v>2037</v>
      </c>
      <c r="C863" s="20" t="s">
        <v>1188</v>
      </c>
      <c r="D863" s="20">
        <v>40</v>
      </c>
      <c r="E863" s="69" t="s">
        <v>1172</v>
      </c>
      <c r="F863" s="70">
        <v>45220</v>
      </c>
      <c r="G863" s="20">
        <v>31</v>
      </c>
      <c r="H863" s="73">
        <v>4</v>
      </c>
      <c r="I863" s="48">
        <f>IF(MONTH(CallsTable[[#This Row],[Date of Call]])&lt;=6, YEAR(CallsTable[[#This Row],[Date of Call]]),YEAR(CallsTable[[#This Row],[Date of Call]])+1)</f>
        <v>2024</v>
      </c>
      <c r="J863" s="48" t="str">
        <f>TEXT(CallsTable[[#This Row],[Date of Call]],"DDDD")</f>
        <v>Saturday</v>
      </c>
      <c r="K863" s="48" t="str" cm="1">
        <f t="array" ref="K863">_xlfn.IFS(CallsTable[[#This Row],[Duration]]&lt;=10,"Under 10 mins",CallsTable[[#This Row],[Duration]]&lt;=30,"10 to 30 mins", CallsTable[[#This Row],[Duration]]&lt;60,"30 to 60 mins", CallsTable[[#This Row],[Duration]]&lt;=120,"1 to 2 hours",TRUE, "More than 2 hours")</f>
        <v>30 to 60 mins</v>
      </c>
      <c r="L863" s="5">
        <f>ROUND(CallsTable[[#This Row],[Satisfaction Rating]],0)</f>
        <v>4</v>
      </c>
    </row>
    <row r="864" spans="2:12" x14ac:dyDescent="0.3">
      <c r="B864" s="72" t="s">
        <v>2038</v>
      </c>
      <c r="C864" s="20" t="s">
        <v>1179</v>
      </c>
      <c r="D864" s="20">
        <v>54</v>
      </c>
      <c r="E864" s="69" t="s">
        <v>1178</v>
      </c>
      <c r="F864" s="70">
        <v>45221</v>
      </c>
      <c r="G864" s="20">
        <v>120</v>
      </c>
      <c r="H864" s="73">
        <v>4.7</v>
      </c>
      <c r="I864" s="48">
        <f>IF(MONTH(CallsTable[[#This Row],[Date of Call]])&lt;=6, YEAR(CallsTable[[#This Row],[Date of Call]]),YEAR(CallsTable[[#This Row],[Date of Call]])+1)</f>
        <v>2024</v>
      </c>
      <c r="J864" s="48" t="str">
        <f>TEXT(CallsTable[[#This Row],[Date of Call]],"DDDD")</f>
        <v>Sunday</v>
      </c>
      <c r="K864" s="48" t="str" cm="1">
        <f t="array" ref="K864">_xlfn.IFS(CallsTable[[#This Row],[Duration]]&lt;=10,"Under 10 mins",CallsTable[[#This Row],[Duration]]&lt;=30,"10 to 30 mins", CallsTable[[#This Row],[Duration]]&lt;60,"30 to 60 mins", CallsTable[[#This Row],[Duration]]&lt;=120,"1 to 2 hours",TRUE, "More than 2 hours")</f>
        <v>30 to 60 mins</v>
      </c>
      <c r="L864" s="5">
        <f>ROUND(CallsTable[[#This Row],[Satisfaction Rating]],0)</f>
        <v>5</v>
      </c>
    </row>
    <row r="865" spans="2:12" x14ac:dyDescent="0.3">
      <c r="B865" s="72" t="s">
        <v>2039</v>
      </c>
      <c r="C865" s="20" t="s">
        <v>1161</v>
      </c>
      <c r="D865" s="20">
        <v>81</v>
      </c>
      <c r="E865" s="69" t="s">
        <v>1166</v>
      </c>
      <c r="F865" s="70">
        <v>45221</v>
      </c>
      <c r="G865" s="20">
        <v>117</v>
      </c>
      <c r="H865" s="73">
        <v>3.6</v>
      </c>
      <c r="I865" s="48">
        <f>IF(MONTH(CallsTable[[#This Row],[Date of Call]])&lt;=6, YEAR(CallsTable[[#This Row],[Date of Call]]),YEAR(CallsTable[[#This Row],[Date of Call]])+1)</f>
        <v>2024</v>
      </c>
      <c r="J865" s="48" t="str">
        <f>TEXT(CallsTable[[#This Row],[Date of Call]],"DDDD")</f>
        <v>Sunday</v>
      </c>
      <c r="K865" s="48" t="str" cm="1">
        <f t="array" ref="K865">_xlfn.IFS(CallsTable[[#This Row],[Duration]]&lt;=10,"Under 10 mins",CallsTable[[#This Row],[Duration]]&lt;=30,"10 to 30 mins", CallsTable[[#This Row],[Duration]]&lt;60,"30 to 60 mins", CallsTable[[#This Row],[Duration]]&lt;=120,"1 to 2 hours",TRUE, "More than 2 hours")</f>
        <v>1 to 2 hours</v>
      </c>
      <c r="L865" s="5">
        <f>ROUND(CallsTable[[#This Row],[Satisfaction Rating]],0)</f>
        <v>4</v>
      </c>
    </row>
    <row r="866" spans="2:12" x14ac:dyDescent="0.3">
      <c r="B866" s="72" t="s">
        <v>2040</v>
      </c>
      <c r="C866" s="20" t="s">
        <v>1179</v>
      </c>
      <c r="D866" s="20">
        <v>76</v>
      </c>
      <c r="E866" s="69" t="s">
        <v>1184</v>
      </c>
      <c r="F866" s="70">
        <v>45221</v>
      </c>
      <c r="G866" s="20">
        <v>80</v>
      </c>
      <c r="H866" s="73">
        <v>4.5</v>
      </c>
      <c r="I866" s="48">
        <f>IF(MONTH(CallsTable[[#This Row],[Date of Call]])&lt;=6, YEAR(CallsTable[[#This Row],[Date of Call]]),YEAR(CallsTable[[#This Row],[Date of Call]])+1)</f>
        <v>2024</v>
      </c>
      <c r="J866" s="48" t="str">
        <f>TEXT(CallsTable[[#This Row],[Date of Call]],"DDDD")</f>
        <v>Sunday</v>
      </c>
      <c r="K866" s="48" t="str" cm="1">
        <f t="array" ref="K866">_xlfn.IFS(CallsTable[[#This Row],[Duration]]&lt;=10,"Under 10 mins",CallsTable[[#This Row],[Duration]]&lt;=30,"10 to 30 mins", CallsTable[[#This Row],[Duration]]&lt;60,"30 to 60 mins", CallsTable[[#This Row],[Duration]]&lt;=120,"1 to 2 hours",TRUE, "More than 2 hours")</f>
        <v>1 to 2 hours</v>
      </c>
      <c r="L866" s="5">
        <f>ROUND(CallsTable[[#This Row],[Satisfaction Rating]],0)</f>
        <v>5</v>
      </c>
    </row>
    <row r="867" spans="2:12" x14ac:dyDescent="0.3">
      <c r="B867" s="72" t="s">
        <v>2041</v>
      </c>
      <c r="C867" s="20" t="s">
        <v>1179</v>
      </c>
      <c r="D867" s="20">
        <v>37</v>
      </c>
      <c r="E867" s="69" t="s">
        <v>1157</v>
      </c>
      <c r="F867" s="70">
        <v>45222</v>
      </c>
      <c r="G867" s="20">
        <v>117</v>
      </c>
      <c r="H867" s="73">
        <v>4</v>
      </c>
      <c r="I867" s="48">
        <f>IF(MONTH(CallsTable[[#This Row],[Date of Call]])&lt;=6, YEAR(CallsTable[[#This Row],[Date of Call]]),YEAR(CallsTable[[#This Row],[Date of Call]])+1)</f>
        <v>2024</v>
      </c>
      <c r="J867" s="48" t="str">
        <f>TEXT(CallsTable[[#This Row],[Date of Call]],"DDDD")</f>
        <v>Monday</v>
      </c>
      <c r="K867" s="48" t="str" cm="1">
        <f t="array" ref="K867">_xlfn.IFS(CallsTable[[#This Row],[Duration]]&lt;=10,"Under 10 mins",CallsTable[[#This Row],[Duration]]&lt;=30,"10 to 30 mins", CallsTable[[#This Row],[Duration]]&lt;60,"30 to 60 mins", CallsTable[[#This Row],[Duration]]&lt;=120,"1 to 2 hours",TRUE, "More than 2 hours")</f>
        <v>30 to 60 mins</v>
      </c>
      <c r="L867" s="5">
        <f>ROUND(CallsTable[[#This Row],[Satisfaction Rating]],0)</f>
        <v>4</v>
      </c>
    </row>
    <row r="868" spans="2:12" x14ac:dyDescent="0.3">
      <c r="B868" s="72" t="s">
        <v>2042</v>
      </c>
      <c r="C868" s="20" t="s">
        <v>1162</v>
      </c>
      <c r="D868" s="20">
        <v>96</v>
      </c>
      <c r="E868" s="69" t="s">
        <v>1178</v>
      </c>
      <c r="F868" s="70">
        <v>45222</v>
      </c>
      <c r="G868" s="20">
        <v>60</v>
      </c>
      <c r="H868" s="73">
        <v>4.5</v>
      </c>
      <c r="I868" s="48">
        <f>IF(MONTH(CallsTable[[#This Row],[Date of Call]])&lt;=6, YEAR(CallsTable[[#This Row],[Date of Call]]),YEAR(CallsTable[[#This Row],[Date of Call]])+1)</f>
        <v>2024</v>
      </c>
      <c r="J868" s="48" t="str">
        <f>TEXT(CallsTable[[#This Row],[Date of Call]],"DDDD")</f>
        <v>Monday</v>
      </c>
      <c r="K868" s="48" t="str" cm="1">
        <f t="array" ref="K868">_xlfn.IFS(CallsTable[[#This Row],[Duration]]&lt;=10,"Under 10 mins",CallsTable[[#This Row],[Duration]]&lt;=30,"10 to 30 mins", CallsTable[[#This Row],[Duration]]&lt;60,"30 to 60 mins", CallsTable[[#This Row],[Duration]]&lt;=120,"1 to 2 hours",TRUE, "More than 2 hours")</f>
        <v>1 to 2 hours</v>
      </c>
      <c r="L868" s="5">
        <f>ROUND(CallsTable[[#This Row],[Satisfaction Rating]],0)</f>
        <v>5</v>
      </c>
    </row>
    <row r="869" spans="2:12" x14ac:dyDescent="0.3">
      <c r="B869" s="72" t="s">
        <v>2043</v>
      </c>
      <c r="C869" s="20" t="s">
        <v>1171</v>
      </c>
      <c r="D869" s="20">
        <v>19</v>
      </c>
      <c r="E869" s="69" t="s">
        <v>1184</v>
      </c>
      <c r="F869" s="70">
        <v>45223</v>
      </c>
      <c r="G869" s="20">
        <v>58</v>
      </c>
      <c r="H869" s="73">
        <v>3.9</v>
      </c>
      <c r="I869" s="48">
        <f>IF(MONTH(CallsTable[[#This Row],[Date of Call]])&lt;=6, YEAR(CallsTable[[#This Row],[Date of Call]]),YEAR(CallsTable[[#This Row],[Date of Call]])+1)</f>
        <v>2024</v>
      </c>
      <c r="J869" s="48" t="str">
        <f>TEXT(CallsTable[[#This Row],[Date of Call]],"DDDD")</f>
        <v>Tuesday</v>
      </c>
      <c r="K869" s="48" t="str" cm="1">
        <f t="array" ref="K869">_xlfn.IFS(CallsTable[[#This Row],[Duration]]&lt;=10,"Under 10 mins",CallsTable[[#This Row],[Duration]]&lt;=30,"10 to 30 mins", CallsTable[[#This Row],[Duration]]&lt;60,"30 to 60 mins", CallsTable[[#This Row],[Duration]]&lt;=120,"1 to 2 hours",TRUE, "More than 2 hours")</f>
        <v>10 to 30 mins</v>
      </c>
      <c r="L869" s="5">
        <f>ROUND(CallsTable[[#This Row],[Satisfaction Rating]],0)</f>
        <v>4</v>
      </c>
    </row>
    <row r="870" spans="2:12" x14ac:dyDescent="0.3">
      <c r="B870" s="72" t="s">
        <v>2044</v>
      </c>
      <c r="C870" s="20" t="s">
        <v>1188</v>
      </c>
      <c r="D870" s="20">
        <v>72</v>
      </c>
      <c r="E870" s="69" t="s">
        <v>1157</v>
      </c>
      <c r="F870" s="70">
        <v>45223</v>
      </c>
      <c r="G870" s="20">
        <v>41</v>
      </c>
      <c r="H870" s="73">
        <v>4.3</v>
      </c>
      <c r="I870" s="48">
        <f>IF(MONTH(CallsTable[[#This Row],[Date of Call]])&lt;=6, YEAR(CallsTable[[#This Row],[Date of Call]]),YEAR(CallsTable[[#This Row],[Date of Call]])+1)</f>
        <v>2024</v>
      </c>
      <c r="J870" s="48" t="str">
        <f>TEXT(CallsTable[[#This Row],[Date of Call]],"DDDD")</f>
        <v>Tuesday</v>
      </c>
      <c r="K870" s="48" t="str" cm="1">
        <f t="array" ref="K870">_xlfn.IFS(CallsTable[[#This Row],[Duration]]&lt;=10,"Under 10 mins",CallsTable[[#This Row],[Duration]]&lt;=30,"10 to 30 mins", CallsTable[[#This Row],[Duration]]&lt;60,"30 to 60 mins", CallsTable[[#This Row],[Duration]]&lt;=120,"1 to 2 hours",TRUE, "More than 2 hours")</f>
        <v>1 to 2 hours</v>
      </c>
      <c r="L870" s="5">
        <f>ROUND(CallsTable[[#This Row],[Satisfaction Rating]],0)</f>
        <v>4</v>
      </c>
    </row>
    <row r="871" spans="2:12" x14ac:dyDescent="0.3">
      <c r="B871" s="72" t="s">
        <v>2045</v>
      </c>
      <c r="C871" s="20" t="s">
        <v>1169</v>
      </c>
      <c r="D871" s="20">
        <v>73</v>
      </c>
      <c r="E871" s="69" t="s">
        <v>1166</v>
      </c>
      <c r="F871" s="70">
        <v>45223</v>
      </c>
      <c r="G871" s="20">
        <v>180</v>
      </c>
      <c r="H871" s="73">
        <v>3.6</v>
      </c>
      <c r="I871" s="48">
        <f>IF(MONTH(CallsTable[[#This Row],[Date of Call]])&lt;=6, YEAR(CallsTable[[#This Row],[Date of Call]]),YEAR(CallsTable[[#This Row],[Date of Call]])+1)</f>
        <v>2024</v>
      </c>
      <c r="J871" s="48" t="str">
        <f>TEXT(CallsTable[[#This Row],[Date of Call]],"DDDD")</f>
        <v>Tuesday</v>
      </c>
      <c r="K871" s="48" t="str" cm="1">
        <f t="array" ref="K871">_xlfn.IFS(CallsTable[[#This Row],[Duration]]&lt;=10,"Under 10 mins",CallsTable[[#This Row],[Duration]]&lt;=30,"10 to 30 mins", CallsTable[[#This Row],[Duration]]&lt;60,"30 to 60 mins", CallsTable[[#This Row],[Duration]]&lt;=120,"1 to 2 hours",TRUE, "More than 2 hours")</f>
        <v>1 to 2 hours</v>
      </c>
      <c r="L871" s="5">
        <f>ROUND(CallsTable[[#This Row],[Satisfaction Rating]],0)</f>
        <v>4</v>
      </c>
    </row>
    <row r="872" spans="2:12" x14ac:dyDescent="0.3">
      <c r="B872" s="72" t="s">
        <v>2046</v>
      </c>
      <c r="C872" s="20" t="s">
        <v>1158</v>
      </c>
      <c r="D872" s="20">
        <v>87</v>
      </c>
      <c r="E872" s="69" t="s">
        <v>1166</v>
      </c>
      <c r="F872" s="70">
        <v>45223</v>
      </c>
      <c r="G872" s="20">
        <v>42</v>
      </c>
      <c r="H872" s="73">
        <v>3.6</v>
      </c>
      <c r="I872" s="48">
        <f>IF(MONTH(CallsTable[[#This Row],[Date of Call]])&lt;=6, YEAR(CallsTable[[#This Row],[Date of Call]]),YEAR(CallsTable[[#This Row],[Date of Call]])+1)</f>
        <v>2024</v>
      </c>
      <c r="J872" s="48" t="str">
        <f>TEXT(CallsTable[[#This Row],[Date of Call]],"DDDD")</f>
        <v>Tuesday</v>
      </c>
      <c r="K872" s="48" t="str" cm="1">
        <f t="array" ref="K872">_xlfn.IFS(CallsTable[[#This Row],[Duration]]&lt;=10,"Under 10 mins",CallsTable[[#This Row],[Duration]]&lt;=30,"10 to 30 mins", CallsTable[[#This Row],[Duration]]&lt;60,"30 to 60 mins", CallsTable[[#This Row],[Duration]]&lt;=120,"1 to 2 hours",TRUE, "More than 2 hours")</f>
        <v>1 to 2 hours</v>
      </c>
      <c r="L872" s="5">
        <f>ROUND(CallsTable[[#This Row],[Satisfaction Rating]],0)</f>
        <v>4</v>
      </c>
    </row>
    <row r="873" spans="2:12" x14ac:dyDescent="0.3">
      <c r="B873" s="72" t="s">
        <v>2047</v>
      </c>
      <c r="C873" s="20" t="s">
        <v>1158</v>
      </c>
      <c r="D873" s="20">
        <v>68</v>
      </c>
      <c r="E873" s="69" t="s">
        <v>1166</v>
      </c>
      <c r="F873" s="70">
        <v>45224</v>
      </c>
      <c r="G873" s="20">
        <v>24</v>
      </c>
      <c r="H873" s="73">
        <v>4</v>
      </c>
      <c r="I873" s="48">
        <f>IF(MONTH(CallsTable[[#This Row],[Date of Call]])&lt;=6, YEAR(CallsTable[[#This Row],[Date of Call]]),YEAR(CallsTable[[#This Row],[Date of Call]])+1)</f>
        <v>2024</v>
      </c>
      <c r="J873" s="48" t="str">
        <f>TEXT(CallsTable[[#This Row],[Date of Call]],"DDDD")</f>
        <v>Wednesday</v>
      </c>
      <c r="K873" s="48" t="str" cm="1">
        <f t="array" ref="K873">_xlfn.IFS(CallsTable[[#This Row],[Duration]]&lt;=10,"Under 10 mins",CallsTable[[#This Row],[Duration]]&lt;=30,"10 to 30 mins", CallsTable[[#This Row],[Duration]]&lt;60,"30 to 60 mins", CallsTable[[#This Row],[Duration]]&lt;=120,"1 to 2 hours",TRUE, "More than 2 hours")</f>
        <v>1 to 2 hours</v>
      </c>
      <c r="L873" s="5">
        <f>ROUND(CallsTable[[#This Row],[Satisfaction Rating]],0)</f>
        <v>4</v>
      </c>
    </row>
    <row r="874" spans="2:12" x14ac:dyDescent="0.3">
      <c r="B874" s="72" t="s">
        <v>2048</v>
      </c>
      <c r="C874" s="20" t="s">
        <v>1188</v>
      </c>
      <c r="D874" s="20">
        <v>101</v>
      </c>
      <c r="E874" s="69" t="s">
        <v>1166</v>
      </c>
      <c r="F874" s="70">
        <v>45224</v>
      </c>
      <c r="G874" s="20">
        <v>125</v>
      </c>
      <c r="H874" s="73">
        <v>4.2</v>
      </c>
      <c r="I874" s="48">
        <f>IF(MONTH(CallsTable[[#This Row],[Date of Call]])&lt;=6, YEAR(CallsTable[[#This Row],[Date of Call]]),YEAR(CallsTable[[#This Row],[Date of Call]])+1)</f>
        <v>2024</v>
      </c>
      <c r="J874" s="48" t="str">
        <f>TEXT(CallsTable[[#This Row],[Date of Call]],"DDDD")</f>
        <v>Wednesday</v>
      </c>
      <c r="K874" s="48" t="str" cm="1">
        <f t="array" ref="K874">_xlfn.IFS(CallsTable[[#This Row],[Duration]]&lt;=10,"Under 10 mins",CallsTable[[#This Row],[Duration]]&lt;=30,"10 to 30 mins", CallsTable[[#This Row],[Duration]]&lt;60,"30 to 60 mins", CallsTable[[#This Row],[Duration]]&lt;=120,"1 to 2 hours",TRUE, "More than 2 hours")</f>
        <v>1 to 2 hours</v>
      </c>
      <c r="L874" s="5">
        <f>ROUND(CallsTable[[#This Row],[Satisfaction Rating]],0)</f>
        <v>4</v>
      </c>
    </row>
    <row r="875" spans="2:12" x14ac:dyDescent="0.3">
      <c r="B875" s="72" t="s">
        <v>2049</v>
      </c>
      <c r="C875" s="20" t="s">
        <v>1188</v>
      </c>
      <c r="D875" s="20">
        <v>107</v>
      </c>
      <c r="E875" s="69" t="s">
        <v>1157</v>
      </c>
      <c r="F875" s="70">
        <v>45225</v>
      </c>
      <c r="G875" s="20">
        <v>78</v>
      </c>
      <c r="H875" s="73">
        <v>4.3</v>
      </c>
      <c r="I875" s="48">
        <f>IF(MONTH(CallsTable[[#This Row],[Date of Call]])&lt;=6, YEAR(CallsTable[[#This Row],[Date of Call]]),YEAR(CallsTable[[#This Row],[Date of Call]])+1)</f>
        <v>2024</v>
      </c>
      <c r="J875" s="48" t="str">
        <f>TEXT(CallsTable[[#This Row],[Date of Call]],"DDDD")</f>
        <v>Thursday</v>
      </c>
      <c r="K875" s="48" t="str" cm="1">
        <f t="array" ref="K875">_xlfn.IFS(CallsTable[[#This Row],[Duration]]&lt;=10,"Under 10 mins",CallsTable[[#This Row],[Duration]]&lt;=30,"10 to 30 mins", CallsTable[[#This Row],[Duration]]&lt;60,"30 to 60 mins", CallsTable[[#This Row],[Duration]]&lt;=120,"1 to 2 hours",TRUE, "More than 2 hours")</f>
        <v>1 to 2 hours</v>
      </c>
      <c r="L875" s="5">
        <f>ROUND(CallsTable[[#This Row],[Satisfaction Rating]],0)</f>
        <v>4</v>
      </c>
    </row>
    <row r="876" spans="2:12" x14ac:dyDescent="0.3">
      <c r="B876" s="72" t="s">
        <v>2050</v>
      </c>
      <c r="C876" s="20" t="s">
        <v>1181</v>
      </c>
      <c r="D876" s="20">
        <v>109</v>
      </c>
      <c r="E876" s="69" t="s">
        <v>1172</v>
      </c>
      <c r="F876" s="70">
        <v>45225</v>
      </c>
      <c r="G876" s="20">
        <v>180</v>
      </c>
      <c r="H876" s="73">
        <v>3.8</v>
      </c>
      <c r="I876" s="48">
        <f>IF(MONTH(CallsTable[[#This Row],[Date of Call]])&lt;=6, YEAR(CallsTable[[#This Row],[Date of Call]]),YEAR(CallsTable[[#This Row],[Date of Call]])+1)</f>
        <v>2024</v>
      </c>
      <c r="J876" s="48" t="str">
        <f>TEXT(CallsTable[[#This Row],[Date of Call]],"DDDD")</f>
        <v>Thursday</v>
      </c>
      <c r="K876" s="48" t="str" cm="1">
        <f t="array" ref="K876">_xlfn.IFS(CallsTable[[#This Row],[Duration]]&lt;=10,"Under 10 mins",CallsTable[[#This Row],[Duration]]&lt;=30,"10 to 30 mins", CallsTable[[#This Row],[Duration]]&lt;60,"30 to 60 mins", CallsTable[[#This Row],[Duration]]&lt;=120,"1 to 2 hours",TRUE, "More than 2 hours")</f>
        <v>1 to 2 hours</v>
      </c>
      <c r="L876" s="5">
        <f>ROUND(CallsTable[[#This Row],[Satisfaction Rating]],0)</f>
        <v>4</v>
      </c>
    </row>
    <row r="877" spans="2:12" x14ac:dyDescent="0.3">
      <c r="B877" s="72" t="s">
        <v>2051</v>
      </c>
      <c r="C877" s="20" t="s">
        <v>1187</v>
      </c>
      <c r="D877" s="20">
        <v>171</v>
      </c>
      <c r="E877" s="69" t="s">
        <v>1157</v>
      </c>
      <c r="F877" s="70">
        <v>45225</v>
      </c>
      <c r="G877" s="20">
        <v>84</v>
      </c>
      <c r="H877" s="73">
        <v>4.4000000000000004</v>
      </c>
      <c r="I877" s="48">
        <f>IF(MONTH(CallsTable[[#This Row],[Date of Call]])&lt;=6, YEAR(CallsTable[[#This Row],[Date of Call]]),YEAR(CallsTable[[#This Row],[Date of Call]])+1)</f>
        <v>2024</v>
      </c>
      <c r="J877" s="48" t="str">
        <f>TEXT(CallsTable[[#This Row],[Date of Call]],"DDDD")</f>
        <v>Thursday</v>
      </c>
      <c r="K877" s="48" t="str" cm="1">
        <f t="array" ref="K877">_xlfn.IFS(CallsTable[[#This Row],[Duration]]&lt;=10,"Under 10 mins",CallsTable[[#This Row],[Duration]]&lt;=30,"10 to 30 mins", CallsTable[[#This Row],[Duration]]&lt;60,"30 to 60 mins", CallsTable[[#This Row],[Duration]]&lt;=120,"1 to 2 hours",TRUE, "More than 2 hours")</f>
        <v>More than 2 hours</v>
      </c>
      <c r="L877" s="5">
        <f>ROUND(CallsTable[[#This Row],[Satisfaction Rating]],0)</f>
        <v>4</v>
      </c>
    </row>
    <row r="878" spans="2:12" x14ac:dyDescent="0.3">
      <c r="B878" s="72" t="s">
        <v>2052</v>
      </c>
      <c r="C878" s="20" t="s">
        <v>1171</v>
      </c>
      <c r="D878" s="20">
        <v>21</v>
      </c>
      <c r="E878" s="69" t="s">
        <v>1157</v>
      </c>
      <c r="F878" s="70">
        <v>45225</v>
      </c>
      <c r="G878" s="20">
        <v>26</v>
      </c>
      <c r="H878" s="73">
        <v>4.7</v>
      </c>
      <c r="I878" s="48">
        <f>IF(MONTH(CallsTable[[#This Row],[Date of Call]])&lt;=6, YEAR(CallsTable[[#This Row],[Date of Call]]),YEAR(CallsTable[[#This Row],[Date of Call]])+1)</f>
        <v>2024</v>
      </c>
      <c r="J878" s="48" t="str">
        <f>TEXT(CallsTable[[#This Row],[Date of Call]],"DDDD")</f>
        <v>Thursday</v>
      </c>
      <c r="K878" s="48" t="str" cm="1">
        <f t="array" ref="K878">_xlfn.IFS(CallsTable[[#This Row],[Duration]]&lt;=10,"Under 10 mins",CallsTable[[#This Row],[Duration]]&lt;=30,"10 to 30 mins", CallsTable[[#This Row],[Duration]]&lt;60,"30 to 60 mins", CallsTable[[#This Row],[Duration]]&lt;=120,"1 to 2 hours",TRUE, "More than 2 hours")</f>
        <v>10 to 30 mins</v>
      </c>
      <c r="L878" s="5">
        <f>ROUND(CallsTable[[#This Row],[Satisfaction Rating]],0)</f>
        <v>5</v>
      </c>
    </row>
    <row r="879" spans="2:12" x14ac:dyDescent="0.3">
      <c r="B879" s="72" t="s">
        <v>2053</v>
      </c>
      <c r="C879" s="20" t="s">
        <v>1161</v>
      </c>
      <c r="D879" s="20">
        <v>94</v>
      </c>
      <c r="E879" s="69" t="s">
        <v>1157</v>
      </c>
      <c r="F879" s="70">
        <v>45226</v>
      </c>
      <c r="G879" s="20">
        <v>140</v>
      </c>
      <c r="H879" s="73">
        <v>3.6</v>
      </c>
      <c r="I879" s="48">
        <f>IF(MONTH(CallsTable[[#This Row],[Date of Call]])&lt;=6, YEAR(CallsTable[[#This Row],[Date of Call]]),YEAR(CallsTable[[#This Row],[Date of Call]])+1)</f>
        <v>2024</v>
      </c>
      <c r="J879" s="48" t="str">
        <f>TEXT(CallsTable[[#This Row],[Date of Call]],"DDDD")</f>
        <v>Friday</v>
      </c>
      <c r="K879" s="48" t="str" cm="1">
        <f t="array" ref="K879">_xlfn.IFS(CallsTable[[#This Row],[Duration]]&lt;=10,"Under 10 mins",CallsTable[[#This Row],[Duration]]&lt;=30,"10 to 30 mins", CallsTable[[#This Row],[Duration]]&lt;60,"30 to 60 mins", CallsTable[[#This Row],[Duration]]&lt;=120,"1 to 2 hours",TRUE, "More than 2 hours")</f>
        <v>1 to 2 hours</v>
      </c>
      <c r="L879" s="5">
        <f>ROUND(CallsTable[[#This Row],[Satisfaction Rating]],0)</f>
        <v>4</v>
      </c>
    </row>
    <row r="880" spans="2:12" x14ac:dyDescent="0.3">
      <c r="B880" s="72" t="s">
        <v>2054</v>
      </c>
      <c r="C880" s="20" t="s">
        <v>1169</v>
      </c>
      <c r="D880" s="20">
        <v>97</v>
      </c>
      <c r="E880" s="69" t="s">
        <v>1172</v>
      </c>
      <c r="F880" s="70">
        <v>45226</v>
      </c>
      <c r="G880" s="20">
        <v>31</v>
      </c>
      <c r="H880" s="73">
        <v>2.2000000000000002</v>
      </c>
      <c r="I880" s="48">
        <f>IF(MONTH(CallsTable[[#This Row],[Date of Call]])&lt;=6, YEAR(CallsTable[[#This Row],[Date of Call]]),YEAR(CallsTable[[#This Row],[Date of Call]])+1)</f>
        <v>2024</v>
      </c>
      <c r="J880" s="48" t="str">
        <f>TEXT(CallsTable[[#This Row],[Date of Call]],"DDDD")</f>
        <v>Friday</v>
      </c>
      <c r="K880" s="48" t="str" cm="1">
        <f t="array" ref="K880">_xlfn.IFS(CallsTable[[#This Row],[Duration]]&lt;=10,"Under 10 mins",CallsTable[[#This Row],[Duration]]&lt;=30,"10 to 30 mins", CallsTable[[#This Row],[Duration]]&lt;60,"30 to 60 mins", CallsTable[[#This Row],[Duration]]&lt;=120,"1 to 2 hours",TRUE, "More than 2 hours")</f>
        <v>1 to 2 hours</v>
      </c>
      <c r="L880" s="5">
        <f>ROUND(CallsTable[[#This Row],[Satisfaction Rating]],0)</f>
        <v>2</v>
      </c>
    </row>
    <row r="881" spans="2:12" x14ac:dyDescent="0.3">
      <c r="B881" s="72" t="s">
        <v>2055</v>
      </c>
      <c r="C881" s="20" t="s">
        <v>1162</v>
      </c>
      <c r="D881" s="20">
        <v>72</v>
      </c>
      <c r="E881" s="69" t="s">
        <v>1172</v>
      </c>
      <c r="F881" s="70">
        <v>45226</v>
      </c>
      <c r="G881" s="20">
        <v>108</v>
      </c>
      <c r="H881" s="73">
        <v>4.8</v>
      </c>
      <c r="I881" s="48">
        <f>IF(MONTH(CallsTable[[#This Row],[Date of Call]])&lt;=6, YEAR(CallsTable[[#This Row],[Date of Call]]),YEAR(CallsTable[[#This Row],[Date of Call]])+1)</f>
        <v>2024</v>
      </c>
      <c r="J881" s="48" t="str">
        <f>TEXT(CallsTable[[#This Row],[Date of Call]],"DDDD")</f>
        <v>Friday</v>
      </c>
      <c r="K881" s="48" t="str" cm="1">
        <f t="array" ref="K881">_xlfn.IFS(CallsTable[[#This Row],[Duration]]&lt;=10,"Under 10 mins",CallsTable[[#This Row],[Duration]]&lt;=30,"10 to 30 mins", CallsTable[[#This Row],[Duration]]&lt;60,"30 to 60 mins", CallsTable[[#This Row],[Duration]]&lt;=120,"1 to 2 hours",TRUE, "More than 2 hours")</f>
        <v>1 to 2 hours</v>
      </c>
      <c r="L881" s="5">
        <f>ROUND(CallsTable[[#This Row],[Satisfaction Rating]],0)</f>
        <v>5</v>
      </c>
    </row>
    <row r="882" spans="2:12" x14ac:dyDescent="0.3">
      <c r="B882" s="72" t="s">
        <v>2056</v>
      </c>
      <c r="C882" s="20" t="s">
        <v>1187</v>
      </c>
      <c r="D882" s="20">
        <v>143</v>
      </c>
      <c r="E882" s="69" t="s">
        <v>1178</v>
      </c>
      <c r="F882" s="70">
        <v>45227</v>
      </c>
      <c r="G882" s="20">
        <v>58</v>
      </c>
      <c r="H882" s="73">
        <v>4.3</v>
      </c>
      <c r="I882" s="48">
        <f>IF(MONTH(CallsTable[[#This Row],[Date of Call]])&lt;=6, YEAR(CallsTable[[#This Row],[Date of Call]]),YEAR(CallsTable[[#This Row],[Date of Call]])+1)</f>
        <v>2024</v>
      </c>
      <c r="J882" s="48" t="str">
        <f>TEXT(CallsTable[[#This Row],[Date of Call]],"DDDD")</f>
        <v>Saturday</v>
      </c>
      <c r="K882" s="48" t="str" cm="1">
        <f t="array" ref="K882">_xlfn.IFS(CallsTable[[#This Row],[Duration]]&lt;=10,"Under 10 mins",CallsTable[[#This Row],[Duration]]&lt;=30,"10 to 30 mins", CallsTable[[#This Row],[Duration]]&lt;60,"30 to 60 mins", CallsTable[[#This Row],[Duration]]&lt;=120,"1 to 2 hours",TRUE, "More than 2 hours")</f>
        <v>More than 2 hours</v>
      </c>
      <c r="L882" s="5">
        <f>ROUND(CallsTable[[#This Row],[Satisfaction Rating]],0)</f>
        <v>4</v>
      </c>
    </row>
    <row r="883" spans="2:12" x14ac:dyDescent="0.3">
      <c r="B883" s="72" t="s">
        <v>2057</v>
      </c>
      <c r="C883" s="20" t="s">
        <v>1187</v>
      </c>
      <c r="D883" s="20">
        <v>64</v>
      </c>
      <c r="E883" s="69" t="s">
        <v>1172</v>
      </c>
      <c r="F883" s="70">
        <v>45227</v>
      </c>
      <c r="G883" s="20">
        <v>185</v>
      </c>
      <c r="H883" s="73">
        <v>2.2000000000000002</v>
      </c>
      <c r="I883" s="48">
        <f>IF(MONTH(CallsTable[[#This Row],[Date of Call]])&lt;=6, YEAR(CallsTable[[#This Row],[Date of Call]]),YEAR(CallsTable[[#This Row],[Date of Call]])+1)</f>
        <v>2024</v>
      </c>
      <c r="J883" s="48" t="str">
        <f>TEXT(CallsTable[[#This Row],[Date of Call]],"DDDD")</f>
        <v>Saturday</v>
      </c>
      <c r="K883" s="48" t="str" cm="1">
        <f t="array" ref="K883">_xlfn.IFS(CallsTable[[#This Row],[Duration]]&lt;=10,"Under 10 mins",CallsTable[[#This Row],[Duration]]&lt;=30,"10 to 30 mins", CallsTable[[#This Row],[Duration]]&lt;60,"30 to 60 mins", CallsTable[[#This Row],[Duration]]&lt;=120,"1 to 2 hours",TRUE, "More than 2 hours")</f>
        <v>1 to 2 hours</v>
      </c>
      <c r="L883" s="5">
        <f>ROUND(CallsTable[[#This Row],[Satisfaction Rating]],0)</f>
        <v>2</v>
      </c>
    </row>
    <row r="884" spans="2:12" x14ac:dyDescent="0.3">
      <c r="B884" s="72" t="s">
        <v>2058</v>
      </c>
      <c r="C884" s="20" t="s">
        <v>1187</v>
      </c>
      <c r="D884" s="20">
        <v>69</v>
      </c>
      <c r="E884" s="69" t="s">
        <v>1172</v>
      </c>
      <c r="F884" s="70">
        <v>45227</v>
      </c>
      <c r="G884" s="20">
        <v>40</v>
      </c>
      <c r="H884" s="73">
        <v>4.8</v>
      </c>
      <c r="I884" s="48">
        <f>IF(MONTH(CallsTable[[#This Row],[Date of Call]])&lt;=6, YEAR(CallsTable[[#This Row],[Date of Call]]),YEAR(CallsTable[[#This Row],[Date of Call]])+1)</f>
        <v>2024</v>
      </c>
      <c r="J884" s="48" t="str">
        <f>TEXT(CallsTable[[#This Row],[Date of Call]],"DDDD")</f>
        <v>Saturday</v>
      </c>
      <c r="K884" s="48" t="str" cm="1">
        <f t="array" ref="K884">_xlfn.IFS(CallsTable[[#This Row],[Duration]]&lt;=10,"Under 10 mins",CallsTable[[#This Row],[Duration]]&lt;=30,"10 to 30 mins", CallsTable[[#This Row],[Duration]]&lt;60,"30 to 60 mins", CallsTable[[#This Row],[Duration]]&lt;=120,"1 to 2 hours",TRUE, "More than 2 hours")</f>
        <v>1 to 2 hours</v>
      </c>
      <c r="L884" s="5">
        <f>ROUND(CallsTable[[#This Row],[Satisfaction Rating]],0)</f>
        <v>5</v>
      </c>
    </row>
    <row r="885" spans="2:12" x14ac:dyDescent="0.3">
      <c r="B885" s="72" t="s">
        <v>2059</v>
      </c>
      <c r="C885" s="20" t="s">
        <v>1187</v>
      </c>
      <c r="D885" s="20">
        <v>18</v>
      </c>
      <c r="E885" s="69" t="s">
        <v>1184</v>
      </c>
      <c r="F885" s="70">
        <v>45227</v>
      </c>
      <c r="G885" s="20">
        <v>225</v>
      </c>
      <c r="H885" s="73">
        <v>2.6</v>
      </c>
      <c r="I885" s="48">
        <f>IF(MONTH(CallsTable[[#This Row],[Date of Call]])&lt;=6, YEAR(CallsTable[[#This Row],[Date of Call]]),YEAR(CallsTable[[#This Row],[Date of Call]])+1)</f>
        <v>2024</v>
      </c>
      <c r="J885" s="48" t="str">
        <f>TEXT(CallsTable[[#This Row],[Date of Call]],"DDDD")</f>
        <v>Saturday</v>
      </c>
      <c r="K885" s="48" t="str" cm="1">
        <f t="array" ref="K885">_xlfn.IFS(CallsTable[[#This Row],[Duration]]&lt;=10,"Under 10 mins",CallsTable[[#This Row],[Duration]]&lt;=30,"10 to 30 mins", CallsTable[[#This Row],[Duration]]&lt;60,"30 to 60 mins", CallsTable[[#This Row],[Duration]]&lt;=120,"1 to 2 hours",TRUE, "More than 2 hours")</f>
        <v>10 to 30 mins</v>
      </c>
      <c r="L885" s="5">
        <f>ROUND(CallsTable[[#This Row],[Satisfaction Rating]],0)</f>
        <v>3</v>
      </c>
    </row>
    <row r="886" spans="2:12" x14ac:dyDescent="0.3">
      <c r="B886" s="72" t="s">
        <v>2060</v>
      </c>
      <c r="C886" s="20" t="s">
        <v>1169</v>
      </c>
      <c r="D886" s="20">
        <v>100</v>
      </c>
      <c r="E886" s="69" t="s">
        <v>1178</v>
      </c>
      <c r="F886" s="70">
        <v>45227</v>
      </c>
      <c r="G886" s="20">
        <v>150</v>
      </c>
      <c r="H886" s="73">
        <v>2.6</v>
      </c>
      <c r="I886" s="48">
        <f>IF(MONTH(CallsTable[[#This Row],[Date of Call]])&lt;=6, YEAR(CallsTable[[#This Row],[Date of Call]]),YEAR(CallsTable[[#This Row],[Date of Call]])+1)</f>
        <v>2024</v>
      </c>
      <c r="J886" s="48" t="str">
        <f>TEXT(CallsTable[[#This Row],[Date of Call]],"DDDD")</f>
        <v>Saturday</v>
      </c>
      <c r="K886" s="48" t="str" cm="1">
        <f t="array" ref="K886">_xlfn.IFS(CallsTable[[#This Row],[Duration]]&lt;=10,"Under 10 mins",CallsTable[[#This Row],[Duration]]&lt;=30,"10 to 30 mins", CallsTable[[#This Row],[Duration]]&lt;60,"30 to 60 mins", CallsTable[[#This Row],[Duration]]&lt;=120,"1 to 2 hours",TRUE, "More than 2 hours")</f>
        <v>1 to 2 hours</v>
      </c>
      <c r="L886" s="5">
        <f>ROUND(CallsTable[[#This Row],[Satisfaction Rating]],0)</f>
        <v>3</v>
      </c>
    </row>
    <row r="887" spans="2:12" x14ac:dyDescent="0.3">
      <c r="B887" s="72" t="s">
        <v>2061</v>
      </c>
      <c r="C887" s="20" t="s">
        <v>1183</v>
      </c>
      <c r="D887" s="20">
        <v>110</v>
      </c>
      <c r="E887" s="69" t="s">
        <v>1166</v>
      </c>
      <c r="F887" s="70">
        <v>45228</v>
      </c>
      <c r="G887" s="20">
        <v>88</v>
      </c>
      <c r="H887" s="73">
        <v>3.4</v>
      </c>
      <c r="I887" s="48">
        <f>IF(MONTH(CallsTable[[#This Row],[Date of Call]])&lt;=6, YEAR(CallsTable[[#This Row],[Date of Call]]),YEAR(CallsTable[[#This Row],[Date of Call]])+1)</f>
        <v>2024</v>
      </c>
      <c r="J887" s="48" t="str">
        <f>TEXT(CallsTable[[#This Row],[Date of Call]],"DDDD")</f>
        <v>Sunday</v>
      </c>
      <c r="K887" s="48" t="str" cm="1">
        <f t="array" ref="K887">_xlfn.IFS(CallsTable[[#This Row],[Duration]]&lt;=10,"Under 10 mins",CallsTable[[#This Row],[Duration]]&lt;=30,"10 to 30 mins", CallsTable[[#This Row],[Duration]]&lt;60,"30 to 60 mins", CallsTable[[#This Row],[Duration]]&lt;=120,"1 to 2 hours",TRUE, "More than 2 hours")</f>
        <v>1 to 2 hours</v>
      </c>
      <c r="L887" s="5">
        <f>ROUND(CallsTable[[#This Row],[Satisfaction Rating]],0)</f>
        <v>3</v>
      </c>
    </row>
    <row r="888" spans="2:12" x14ac:dyDescent="0.3">
      <c r="B888" s="72" t="s">
        <v>2062</v>
      </c>
      <c r="C888" s="20" t="s">
        <v>1174</v>
      </c>
      <c r="D888" s="20">
        <v>41</v>
      </c>
      <c r="E888" s="69" t="s">
        <v>1157</v>
      </c>
      <c r="F888" s="70">
        <v>45228</v>
      </c>
      <c r="G888" s="20">
        <v>140</v>
      </c>
      <c r="H888" s="73">
        <v>3.7</v>
      </c>
      <c r="I888" s="48">
        <f>IF(MONTH(CallsTable[[#This Row],[Date of Call]])&lt;=6, YEAR(CallsTable[[#This Row],[Date of Call]]),YEAR(CallsTable[[#This Row],[Date of Call]])+1)</f>
        <v>2024</v>
      </c>
      <c r="J888" s="48" t="str">
        <f>TEXT(CallsTable[[#This Row],[Date of Call]],"DDDD")</f>
        <v>Sunday</v>
      </c>
      <c r="K888" s="48" t="str" cm="1">
        <f t="array" ref="K888">_xlfn.IFS(CallsTable[[#This Row],[Duration]]&lt;=10,"Under 10 mins",CallsTable[[#This Row],[Duration]]&lt;=30,"10 to 30 mins", CallsTable[[#This Row],[Duration]]&lt;60,"30 to 60 mins", CallsTable[[#This Row],[Duration]]&lt;=120,"1 to 2 hours",TRUE, "More than 2 hours")</f>
        <v>30 to 60 mins</v>
      </c>
      <c r="L888" s="5">
        <f>ROUND(CallsTable[[#This Row],[Satisfaction Rating]],0)</f>
        <v>4</v>
      </c>
    </row>
    <row r="889" spans="2:12" x14ac:dyDescent="0.3">
      <c r="B889" s="72" t="s">
        <v>2063</v>
      </c>
      <c r="C889" s="20" t="s">
        <v>1183</v>
      </c>
      <c r="D889" s="20">
        <v>147</v>
      </c>
      <c r="E889" s="69" t="s">
        <v>1166</v>
      </c>
      <c r="F889" s="70">
        <v>45228</v>
      </c>
      <c r="G889" s="20">
        <v>68</v>
      </c>
      <c r="H889" s="73">
        <v>2.1</v>
      </c>
      <c r="I889" s="48">
        <f>IF(MONTH(CallsTable[[#This Row],[Date of Call]])&lt;=6, YEAR(CallsTable[[#This Row],[Date of Call]]),YEAR(CallsTable[[#This Row],[Date of Call]])+1)</f>
        <v>2024</v>
      </c>
      <c r="J889" s="48" t="str">
        <f>TEXT(CallsTable[[#This Row],[Date of Call]],"DDDD")</f>
        <v>Sunday</v>
      </c>
      <c r="K889" s="48" t="str" cm="1">
        <f t="array" ref="K889">_xlfn.IFS(CallsTable[[#This Row],[Duration]]&lt;=10,"Under 10 mins",CallsTable[[#This Row],[Duration]]&lt;=30,"10 to 30 mins", CallsTable[[#This Row],[Duration]]&lt;60,"30 to 60 mins", CallsTable[[#This Row],[Duration]]&lt;=120,"1 to 2 hours",TRUE, "More than 2 hours")</f>
        <v>More than 2 hours</v>
      </c>
      <c r="L889" s="5">
        <f>ROUND(CallsTable[[#This Row],[Satisfaction Rating]],0)</f>
        <v>2</v>
      </c>
    </row>
    <row r="890" spans="2:12" x14ac:dyDescent="0.3">
      <c r="B890" s="72" t="s">
        <v>2064</v>
      </c>
      <c r="C890" s="20" t="s">
        <v>1161</v>
      </c>
      <c r="D890" s="20">
        <v>31</v>
      </c>
      <c r="E890" s="69" t="s">
        <v>1184</v>
      </c>
      <c r="F890" s="70">
        <v>45229</v>
      </c>
      <c r="G890" s="20">
        <v>105</v>
      </c>
      <c r="H890" s="73">
        <v>3.6</v>
      </c>
      <c r="I890" s="48">
        <f>IF(MONTH(CallsTable[[#This Row],[Date of Call]])&lt;=6, YEAR(CallsTable[[#This Row],[Date of Call]]),YEAR(CallsTable[[#This Row],[Date of Call]])+1)</f>
        <v>2024</v>
      </c>
      <c r="J890" s="48" t="str">
        <f>TEXT(CallsTable[[#This Row],[Date of Call]],"DDDD")</f>
        <v>Monday</v>
      </c>
      <c r="K890" s="48" t="str" cm="1">
        <f t="array" ref="K890">_xlfn.IFS(CallsTable[[#This Row],[Duration]]&lt;=10,"Under 10 mins",CallsTable[[#This Row],[Duration]]&lt;=30,"10 to 30 mins", CallsTable[[#This Row],[Duration]]&lt;60,"30 to 60 mins", CallsTable[[#This Row],[Duration]]&lt;=120,"1 to 2 hours",TRUE, "More than 2 hours")</f>
        <v>30 to 60 mins</v>
      </c>
      <c r="L890" s="5">
        <f>ROUND(CallsTable[[#This Row],[Satisfaction Rating]],0)</f>
        <v>4</v>
      </c>
    </row>
    <row r="891" spans="2:12" x14ac:dyDescent="0.3">
      <c r="B891" s="72" t="s">
        <v>2065</v>
      </c>
      <c r="C891" s="20" t="s">
        <v>1158</v>
      </c>
      <c r="D891" s="20">
        <v>142</v>
      </c>
      <c r="E891" s="69" t="s">
        <v>1157</v>
      </c>
      <c r="F891" s="70">
        <v>45229</v>
      </c>
      <c r="G891" s="20">
        <v>40</v>
      </c>
      <c r="H891" s="73">
        <v>3.8</v>
      </c>
      <c r="I891" s="48">
        <f>IF(MONTH(CallsTable[[#This Row],[Date of Call]])&lt;=6, YEAR(CallsTable[[#This Row],[Date of Call]]),YEAR(CallsTable[[#This Row],[Date of Call]])+1)</f>
        <v>2024</v>
      </c>
      <c r="J891" s="48" t="str">
        <f>TEXT(CallsTable[[#This Row],[Date of Call]],"DDDD")</f>
        <v>Monday</v>
      </c>
      <c r="K891" s="48" t="str" cm="1">
        <f t="array" ref="K891">_xlfn.IFS(CallsTable[[#This Row],[Duration]]&lt;=10,"Under 10 mins",CallsTable[[#This Row],[Duration]]&lt;=30,"10 to 30 mins", CallsTable[[#This Row],[Duration]]&lt;60,"30 to 60 mins", CallsTable[[#This Row],[Duration]]&lt;=120,"1 to 2 hours",TRUE, "More than 2 hours")</f>
        <v>More than 2 hours</v>
      </c>
      <c r="L891" s="5">
        <f>ROUND(CallsTable[[#This Row],[Satisfaction Rating]],0)</f>
        <v>4</v>
      </c>
    </row>
    <row r="892" spans="2:12" x14ac:dyDescent="0.3">
      <c r="B892" s="72" t="s">
        <v>2066</v>
      </c>
      <c r="C892" s="20" t="s">
        <v>1181</v>
      </c>
      <c r="D892" s="20">
        <v>61</v>
      </c>
      <c r="E892" s="69" t="s">
        <v>1157</v>
      </c>
      <c r="F892" s="70">
        <v>45229</v>
      </c>
      <c r="G892" s="20">
        <v>82</v>
      </c>
      <c r="H892" s="73">
        <v>3.1</v>
      </c>
      <c r="I892" s="48">
        <f>IF(MONTH(CallsTable[[#This Row],[Date of Call]])&lt;=6, YEAR(CallsTable[[#This Row],[Date of Call]]),YEAR(CallsTable[[#This Row],[Date of Call]])+1)</f>
        <v>2024</v>
      </c>
      <c r="J892" s="48" t="str">
        <f>TEXT(CallsTable[[#This Row],[Date of Call]],"DDDD")</f>
        <v>Monday</v>
      </c>
      <c r="K892" s="48" t="str" cm="1">
        <f t="array" ref="K892">_xlfn.IFS(CallsTable[[#This Row],[Duration]]&lt;=10,"Under 10 mins",CallsTable[[#This Row],[Duration]]&lt;=30,"10 to 30 mins", CallsTable[[#This Row],[Duration]]&lt;60,"30 to 60 mins", CallsTable[[#This Row],[Duration]]&lt;=120,"1 to 2 hours",TRUE, "More than 2 hours")</f>
        <v>1 to 2 hours</v>
      </c>
      <c r="L892" s="5">
        <f>ROUND(CallsTable[[#This Row],[Satisfaction Rating]],0)</f>
        <v>3</v>
      </c>
    </row>
    <row r="893" spans="2:12" x14ac:dyDescent="0.3">
      <c r="B893" s="72" t="s">
        <v>2067</v>
      </c>
      <c r="C893" s="20" t="s">
        <v>1156</v>
      </c>
      <c r="D893" s="20">
        <v>86</v>
      </c>
      <c r="E893" s="69" t="s">
        <v>1184</v>
      </c>
      <c r="F893" s="70">
        <v>45230</v>
      </c>
      <c r="G893" s="20">
        <v>90</v>
      </c>
      <c r="H893" s="73">
        <v>4.4000000000000004</v>
      </c>
      <c r="I893" s="48">
        <f>IF(MONTH(CallsTable[[#This Row],[Date of Call]])&lt;=6, YEAR(CallsTable[[#This Row],[Date of Call]]),YEAR(CallsTable[[#This Row],[Date of Call]])+1)</f>
        <v>2024</v>
      </c>
      <c r="J893" s="48" t="str">
        <f>TEXT(CallsTable[[#This Row],[Date of Call]],"DDDD")</f>
        <v>Tuesday</v>
      </c>
      <c r="K893" s="48" t="str" cm="1">
        <f t="array" ref="K893">_xlfn.IFS(CallsTable[[#This Row],[Duration]]&lt;=10,"Under 10 mins",CallsTable[[#This Row],[Duration]]&lt;=30,"10 to 30 mins", CallsTable[[#This Row],[Duration]]&lt;60,"30 to 60 mins", CallsTable[[#This Row],[Duration]]&lt;=120,"1 to 2 hours",TRUE, "More than 2 hours")</f>
        <v>1 to 2 hours</v>
      </c>
      <c r="L893" s="5">
        <f>ROUND(CallsTable[[#This Row],[Satisfaction Rating]],0)</f>
        <v>4</v>
      </c>
    </row>
    <row r="894" spans="2:12" x14ac:dyDescent="0.3">
      <c r="B894" s="72" t="s">
        <v>2068</v>
      </c>
      <c r="C894" s="20" t="s">
        <v>1165</v>
      </c>
      <c r="D894" s="20">
        <v>165</v>
      </c>
      <c r="E894" s="69" t="s">
        <v>1178</v>
      </c>
      <c r="F894" s="70">
        <v>45231</v>
      </c>
      <c r="G894" s="20">
        <v>66</v>
      </c>
      <c r="H894" s="73">
        <v>4.8</v>
      </c>
      <c r="I894" s="48">
        <f>IF(MONTH(CallsTable[[#This Row],[Date of Call]])&lt;=6, YEAR(CallsTable[[#This Row],[Date of Call]]),YEAR(CallsTable[[#This Row],[Date of Call]])+1)</f>
        <v>2024</v>
      </c>
      <c r="J894" s="48" t="str">
        <f>TEXT(CallsTable[[#This Row],[Date of Call]],"DDDD")</f>
        <v>Wednesday</v>
      </c>
      <c r="K894" s="48" t="str" cm="1">
        <f t="array" ref="K894">_xlfn.IFS(CallsTable[[#This Row],[Duration]]&lt;=10,"Under 10 mins",CallsTable[[#This Row],[Duration]]&lt;=30,"10 to 30 mins", CallsTable[[#This Row],[Duration]]&lt;60,"30 to 60 mins", CallsTable[[#This Row],[Duration]]&lt;=120,"1 to 2 hours",TRUE, "More than 2 hours")</f>
        <v>More than 2 hours</v>
      </c>
      <c r="L894" s="5">
        <f>ROUND(CallsTable[[#This Row],[Satisfaction Rating]],0)</f>
        <v>5</v>
      </c>
    </row>
    <row r="895" spans="2:12" x14ac:dyDescent="0.3">
      <c r="B895" s="72" t="s">
        <v>2069</v>
      </c>
      <c r="C895" s="20" t="s">
        <v>1179</v>
      </c>
      <c r="D895" s="20">
        <v>62</v>
      </c>
      <c r="E895" s="69" t="s">
        <v>1166</v>
      </c>
      <c r="F895" s="70">
        <v>45231</v>
      </c>
      <c r="G895" s="20">
        <v>78</v>
      </c>
      <c r="H895" s="73">
        <v>3.5</v>
      </c>
      <c r="I895" s="48">
        <f>IF(MONTH(CallsTable[[#This Row],[Date of Call]])&lt;=6, YEAR(CallsTable[[#This Row],[Date of Call]]),YEAR(CallsTable[[#This Row],[Date of Call]])+1)</f>
        <v>2024</v>
      </c>
      <c r="J895" s="48" t="str">
        <f>TEXT(CallsTable[[#This Row],[Date of Call]],"DDDD")</f>
        <v>Wednesday</v>
      </c>
      <c r="K895" s="48" t="str" cm="1">
        <f t="array" ref="K895">_xlfn.IFS(CallsTable[[#This Row],[Duration]]&lt;=10,"Under 10 mins",CallsTable[[#This Row],[Duration]]&lt;=30,"10 to 30 mins", CallsTable[[#This Row],[Duration]]&lt;60,"30 to 60 mins", CallsTable[[#This Row],[Duration]]&lt;=120,"1 to 2 hours",TRUE, "More than 2 hours")</f>
        <v>1 to 2 hours</v>
      </c>
      <c r="L895" s="5">
        <f>ROUND(CallsTable[[#This Row],[Satisfaction Rating]],0)</f>
        <v>4</v>
      </c>
    </row>
    <row r="896" spans="2:12" x14ac:dyDescent="0.3">
      <c r="B896" s="72" t="s">
        <v>2070</v>
      </c>
      <c r="C896" s="20" t="s">
        <v>1169</v>
      </c>
      <c r="D896" s="20">
        <v>103</v>
      </c>
      <c r="E896" s="69" t="s">
        <v>1178</v>
      </c>
      <c r="F896" s="70">
        <v>45232</v>
      </c>
      <c r="G896" s="20">
        <v>66</v>
      </c>
      <c r="H896" s="73">
        <v>4.4000000000000004</v>
      </c>
      <c r="I896" s="48">
        <f>IF(MONTH(CallsTable[[#This Row],[Date of Call]])&lt;=6, YEAR(CallsTable[[#This Row],[Date of Call]]),YEAR(CallsTable[[#This Row],[Date of Call]])+1)</f>
        <v>2024</v>
      </c>
      <c r="J896" s="48" t="str">
        <f>TEXT(CallsTable[[#This Row],[Date of Call]],"DDDD")</f>
        <v>Thursday</v>
      </c>
      <c r="K896" s="48" t="str" cm="1">
        <f t="array" ref="K896">_xlfn.IFS(CallsTable[[#This Row],[Duration]]&lt;=10,"Under 10 mins",CallsTable[[#This Row],[Duration]]&lt;=30,"10 to 30 mins", CallsTable[[#This Row],[Duration]]&lt;60,"30 to 60 mins", CallsTable[[#This Row],[Duration]]&lt;=120,"1 to 2 hours",TRUE, "More than 2 hours")</f>
        <v>1 to 2 hours</v>
      </c>
      <c r="L896" s="5">
        <f>ROUND(CallsTable[[#This Row],[Satisfaction Rating]],0)</f>
        <v>4</v>
      </c>
    </row>
    <row r="897" spans="2:12" x14ac:dyDescent="0.3">
      <c r="B897" s="72" t="s">
        <v>2071</v>
      </c>
      <c r="C897" s="20" t="s">
        <v>1158</v>
      </c>
      <c r="D897" s="20">
        <v>56</v>
      </c>
      <c r="E897" s="69" t="s">
        <v>1184</v>
      </c>
      <c r="F897" s="70">
        <v>45233</v>
      </c>
      <c r="G897" s="20">
        <v>160</v>
      </c>
      <c r="H897" s="73">
        <v>3.8</v>
      </c>
      <c r="I897" s="48">
        <f>IF(MONTH(CallsTable[[#This Row],[Date of Call]])&lt;=6, YEAR(CallsTable[[#This Row],[Date of Call]]),YEAR(CallsTable[[#This Row],[Date of Call]])+1)</f>
        <v>2024</v>
      </c>
      <c r="J897" s="48" t="str">
        <f>TEXT(CallsTable[[#This Row],[Date of Call]],"DDDD")</f>
        <v>Friday</v>
      </c>
      <c r="K897" s="48" t="str" cm="1">
        <f t="array" ref="K897">_xlfn.IFS(CallsTable[[#This Row],[Duration]]&lt;=10,"Under 10 mins",CallsTable[[#This Row],[Duration]]&lt;=30,"10 to 30 mins", CallsTable[[#This Row],[Duration]]&lt;60,"30 to 60 mins", CallsTable[[#This Row],[Duration]]&lt;=120,"1 to 2 hours",TRUE, "More than 2 hours")</f>
        <v>30 to 60 mins</v>
      </c>
      <c r="L897" s="5">
        <f>ROUND(CallsTable[[#This Row],[Satisfaction Rating]],0)</f>
        <v>4</v>
      </c>
    </row>
    <row r="898" spans="2:12" x14ac:dyDescent="0.3">
      <c r="B898" s="72" t="s">
        <v>2072</v>
      </c>
      <c r="C898" s="20" t="s">
        <v>1188</v>
      </c>
      <c r="D898" s="20">
        <v>114</v>
      </c>
      <c r="E898" s="69" t="s">
        <v>1157</v>
      </c>
      <c r="F898" s="70">
        <v>45234</v>
      </c>
      <c r="G898" s="20">
        <v>144</v>
      </c>
      <c r="H898" s="73">
        <v>3.8</v>
      </c>
      <c r="I898" s="48">
        <f>IF(MONTH(CallsTable[[#This Row],[Date of Call]])&lt;=6, YEAR(CallsTable[[#This Row],[Date of Call]]),YEAR(CallsTable[[#This Row],[Date of Call]])+1)</f>
        <v>2024</v>
      </c>
      <c r="J898" s="48" t="str">
        <f>TEXT(CallsTable[[#This Row],[Date of Call]],"DDDD")</f>
        <v>Saturday</v>
      </c>
      <c r="K898" s="48" t="str" cm="1">
        <f t="array" ref="K898">_xlfn.IFS(CallsTable[[#This Row],[Duration]]&lt;=10,"Under 10 mins",CallsTable[[#This Row],[Duration]]&lt;=30,"10 to 30 mins", CallsTable[[#This Row],[Duration]]&lt;60,"30 to 60 mins", CallsTable[[#This Row],[Duration]]&lt;=120,"1 to 2 hours",TRUE, "More than 2 hours")</f>
        <v>1 to 2 hours</v>
      </c>
      <c r="L898" s="5">
        <f>ROUND(CallsTable[[#This Row],[Satisfaction Rating]],0)</f>
        <v>4</v>
      </c>
    </row>
    <row r="899" spans="2:12" x14ac:dyDescent="0.3">
      <c r="B899" s="72" t="s">
        <v>2073</v>
      </c>
      <c r="C899" s="20" t="s">
        <v>1158</v>
      </c>
      <c r="D899" s="20">
        <v>112</v>
      </c>
      <c r="E899" s="69" t="s">
        <v>1172</v>
      </c>
      <c r="F899" s="70">
        <v>45234</v>
      </c>
      <c r="G899" s="20">
        <v>200</v>
      </c>
      <c r="H899" s="73">
        <v>4.5999999999999996</v>
      </c>
      <c r="I899" s="48">
        <f>IF(MONTH(CallsTable[[#This Row],[Date of Call]])&lt;=6, YEAR(CallsTable[[#This Row],[Date of Call]]),YEAR(CallsTable[[#This Row],[Date of Call]])+1)</f>
        <v>2024</v>
      </c>
      <c r="J899" s="48" t="str">
        <f>TEXT(CallsTable[[#This Row],[Date of Call]],"DDDD")</f>
        <v>Saturday</v>
      </c>
      <c r="K899" s="48" t="str" cm="1">
        <f t="array" ref="K899">_xlfn.IFS(CallsTable[[#This Row],[Duration]]&lt;=10,"Under 10 mins",CallsTable[[#This Row],[Duration]]&lt;=30,"10 to 30 mins", CallsTable[[#This Row],[Duration]]&lt;60,"30 to 60 mins", CallsTable[[#This Row],[Duration]]&lt;=120,"1 to 2 hours",TRUE, "More than 2 hours")</f>
        <v>1 to 2 hours</v>
      </c>
      <c r="L899" s="5">
        <f>ROUND(CallsTable[[#This Row],[Satisfaction Rating]],0)</f>
        <v>5</v>
      </c>
    </row>
    <row r="900" spans="2:12" x14ac:dyDescent="0.3">
      <c r="B900" s="72" t="s">
        <v>2074</v>
      </c>
      <c r="C900" s="20" t="s">
        <v>1176</v>
      </c>
      <c r="D900" s="20">
        <v>52</v>
      </c>
      <c r="E900" s="69" t="s">
        <v>1166</v>
      </c>
      <c r="F900" s="70">
        <v>45236</v>
      </c>
      <c r="G900" s="20">
        <v>220</v>
      </c>
      <c r="H900" s="73">
        <v>5</v>
      </c>
      <c r="I900" s="48">
        <f>IF(MONTH(CallsTable[[#This Row],[Date of Call]])&lt;=6, YEAR(CallsTable[[#This Row],[Date of Call]]),YEAR(CallsTable[[#This Row],[Date of Call]])+1)</f>
        <v>2024</v>
      </c>
      <c r="J900" s="48" t="str">
        <f>TEXT(CallsTable[[#This Row],[Date of Call]],"DDDD")</f>
        <v>Monday</v>
      </c>
      <c r="K900" s="48" t="str" cm="1">
        <f t="array" ref="K900">_xlfn.IFS(CallsTable[[#This Row],[Duration]]&lt;=10,"Under 10 mins",CallsTable[[#This Row],[Duration]]&lt;=30,"10 to 30 mins", CallsTable[[#This Row],[Duration]]&lt;60,"30 to 60 mins", CallsTable[[#This Row],[Duration]]&lt;=120,"1 to 2 hours",TRUE, "More than 2 hours")</f>
        <v>30 to 60 mins</v>
      </c>
      <c r="L900" s="5">
        <f>ROUND(CallsTable[[#This Row],[Satisfaction Rating]],0)</f>
        <v>5</v>
      </c>
    </row>
    <row r="901" spans="2:12" x14ac:dyDescent="0.3">
      <c r="B901" s="72" t="s">
        <v>2075</v>
      </c>
      <c r="C901" s="20" t="s">
        <v>1169</v>
      </c>
      <c r="D901" s="20">
        <v>105</v>
      </c>
      <c r="E901" s="69" t="s">
        <v>1178</v>
      </c>
      <c r="F901" s="70">
        <v>45237</v>
      </c>
      <c r="G901" s="20">
        <v>112</v>
      </c>
      <c r="H901" s="73">
        <v>3.2</v>
      </c>
      <c r="I901" s="48">
        <f>IF(MONTH(CallsTable[[#This Row],[Date of Call]])&lt;=6, YEAR(CallsTable[[#This Row],[Date of Call]]),YEAR(CallsTable[[#This Row],[Date of Call]])+1)</f>
        <v>2024</v>
      </c>
      <c r="J901" s="48" t="str">
        <f>TEXT(CallsTable[[#This Row],[Date of Call]],"DDDD")</f>
        <v>Tuesday</v>
      </c>
      <c r="K901" s="48" t="str" cm="1">
        <f t="array" ref="K901">_xlfn.IFS(CallsTable[[#This Row],[Duration]]&lt;=10,"Under 10 mins",CallsTable[[#This Row],[Duration]]&lt;=30,"10 to 30 mins", CallsTable[[#This Row],[Duration]]&lt;60,"30 to 60 mins", CallsTable[[#This Row],[Duration]]&lt;=120,"1 to 2 hours",TRUE, "More than 2 hours")</f>
        <v>1 to 2 hours</v>
      </c>
      <c r="L901" s="5">
        <f>ROUND(CallsTable[[#This Row],[Satisfaction Rating]],0)</f>
        <v>3</v>
      </c>
    </row>
    <row r="902" spans="2:12" x14ac:dyDescent="0.3">
      <c r="B902" s="72" t="s">
        <v>2076</v>
      </c>
      <c r="C902" s="20" t="s">
        <v>1165</v>
      </c>
      <c r="D902" s="20">
        <v>91</v>
      </c>
      <c r="E902" s="69" t="s">
        <v>1184</v>
      </c>
      <c r="F902" s="70">
        <v>45237</v>
      </c>
      <c r="G902" s="20">
        <v>110</v>
      </c>
      <c r="H902" s="73">
        <v>3.7</v>
      </c>
      <c r="I902" s="48">
        <f>IF(MONTH(CallsTable[[#This Row],[Date of Call]])&lt;=6, YEAR(CallsTable[[#This Row],[Date of Call]]),YEAR(CallsTable[[#This Row],[Date of Call]])+1)</f>
        <v>2024</v>
      </c>
      <c r="J902" s="48" t="str">
        <f>TEXT(CallsTable[[#This Row],[Date of Call]],"DDDD")</f>
        <v>Tuesday</v>
      </c>
      <c r="K902" s="48" t="str" cm="1">
        <f t="array" ref="K902">_xlfn.IFS(CallsTable[[#This Row],[Duration]]&lt;=10,"Under 10 mins",CallsTable[[#This Row],[Duration]]&lt;=30,"10 to 30 mins", CallsTable[[#This Row],[Duration]]&lt;60,"30 to 60 mins", CallsTable[[#This Row],[Duration]]&lt;=120,"1 to 2 hours",TRUE, "More than 2 hours")</f>
        <v>1 to 2 hours</v>
      </c>
      <c r="L902" s="5">
        <f>ROUND(CallsTable[[#This Row],[Satisfaction Rating]],0)</f>
        <v>4</v>
      </c>
    </row>
    <row r="903" spans="2:12" x14ac:dyDescent="0.3">
      <c r="B903" s="72" t="s">
        <v>2077</v>
      </c>
      <c r="C903" s="20" t="s">
        <v>1192</v>
      </c>
      <c r="D903" s="20">
        <v>74</v>
      </c>
      <c r="E903" s="69" t="s">
        <v>1157</v>
      </c>
      <c r="F903" s="70">
        <v>45238</v>
      </c>
      <c r="G903" s="20">
        <v>160</v>
      </c>
      <c r="H903" s="73">
        <v>2.7</v>
      </c>
      <c r="I903" s="48">
        <f>IF(MONTH(CallsTable[[#This Row],[Date of Call]])&lt;=6, YEAR(CallsTable[[#This Row],[Date of Call]]),YEAR(CallsTable[[#This Row],[Date of Call]])+1)</f>
        <v>2024</v>
      </c>
      <c r="J903" s="48" t="str">
        <f>TEXT(CallsTable[[#This Row],[Date of Call]],"DDDD")</f>
        <v>Wednesday</v>
      </c>
      <c r="K903" s="48" t="str" cm="1">
        <f t="array" ref="K903">_xlfn.IFS(CallsTable[[#This Row],[Duration]]&lt;=10,"Under 10 mins",CallsTable[[#This Row],[Duration]]&lt;=30,"10 to 30 mins", CallsTable[[#This Row],[Duration]]&lt;60,"30 to 60 mins", CallsTable[[#This Row],[Duration]]&lt;=120,"1 to 2 hours",TRUE, "More than 2 hours")</f>
        <v>1 to 2 hours</v>
      </c>
      <c r="L903" s="5">
        <f>ROUND(CallsTable[[#This Row],[Satisfaction Rating]],0)</f>
        <v>3</v>
      </c>
    </row>
    <row r="904" spans="2:12" x14ac:dyDescent="0.3">
      <c r="B904" s="72" t="s">
        <v>2078</v>
      </c>
      <c r="C904" s="20" t="s">
        <v>1192</v>
      </c>
      <c r="D904" s="20">
        <v>30</v>
      </c>
      <c r="E904" s="69" t="s">
        <v>1184</v>
      </c>
      <c r="F904" s="70">
        <v>45238</v>
      </c>
      <c r="G904" s="20">
        <v>84</v>
      </c>
      <c r="H904" s="73">
        <v>4</v>
      </c>
      <c r="I904" s="48">
        <f>IF(MONTH(CallsTable[[#This Row],[Date of Call]])&lt;=6, YEAR(CallsTable[[#This Row],[Date of Call]]),YEAR(CallsTable[[#This Row],[Date of Call]])+1)</f>
        <v>2024</v>
      </c>
      <c r="J904" s="48" t="str">
        <f>TEXT(CallsTable[[#This Row],[Date of Call]],"DDDD")</f>
        <v>Wednesday</v>
      </c>
      <c r="K904" s="48" t="str" cm="1">
        <f t="array" ref="K904">_xlfn.IFS(CallsTable[[#This Row],[Duration]]&lt;=10,"Under 10 mins",CallsTable[[#This Row],[Duration]]&lt;=30,"10 to 30 mins", CallsTable[[#This Row],[Duration]]&lt;60,"30 to 60 mins", CallsTable[[#This Row],[Duration]]&lt;=120,"1 to 2 hours",TRUE, "More than 2 hours")</f>
        <v>10 to 30 mins</v>
      </c>
      <c r="L904" s="5">
        <f>ROUND(CallsTable[[#This Row],[Satisfaction Rating]],0)</f>
        <v>4</v>
      </c>
    </row>
    <row r="905" spans="2:12" x14ac:dyDescent="0.3">
      <c r="B905" s="72" t="s">
        <v>2079</v>
      </c>
      <c r="C905" s="20" t="s">
        <v>1165</v>
      </c>
      <c r="D905" s="20">
        <v>56</v>
      </c>
      <c r="E905" s="69" t="s">
        <v>1166</v>
      </c>
      <c r="F905" s="70">
        <v>45238</v>
      </c>
      <c r="G905" s="20">
        <v>124</v>
      </c>
      <c r="H905" s="73">
        <v>2.6</v>
      </c>
      <c r="I905" s="48">
        <f>IF(MONTH(CallsTable[[#This Row],[Date of Call]])&lt;=6, YEAR(CallsTable[[#This Row],[Date of Call]]),YEAR(CallsTable[[#This Row],[Date of Call]])+1)</f>
        <v>2024</v>
      </c>
      <c r="J905" s="48" t="str">
        <f>TEXT(CallsTable[[#This Row],[Date of Call]],"DDDD")</f>
        <v>Wednesday</v>
      </c>
      <c r="K905" s="48" t="str" cm="1">
        <f t="array" ref="K905">_xlfn.IFS(CallsTable[[#This Row],[Duration]]&lt;=10,"Under 10 mins",CallsTable[[#This Row],[Duration]]&lt;=30,"10 to 30 mins", CallsTable[[#This Row],[Duration]]&lt;60,"30 to 60 mins", CallsTable[[#This Row],[Duration]]&lt;=120,"1 to 2 hours",TRUE, "More than 2 hours")</f>
        <v>30 to 60 mins</v>
      </c>
      <c r="L905" s="5">
        <f>ROUND(CallsTable[[#This Row],[Satisfaction Rating]],0)</f>
        <v>3</v>
      </c>
    </row>
    <row r="906" spans="2:12" x14ac:dyDescent="0.3">
      <c r="B906" s="72" t="s">
        <v>2080</v>
      </c>
      <c r="C906" s="20" t="s">
        <v>1192</v>
      </c>
      <c r="D906" s="20">
        <v>151</v>
      </c>
      <c r="E906" s="69" t="s">
        <v>1172</v>
      </c>
      <c r="F906" s="70">
        <v>45238</v>
      </c>
      <c r="G906" s="20">
        <v>84</v>
      </c>
      <c r="H906" s="73">
        <v>4.5999999999999996</v>
      </c>
      <c r="I906" s="48">
        <f>IF(MONTH(CallsTable[[#This Row],[Date of Call]])&lt;=6, YEAR(CallsTable[[#This Row],[Date of Call]]),YEAR(CallsTable[[#This Row],[Date of Call]])+1)</f>
        <v>2024</v>
      </c>
      <c r="J906" s="48" t="str">
        <f>TEXT(CallsTable[[#This Row],[Date of Call]],"DDDD")</f>
        <v>Wednesday</v>
      </c>
      <c r="K906" s="48" t="str" cm="1">
        <f t="array" ref="K906">_xlfn.IFS(CallsTable[[#This Row],[Duration]]&lt;=10,"Under 10 mins",CallsTable[[#This Row],[Duration]]&lt;=30,"10 to 30 mins", CallsTable[[#This Row],[Duration]]&lt;60,"30 to 60 mins", CallsTable[[#This Row],[Duration]]&lt;=120,"1 to 2 hours",TRUE, "More than 2 hours")</f>
        <v>More than 2 hours</v>
      </c>
      <c r="L906" s="5">
        <f>ROUND(CallsTable[[#This Row],[Satisfaction Rating]],0)</f>
        <v>5</v>
      </c>
    </row>
    <row r="907" spans="2:12" x14ac:dyDescent="0.3">
      <c r="B907" s="72" t="s">
        <v>2081</v>
      </c>
      <c r="C907" s="20" t="s">
        <v>1161</v>
      </c>
      <c r="D907" s="20">
        <v>108</v>
      </c>
      <c r="E907" s="69" t="s">
        <v>1178</v>
      </c>
      <c r="F907" s="70">
        <v>45239</v>
      </c>
      <c r="G907" s="20">
        <v>130</v>
      </c>
      <c r="H907" s="73">
        <v>2.7</v>
      </c>
      <c r="I907" s="48">
        <f>IF(MONTH(CallsTable[[#This Row],[Date of Call]])&lt;=6, YEAR(CallsTable[[#This Row],[Date of Call]]),YEAR(CallsTable[[#This Row],[Date of Call]])+1)</f>
        <v>2024</v>
      </c>
      <c r="J907" s="48" t="str">
        <f>TEXT(CallsTable[[#This Row],[Date of Call]],"DDDD")</f>
        <v>Thursday</v>
      </c>
      <c r="K907" s="48" t="str" cm="1">
        <f t="array" ref="K907">_xlfn.IFS(CallsTable[[#This Row],[Duration]]&lt;=10,"Under 10 mins",CallsTable[[#This Row],[Duration]]&lt;=30,"10 to 30 mins", CallsTable[[#This Row],[Duration]]&lt;60,"30 to 60 mins", CallsTable[[#This Row],[Duration]]&lt;=120,"1 to 2 hours",TRUE, "More than 2 hours")</f>
        <v>1 to 2 hours</v>
      </c>
      <c r="L907" s="5">
        <f>ROUND(CallsTable[[#This Row],[Satisfaction Rating]],0)</f>
        <v>3</v>
      </c>
    </row>
    <row r="908" spans="2:12" x14ac:dyDescent="0.3">
      <c r="B908" s="72" t="s">
        <v>2082</v>
      </c>
      <c r="C908" s="20" t="s">
        <v>1188</v>
      </c>
      <c r="D908" s="20">
        <v>124</v>
      </c>
      <c r="E908" s="69" t="s">
        <v>1157</v>
      </c>
      <c r="F908" s="70">
        <v>45239</v>
      </c>
      <c r="G908" s="20">
        <v>215</v>
      </c>
      <c r="H908" s="73">
        <v>3.5</v>
      </c>
      <c r="I908" s="48">
        <f>IF(MONTH(CallsTable[[#This Row],[Date of Call]])&lt;=6, YEAR(CallsTable[[#This Row],[Date of Call]]),YEAR(CallsTable[[#This Row],[Date of Call]])+1)</f>
        <v>2024</v>
      </c>
      <c r="J908" s="48" t="str">
        <f>TEXT(CallsTable[[#This Row],[Date of Call]],"DDDD")</f>
        <v>Thursday</v>
      </c>
      <c r="K908" s="48" t="str" cm="1">
        <f t="array" ref="K908">_xlfn.IFS(CallsTable[[#This Row],[Duration]]&lt;=10,"Under 10 mins",CallsTable[[#This Row],[Duration]]&lt;=30,"10 to 30 mins", CallsTable[[#This Row],[Duration]]&lt;60,"30 to 60 mins", CallsTable[[#This Row],[Duration]]&lt;=120,"1 to 2 hours",TRUE, "More than 2 hours")</f>
        <v>More than 2 hours</v>
      </c>
      <c r="L908" s="5">
        <f>ROUND(CallsTable[[#This Row],[Satisfaction Rating]],0)</f>
        <v>4</v>
      </c>
    </row>
    <row r="909" spans="2:12" x14ac:dyDescent="0.3">
      <c r="B909" s="72" t="s">
        <v>2083</v>
      </c>
      <c r="C909" s="20" t="s">
        <v>1169</v>
      </c>
      <c r="D909" s="20">
        <v>110</v>
      </c>
      <c r="E909" s="69" t="s">
        <v>1166</v>
      </c>
      <c r="F909" s="70">
        <v>45240</v>
      </c>
      <c r="G909" s="20">
        <v>132</v>
      </c>
      <c r="H909" s="73">
        <v>3.6</v>
      </c>
      <c r="I909" s="48">
        <f>IF(MONTH(CallsTable[[#This Row],[Date of Call]])&lt;=6, YEAR(CallsTable[[#This Row],[Date of Call]]),YEAR(CallsTable[[#This Row],[Date of Call]])+1)</f>
        <v>2024</v>
      </c>
      <c r="J909" s="48" t="str">
        <f>TEXT(CallsTable[[#This Row],[Date of Call]],"DDDD")</f>
        <v>Friday</v>
      </c>
      <c r="K909" s="48" t="str" cm="1">
        <f t="array" ref="K909">_xlfn.IFS(CallsTable[[#This Row],[Duration]]&lt;=10,"Under 10 mins",CallsTable[[#This Row],[Duration]]&lt;=30,"10 to 30 mins", CallsTable[[#This Row],[Duration]]&lt;60,"30 to 60 mins", CallsTable[[#This Row],[Duration]]&lt;=120,"1 to 2 hours",TRUE, "More than 2 hours")</f>
        <v>1 to 2 hours</v>
      </c>
      <c r="L909" s="5">
        <f>ROUND(CallsTable[[#This Row],[Satisfaction Rating]],0)</f>
        <v>4</v>
      </c>
    </row>
    <row r="910" spans="2:12" x14ac:dyDescent="0.3">
      <c r="B910" s="72" t="s">
        <v>2084</v>
      </c>
      <c r="C910" s="20" t="s">
        <v>1183</v>
      </c>
      <c r="D910" s="20">
        <v>89</v>
      </c>
      <c r="E910" s="69" t="s">
        <v>1178</v>
      </c>
      <c r="F910" s="70">
        <v>45240</v>
      </c>
      <c r="G910" s="20">
        <v>88</v>
      </c>
      <c r="H910" s="73">
        <v>4.9000000000000004</v>
      </c>
      <c r="I910" s="48">
        <f>IF(MONTH(CallsTable[[#This Row],[Date of Call]])&lt;=6, YEAR(CallsTable[[#This Row],[Date of Call]]),YEAR(CallsTable[[#This Row],[Date of Call]])+1)</f>
        <v>2024</v>
      </c>
      <c r="J910" s="48" t="str">
        <f>TEXT(CallsTable[[#This Row],[Date of Call]],"DDDD")</f>
        <v>Friday</v>
      </c>
      <c r="K910" s="48" t="str" cm="1">
        <f t="array" ref="K910">_xlfn.IFS(CallsTable[[#This Row],[Duration]]&lt;=10,"Under 10 mins",CallsTable[[#This Row],[Duration]]&lt;=30,"10 to 30 mins", CallsTable[[#This Row],[Duration]]&lt;60,"30 to 60 mins", CallsTable[[#This Row],[Duration]]&lt;=120,"1 to 2 hours",TRUE, "More than 2 hours")</f>
        <v>1 to 2 hours</v>
      </c>
      <c r="L910" s="5">
        <f>ROUND(CallsTable[[#This Row],[Satisfaction Rating]],0)</f>
        <v>5</v>
      </c>
    </row>
    <row r="911" spans="2:12" x14ac:dyDescent="0.3">
      <c r="B911" s="72" t="s">
        <v>2085</v>
      </c>
      <c r="C911" s="20" t="s">
        <v>1156</v>
      </c>
      <c r="D911" s="20">
        <v>95</v>
      </c>
      <c r="E911" s="69" t="s">
        <v>1166</v>
      </c>
      <c r="F911" s="70">
        <v>45240</v>
      </c>
      <c r="G911" s="20">
        <v>140</v>
      </c>
      <c r="H911" s="73">
        <v>3.9</v>
      </c>
      <c r="I911" s="48">
        <f>IF(MONTH(CallsTable[[#This Row],[Date of Call]])&lt;=6, YEAR(CallsTable[[#This Row],[Date of Call]]),YEAR(CallsTable[[#This Row],[Date of Call]])+1)</f>
        <v>2024</v>
      </c>
      <c r="J911" s="48" t="str">
        <f>TEXT(CallsTable[[#This Row],[Date of Call]],"DDDD")</f>
        <v>Friday</v>
      </c>
      <c r="K911" s="48" t="str" cm="1">
        <f t="array" ref="K911">_xlfn.IFS(CallsTable[[#This Row],[Duration]]&lt;=10,"Under 10 mins",CallsTable[[#This Row],[Duration]]&lt;=30,"10 to 30 mins", CallsTable[[#This Row],[Duration]]&lt;60,"30 to 60 mins", CallsTable[[#This Row],[Duration]]&lt;=120,"1 to 2 hours",TRUE, "More than 2 hours")</f>
        <v>1 to 2 hours</v>
      </c>
      <c r="L911" s="5">
        <f>ROUND(CallsTable[[#This Row],[Satisfaction Rating]],0)</f>
        <v>4</v>
      </c>
    </row>
    <row r="912" spans="2:12" x14ac:dyDescent="0.3">
      <c r="B912" s="72" t="s">
        <v>2086</v>
      </c>
      <c r="C912" s="20" t="s">
        <v>1192</v>
      </c>
      <c r="D912" s="20">
        <v>84</v>
      </c>
      <c r="E912" s="69" t="s">
        <v>1178</v>
      </c>
      <c r="F912" s="70">
        <v>45241</v>
      </c>
      <c r="G912" s="20">
        <v>66</v>
      </c>
      <c r="H912" s="73">
        <v>4.7</v>
      </c>
      <c r="I912" s="48">
        <f>IF(MONTH(CallsTable[[#This Row],[Date of Call]])&lt;=6, YEAR(CallsTable[[#This Row],[Date of Call]]),YEAR(CallsTable[[#This Row],[Date of Call]])+1)</f>
        <v>2024</v>
      </c>
      <c r="J912" s="48" t="str">
        <f>TEXT(CallsTable[[#This Row],[Date of Call]],"DDDD")</f>
        <v>Saturday</v>
      </c>
      <c r="K912" s="48" t="str" cm="1">
        <f t="array" ref="K912">_xlfn.IFS(CallsTable[[#This Row],[Duration]]&lt;=10,"Under 10 mins",CallsTable[[#This Row],[Duration]]&lt;=30,"10 to 30 mins", CallsTable[[#This Row],[Duration]]&lt;60,"30 to 60 mins", CallsTable[[#This Row],[Duration]]&lt;=120,"1 to 2 hours",TRUE, "More than 2 hours")</f>
        <v>1 to 2 hours</v>
      </c>
      <c r="L912" s="5">
        <f>ROUND(CallsTable[[#This Row],[Satisfaction Rating]],0)</f>
        <v>5</v>
      </c>
    </row>
    <row r="913" spans="2:12" x14ac:dyDescent="0.3">
      <c r="B913" s="72" t="s">
        <v>2087</v>
      </c>
      <c r="C913" s="20" t="s">
        <v>1162</v>
      </c>
      <c r="D913" s="20">
        <v>89</v>
      </c>
      <c r="E913" s="69" t="s">
        <v>1157</v>
      </c>
      <c r="F913" s="70">
        <v>45241</v>
      </c>
      <c r="G913" s="20">
        <v>23</v>
      </c>
      <c r="H913" s="73">
        <v>4.5</v>
      </c>
      <c r="I913" s="48">
        <f>IF(MONTH(CallsTable[[#This Row],[Date of Call]])&lt;=6, YEAR(CallsTable[[#This Row],[Date of Call]]),YEAR(CallsTable[[#This Row],[Date of Call]])+1)</f>
        <v>2024</v>
      </c>
      <c r="J913" s="48" t="str">
        <f>TEXT(CallsTable[[#This Row],[Date of Call]],"DDDD")</f>
        <v>Saturday</v>
      </c>
      <c r="K913" s="48" t="str" cm="1">
        <f t="array" ref="K913">_xlfn.IFS(CallsTable[[#This Row],[Duration]]&lt;=10,"Under 10 mins",CallsTable[[#This Row],[Duration]]&lt;=30,"10 to 30 mins", CallsTable[[#This Row],[Duration]]&lt;60,"30 to 60 mins", CallsTable[[#This Row],[Duration]]&lt;=120,"1 to 2 hours",TRUE, "More than 2 hours")</f>
        <v>1 to 2 hours</v>
      </c>
      <c r="L913" s="5">
        <f>ROUND(CallsTable[[#This Row],[Satisfaction Rating]],0)</f>
        <v>5</v>
      </c>
    </row>
    <row r="914" spans="2:12" x14ac:dyDescent="0.3">
      <c r="B914" s="72" t="s">
        <v>2088</v>
      </c>
      <c r="C914" s="20" t="s">
        <v>1183</v>
      </c>
      <c r="D914" s="20">
        <v>146</v>
      </c>
      <c r="E914" s="69" t="s">
        <v>1157</v>
      </c>
      <c r="F914" s="70">
        <v>45242</v>
      </c>
      <c r="G914" s="20">
        <v>220</v>
      </c>
      <c r="H914" s="73">
        <v>4.5</v>
      </c>
      <c r="I914" s="48">
        <f>IF(MONTH(CallsTable[[#This Row],[Date of Call]])&lt;=6, YEAR(CallsTable[[#This Row],[Date of Call]]),YEAR(CallsTable[[#This Row],[Date of Call]])+1)</f>
        <v>2024</v>
      </c>
      <c r="J914" s="48" t="str">
        <f>TEXT(CallsTable[[#This Row],[Date of Call]],"DDDD")</f>
        <v>Sunday</v>
      </c>
      <c r="K914" s="48" t="str" cm="1">
        <f t="array" ref="K914">_xlfn.IFS(CallsTable[[#This Row],[Duration]]&lt;=10,"Under 10 mins",CallsTable[[#This Row],[Duration]]&lt;=30,"10 to 30 mins", CallsTable[[#This Row],[Duration]]&lt;60,"30 to 60 mins", CallsTable[[#This Row],[Duration]]&lt;=120,"1 to 2 hours",TRUE, "More than 2 hours")</f>
        <v>More than 2 hours</v>
      </c>
      <c r="L914" s="5">
        <f>ROUND(CallsTable[[#This Row],[Satisfaction Rating]],0)</f>
        <v>5</v>
      </c>
    </row>
    <row r="915" spans="2:12" x14ac:dyDescent="0.3">
      <c r="B915" s="72" t="s">
        <v>2089</v>
      </c>
      <c r="C915" s="20" t="s">
        <v>1187</v>
      </c>
      <c r="D915" s="20">
        <v>62</v>
      </c>
      <c r="E915" s="69" t="s">
        <v>1184</v>
      </c>
      <c r="F915" s="70">
        <v>45243</v>
      </c>
      <c r="G915" s="20">
        <v>175</v>
      </c>
      <c r="H915" s="73">
        <v>4.4000000000000004</v>
      </c>
      <c r="I915" s="48">
        <f>IF(MONTH(CallsTable[[#This Row],[Date of Call]])&lt;=6, YEAR(CallsTable[[#This Row],[Date of Call]]),YEAR(CallsTable[[#This Row],[Date of Call]])+1)</f>
        <v>2024</v>
      </c>
      <c r="J915" s="48" t="str">
        <f>TEXT(CallsTable[[#This Row],[Date of Call]],"DDDD")</f>
        <v>Monday</v>
      </c>
      <c r="K915" s="48" t="str" cm="1">
        <f t="array" ref="K915">_xlfn.IFS(CallsTable[[#This Row],[Duration]]&lt;=10,"Under 10 mins",CallsTable[[#This Row],[Duration]]&lt;=30,"10 to 30 mins", CallsTable[[#This Row],[Duration]]&lt;60,"30 to 60 mins", CallsTable[[#This Row],[Duration]]&lt;=120,"1 to 2 hours",TRUE, "More than 2 hours")</f>
        <v>1 to 2 hours</v>
      </c>
      <c r="L915" s="5">
        <f>ROUND(CallsTable[[#This Row],[Satisfaction Rating]],0)</f>
        <v>4</v>
      </c>
    </row>
    <row r="916" spans="2:12" x14ac:dyDescent="0.3">
      <c r="B916" s="72" t="s">
        <v>2090</v>
      </c>
      <c r="C916" s="20" t="s">
        <v>1158</v>
      </c>
      <c r="D916" s="20">
        <v>82</v>
      </c>
      <c r="E916" s="69" t="s">
        <v>1157</v>
      </c>
      <c r="F916" s="70">
        <v>45243</v>
      </c>
      <c r="G916" s="20">
        <v>172</v>
      </c>
      <c r="H916" s="73">
        <v>4.0999999999999996</v>
      </c>
      <c r="I916" s="48">
        <f>IF(MONTH(CallsTable[[#This Row],[Date of Call]])&lt;=6, YEAR(CallsTable[[#This Row],[Date of Call]]),YEAR(CallsTable[[#This Row],[Date of Call]])+1)</f>
        <v>2024</v>
      </c>
      <c r="J916" s="48" t="str">
        <f>TEXT(CallsTable[[#This Row],[Date of Call]],"DDDD")</f>
        <v>Monday</v>
      </c>
      <c r="K916" s="48" t="str" cm="1">
        <f t="array" ref="K916">_xlfn.IFS(CallsTable[[#This Row],[Duration]]&lt;=10,"Under 10 mins",CallsTable[[#This Row],[Duration]]&lt;=30,"10 to 30 mins", CallsTable[[#This Row],[Duration]]&lt;60,"30 to 60 mins", CallsTable[[#This Row],[Duration]]&lt;=120,"1 to 2 hours",TRUE, "More than 2 hours")</f>
        <v>1 to 2 hours</v>
      </c>
      <c r="L916" s="5">
        <f>ROUND(CallsTable[[#This Row],[Satisfaction Rating]],0)</f>
        <v>4</v>
      </c>
    </row>
    <row r="917" spans="2:12" x14ac:dyDescent="0.3">
      <c r="B917" s="72" t="s">
        <v>2091</v>
      </c>
      <c r="C917" s="20" t="s">
        <v>1181</v>
      </c>
      <c r="D917" s="20">
        <v>91</v>
      </c>
      <c r="E917" s="69" t="s">
        <v>1172</v>
      </c>
      <c r="F917" s="70">
        <v>45243</v>
      </c>
      <c r="G917" s="20">
        <v>108</v>
      </c>
      <c r="H917" s="73">
        <v>3.8</v>
      </c>
      <c r="I917" s="48">
        <f>IF(MONTH(CallsTable[[#This Row],[Date of Call]])&lt;=6, YEAR(CallsTable[[#This Row],[Date of Call]]),YEAR(CallsTable[[#This Row],[Date of Call]])+1)</f>
        <v>2024</v>
      </c>
      <c r="J917" s="48" t="str">
        <f>TEXT(CallsTable[[#This Row],[Date of Call]],"DDDD")</f>
        <v>Monday</v>
      </c>
      <c r="K917" s="48" t="str" cm="1">
        <f t="array" ref="K917">_xlfn.IFS(CallsTable[[#This Row],[Duration]]&lt;=10,"Under 10 mins",CallsTable[[#This Row],[Duration]]&lt;=30,"10 to 30 mins", CallsTable[[#This Row],[Duration]]&lt;60,"30 to 60 mins", CallsTable[[#This Row],[Duration]]&lt;=120,"1 to 2 hours",TRUE, "More than 2 hours")</f>
        <v>1 to 2 hours</v>
      </c>
      <c r="L917" s="5">
        <f>ROUND(CallsTable[[#This Row],[Satisfaction Rating]],0)</f>
        <v>4</v>
      </c>
    </row>
    <row r="918" spans="2:12" x14ac:dyDescent="0.3">
      <c r="B918" s="72" t="s">
        <v>2092</v>
      </c>
      <c r="C918" s="20" t="s">
        <v>1162</v>
      </c>
      <c r="D918" s="20">
        <v>39</v>
      </c>
      <c r="E918" s="69" t="s">
        <v>1157</v>
      </c>
      <c r="F918" s="70">
        <v>45244</v>
      </c>
      <c r="G918" s="20">
        <v>43</v>
      </c>
      <c r="H918" s="73">
        <v>4.2</v>
      </c>
      <c r="I918" s="48">
        <f>IF(MONTH(CallsTable[[#This Row],[Date of Call]])&lt;=6, YEAR(CallsTable[[#This Row],[Date of Call]]),YEAR(CallsTable[[#This Row],[Date of Call]])+1)</f>
        <v>2024</v>
      </c>
      <c r="J918" s="48" t="str">
        <f>TEXT(CallsTable[[#This Row],[Date of Call]],"DDDD")</f>
        <v>Tuesday</v>
      </c>
      <c r="K918" s="48" t="str" cm="1">
        <f t="array" ref="K918">_xlfn.IFS(CallsTable[[#This Row],[Duration]]&lt;=10,"Under 10 mins",CallsTable[[#This Row],[Duration]]&lt;=30,"10 to 30 mins", CallsTable[[#This Row],[Duration]]&lt;60,"30 to 60 mins", CallsTable[[#This Row],[Duration]]&lt;=120,"1 to 2 hours",TRUE, "More than 2 hours")</f>
        <v>30 to 60 mins</v>
      </c>
      <c r="L918" s="5">
        <f>ROUND(CallsTable[[#This Row],[Satisfaction Rating]],0)</f>
        <v>4</v>
      </c>
    </row>
    <row r="919" spans="2:12" x14ac:dyDescent="0.3">
      <c r="B919" s="72" t="s">
        <v>2093</v>
      </c>
      <c r="C919" s="20" t="s">
        <v>1183</v>
      </c>
      <c r="D919" s="20">
        <v>149</v>
      </c>
      <c r="E919" s="69" t="s">
        <v>1166</v>
      </c>
      <c r="F919" s="70">
        <v>45244</v>
      </c>
      <c r="G919" s="20">
        <v>44</v>
      </c>
      <c r="H919" s="73">
        <v>2.2000000000000002</v>
      </c>
      <c r="I919" s="48">
        <f>IF(MONTH(CallsTable[[#This Row],[Date of Call]])&lt;=6, YEAR(CallsTable[[#This Row],[Date of Call]]),YEAR(CallsTable[[#This Row],[Date of Call]])+1)</f>
        <v>2024</v>
      </c>
      <c r="J919" s="48" t="str">
        <f>TEXT(CallsTable[[#This Row],[Date of Call]],"DDDD")</f>
        <v>Tuesday</v>
      </c>
      <c r="K919" s="48" t="str" cm="1">
        <f t="array" ref="K919">_xlfn.IFS(CallsTable[[#This Row],[Duration]]&lt;=10,"Under 10 mins",CallsTable[[#This Row],[Duration]]&lt;=30,"10 to 30 mins", CallsTable[[#This Row],[Duration]]&lt;60,"30 to 60 mins", CallsTable[[#This Row],[Duration]]&lt;=120,"1 to 2 hours",TRUE, "More than 2 hours")</f>
        <v>More than 2 hours</v>
      </c>
      <c r="L919" s="5">
        <f>ROUND(CallsTable[[#This Row],[Satisfaction Rating]],0)</f>
        <v>2</v>
      </c>
    </row>
    <row r="920" spans="2:12" x14ac:dyDescent="0.3">
      <c r="B920" s="72" t="s">
        <v>2094</v>
      </c>
      <c r="C920" s="20" t="s">
        <v>1158</v>
      </c>
      <c r="D920" s="20">
        <v>138</v>
      </c>
      <c r="E920" s="69" t="s">
        <v>1184</v>
      </c>
      <c r="F920" s="70">
        <v>45244</v>
      </c>
      <c r="G920" s="20">
        <v>105</v>
      </c>
      <c r="H920" s="73">
        <v>3.9</v>
      </c>
      <c r="I920" s="48">
        <f>IF(MONTH(CallsTable[[#This Row],[Date of Call]])&lt;=6, YEAR(CallsTable[[#This Row],[Date of Call]]),YEAR(CallsTable[[#This Row],[Date of Call]])+1)</f>
        <v>2024</v>
      </c>
      <c r="J920" s="48" t="str">
        <f>TEXT(CallsTable[[#This Row],[Date of Call]],"DDDD")</f>
        <v>Tuesday</v>
      </c>
      <c r="K920" s="48" t="str" cm="1">
        <f t="array" ref="K920">_xlfn.IFS(CallsTable[[#This Row],[Duration]]&lt;=10,"Under 10 mins",CallsTable[[#This Row],[Duration]]&lt;=30,"10 to 30 mins", CallsTable[[#This Row],[Duration]]&lt;60,"30 to 60 mins", CallsTable[[#This Row],[Duration]]&lt;=120,"1 to 2 hours",TRUE, "More than 2 hours")</f>
        <v>More than 2 hours</v>
      </c>
      <c r="L920" s="5">
        <f>ROUND(CallsTable[[#This Row],[Satisfaction Rating]],0)</f>
        <v>4</v>
      </c>
    </row>
    <row r="921" spans="2:12" x14ac:dyDescent="0.3">
      <c r="B921" s="72" t="s">
        <v>2095</v>
      </c>
      <c r="C921" s="20" t="s">
        <v>1187</v>
      </c>
      <c r="D921" s="20">
        <v>113</v>
      </c>
      <c r="E921" s="69" t="s">
        <v>1166</v>
      </c>
      <c r="F921" s="70">
        <v>45245</v>
      </c>
      <c r="G921" s="20">
        <v>34</v>
      </c>
      <c r="H921" s="73">
        <v>3.9</v>
      </c>
      <c r="I921" s="48">
        <f>IF(MONTH(CallsTable[[#This Row],[Date of Call]])&lt;=6, YEAR(CallsTable[[#This Row],[Date of Call]]),YEAR(CallsTable[[#This Row],[Date of Call]])+1)</f>
        <v>2024</v>
      </c>
      <c r="J921" s="48" t="str">
        <f>TEXT(CallsTable[[#This Row],[Date of Call]],"DDDD")</f>
        <v>Wednesday</v>
      </c>
      <c r="K921" s="48" t="str" cm="1">
        <f t="array" ref="K921">_xlfn.IFS(CallsTable[[#This Row],[Duration]]&lt;=10,"Under 10 mins",CallsTable[[#This Row],[Duration]]&lt;=30,"10 to 30 mins", CallsTable[[#This Row],[Duration]]&lt;60,"30 to 60 mins", CallsTable[[#This Row],[Duration]]&lt;=120,"1 to 2 hours",TRUE, "More than 2 hours")</f>
        <v>1 to 2 hours</v>
      </c>
      <c r="L921" s="5">
        <f>ROUND(CallsTable[[#This Row],[Satisfaction Rating]],0)</f>
        <v>4</v>
      </c>
    </row>
    <row r="922" spans="2:12" x14ac:dyDescent="0.3">
      <c r="B922" s="72" t="s">
        <v>2096</v>
      </c>
      <c r="C922" s="20" t="s">
        <v>1171</v>
      </c>
      <c r="D922" s="20">
        <v>88</v>
      </c>
      <c r="E922" s="69" t="s">
        <v>1157</v>
      </c>
      <c r="F922" s="70">
        <v>45245</v>
      </c>
      <c r="G922" s="20">
        <v>220</v>
      </c>
      <c r="H922" s="73">
        <v>4.0999999999999996</v>
      </c>
      <c r="I922" s="48">
        <f>IF(MONTH(CallsTable[[#This Row],[Date of Call]])&lt;=6, YEAR(CallsTable[[#This Row],[Date of Call]]),YEAR(CallsTable[[#This Row],[Date of Call]])+1)</f>
        <v>2024</v>
      </c>
      <c r="J922" s="48" t="str">
        <f>TEXT(CallsTable[[#This Row],[Date of Call]],"DDDD")</f>
        <v>Wednesday</v>
      </c>
      <c r="K922" s="48" t="str" cm="1">
        <f t="array" ref="K922">_xlfn.IFS(CallsTable[[#This Row],[Duration]]&lt;=10,"Under 10 mins",CallsTable[[#This Row],[Duration]]&lt;=30,"10 to 30 mins", CallsTable[[#This Row],[Duration]]&lt;60,"30 to 60 mins", CallsTable[[#This Row],[Duration]]&lt;=120,"1 to 2 hours",TRUE, "More than 2 hours")</f>
        <v>1 to 2 hours</v>
      </c>
      <c r="L922" s="5">
        <f>ROUND(CallsTable[[#This Row],[Satisfaction Rating]],0)</f>
        <v>4</v>
      </c>
    </row>
    <row r="923" spans="2:12" x14ac:dyDescent="0.3">
      <c r="B923" s="72" t="s">
        <v>2097</v>
      </c>
      <c r="C923" s="20" t="s">
        <v>1156</v>
      </c>
      <c r="D923" s="20">
        <v>64</v>
      </c>
      <c r="E923" s="69" t="s">
        <v>1184</v>
      </c>
      <c r="F923" s="70">
        <v>45245</v>
      </c>
      <c r="G923" s="20">
        <v>225</v>
      </c>
      <c r="H923" s="73">
        <v>4.5999999999999996</v>
      </c>
      <c r="I923" s="48">
        <f>IF(MONTH(CallsTable[[#This Row],[Date of Call]])&lt;=6, YEAR(CallsTable[[#This Row],[Date of Call]]),YEAR(CallsTable[[#This Row],[Date of Call]])+1)</f>
        <v>2024</v>
      </c>
      <c r="J923" s="48" t="str">
        <f>TEXT(CallsTable[[#This Row],[Date of Call]],"DDDD")</f>
        <v>Wednesday</v>
      </c>
      <c r="K923" s="48" t="str" cm="1">
        <f t="array" ref="K923">_xlfn.IFS(CallsTable[[#This Row],[Duration]]&lt;=10,"Under 10 mins",CallsTable[[#This Row],[Duration]]&lt;=30,"10 to 30 mins", CallsTable[[#This Row],[Duration]]&lt;60,"30 to 60 mins", CallsTable[[#This Row],[Duration]]&lt;=120,"1 to 2 hours",TRUE, "More than 2 hours")</f>
        <v>1 to 2 hours</v>
      </c>
      <c r="L923" s="5">
        <f>ROUND(CallsTable[[#This Row],[Satisfaction Rating]],0)</f>
        <v>5</v>
      </c>
    </row>
    <row r="924" spans="2:12" x14ac:dyDescent="0.3">
      <c r="B924" s="72" t="s">
        <v>2098</v>
      </c>
      <c r="C924" s="20" t="s">
        <v>1165</v>
      </c>
      <c r="D924" s="20">
        <v>53</v>
      </c>
      <c r="E924" s="69" t="s">
        <v>1184</v>
      </c>
      <c r="F924" s="70">
        <v>45246</v>
      </c>
      <c r="G924" s="20">
        <v>37</v>
      </c>
      <c r="H924" s="73">
        <v>4.0999999999999996</v>
      </c>
      <c r="I924" s="48">
        <f>IF(MONTH(CallsTable[[#This Row],[Date of Call]])&lt;=6, YEAR(CallsTable[[#This Row],[Date of Call]]),YEAR(CallsTable[[#This Row],[Date of Call]])+1)</f>
        <v>2024</v>
      </c>
      <c r="J924" s="48" t="str">
        <f>TEXT(CallsTable[[#This Row],[Date of Call]],"DDDD")</f>
        <v>Thursday</v>
      </c>
      <c r="K924" s="48" t="str" cm="1">
        <f t="array" ref="K924">_xlfn.IFS(CallsTable[[#This Row],[Duration]]&lt;=10,"Under 10 mins",CallsTable[[#This Row],[Duration]]&lt;=30,"10 to 30 mins", CallsTable[[#This Row],[Duration]]&lt;60,"30 to 60 mins", CallsTable[[#This Row],[Duration]]&lt;=120,"1 to 2 hours",TRUE, "More than 2 hours")</f>
        <v>30 to 60 mins</v>
      </c>
      <c r="L924" s="5">
        <f>ROUND(CallsTable[[#This Row],[Satisfaction Rating]],0)</f>
        <v>4</v>
      </c>
    </row>
    <row r="925" spans="2:12" x14ac:dyDescent="0.3">
      <c r="B925" s="72" t="s">
        <v>2099</v>
      </c>
      <c r="C925" s="20" t="s">
        <v>1188</v>
      </c>
      <c r="D925" s="20">
        <v>63</v>
      </c>
      <c r="E925" s="69" t="s">
        <v>1166</v>
      </c>
      <c r="F925" s="70">
        <v>45246</v>
      </c>
      <c r="G925" s="20">
        <v>44</v>
      </c>
      <c r="H925" s="73">
        <v>5</v>
      </c>
      <c r="I925" s="48">
        <f>IF(MONTH(CallsTable[[#This Row],[Date of Call]])&lt;=6, YEAR(CallsTable[[#This Row],[Date of Call]]),YEAR(CallsTable[[#This Row],[Date of Call]])+1)</f>
        <v>2024</v>
      </c>
      <c r="J925" s="48" t="str">
        <f>TEXT(CallsTable[[#This Row],[Date of Call]],"DDDD")</f>
        <v>Thursday</v>
      </c>
      <c r="K925" s="48" t="str" cm="1">
        <f t="array" ref="K925">_xlfn.IFS(CallsTable[[#This Row],[Duration]]&lt;=10,"Under 10 mins",CallsTable[[#This Row],[Duration]]&lt;=30,"10 to 30 mins", CallsTable[[#This Row],[Duration]]&lt;60,"30 to 60 mins", CallsTable[[#This Row],[Duration]]&lt;=120,"1 to 2 hours",TRUE, "More than 2 hours")</f>
        <v>1 to 2 hours</v>
      </c>
      <c r="L925" s="5">
        <f>ROUND(CallsTable[[#This Row],[Satisfaction Rating]],0)</f>
        <v>5</v>
      </c>
    </row>
    <row r="926" spans="2:12" x14ac:dyDescent="0.3">
      <c r="B926" s="72" t="s">
        <v>2100</v>
      </c>
      <c r="C926" s="20" t="s">
        <v>1176</v>
      </c>
      <c r="D926" s="20">
        <v>54</v>
      </c>
      <c r="E926" s="69" t="s">
        <v>1166</v>
      </c>
      <c r="F926" s="70">
        <v>45247</v>
      </c>
      <c r="G926" s="20">
        <v>35</v>
      </c>
      <c r="H926" s="73">
        <v>2.8</v>
      </c>
      <c r="I926" s="48">
        <f>IF(MONTH(CallsTable[[#This Row],[Date of Call]])&lt;=6, YEAR(CallsTable[[#This Row],[Date of Call]]),YEAR(CallsTable[[#This Row],[Date of Call]])+1)</f>
        <v>2024</v>
      </c>
      <c r="J926" s="48" t="str">
        <f>TEXT(CallsTable[[#This Row],[Date of Call]],"DDDD")</f>
        <v>Friday</v>
      </c>
      <c r="K926" s="48" t="str" cm="1">
        <f t="array" ref="K926">_xlfn.IFS(CallsTable[[#This Row],[Duration]]&lt;=10,"Under 10 mins",CallsTable[[#This Row],[Duration]]&lt;=30,"10 to 30 mins", CallsTable[[#This Row],[Duration]]&lt;60,"30 to 60 mins", CallsTable[[#This Row],[Duration]]&lt;=120,"1 to 2 hours",TRUE, "More than 2 hours")</f>
        <v>30 to 60 mins</v>
      </c>
      <c r="L926" s="5">
        <f>ROUND(CallsTable[[#This Row],[Satisfaction Rating]],0)</f>
        <v>3</v>
      </c>
    </row>
    <row r="927" spans="2:12" x14ac:dyDescent="0.3">
      <c r="B927" s="72" t="s">
        <v>2101</v>
      </c>
      <c r="C927" s="20" t="s">
        <v>1188</v>
      </c>
      <c r="D927" s="20">
        <v>54</v>
      </c>
      <c r="E927" s="69" t="s">
        <v>1157</v>
      </c>
      <c r="F927" s="70">
        <v>45247</v>
      </c>
      <c r="G927" s="20">
        <v>145</v>
      </c>
      <c r="H927" s="73">
        <v>2.7</v>
      </c>
      <c r="I927" s="48">
        <f>IF(MONTH(CallsTable[[#This Row],[Date of Call]])&lt;=6, YEAR(CallsTable[[#This Row],[Date of Call]]),YEAR(CallsTable[[#This Row],[Date of Call]])+1)</f>
        <v>2024</v>
      </c>
      <c r="J927" s="48" t="str">
        <f>TEXT(CallsTable[[#This Row],[Date of Call]],"DDDD")</f>
        <v>Friday</v>
      </c>
      <c r="K927" s="48" t="str" cm="1">
        <f t="array" ref="K927">_xlfn.IFS(CallsTable[[#This Row],[Duration]]&lt;=10,"Under 10 mins",CallsTable[[#This Row],[Duration]]&lt;=30,"10 to 30 mins", CallsTable[[#This Row],[Duration]]&lt;60,"30 to 60 mins", CallsTable[[#This Row],[Duration]]&lt;=120,"1 to 2 hours",TRUE, "More than 2 hours")</f>
        <v>30 to 60 mins</v>
      </c>
      <c r="L927" s="5">
        <f>ROUND(CallsTable[[#This Row],[Satisfaction Rating]],0)</f>
        <v>3</v>
      </c>
    </row>
    <row r="928" spans="2:12" x14ac:dyDescent="0.3">
      <c r="B928" s="72" t="s">
        <v>2102</v>
      </c>
      <c r="C928" s="20" t="s">
        <v>1183</v>
      </c>
      <c r="D928" s="20">
        <v>71</v>
      </c>
      <c r="E928" s="69" t="s">
        <v>1184</v>
      </c>
      <c r="F928" s="70">
        <v>45247</v>
      </c>
      <c r="G928" s="20">
        <v>64</v>
      </c>
      <c r="H928" s="73">
        <v>3.9</v>
      </c>
      <c r="I928" s="48">
        <f>IF(MONTH(CallsTable[[#This Row],[Date of Call]])&lt;=6, YEAR(CallsTable[[#This Row],[Date of Call]]),YEAR(CallsTable[[#This Row],[Date of Call]])+1)</f>
        <v>2024</v>
      </c>
      <c r="J928" s="48" t="str">
        <f>TEXT(CallsTable[[#This Row],[Date of Call]],"DDDD")</f>
        <v>Friday</v>
      </c>
      <c r="K928" s="48" t="str" cm="1">
        <f t="array" ref="K928">_xlfn.IFS(CallsTable[[#This Row],[Duration]]&lt;=10,"Under 10 mins",CallsTable[[#This Row],[Duration]]&lt;=30,"10 to 30 mins", CallsTable[[#This Row],[Duration]]&lt;60,"30 to 60 mins", CallsTable[[#This Row],[Duration]]&lt;=120,"1 to 2 hours",TRUE, "More than 2 hours")</f>
        <v>1 to 2 hours</v>
      </c>
      <c r="L928" s="5">
        <f>ROUND(CallsTable[[#This Row],[Satisfaction Rating]],0)</f>
        <v>4</v>
      </c>
    </row>
    <row r="929" spans="2:12" x14ac:dyDescent="0.3">
      <c r="B929" s="72" t="s">
        <v>2103</v>
      </c>
      <c r="C929" s="20" t="s">
        <v>1188</v>
      </c>
      <c r="D929" s="20">
        <v>93</v>
      </c>
      <c r="E929" s="69" t="s">
        <v>1157</v>
      </c>
      <c r="F929" s="70">
        <v>45248</v>
      </c>
      <c r="G929" s="20">
        <v>185</v>
      </c>
      <c r="H929" s="73">
        <v>4.3</v>
      </c>
      <c r="I929" s="48">
        <f>IF(MONTH(CallsTable[[#This Row],[Date of Call]])&lt;=6, YEAR(CallsTable[[#This Row],[Date of Call]]),YEAR(CallsTable[[#This Row],[Date of Call]])+1)</f>
        <v>2024</v>
      </c>
      <c r="J929" s="48" t="str">
        <f>TEXT(CallsTable[[#This Row],[Date of Call]],"DDDD")</f>
        <v>Saturday</v>
      </c>
      <c r="K929" s="48" t="str" cm="1">
        <f t="array" ref="K929">_xlfn.IFS(CallsTable[[#This Row],[Duration]]&lt;=10,"Under 10 mins",CallsTable[[#This Row],[Duration]]&lt;=30,"10 to 30 mins", CallsTable[[#This Row],[Duration]]&lt;60,"30 to 60 mins", CallsTable[[#This Row],[Duration]]&lt;=120,"1 to 2 hours",TRUE, "More than 2 hours")</f>
        <v>1 to 2 hours</v>
      </c>
      <c r="L929" s="5">
        <f>ROUND(CallsTable[[#This Row],[Satisfaction Rating]],0)</f>
        <v>4</v>
      </c>
    </row>
    <row r="930" spans="2:12" x14ac:dyDescent="0.3">
      <c r="B930" s="72" t="s">
        <v>2104</v>
      </c>
      <c r="C930" s="20" t="s">
        <v>1169</v>
      </c>
      <c r="D930" s="20">
        <v>96</v>
      </c>
      <c r="E930" s="69" t="s">
        <v>1166</v>
      </c>
      <c r="F930" s="70">
        <v>45248</v>
      </c>
      <c r="G930" s="20">
        <v>215</v>
      </c>
      <c r="H930" s="73">
        <v>2.5</v>
      </c>
      <c r="I930" s="48">
        <f>IF(MONTH(CallsTable[[#This Row],[Date of Call]])&lt;=6, YEAR(CallsTable[[#This Row],[Date of Call]]),YEAR(CallsTable[[#This Row],[Date of Call]])+1)</f>
        <v>2024</v>
      </c>
      <c r="J930" s="48" t="str">
        <f>TEXT(CallsTable[[#This Row],[Date of Call]],"DDDD")</f>
        <v>Saturday</v>
      </c>
      <c r="K930" s="48" t="str" cm="1">
        <f t="array" ref="K930">_xlfn.IFS(CallsTable[[#This Row],[Duration]]&lt;=10,"Under 10 mins",CallsTable[[#This Row],[Duration]]&lt;=30,"10 to 30 mins", CallsTable[[#This Row],[Duration]]&lt;60,"30 to 60 mins", CallsTable[[#This Row],[Duration]]&lt;=120,"1 to 2 hours",TRUE, "More than 2 hours")</f>
        <v>1 to 2 hours</v>
      </c>
      <c r="L930" s="5">
        <f>ROUND(CallsTable[[#This Row],[Satisfaction Rating]],0)</f>
        <v>3</v>
      </c>
    </row>
    <row r="931" spans="2:12" x14ac:dyDescent="0.3">
      <c r="B931" s="72" t="s">
        <v>2105</v>
      </c>
      <c r="C931" s="20" t="s">
        <v>1162</v>
      </c>
      <c r="D931" s="20">
        <v>31</v>
      </c>
      <c r="E931" s="69" t="s">
        <v>1172</v>
      </c>
      <c r="F931" s="70">
        <v>45248</v>
      </c>
      <c r="G931" s="20">
        <v>88</v>
      </c>
      <c r="H931" s="73">
        <v>3.4</v>
      </c>
      <c r="I931" s="48">
        <f>IF(MONTH(CallsTable[[#This Row],[Date of Call]])&lt;=6, YEAR(CallsTable[[#This Row],[Date of Call]]),YEAR(CallsTable[[#This Row],[Date of Call]])+1)</f>
        <v>2024</v>
      </c>
      <c r="J931" s="48" t="str">
        <f>TEXT(CallsTable[[#This Row],[Date of Call]],"DDDD")</f>
        <v>Saturday</v>
      </c>
      <c r="K931" s="48" t="str" cm="1">
        <f t="array" ref="K931">_xlfn.IFS(CallsTable[[#This Row],[Duration]]&lt;=10,"Under 10 mins",CallsTable[[#This Row],[Duration]]&lt;=30,"10 to 30 mins", CallsTable[[#This Row],[Duration]]&lt;60,"30 to 60 mins", CallsTable[[#This Row],[Duration]]&lt;=120,"1 to 2 hours",TRUE, "More than 2 hours")</f>
        <v>30 to 60 mins</v>
      </c>
      <c r="L931" s="5">
        <f>ROUND(CallsTable[[#This Row],[Satisfaction Rating]],0)</f>
        <v>3</v>
      </c>
    </row>
    <row r="932" spans="2:12" x14ac:dyDescent="0.3">
      <c r="B932" s="72" t="s">
        <v>2106</v>
      </c>
      <c r="C932" s="20" t="s">
        <v>1188</v>
      </c>
      <c r="D932" s="20">
        <v>107</v>
      </c>
      <c r="E932" s="69" t="s">
        <v>1184</v>
      </c>
      <c r="F932" s="70">
        <v>45248</v>
      </c>
      <c r="G932" s="20">
        <v>23</v>
      </c>
      <c r="H932" s="73">
        <v>3.4</v>
      </c>
      <c r="I932" s="48">
        <f>IF(MONTH(CallsTable[[#This Row],[Date of Call]])&lt;=6, YEAR(CallsTable[[#This Row],[Date of Call]]),YEAR(CallsTable[[#This Row],[Date of Call]])+1)</f>
        <v>2024</v>
      </c>
      <c r="J932" s="48" t="str">
        <f>TEXT(CallsTable[[#This Row],[Date of Call]],"DDDD")</f>
        <v>Saturday</v>
      </c>
      <c r="K932" s="48" t="str" cm="1">
        <f t="array" ref="K932">_xlfn.IFS(CallsTable[[#This Row],[Duration]]&lt;=10,"Under 10 mins",CallsTable[[#This Row],[Duration]]&lt;=30,"10 to 30 mins", CallsTable[[#This Row],[Duration]]&lt;60,"30 to 60 mins", CallsTable[[#This Row],[Duration]]&lt;=120,"1 to 2 hours",TRUE, "More than 2 hours")</f>
        <v>1 to 2 hours</v>
      </c>
      <c r="L932" s="5">
        <f>ROUND(CallsTable[[#This Row],[Satisfaction Rating]],0)</f>
        <v>3</v>
      </c>
    </row>
    <row r="933" spans="2:12" x14ac:dyDescent="0.3">
      <c r="B933" s="72" t="s">
        <v>2107</v>
      </c>
      <c r="C933" s="20" t="s">
        <v>1165</v>
      </c>
      <c r="D933" s="20">
        <v>50</v>
      </c>
      <c r="E933" s="69" t="s">
        <v>1172</v>
      </c>
      <c r="F933" s="70">
        <v>45249</v>
      </c>
      <c r="G933" s="20">
        <v>180</v>
      </c>
      <c r="H933" s="73">
        <v>1.8</v>
      </c>
      <c r="I933" s="48">
        <f>IF(MONTH(CallsTable[[#This Row],[Date of Call]])&lt;=6, YEAR(CallsTable[[#This Row],[Date of Call]]),YEAR(CallsTable[[#This Row],[Date of Call]])+1)</f>
        <v>2024</v>
      </c>
      <c r="J933" s="48" t="str">
        <f>TEXT(CallsTable[[#This Row],[Date of Call]],"DDDD")</f>
        <v>Sunday</v>
      </c>
      <c r="K933" s="48" t="str" cm="1">
        <f t="array" ref="K933">_xlfn.IFS(CallsTable[[#This Row],[Duration]]&lt;=10,"Under 10 mins",CallsTable[[#This Row],[Duration]]&lt;=30,"10 to 30 mins", CallsTable[[#This Row],[Duration]]&lt;60,"30 to 60 mins", CallsTable[[#This Row],[Duration]]&lt;=120,"1 to 2 hours",TRUE, "More than 2 hours")</f>
        <v>30 to 60 mins</v>
      </c>
      <c r="L933" s="5">
        <f>ROUND(CallsTable[[#This Row],[Satisfaction Rating]],0)</f>
        <v>2</v>
      </c>
    </row>
    <row r="934" spans="2:12" x14ac:dyDescent="0.3">
      <c r="B934" s="72" t="s">
        <v>2108</v>
      </c>
      <c r="C934" s="20" t="s">
        <v>1158</v>
      </c>
      <c r="D934" s="20">
        <v>69</v>
      </c>
      <c r="E934" s="69" t="s">
        <v>1184</v>
      </c>
      <c r="F934" s="70">
        <v>45250</v>
      </c>
      <c r="G934" s="20">
        <v>225</v>
      </c>
      <c r="H934" s="73">
        <v>3.7</v>
      </c>
      <c r="I934" s="48">
        <f>IF(MONTH(CallsTable[[#This Row],[Date of Call]])&lt;=6, YEAR(CallsTable[[#This Row],[Date of Call]]),YEAR(CallsTable[[#This Row],[Date of Call]])+1)</f>
        <v>2024</v>
      </c>
      <c r="J934" s="48" t="str">
        <f>TEXT(CallsTable[[#This Row],[Date of Call]],"DDDD")</f>
        <v>Monday</v>
      </c>
      <c r="K934" s="48" t="str" cm="1">
        <f t="array" ref="K934">_xlfn.IFS(CallsTable[[#This Row],[Duration]]&lt;=10,"Under 10 mins",CallsTable[[#This Row],[Duration]]&lt;=30,"10 to 30 mins", CallsTable[[#This Row],[Duration]]&lt;60,"30 to 60 mins", CallsTable[[#This Row],[Duration]]&lt;=120,"1 to 2 hours",TRUE, "More than 2 hours")</f>
        <v>1 to 2 hours</v>
      </c>
      <c r="L934" s="5">
        <f>ROUND(CallsTable[[#This Row],[Satisfaction Rating]],0)</f>
        <v>4</v>
      </c>
    </row>
    <row r="935" spans="2:12" x14ac:dyDescent="0.3">
      <c r="B935" s="72" t="s">
        <v>2109</v>
      </c>
      <c r="C935" s="20" t="s">
        <v>1171</v>
      </c>
      <c r="D935" s="20">
        <v>26</v>
      </c>
      <c r="E935" s="69" t="s">
        <v>1166</v>
      </c>
      <c r="F935" s="70">
        <v>45251</v>
      </c>
      <c r="G935" s="20">
        <v>74</v>
      </c>
      <c r="H935" s="73">
        <v>4.0999999999999996</v>
      </c>
      <c r="I935" s="48">
        <f>IF(MONTH(CallsTable[[#This Row],[Date of Call]])&lt;=6, YEAR(CallsTable[[#This Row],[Date of Call]]),YEAR(CallsTable[[#This Row],[Date of Call]])+1)</f>
        <v>2024</v>
      </c>
      <c r="J935" s="48" t="str">
        <f>TEXT(CallsTable[[#This Row],[Date of Call]],"DDDD")</f>
        <v>Tuesday</v>
      </c>
      <c r="K935" s="48" t="str" cm="1">
        <f t="array" ref="K935">_xlfn.IFS(CallsTable[[#This Row],[Duration]]&lt;=10,"Under 10 mins",CallsTable[[#This Row],[Duration]]&lt;=30,"10 to 30 mins", CallsTable[[#This Row],[Duration]]&lt;60,"30 to 60 mins", CallsTable[[#This Row],[Duration]]&lt;=120,"1 to 2 hours",TRUE, "More than 2 hours")</f>
        <v>10 to 30 mins</v>
      </c>
      <c r="L935" s="5">
        <f>ROUND(CallsTable[[#This Row],[Satisfaction Rating]],0)</f>
        <v>4</v>
      </c>
    </row>
    <row r="936" spans="2:12" x14ac:dyDescent="0.3">
      <c r="B936" s="72" t="s">
        <v>2110</v>
      </c>
      <c r="C936" s="20" t="s">
        <v>1169</v>
      </c>
      <c r="D936" s="20">
        <v>158</v>
      </c>
      <c r="E936" s="69" t="s">
        <v>1184</v>
      </c>
      <c r="F936" s="70">
        <v>45251</v>
      </c>
      <c r="G936" s="20">
        <v>36</v>
      </c>
      <c r="H936" s="73">
        <v>3</v>
      </c>
      <c r="I936" s="48">
        <f>IF(MONTH(CallsTable[[#This Row],[Date of Call]])&lt;=6, YEAR(CallsTable[[#This Row],[Date of Call]]),YEAR(CallsTable[[#This Row],[Date of Call]])+1)</f>
        <v>2024</v>
      </c>
      <c r="J936" s="48" t="str">
        <f>TEXT(CallsTable[[#This Row],[Date of Call]],"DDDD")</f>
        <v>Tuesday</v>
      </c>
      <c r="K936" s="48" t="str" cm="1">
        <f t="array" ref="K936">_xlfn.IFS(CallsTable[[#This Row],[Duration]]&lt;=10,"Under 10 mins",CallsTable[[#This Row],[Duration]]&lt;=30,"10 to 30 mins", CallsTable[[#This Row],[Duration]]&lt;60,"30 to 60 mins", CallsTable[[#This Row],[Duration]]&lt;=120,"1 to 2 hours",TRUE, "More than 2 hours")</f>
        <v>More than 2 hours</v>
      </c>
      <c r="L936" s="5">
        <f>ROUND(CallsTable[[#This Row],[Satisfaction Rating]],0)</f>
        <v>3</v>
      </c>
    </row>
    <row r="937" spans="2:12" x14ac:dyDescent="0.3">
      <c r="B937" s="72" t="s">
        <v>2111</v>
      </c>
      <c r="C937" s="20" t="s">
        <v>1176</v>
      </c>
      <c r="D937" s="20">
        <v>99</v>
      </c>
      <c r="E937" s="69" t="s">
        <v>1184</v>
      </c>
      <c r="F937" s="70">
        <v>45253</v>
      </c>
      <c r="G937" s="20">
        <v>116</v>
      </c>
      <c r="H937" s="73">
        <v>3.9</v>
      </c>
      <c r="I937" s="48">
        <f>IF(MONTH(CallsTable[[#This Row],[Date of Call]])&lt;=6, YEAR(CallsTable[[#This Row],[Date of Call]]),YEAR(CallsTable[[#This Row],[Date of Call]])+1)</f>
        <v>2024</v>
      </c>
      <c r="J937" s="48" t="str">
        <f>TEXT(CallsTable[[#This Row],[Date of Call]],"DDDD")</f>
        <v>Thursday</v>
      </c>
      <c r="K937" s="48" t="str" cm="1">
        <f t="array" ref="K937">_xlfn.IFS(CallsTable[[#This Row],[Duration]]&lt;=10,"Under 10 mins",CallsTable[[#This Row],[Duration]]&lt;=30,"10 to 30 mins", CallsTable[[#This Row],[Duration]]&lt;60,"30 to 60 mins", CallsTable[[#This Row],[Duration]]&lt;=120,"1 to 2 hours",TRUE, "More than 2 hours")</f>
        <v>1 to 2 hours</v>
      </c>
      <c r="L937" s="5">
        <f>ROUND(CallsTable[[#This Row],[Satisfaction Rating]],0)</f>
        <v>4</v>
      </c>
    </row>
    <row r="938" spans="2:12" x14ac:dyDescent="0.3">
      <c r="B938" s="72" t="s">
        <v>2112</v>
      </c>
      <c r="C938" s="20" t="s">
        <v>1169</v>
      </c>
      <c r="D938" s="20">
        <v>78</v>
      </c>
      <c r="E938" s="69" t="s">
        <v>1172</v>
      </c>
      <c r="F938" s="70">
        <v>45253</v>
      </c>
      <c r="G938" s="20">
        <v>140</v>
      </c>
      <c r="H938" s="73">
        <v>4</v>
      </c>
      <c r="I938" s="48">
        <f>IF(MONTH(CallsTable[[#This Row],[Date of Call]])&lt;=6, YEAR(CallsTable[[#This Row],[Date of Call]]),YEAR(CallsTable[[#This Row],[Date of Call]])+1)</f>
        <v>2024</v>
      </c>
      <c r="J938" s="48" t="str">
        <f>TEXT(CallsTable[[#This Row],[Date of Call]],"DDDD")</f>
        <v>Thursday</v>
      </c>
      <c r="K938" s="48" t="str" cm="1">
        <f t="array" ref="K938">_xlfn.IFS(CallsTable[[#This Row],[Duration]]&lt;=10,"Under 10 mins",CallsTable[[#This Row],[Duration]]&lt;=30,"10 to 30 mins", CallsTable[[#This Row],[Duration]]&lt;60,"30 to 60 mins", CallsTable[[#This Row],[Duration]]&lt;=120,"1 to 2 hours",TRUE, "More than 2 hours")</f>
        <v>1 to 2 hours</v>
      </c>
      <c r="L938" s="5">
        <f>ROUND(CallsTable[[#This Row],[Satisfaction Rating]],0)</f>
        <v>4</v>
      </c>
    </row>
    <row r="939" spans="2:12" x14ac:dyDescent="0.3">
      <c r="B939" s="72" t="s">
        <v>2113</v>
      </c>
      <c r="C939" s="20" t="s">
        <v>1169</v>
      </c>
      <c r="D939" s="20">
        <v>102</v>
      </c>
      <c r="E939" s="69" t="s">
        <v>1166</v>
      </c>
      <c r="F939" s="70">
        <v>45254</v>
      </c>
      <c r="G939" s="20">
        <v>104</v>
      </c>
      <c r="H939" s="73">
        <v>4.5</v>
      </c>
      <c r="I939" s="48">
        <f>IF(MONTH(CallsTable[[#This Row],[Date of Call]])&lt;=6, YEAR(CallsTable[[#This Row],[Date of Call]]),YEAR(CallsTable[[#This Row],[Date of Call]])+1)</f>
        <v>2024</v>
      </c>
      <c r="J939" s="48" t="str">
        <f>TEXT(CallsTable[[#This Row],[Date of Call]],"DDDD")</f>
        <v>Friday</v>
      </c>
      <c r="K939" s="48" t="str" cm="1">
        <f t="array" ref="K939">_xlfn.IFS(CallsTable[[#This Row],[Duration]]&lt;=10,"Under 10 mins",CallsTable[[#This Row],[Duration]]&lt;=30,"10 to 30 mins", CallsTable[[#This Row],[Duration]]&lt;60,"30 to 60 mins", CallsTable[[#This Row],[Duration]]&lt;=120,"1 to 2 hours",TRUE, "More than 2 hours")</f>
        <v>1 to 2 hours</v>
      </c>
      <c r="L939" s="5">
        <f>ROUND(CallsTable[[#This Row],[Satisfaction Rating]],0)</f>
        <v>5</v>
      </c>
    </row>
    <row r="940" spans="2:12" x14ac:dyDescent="0.3">
      <c r="B940" s="72" t="s">
        <v>2114</v>
      </c>
      <c r="C940" s="20" t="s">
        <v>1176</v>
      </c>
      <c r="D940" s="20">
        <v>158</v>
      </c>
      <c r="E940" s="69" t="s">
        <v>1178</v>
      </c>
      <c r="F940" s="70">
        <v>45254</v>
      </c>
      <c r="G940" s="20">
        <v>148</v>
      </c>
      <c r="H940" s="73">
        <v>4</v>
      </c>
      <c r="I940" s="48">
        <f>IF(MONTH(CallsTable[[#This Row],[Date of Call]])&lt;=6, YEAR(CallsTable[[#This Row],[Date of Call]]),YEAR(CallsTable[[#This Row],[Date of Call]])+1)</f>
        <v>2024</v>
      </c>
      <c r="J940" s="48" t="str">
        <f>TEXT(CallsTable[[#This Row],[Date of Call]],"DDDD")</f>
        <v>Friday</v>
      </c>
      <c r="K940" s="48" t="str" cm="1">
        <f t="array" ref="K940">_xlfn.IFS(CallsTable[[#This Row],[Duration]]&lt;=10,"Under 10 mins",CallsTable[[#This Row],[Duration]]&lt;=30,"10 to 30 mins", CallsTable[[#This Row],[Duration]]&lt;60,"30 to 60 mins", CallsTable[[#This Row],[Duration]]&lt;=120,"1 to 2 hours",TRUE, "More than 2 hours")</f>
        <v>More than 2 hours</v>
      </c>
      <c r="L940" s="5">
        <f>ROUND(CallsTable[[#This Row],[Satisfaction Rating]],0)</f>
        <v>4</v>
      </c>
    </row>
    <row r="941" spans="2:12" x14ac:dyDescent="0.3">
      <c r="B941" s="72" t="s">
        <v>2115</v>
      </c>
      <c r="C941" s="20" t="s">
        <v>1162</v>
      </c>
      <c r="D941" s="20">
        <v>56</v>
      </c>
      <c r="E941" s="69" t="s">
        <v>1184</v>
      </c>
      <c r="F941" s="70">
        <v>45254</v>
      </c>
      <c r="G941" s="20">
        <v>205</v>
      </c>
      <c r="H941" s="73">
        <v>4.3</v>
      </c>
      <c r="I941" s="48">
        <f>IF(MONTH(CallsTable[[#This Row],[Date of Call]])&lt;=6, YEAR(CallsTable[[#This Row],[Date of Call]]),YEAR(CallsTable[[#This Row],[Date of Call]])+1)</f>
        <v>2024</v>
      </c>
      <c r="J941" s="48" t="str">
        <f>TEXT(CallsTable[[#This Row],[Date of Call]],"DDDD")</f>
        <v>Friday</v>
      </c>
      <c r="K941" s="48" t="str" cm="1">
        <f t="array" ref="K941">_xlfn.IFS(CallsTable[[#This Row],[Duration]]&lt;=10,"Under 10 mins",CallsTable[[#This Row],[Duration]]&lt;=30,"10 to 30 mins", CallsTable[[#This Row],[Duration]]&lt;60,"30 to 60 mins", CallsTable[[#This Row],[Duration]]&lt;=120,"1 to 2 hours",TRUE, "More than 2 hours")</f>
        <v>30 to 60 mins</v>
      </c>
      <c r="L941" s="5">
        <f>ROUND(CallsTable[[#This Row],[Satisfaction Rating]],0)</f>
        <v>4</v>
      </c>
    </row>
    <row r="942" spans="2:12" x14ac:dyDescent="0.3">
      <c r="B942" s="72" t="s">
        <v>2116</v>
      </c>
      <c r="C942" s="20" t="s">
        <v>1161</v>
      </c>
      <c r="D942" s="20">
        <v>17</v>
      </c>
      <c r="E942" s="69" t="s">
        <v>1157</v>
      </c>
      <c r="F942" s="70">
        <v>45254</v>
      </c>
      <c r="G942" s="20">
        <v>210</v>
      </c>
      <c r="H942" s="73">
        <v>4.8</v>
      </c>
      <c r="I942" s="48">
        <f>IF(MONTH(CallsTable[[#This Row],[Date of Call]])&lt;=6, YEAR(CallsTable[[#This Row],[Date of Call]]),YEAR(CallsTable[[#This Row],[Date of Call]])+1)</f>
        <v>2024</v>
      </c>
      <c r="J942" s="48" t="str">
        <f>TEXT(CallsTable[[#This Row],[Date of Call]],"DDDD")</f>
        <v>Friday</v>
      </c>
      <c r="K942" s="48" t="str" cm="1">
        <f t="array" ref="K942">_xlfn.IFS(CallsTable[[#This Row],[Duration]]&lt;=10,"Under 10 mins",CallsTable[[#This Row],[Duration]]&lt;=30,"10 to 30 mins", CallsTable[[#This Row],[Duration]]&lt;60,"30 to 60 mins", CallsTable[[#This Row],[Duration]]&lt;=120,"1 to 2 hours",TRUE, "More than 2 hours")</f>
        <v>10 to 30 mins</v>
      </c>
      <c r="L942" s="5">
        <f>ROUND(CallsTable[[#This Row],[Satisfaction Rating]],0)</f>
        <v>5</v>
      </c>
    </row>
    <row r="943" spans="2:12" x14ac:dyDescent="0.3">
      <c r="B943" s="72" t="s">
        <v>2117</v>
      </c>
      <c r="C943" s="20" t="s">
        <v>1171</v>
      </c>
      <c r="D943" s="20">
        <v>104</v>
      </c>
      <c r="E943" s="69" t="s">
        <v>1178</v>
      </c>
      <c r="F943" s="70">
        <v>45256</v>
      </c>
      <c r="G943" s="20">
        <v>41</v>
      </c>
      <c r="H943" s="73">
        <v>4.7</v>
      </c>
      <c r="I943" s="48">
        <f>IF(MONTH(CallsTable[[#This Row],[Date of Call]])&lt;=6, YEAR(CallsTable[[#This Row],[Date of Call]]),YEAR(CallsTable[[#This Row],[Date of Call]])+1)</f>
        <v>2024</v>
      </c>
      <c r="J943" s="48" t="str">
        <f>TEXT(CallsTable[[#This Row],[Date of Call]],"DDDD")</f>
        <v>Sunday</v>
      </c>
      <c r="K943" s="48" t="str" cm="1">
        <f t="array" ref="K943">_xlfn.IFS(CallsTable[[#This Row],[Duration]]&lt;=10,"Under 10 mins",CallsTable[[#This Row],[Duration]]&lt;=30,"10 to 30 mins", CallsTable[[#This Row],[Duration]]&lt;60,"30 to 60 mins", CallsTable[[#This Row],[Duration]]&lt;=120,"1 to 2 hours",TRUE, "More than 2 hours")</f>
        <v>1 to 2 hours</v>
      </c>
      <c r="L943" s="5">
        <f>ROUND(CallsTable[[#This Row],[Satisfaction Rating]],0)</f>
        <v>5</v>
      </c>
    </row>
    <row r="944" spans="2:12" x14ac:dyDescent="0.3">
      <c r="B944" s="72" t="s">
        <v>2118</v>
      </c>
      <c r="C944" s="20" t="s">
        <v>1192</v>
      </c>
      <c r="D944" s="20">
        <v>96</v>
      </c>
      <c r="E944" s="69" t="s">
        <v>1172</v>
      </c>
      <c r="F944" s="70">
        <v>45256</v>
      </c>
      <c r="G944" s="20">
        <v>136</v>
      </c>
      <c r="H944" s="73">
        <v>5</v>
      </c>
      <c r="I944" s="48">
        <f>IF(MONTH(CallsTable[[#This Row],[Date of Call]])&lt;=6, YEAR(CallsTable[[#This Row],[Date of Call]]),YEAR(CallsTable[[#This Row],[Date of Call]])+1)</f>
        <v>2024</v>
      </c>
      <c r="J944" s="48" t="str">
        <f>TEXT(CallsTable[[#This Row],[Date of Call]],"DDDD")</f>
        <v>Sunday</v>
      </c>
      <c r="K944" s="48" t="str" cm="1">
        <f t="array" ref="K944">_xlfn.IFS(CallsTable[[#This Row],[Duration]]&lt;=10,"Under 10 mins",CallsTable[[#This Row],[Duration]]&lt;=30,"10 to 30 mins", CallsTable[[#This Row],[Duration]]&lt;60,"30 to 60 mins", CallsTable[[#This Row],[Duration]]&lt;=120,"1 to 2 hours",TRUE, "More than 2 hours")</f>
        <v>1 to 2 hours</v>
      </c>
      <c r="L944" s="5">
        <f>ROUND(CallsTable[[#This Row],[Satisfaction Rating]],0)</f>
        <v>5</v>
      </c>
    </row>
    <row r="945" spans="2:12" x14ac:dyDescent="0.3">
      <c r="B945" s="72" t="s">
        <v>2119</v>
      </c>
      <c r="C945" s="20" t="s">
        <v>1181</v>
      </c>
      <c r="D945" s="20">
        <v>83</v>
      </c>
      <c r="E945" s="69" t="s">
        <v>1166</v>
      </c>
      <c r="F945" s="70">
        <v>45257</v>
      </c>
      <c r="G945" s="20">
        <v>126</v>
      </c>
      <c r="H945" s="73">
        <v>1.5</v>
      </c>
      <c r="I945" s="48">
        <f>IF(MONTH(CallsTable[[#This Row],[Date of Call]])&lt;=6, YEAR(CallsTable[[#This Row],[Date of Call]]),YEAR(CallsTable[[#This Row],[Date of Call]])+1)</f>
        <v>2024</v>
      </c>
      <c r="J945" s="48" t="str">
        <f>TEXT(CallsTable[[#This Row],[Date of Call]],"DDDD")</f>
        <v>Monday</v>
      </c>
      <c r="K945" s="48" t="str" cm="1">
        <f t="array" ref="K945">_xlfn.IFS(CallsTable[[#This Row],[Duration]]&lt;=10,"Under 10 mins",CallsTable[[#This Row],[Duration]]&lt;=30,"10 to 30 mins", CallsTable[[#This Row],[Duration]]&lt;60,"30 to 60 mins", CallsTable[[#This Row],[Duration]]&lt;=120,"1 to 2 hours",TRUE, "More than 2 hours")</f>
        <v>1 to 2 hours</v>
      </c>
      <c r="L945" s="5">
        <f>ROUND(CallsTable[[#This Row],[Satisfaction Rating]],0)</f>
        <v>2</v>
      </c>
    </row>
    <row r="946" spans="2:12" x14ac:dyDescent="0.3">
      <c r="B946" s="72" t="s">
        <v>2120</v>
      </c>
      <c r="C946" s="20" t="s">
        <v>1165</v>
      </c>
      <c r="D946" s="20">
        <v>80</v>
      </c>
      <c r="E946" s="69" t="s">
        <v>1157</v>
      </c>
      <c r="F946" s="70">
        <v>45258</v>
      </c>
      <c r="G946" s="20">
        <v>148</v>
      </c>
      <c r="H946" s="73">
        <v>4.0999999999999996</v>
      </c>
      <c r="I946" s="48">
        <f>IF(MONTH(CallsTable[[#This Row],[Date of Call]])&lt;=6, YEAR(CallsTable[[#This Row],[Date of Call]]),YEAR(CallsTable[[#This Row],[Date of Call]])+1)</f>
        <v>2024</v>
      </c>
      <c r="J946" s="48" t="str">
        <f>TEXT(CallsTable[[#This Row],[Date of Call]],"DDDD")</f>
        <v>Tuesday</v>
      </c>
      <c r="K946" s="48" t="str" cm="1">
        <f t="array" ref="K946">_xlfn.IFS(CallsTable[[#This Row],[Duration]]&lt;=10,"Under 10 mins",CallsTable[[#This Row],[Duration]]&lt;=30,"10 to 30 mins", CallsTable[[#This Row],[Duration]]&lt;60,"30 to 60 mins", CallsTable[[#This Row],[Duration]]&lt;=120,"1 to 2 hours",TRUE, "More than 2 hours")</f>
        <v>1 to 2 hours</v>
      </c>
      <c r="L946" s="5">
        <f>ROUND(CallsTable[[#This Row],[Satisfaction Rating]],0)</f>
        <v>4</v>
      </c>
    </row>
    <row r="947" spans="2:12" x14ac:dyDescent="0.3">
      <c r="B947" s="72" t="s">
        <v>2121</v>
      </c>
      <c r="C947" s="20" t="s">
        <v>1181</v>
      </c>
      <c r="D947" s="20">
        <v>152</v>
      </c>
      <c r="E947" s="69" t="s">
        <v>1166</v>
      </c>
      <c r="F947" s="70">
        <v>45258</v>
      </c>
      <c r="G947" s="20">
        <v>125</v>
      </c>
      <c r="H947" s="73">
        <v>3.9</v>
      </c>
      <c r="I947" s="48">
        <f>IF(MONTH(CallsTable[[#This Row],[Date of Call]])&lt;=6, YEAR(CallsTable[[#This Row],[Date of Call]]),YEAR(CallsTable[[#This Row],[Date of Call]])+1)</f>
        <v>2024</v>
      </c>
      <c r="J947" s="48" t="str">
        <f>TEXT(CallsTable[[#This Row],[Date of Call]],"DDDD")</f>
        <v>Tuesday</v>
      </c>
      <c r="K947" s="48" t="str" cm="1">
        <f t="array" ref="K947">_xlfn.IFS(CallsTable[[#This Row],[Duration]]&lt;=10,"Under 10 mins",CallsTable[[#This Row],[Duration]]&lt;=30,"10 to 30 mins", CallsTable[[#This Row],[Duration]]&lt;60,"30 to 60 mins", CallsTable[[#This Row],[Duration]]&lt;=120,"1 to 2 hours",TRUE, "More than 2 hours")</f>
        <v>More than 2 hours</v>
      </c>
      <c r="L947" s="5">
        <f>ROUND(CallsTable[[#This Row],[Satisfaction Rating]],0)</f>
        <v>4</v>
      </c>
    </row>
    <row r="948" spans="2:12" x14ac:dyDescent="0.3">
      <c r="B948" s="72" t="s">
        <v>2122</v>
      </c>
      <c r="C948" s="20" t="s">
        <v>1183</v>
      </c>
      <c r="D948" s="20">
        <v>34</v>
      </c>
      <c r="E948" s="69" t="s">
        <v>1172</v>
      </c>
      <c r="F948" s="70">
        <v>45258</v>
      </c>
      <c r="G948" s="20">
        <v>25</v>
      </c>
      <c r="H948" s="73">
        <v>4.0999999999999996</v>
      </c>
      <c r="I948" s="48">
        <f>IF(MONTH(CallsTable[[#This Row],[Date of Call]])&lt;=6, YEAR(CallsTable[[#This Row],[Date of Call]]),YEAR(CallsTable[[#This Row],[Date of Call]])+1)</f>
        <v>2024</v>
      </c>
      <c r="J948" s="48" t="str">
        <f>TEXT(CallsTable[[#This Row],[Date of Call]],"DDDD")</f>
        <v>Tuesday</v>
      </c>
      <c r="K948" s="48" t="str" cm="1">
        <f t="array" ref="K948">_xlfn.IFS(CallsTable[[#This Row],[Duration]]&lt;=10,"Under 10 mins",CallsTable[[#This Row],[Duration]]&lt;=30,"10 to 30 mins", CallsTable[[#This Row],[Duration]]&lt;60,"30 to 60 mins", CallsTable[[#This Row],[Duration]]&lt;=120,"1 to 2 hours",TRUE, "More than 2 hours")</f>
        <v>30 to 60 mins</v>
      </c>
      <c r="L948" s="5">
        <f>ROUND(CallsTable[[#This Row],[Satisfaction Rating]],0)</f>
        <v>4</v>
      </c>
    </row>
    <row r="949" spans="2:12" x14ac:dyDescent="0.3">
      <c r="B949" s="72" t="s">
        <v>2123</v>
      </c>
      <c r="C949" s="20" t="s">
        <v>1187</v>
      </c>
      <c r="D949" s="20">
        <v>2</v>
      </c>
      <c r="E949" s="69" t="s">
        <v>1184</v>
      </c>
      <c r="F949" s="70">
        <v>45259</v>
      </c>
      <c r="G949" s="20">
        <v>62</v>
      </c>
      <c r="H949" s="73">
        <v>2.8</v>
      </c>
      <c r="I949" s="48">
        <f>IF(MONTH(CallsTable[[#This Row],[Date of Call]])&lt;=6, YEAR(CallsTable[[#This Row],[Date of Call]]),YEAR(CallsTable[[#This Row],[Date of Call]])+1)</f>
        <v>2024</v>
      </c>
      <c r="J949" s="48" t="str">
        <f>TEXT(CallsTable[[#This Row],[Date of Call]],"DDDD")</f>
        <v>Wednesday</v>
      </c>
      <c r="K949" s="48" t="str" cm="1">
        <f t="array" ref="K949">_xlfn.IFS(CallsTable[[#This Row],[Duration]]&lt;=10,"Under 10 mins",CallsTable[[#This Row],[Duration]]&lt;=30,"10 to 30 mins", CallsTable[[#This Row],[Duration]]&lt;60,"30 to 60 mins", CallsTable[[#This Row],[Duration]]&lt;=120,"1 to 2 hours",TRUE, "More than 2 hours")</f>
        <v>Under 10 mins</v>
      </c>
      <c r="L949" s="5">
        <f>ROUND(CallsTable[[#This Row],[Satisfaction Rating]],0)</f>
        <v>3</v>
      </c>
    </row>
    <row r="950" spans="2:12" x14ac:dyDescent="0.3">
      <c r="B950" s="72" t="s">
        <v>2124</v>
      </c>
      <c r="C950" s="20" t="s">
        <v>1165</v>
      </c>
      <c r="D950" s="20">
        <v>140</v>
      </c>
      <c r="E950" s="69" t="s">
        <v>1172</v>
      </c>
      <c r="F950" s="70">
        <v>45260</v>
      </c>
      <c r="G950" s="20">
        <v>90</v>
      </c>
      <c r="H950" s="73">
        <v>4.5999999999999996</v>
      </c>
      <c r="I950" s="48">
        <f>IF(MONTH(CallsTable[[#This Row],[Date of Call]])&lt;=6, YEAR(CallsTable[[#This Row],[Date of Call]]),YEAR(CallsTable[[#This Row],[Date of Call]])+1)</f>
        <v>2024</v>
      </c>
      <c r="J950" s="48" t="str">
        <f>TEXT(CallsTable[[#This Row],[Date of Call]],"DDDD")</f>
        <v>Thursday</v>
      </c>
      <c r="K950" s="48" t="str" cm="1">
        <f t="array" ref="K950">_xlfn.IFS(CallsTable[[#This Row],[Duration]]&lt;=10,"Under 10 mins",CallsTable[[#This Row],[Duration]]&lt;=30,"10 to 30 mins", CallsTable[[#This Row],[Duration]]&lt;60,"30 to 60 mins", CallsTable[[#This Row],[Duration]]&lt;=120,"1 to 2 hours",TRUE, "More than 2 hours")</f>
        <v>More than 2 hours</v>
      </c>
      <c r="L950" s="5">
        <f>ROUND(CallsTable[[#This Row],[Satisfaction Rating]],0)</f>
        <v>5</v>
      </c>
    </row>
    <row r="951" spans="2:12" x14ac:dyDescent="0.3">
      <c r="B951" s="72" t="s">
        <v>2125</v>
      </c>
      <c r="C951" s="20" t="s">
        <v>1161</v>
      </c>
      <c r="D951" s="20">
        <v>126</v>
      </c>
      <c r="E951" s="69" t="s">
        <v>1178</v>
      </c>
      <c r="F951" s="70">
        <v>45261</v>
      </c>
      <c r="G951" s="20">
        <v>33</v>
      </c>
      <c r="H951" s="73">
        <v>4.8</v>
      </c>
      <c r="I951" s="48">
        <f>IF(MONTH(CallsTable[[#This Row],[Date of Call]])&lt;=6, YEAR(CallsTable[[#This Row],[Date of Call]]),YEAR(CallsTable[[#This Row],[Date of Call]])+1)</f>
        <v>2024</v>
      </c>
      <c r="J951" s="48" t="str">
        <f>TEXT(CallsTable[[#This Row],[Date of Call]],"DDDD")</f>
        <v>Friday</v>
      </c>
      <c r="K951" s="48" t="str" cm="1">
        <f t="array" ref="K951">_xlfn.IFS(CallsTable[[#This Row],[Duration]]&lt;=10,"Under 10 mins",CallsTable[[#This Row],[Duration]]&lt;=30,"10 to 30 mins", CallsTable[[#This Row],[Duration]]&lt;60,"30 to 60 mins", CallsTable[[#This Row],[Duration]]&lt;=120,"1 to 2 hours",TRUE, "More than 2 hours")</f>
        <v>More than 2 hours</v>
      </c>
      <c r="L951" s="5">
        <f>ROUND(CallsTable[[#This Row],[Satisfaction Rating]],0)</f>
        <v>5</v>
      </c>
    </row>
    <row r="952" spans="2:12" x14ac:dyDescent="0.3">
      <c r="B952" s="72" t="s">
        <v>2126</v>
      </c>
      <c r="C952" s="20" t="s">
        <v>1169</v>
      </c>
      <c r="D952" s="20">
        <v>79</v>
      </c>
      <c r="E952" s="69" t="s">
        <v>1184</v>
      </c>
      <c r="F952" s="70">
        <v>45261</v>
      </c>
      <c r="G952" s="20">
        <v>115</v>
      </c>
      <c r="H952" s="73">
        <v>2.2999999999999998</v>
      </c>
      <c r="I952" s="48">
        <f>IF(MONTH(CallsTable[[#This Row],[Date of Call]])&lt;=6, YEAR(CallsTable[[#This Row],[Date of Call]]),YEAR(CallsTable[[#This Row],[Date of Call]])+1)</f>
        <v>2024</v>
      </c>
      <c r="J952" s="48" t="str">
        <f>TEXT(CallsTable[[#This Row],[Date of Call]],"DDDD")</f>
        <v>Friday</v>
      </c>
      <c r="K952" s="48" t="str" cm="1">
        <f t="array" ref="K952">_xlfn.IFS(CallsTable[[#This Row],[Duration]]&lt;=10,"Under 10 mins",CallsTable[[#This Row],[Duration]]&lt;=30,"10 to 30 mins", CallsTable[[#This Row],[Duration]]&lt;60,"30 to 60 mins", CallsTable[[#This Row],[Duration]]&lt;=120,"1 to 2 hours",TRUE, "More than 2 hours")</f>
        <v>1 to 2 hours</v>
      </c>
      <c r="L952" s="5">
        <f>ROUND(CallsTable[[#This Row],[Satisfaction Rating]],0)</f>
        <v>2</v>
      </c>
    </row>
    <row r="953" spans="2:12" x14ac:dyDescent="0.3">
      <c r="B953" s="72" t="s">
        <v>2127</v>
      </c>
      <c r="C953" s="20" t="s">
        <v>1161</v>
      </c>
      <c r="D953" s="20">
        <v>133</v>
      </c>
      <c r="E953" s="69" t="s">
        <v>1178</v>
      </c>
      <c r="F953" s="70">
        <v>45261</v>
      </c>
      <c r="G953" s="20">
        <v>45</v>
      </c>
      <c r="H953" s="73">
        <v>2.6</v>
      </c>
      <c r="I953" s="48">
        <f>IF(MONTH(CallsTable[[#This Row],[Date of Call]])&lt;=6, YEAR(CallsTable[[#This Row],[Date of Call]]),YEAR(CallsTable[[#This Row],[Date of Call]])+1)</f>
        <v>2024</v>
      </c>
      <c r="J953" s="48" t="str">
        <f>TEXT(CallsTable[[#This Row],[Date of Call]],"DDDD")</f>
        <v>Friday</v>
      </c>
      <c r="K953" s="48" t="str" cm="1">
        <f t="array" ref="K953">_xlfn.IFS(CallsTable[[#This Row],[Duration]]&lt;=10,"Under 10 mins",CallsTable[[#This Row],[Duration]]&lt;=30,"10 to 30 mins", CallsTable[[#This Row],[Duration]]&lt;60,"30 to 60 mins", CallsTable[[#This Row],[Duration]]&lt;=120,"1 to 2 hours",TRUE, "More than 2 hours")</f>
        <v>More than 2 hours</v>
      </c>
      <c r="L953" s="5">
        <f>ROUND(CallsTable[[#This Row],[Satisfaction Rating]],0)</f>
        <v>3</v>
      </c>
    </row>
    <row r="954" spans="2:12" x14ac:dyDescent="0.3">
      <c r="B954" s="72" t="s">
        <v>2128</v>
      </c>
      <c r="C954" s="20" t="s">
        <v>1183</v>
      </c>
      <c r="D954" s="20">
        <v>97</v>
      </c>
      <c r="E954" s="69" t="s">
        <v>1157</v>
      </c>
      <c r="F954" s="70">
        <v>45261</v>
      </c>
      <c r="G954" s="20">
        <v>114</v>
      </c>
      <c r="H954" s="73">
        <v>4.8</v>
      </c>
      <c r="I954" s="48">
        <f>IF(MONTH(CallsTable[[#This Row],[Date of Call]])&lt;=6, YEAR(CallsTable[[#This Row],[Date of Call]]),YEAR(CallsTable[[#This Row],[Date of Call]])+1)</f>
        <v>2024</v>
      </c>
      <c r="J954" s="48" t="str">
        <f>TEXT(CallsTable[[#This Row],[Date of Call]],"DDDD")</f>
        <v>Friday</v>
      </c>
      <c r="K954" s="48" t="str" cm="1">
        <f t="array" ref="K954">_xlfn.IFS(CallsTable[[#This Row],[Duration]]&lt;=10,"Under 10 mins",CallsTable[[#This Row],[Duration]]&lt;=30,"10 to 30 mins", CallsTable[[#This Row],[Duration]]&lt;60,"30 to 60 mins", CallsTable[[#This Row],[Duration]]&lt;=120,"1 to 2 hours",TRUE, "More than 2 hours")</f>
        <v>1 to 2 hours</v>
      </c>
      <c r="L954" s="5">
        <f>ROUND(CallsTable[[#This Row],[Satisfaction Rating]],0)</f>
        <v>5</v>
      </c>
    </row>
    <row r="955" spans="2:12" x14ac:dyDescent="0.3">
      <c r="B955" s="72" t="s">
        <v>2129</v>
      </c>
      <c r="C955" s="20" t="s">
        <v>1169</v>
      </c>
      <c r="D955" s="20">
        <v>102</v>
      </c>
      <c r="E955" s="69" t="s">
        <v>1166</v>
      </c>
      <c r="F955" s="70">
        <v>45262</v>
      </c>
      <c r="G955" s="20">
        <v>72</v>
      </c>
      <c r="H955" s="73">
        <v>3.7</v>
      </c>
      <c r="I955" s="48">
        <f>IF(MONTH(CallsTable[[#This Row],[Date of Call]])&lt;=6, YEAR(CallsTable[[#This Row],[Date of Call]]),YEAR(CallsTable[[#This Row],[Date of Call]])+1)</f>
        <v>2024</v>
      </c>
      <c r="J955" s="48" t="str">
        <f>TEXT(CallsTable[[#This Row],[Date of Call]],"DDDD")</f>
        <v>Saturday</v>
      </c>
      <c r="K955" s="48" t="str" cm="1">
        <f t="array" ref="K955">_xlfn.IFS(CallsTable[[#This Row],[Duration]]&lt;=10,"Under 10 mins",CallsTable[[#This Row],[Duration]]&lt;=30,"10 to 30 mins", CallsTable[[#This Row],[Duration]]&lt;60,"30 to 60 mins", CallsTable[[#This Row],[Duration]]&lt;=120,"1 to 2 hours",TRUE, "More than 2 hours")</f>
        <v>1 to 2 hours</v>
      </c>
      <c r="L955" s="5">
        <f>ROUND(CallsTable[[#This Row],[Satisfaction Rating]],0)</f>
        <v>4</v>
      </c>
    </row>
    <row r="956" spans="2:12" x14ac:dyDescent="0.3">
      <c r="B956" s="72" t="s">
        <v>2130</v>
      </c>
      <c r="C956" s="20" t="s">
        <v>1174</v>
      </c>
      <c r="D956" s="20">
        <v>62</v>
      </c>
      <c r="E956" s="69" t="s">
        <v>1157</v>
      </c>
      <c r="F956" s="70">
        <v>45262</v>
      </c>
      <c r="G956" s="20">
        <v>205</v>
      </c>
      <c r="H956" s="73">
        <v>4.2</v>
      </c>
      <c r="I956" s="48">
        <f>IF(MONTH(CallsTable[[#This Row],[Date of Call]])&lt;=6, YEAR(CallsTable[[#This Row],[Date of Call]]),YEAR(CallsTable[[#This Row],[Date of Call]])+1)</f>
        <v>2024</v>
      </c>
      <c r="J956" s="48" t="str">
        <f>TEXT(CallsTable[[#This Row],[Date of Call]],"DDDD")</f>
        <v>Saturday</v>
      </c>
      <c r="K956" s="48" t="str" cm="1">
        <f t="array" ref="K956">_xlfn.IFS(CallsTable[[#This Row],[Duration]]&lt;=10,"Under 10 mins",CallsTable[[#This Row],[Duration]]&lt;=30,"10 to 30 mins", CallsTable[[#This Row],[Duration]]&lt;60,"30 to 60 mins", CallsTable[[#This Row],[Duration]]&lt;=120,"1 to 2 hours",TRUE, "More than 2 hours")</f>
        <v>1 to 2 hours</v>
      </c>
      <c r="L956" s="5">
        <f>ROUND(CallsTable[[#This Row],[Satisfaction Rating]],0)</f>
        <v>4</v>
      </c>
    </row>
    <row r="957" spans="2:12" x14ac:dyDescent="0.3">
      <c r="B957" s="72" t="s">
        <v>2131</v>
      </c>
      <c r="C957" s="20" t="s">
        <v>1161</v>
      </c>
      <c r="D957" s="20">
        <v>149</v>
      </c>
      <c r="E957" s="69" t="s">
        <v>1166</v>
      </c>
      <c r="F957" s="70">
        <v>45263</v>
      </c>
      <c r="G957" s="20">
        <v>42</v>
      </c>
      <c r="H957" s="73">
        <v>3.3</v>
      </c>
      <c r="I957" s="48">
        <f>IF(MONTH(CallsTable[[#This Row],[Date of Call]])&lt;=6, YEAR(CallsTable[[#This Row],[Date of Call]]),YEAR(CallsTable[[#This Row],[Date of Call]])+1)</f>
        <v>2024</v>
      </c>
      <c r="J957" s="48" t="str">
        <f>TEXT(CallsTable[[#This Row],[Date of Call]],"DDDD")</f>
        <v>Sunday</v>
      </c>
      <c r="K957" s="48" t="str" cm="1">
        <f t="array" ref="K957">_xlfn.IFS(CallsTable[[#This Row],[Duration]]&lt;=10,"Under 10 mins",CallsTable[[#This Row],[Duration]]&lt;=30,"10 to 30 mins", CallsTable[[#This Row],[Duration]]&lt;60,"30 to 60 mins", CallsTable[[#This Row],[Duration]]&lt;=120,"1 to 2 hours",TRUE, "More than 2 hours")</f>
        <v>More than 2 hours</v>
      </c>
      <c r="L957" s="5">
        <f>ROUND(CallsTable[[#This Row],[Satisfaction Rating]],0)</f>
        <v>3</v>
      </c>
    </row>
    <row r="958" spans="2:12" x14ac:dyDescent="0.3">
      <c r="B958" s="72" t="s">
        <v>2132</v>
      </c>
      <c r="C958" s="20" t="s">
        <v>1187</v>
      </c>
      <c r="D958" s="20">
        <v>133</v>
      </c>
      <c r="E958" s="69" t="s">
        <v>1157</v>
      </c>
      <c r="F958" s="70">
        <v>45263</v>
      </c>
      <c r="G958" s="20">
        <v>96</v>
      </c>
      <c r="H958" s="73">
        <v>4.3</v>
      </c>
      <c r="I958" s="48">
        <f>IF(MONTH(CallsTable[[#This Row],[Date of Call]])&lt;=6, YEAR(CallsTable[[#This Row],[Date of Call]]),YEAR(CallsTable[[#This Row],[Date of Call]])+1)</f>
        <v>2024</v>
      </c>
      <c r="J958" s="48" t="str">
        <f>TEXT(CallsTable[[#This Row],[Date of Call]],"DDDD")</f>
        <v>Sunday</v>
      </c>
      <c r="K958" s="48" t="str" cm="1">
        <f t="array" ref="K958">_xlfn.IFS(CallsTable[[#This Row],[Duration]]&lt;=10,"Under 10 mins",CallsTable[[#This Row],[Duration]]&lt;=30,"10 to 30 mins", CallsTable[[#This Row],[Duration]]&lt;60,"30 to 60 mins", CallsTable[[#This Row],[Duration]]&lt;=120,"1 to 2 hours",TRUE, "More than 2 hours")</f>
        <v>More than 2 hours</v>
      </c>
      <c r="L958" s="5">
        <f>ROUND(CallsTable[[#This Row],[Satisfaction Rating]],0)</f>
        <v>4</v>
      </c>
    </row>
    <row r="959" spans="2:12" x14ac:dyDescent="0.3">
      <c r="B959" s="72" t="s">
        <v>2133</v>
      </c>
      <c r="C959" s="20" t="s">
        <v>1169</v>
      </c>
      <c r="D959" s="20">
        <v>51</v>
      </c>
      <c r="E959" s="69" t="s">
        <v>1184</v>
      </c>
      <c r="F959" s="70">
        <v>45263</v>
      </c>
      <c r="G959" s="20">
        <v>64</v>
      </c>
      <c r="H959" s="73">
        <v>3.7</v>
      </c>
      <c r="I959" s="48">
        <f>IF(MONTH(CallsTable[[#This Row],[Date of Call]])&lt;=6, YEAR(CallsTable[[#This Row],[Date of Call]]),YEAR(CallsTable[[#This Row],[Date of Call]])+1)</f>
        <v>2024</v>
      </c>
      <c r="J959" s="48" t="str">
        <f>TEXT(CallsTable[[#This Row],[Date of Call]],"DDDD")</f>
        <v>Sunday</v>
      </c>
      <c r="K959" s="48" t="str" cm="1">
        <f t="array" ref="K959">_xlfn.IFS(CallsTable[[#This Row],[Duration]]&lt;=10,"Under 10 mins",CallsTable[[#This Row],[Duration]]&lt;=30,"10 to 30 mins", CallsTable[[#This Row],[Duration]]&lt;60,"30 to 60 mins", CallsTable[[#This Row],[Duration]]&lt;=120,"1 to 2 hours",TRUE, "More than 2 hours")</f>
        <v>30 to 60 mins</v>
      </c>
      <c r="L959" s="5">
        <f>ROUND(CallsTable[[#This Row],[Satisfaction Rating]],0)</f>
        <v>4</v>
      </c>
    </row>
    <row r="960" spans="2:12" x14ac:dyDescent="0.3">
      <c r="B960" s="72" t="s">
        <v>2134</v>
      </c>
      <c r="C960" s="20" t="s">
        <v>1174</v>
      </c>
      <c r="D960" s="20">
        <v>110</v>
      </c>
      <c r="E960" s="69" t="s">
        <v>1157</v>
      </c>
      <c r="F960" s="70">
        <v>45264</v>
      </c>
      <c r="G960" s="20">
        <v>72</v>
      </c>
      <c r="H960" s="73">
        <v>3.7</v>
      </c>
      <c r="I960" s="48">
        <f>IF(MONTH(CallsTable[[#This Row],[Date of Call]])&lt;=6, YEAR(CallsTable[[#This Row],[Date of Call]]),YEAR(CallsTable[[#This Row],[Date of Call]])+1)</f>
        <v>2024</v>
      </c>
      <c r="J960" s="48" t="str">
        <f>TEXT(CallsTable[[#This Row],[Date of Call]],"DDDD")</f>
        <v>Monday</v>
      </c>
      <c r="K960" s="48" t="str" cm="1">
        <f t="array" ref="K960">_xlfn.IFS(CallsTable[[#This Row],[Duration]]&lt;=10,"Under 10 mins",CallsTable[[#This Row],[Duration]]&lt;=30,"10 to 30 mins", CallsTable[[#This Row],[Duration]]&lt;60,"30 to 60 mins", CallsTable[[#This Row],[Duration]]&lt;=120,"1 to 2 hours",TRUE, "More than 2 hours")</f>
        <v>1 to 2 hours</v>
      </c>
      <c r="L960" s="5">
        <f>ROUND(CallsTable[[#This Row],[Satisfaction Rating]],0)</f>
        <v>4</v>
      </c>
    </row>
    <row r="961" spans="2:12" x14ac:dyDescent="0.3">
      <c r="B961" s="72" t="s">
        <v>2135</v>
      </c>
      <c r="C961" s="20" t="s">
        <v>1183</v>
      </c>
      <c r="D961" s="20">
        <v>38</v>
      </c>
      <c r="E961" s="69" t="s">
        <v>1178</v>
      </c>
      <c r="F961" s="70">
        <v>45265</v>
      </c>
      <c r="G961" s="20">
        <v>27</v>
      </c>
      <c r="H961" s="73">
        <v>3.1</v>
      </c>
      <c r="I961" s="48">
        <f>IF(MONTH(CallsTable[[#This Row],[Date of Call]])&lt;=6, YEAR(CallsTable[[#This Row],[Date of Call]]),YEAR(CallsTable[[#This Row],[Date of Call]])+1)</f>
        <v>2024</v>
      </c>
      <c r="J961" s="48" t="str">
        <f>TEXT(CallsTable[[#This Row],[Date of Call]],"DDDD")</f>
        <v>Tuesday</v>
      </c>
      <c r="K961" s="48" t="str" cm="1">
        <f t="array" ref="K961">_xlfn.IFS(CallsTable[[#This Row],[Duration]]&lt;=10,"Under 10 mins",CallsTable[[#This Row],[Duration]]&lt;=30,"10 to 30 mins", CallsTable[[#This Row],[Duration]]&lt;60,"30 to 60 mins", CallsTable[[#This Row],[Duration]]&lt;=120,"1 to 2 hours",TRUE, "More than 2 hours")</f>
        <v>30 to 60 mins</v>
      </c>
      <c r="L961" s="5">
        <f>ROUND(CallsTable[[#This Row],[Satisfaction Rating]],0)</f>
        <v>3</v>
      </c>
    </row>
    <row r="962" spans="2:12" x14ac:dyDescent="0.3">
      <c r="B962" s="72" t="s">
        <v>2136</v>
      </c>
      <c r="C962" s="20" t="s">
        <v>1187</v>
      </c>
      <c r="D962" s="20">
        <v>78</v>
      </c>
      <c r="E962" s="69" t="s">
        <v>1178</v>
      </c>
      <c r="F962" s="70">
        <v>45267</v>
      </c>
      <c r="G962" s="20">
        <v>200</v>
      </c>
      <c r="H962" s="73">
        <v>2.4</v>
      </c>
      <c r="I962" s="48">
        <f>IF(MONTH(CallsTable[[#This Row],[Date of Call]])&lt;=6, YEAR(CallsTable[[#This Row],[Date of Call]]),YEAR(CallsTable[[#This Row],[Date of Call]])+1)</f>
        <v>2024</v>
      </c>
      <c r="J962" s="48" t="str">
        <f>TEXT(CallsTable[[#This Row],[Date of Call]],"DDDD")</f>
        <v>Thursday</v>
      </c>
      <c r="K962" s="48" t="str" cm="1">
        <f t="array" ref="K962">_xlfn.IFS(CallsTable[[#This Row],[Duration]]&lt;=10,"Under 10 mins",CallsTable[[#This Row],[Duration]]&lt;=30,"10 to 30 mins", CallsTable[[#This Row],[Duration]]&lt;60,"30 to 60 mins", CallsTable[[#This Row],[Duration]]&lt;=120,"1 to 2 hours",TRUE, "More than 2 hours")</f>
        <v>1 to 2 hours</v>
      </c>
      <c r="L962" s="5">
        <f>ROUND(CallsTable[[#This Row],[Satisfaction Rating]],0)</f>
        <v>2</v>
      </c>
    </row>
    <row r="963" spans="2:12" x14ac:dyDescent="0.3">
      <c r="B963" s="72" t="s">
        <v>2137</v>
      </c>
      <c r="C963" s="20" t="s">
        <v>1183</v>
      </c>
      <c r="D963" s="20">
        <v>25</v>
      </c>
      <c r="E963" s="69" t="s">
        <v>1166</v>
      </c>
      <c r="F963" s="70">
        <v>45268</v>
      </c>
      <c r="G963" s="20">
        <v>93</v>
      </c>
      <c r="H963" s="73">
        <v>3.5</v>
      </c>
      <c r="I963" s="48">
        <f>IF(MONTH(CallsTable[[#This Row],[Date of Call]])&lt;=6, YEAR(CallsTable[[#This Row],[Date of Call]]),YEAR(CallsTable[[#This Row],[Date of Call]])+1)</f>
        <v>2024</v>
      </c>
      <c r="J963" s="48" t="str">
        <f>TEXT(CallsTable[[#This Row],[Date of Call]],"DDDD")</f>
        <v>Friday</v>
      </c>
      <c r="K963" s="48" t="str" cm="1">
        <f t="array" ref="K963">_xlfn.IFS(CallsTable[[#This Row],[Duration]]&lt;=10,"Under 10 mins",CallsTable[[#This Row],[Duration]]&lt;=30,"10 to 30 mins", CallsTable[[#This Row],[Duration]]&lt;60,"30 to 60 mins", CallsTable[[#This Row],[Duration]]&lt;=120,"1 to 2 hours",TRUE, "More than 2 hours")</f>
        <v>10 to 30 mins</v>
      </c>
      <c r="L963" s="5">
        <f>ROUND(CallsTable[[#This Row],[Satisfaction Rating]],0)</f>
        <v>4</v>
      </c>
    </row>
    <row r="964" spans="2:12" x14ac:dyDescent="0.3">
      <c r="B964" s="72" t="s">
        <v>2138</v>
      </c>
      <c r="C964" s="20" t="s">
        <v>1188</v>
      </c>
      <c r="D964" s="20">
        <v>50</v>
      </c>
      <c r="E964" s="69" t="s">
        <v>1184</v>
      </c>
      <c r="F964" s="70">
        <v>45268</v>
      </c>
      <c r="G964" s="20">
        <v>54</v>
      </c>
      <c r="H964" s="73">
        <v>4.3</v>
      </c>
      <c r="I964" s="48">
        <f>IF(MONTH(CallsTable[[#This Row],[Date of Call]])&lt;=6, YEAR(CallsTable[[#This Row],[Date of Call]]),YEAR(CallsTable[[#This Row],[Date of Call]])+1)</f>
        <v>2024</v>
      </c>
      <c r="J964" s="48" t="str">
        <f>TEXT(CallsTable[[#This Row],[Date of Call]],"DDDD")</f>
        <v>Friday</v>
      </c>
      <c r="K964" s="48" t="str" cm="1">
        <f t="array" ref="K964">_xlfn.IFS(CallsTable[[#This Row],[Duration]]&lt;=10,"Under 10 mins",CallsTable[[#This Row],[Duration]]&lt;=30,"10 to 30 mins", CallsTable[[#This Row],[Duration]]&lt;60,"30 to 60 mins", CallsTable[[#This Row],[Duration]]&lt;=120,"1 to 2 hours",TRUE, "More than 2 hours")</f>
        <v>30 to 60 mins</v>
      </c>
      <c r="L964" s="5">
        <f>ROUND(CallsTable[[#This Row],[Satisfaction Rating]],0)</f>
        <v>4</v>
      </c>
    </row>
    <row r="965" spans="2:12" x14ac:dyDescent="0.3">
      <c r="B965" s="72" t="s">
        <v>2139</v>
      </c>
      <c r="C965" s="20" t="s">
        <v>1183</v>
      </c>
      <c r="D965" s="20">
        <v>103</v>
      </c>
      <c r="E965" s="69" t="s">
        <v>1166</v>
      </c>
      <c r="F965" s="70">
        <v>45269</v>
      </c>
      <c r="G965" s="20">
        <v>72</v>
      </c>
      <c r="H965" s="73">
        <v>3.4</v>
      </c>
      <c r="I965" s="48">
        <f>IF(MONTH(CallsTable[[#This Row],[Date of Call]])&lt;=6, YEAR(CallsTable[[#This Row],[Date of Call]]),YEAR(CallsTable[[#This Row],[Date of Call]])+1)</f>
        <v>2024</v>
      </c>
      <c r="J965" s="48" t="str">
        <f>TEXT(CallsTable[[#This Row],[Date of Call]],"DDDD")</f>
        <v>Saturday</v>
      </c>
      <c r="K965" s="48" t="str" cm="1">
        <f t="array" ref="K965">_xlfn.IFS(CallsTable[[#This Row],[Duration]]&lt;=10,"Under 10 mins",CallsTable[[#This Row],[Duration]]&lt;=30,"10 to 30 mins", CallsTable[[#This Row],[Duration]]&lt;60,"30 to 60 mins", CallsTable[[#This Row],[Duration]]&lt;=120,"1 to 2 hours",TRUE, "More than 2 hours")</f>
        <v>1 to 2 hours</v>
      </c>
      <c r="L965" s="5">
        <f>ROUND(CallsTable[[#This Row],[Satisfaction Rating]],0)</f>
        <v>3</v>
      </c>
    </row>
    <row r="966" spans="2:12" x14ac:dyDescent="0.3">
      <c r="B966" s="72" t="s">
        <v>2140</v>
      </c>
      <c r="C966" s="20" t="s">
        <v>1181</v>
      </c>
      <c r="D966" s="20">
        <v>63</v>
      </c>
      <c r="E966" s="69" t="s">
        <v>1172</v>
      </c>
      <c r="F966" s="70">
        <v>45269</v>
      </c>
      <c r="G966" s="20">
        <v>82</v>
      </c>
      <c r="H966" s="73">
        <v>3.7</v>
      </c>
      <c r="I966" s="48">
        <f>IF(MONTH(CallsTable[[#This Row],[Date of Call]])&lt;=6, YEAR(CallsTable[[#This Row],[Date of Call]]),YEAR(CallsTable[[#This Row],[Date of Call]])+1)</f>
        <v>2024</v>
      </c>
      <c r="J966" s="48" t="str">
        <f>TEXT(CallsTable[[#This Row],[Date of Call]],"DDDD")</f>
        <v>Saturday</v>
      </c>
      <c r="K966" s="48" t="str" cm="1">
        <f t="array" ref="K966">_xlfn.IFS(CallsTable[[#This Row],[Duration]]&lt;=10,"Under 10 mins",CallsTable[[#This Row],[Duration]]&lt;=30,"10 to 30 mins", CallsTable[[#This Row],[Duration]]&lt;60,"30 to 60 mins", CallsTable[[#This Row],[Duration]]&lt;=120,"1 to 2 hours",TRUE, "More than 2 hours")</f>
        <v>1 to 2 hours</v>
      </c>
      <c r="L966" s="5">
        <f>ROUND(CallsTable[[#This Row],[Satisfaction Rating]],0)</f>
        <v>4</v>
      </c>
    </row>
    <row r="967" spans="2:12" x14ac:dyDescent="0.3">
      <c r="B967" s="72" t="s">
        <v>2141</v>
      </c>
      <c r="C967" s="20" t="s">
        <v>1188</v>
      </c>
      <c r="D967" s="20">
        <v>96</v>
      </c>
      <c r="E967" s="69" t="s">
        <v>1184</v>
      </c>
      <c r="F967" s="70">
        <v>45273</v>
      </c>
      <c r="G967" s="20">
        <v>164</v>
      </c>
      <c r="H967" s="73">
        <v>4.8</v>
      </c>
      <c r="I967" s="48">
        <f>IF(MONTH(CallsTable[[#This Row],[Date of Call]])&lt;=6, YEAR(CallsTable[[#This Row],[Date of Call]]),YEAR(CallsTable[[#This Row],[Date of Call]])+1)</f>
        <v>2024</v>
      </c>
      <c r="J967" s="48" t="str">
        <f>TEXT(CallsTable[[#This Row],[Date of Call]],"DDDD")</f>
        <v>Wednesday</v>
      </c>
      <c r="K967" s="48" t="str" cm="1">
        <f t="array" ref="K967">_xlfn.IFS(CallsTable[[#This Row],[Duration]]&lt;=10,"Under 10 mins",CallsTable[[#This Row],[Duration]]&lt;=30,"10 to 30 mins", CallsTable[[#This Row],[Duration]]&lt;60,"30 to 60 mins", CallsTable[[#This Row],[Duration]]&lt;=120,"1 to 2 hours",TRUE, "More than 2 hours")</f>
        <v>1 to 2 hours</v>
      </c>
      <c r="L967" s="5">
        <f>ROUND(CallsTable[[#This Row],[Satisfaction Rating]],0)</f>
        <v>5</v>
      </c>
    </row>
    <row r="968" spans="2:12" x14ac:dyDescent="0.3">
      <c r="B968" s="72" t="s">
        <v>2142</v>
      </c>
      <c r="C968" s="20" t="s">
        <v>1165</v>
      </c>
      <c r="D968" s="20">
        <v>94</v>
      </c>
      <c r="E968" s="69" t="s">
        <v>1166</v>
      </c>
      <c r="F968" s="70">
        <v>45273</v>
      </c>
      <c r="G968" s="20">
        <v>78</v>
      </c>
      <c r="H968" s="73">
        <v>3.3</v>
      </c>
      <c r="I968" s="48">
        <f>IF(MONTH(CallsTable[[#This Row],[Date of Call]])&lt;=6, YEAR(CallsTable[[#This Row],[Date of Call]]),YEAR(CallsTable[[#This Row],[Date of Call]])+1)</f>
        <v>2024</v>
      </c>
      <c r="J968" s="48" t="str">
        <f>TEXT(CallsTable[[#This Row],[Date of Call]],"DDDD")</f>
        <v>Wednesday</v>
      </c>
      <c r="K968" s="48" t="str" cm="1">
        <f t="array" ref="K968">_xlfn.IFS(CallsTable[[#This Row],[Duration]]&lt;=10,"Under 10 mins",CallsTable[[#This Row],[Duration]]&lt;=30,"10 to 30 mins", CallsTable[[#This Row],[Duration]]&lt;60,"30 to 60 mins", CallsTable[[#This Row],[Duration]]&lt;=120,"1 to 2 hours",TRUE, "More than 2 hours")</f>
        <v>1 to 2 hours</v>
      </c>
      <c r="L968" s="5">
        <f>ROUND(CallsTable[[#This Row],[Satisfaction Rating]],0)</f>
        <v>3</v>
      </c>
    </row>
    <row r="969" spans="2:12" x14ac:dyDescent="0.3">
      <c r="B969" s="72" t="s">
        <v>2143</v>
      </c>
      <c r="C969" s="20" t="s">
        <v>1174</v>
      </c>
      <c r="D969" s="20">
        <v>46</v>
      </c>
      <c r="E969" s="69" t="s">
        <v>1178</v>
      </c>
      <c r="F969" s="70">
        <v>45274</v>
      </c>
      <c r="G969" s="20">
        <v>135</v>
      </c>
      <c r="H969" s="73">
        <v>4.2</v>
      </c>
      <c r="I969" s="48">
        <f>IF(MONTH(CallsTable[[#This Row],[Date of Call]])&lt;=6, YEAR(CallsTable[[#This Row],[Date of Call]]),YEAR(CallsTable[[#This Row],[Date of Call]])+1)</f>
        <v>2024</v>
      </c>
      <c r="J969" s="48" t="str">
        <f>TEXT(CallsTable[[#This Row],[Date of Call]],"DDDD")</f>
        <v>Thursday</v>
      </c>
      <c r="K969" s="48" t="str" cm="1">
        <f t="array" ref="K969">_xlfn.IFS(CallsTable[[#This Row],[Duration]]&lt;=10,"Under 10 mins",CallsTable[[#This Row],[Duration]]&lt;=30,"10 to 30 mins", CallsTable[[#This Row],[Duration]]&lt;60,"30 to 60 mins", CallsTable[[#This Row],[Duration]]&lt;=120,"1 to 2 hours",TRUE, "More than 2 hours")</f>
        <v>30 to 60 mins</v>
      </c>
      <c r="L969" s="5">
        <f>ROUND(CallsTable[[#This Row],[Satisfaction Rating]],0)</f>
        <v>4</v>
      </c>
    </row>
    <row r="970" spans="2:12" x14ac:dyDescent="0.3">
      <c r="B970" s="72" t="s">
        <v>2144</v>
      </c>
      <c r="C970" s="20" t="s">
        <v>1179</v>
      </c>
      <c r="D970" s="20">
        <v>127</v>
      </c>
      <c r="E970" s="69" t="s">
        <v>1184</v>
      </c>
      <c r="F970" s="70">
        <v>45275</v>
      </c>
      <c r="G970" s="20">
        <v>145</v>
      </c>
      <c r="H970" s="73">
        <v>2.6</v>
      </c>
      <c r="I970" s="48">
        <f>IF(MONTH(CallsTable[[#This Row],[Date of Call]])&lt;=6, YEAR(CallsTable[[#This Row],[Date of Call]]),YEAR(CallsTable[[#This Row],[Date of Call]])+1)</f>
        <v>2024</v>
      </c>
      <c r="J970" s="48" t="str">
        <f>TEXT(CallsTable[[#This Row],[Date of Call]],"DDDD")</f>
        <v>Friday</v>
      </c>
      <c r="K970" s="48" t="str" cm="1">
        <f t="array" ref="K970">_xlfn.IFS(CallsTable[[#This Row],[Duration]]&lt;=10,"Under 10 mins",CallsTable[[#This Row],[Duration]]&lt;=30,"10 to 30 mins", CallsTable[[#This Row],[Duration]]&lt;60,"30 to 60 mins", CallsTable[[#This Row],[Duration]]&lt;=120,"1 to 2 hours",TRUE, "More than 2 hours")</f>
        <v>More than 2 hours</v>
      </c>
      <c r="L970" s="5">
        <f>ROUND(CallsTable[[#This Row],[Satisfaction Rating]],0)</f>
        <v>3</v>
      </c>
    </row>
    <row r="971" spans="2:12" x14ac:dyDescent="0.3">
      <c r="B971" s="72" t="s">
        <v>2145</v>
      </c>
      <c r="C971" s="20" t="s">
        <v>1176</v>
      </c>
      <c r="D971" s="20">
        <v>96</v>
      </c>
      <c r="E971" s="69" t="s">
        <v>1178</v>
      </c>
      <c r="F971" s="70">
        <v>45275</v>
      </c>
      <c r="G971" s="20">
        <v>115</v>
      </c>
      <c r="H971" s="73">
        <v>4.9000000000000004</v>
      </c>
      <c r="I971" s="48">
        <f>IF(MONTH(CallsTable[[#This Row],[Date of Call]])&lt;=6, YEAR(CallsTable[[#This Row],[Date of Call]]),YEAR(CallsTable[[#This Row],[Date of Call]])+1)</f>
        <v>2024</v>
      </c>
      <c r="J971" s="48" t="str">
        <f>TEXT(CallsTable[[#This Row],[Date of Call]],"DDDD")</f>
        <v>Friday</v>
      </c>
      <c r="K971" s="48" t="str" cm="1">
        <f t="array" ref="K971">_xlfn.IFS(CallsTable[[#This Row],[Duration]]&lt;=10,"Under 10 mins",CallsTable[[#This Row],[Duration]]&lt;=30,"10 to 30 mins", CallsTable[[#This Row],[Duration]]&lt;60,"30 to 60 mins", CallsTable[[#This Row],[Duration]]&lt;=120,"1 to 2 hours",TRUE, "More than 2 hours")</f>
        <v>1 to 2 hours</v>
      </c>
      <c r="L971" s="5">
        <f>ROUND(CallsTable[[#This Row],[Satisfaction Rating]],0)</f>
        <v>5</v>
      </c>
    </row>
    <row r="972" spans="2:12" x14ac:dyDescent="0.3">
      <c r="B972" s="72" t="s">
        <v>2146</v>
      </c>
      <c r="C972" s="20" t="s">
        <v>1158</v>
      </c>
      <c r="D972" s="20">
        <v>151</v>
      </c>
      <c r="E972" s="69" t="s">
        <v>1166</v>
      </c>
      <c r="F972" s="70">
        <v>45275</v>
      </c>
      <c r="G972" s="20">
        <v>117</v>
      </c>
      <c r="H972" s="73">
        <v>2</v>
      </c>
      <c r="I972" s="48">
        <f>IF(MONTH(CallsTable[[#This Row],[Date of Call]])&lt;=6, YEAR(CallsTable[[#This Row],[Date of Call]]),YEAR(CallsTable[[#This Row],[Date of Call]])+1)</f>
        <v>2024</v>
      </c>
      <c r="J972" s="48" t="str">
        <f>TEXT(CallsTable[[#This Row],[Date of Call]],"DDDD")</f>
        <v>Friday</v>
      </c>
      <c r="K972" s="48" t="str" cm="1">
        <f t="array" ref="K972">_xlfn.IFS(CallsTable[[#This Row],[Duration]]&lt;=10,"Under 10 mins",CallsTable[[#This Row],[Duration]]&lt;=30,"10 to 30 mins", CallsTable[[#This Row],[Duration]]&lt;60,"30 to 60 mins", CallsTable[[#This Row],[Duration]]&lt;=120,"1 to 2 hours",TRUE, "More than 2 hours")</f>
        <v>More than 2 hours</v>
      </c>
      <c r="L972" s="5">
        <f>ROUND(CallsTable[[#This Row],[Satisfaction Rating]],0)</f>
        <v>2</v>
      </c>
    </row>
    <row r="973" spans="2:12" x14ac:dyDescent="0.3">
      <c r="B973" s="72" t="s">
        <v>2147</v>
      </c>
      <c r="C973" s="20" t="s">
        <v>1179</v>
      </c>
      <c r="D973" s="20">
        <v>158</v>
      </c>
      <c r="E973" s="69" t="s">
        <v>1157</v>
      </c>
      <c r="F973" s="70">
        <v>45276</v>
      </c>
      <c r="G973" s="20">
        <v>36</v>
      </c>
      <c r="H973" s="73">
        <v>4.7</v>
      </c>
      <c r="I973" s="48">
        <f>IF(MONTH(CallsTable[[#This Row],[Date of Call]])&lt;=6, YEAR(CallsTable[[#This Row],[Date of Call]]),YEAR(CallsTable[[#This Row],[Date of Call]])+1)</f>
        <v>2024</v>
      </c>
      <c r="J973" s="48" t="str">
        <f>TEXT(CallsTable[[#This Row],[Date of Call]],"DDDD")</f>
        <v>Saturday</v>
      </c>
      <c r="K973" s="48" t="str" cm="1">
        <f t="array" ref="K973">_xlfn.IFS(CallsTable[[#This Row],[Duration]]&lt;=10,"Under 10 mins",CallsTable[[#This Row],[Duration]]&lt;=30,"10 to 30 mins", CallsTable[[#This Row],[Duration]]&lt;60,"30 to 60 mins", CallsTable[[#This Row],[Duration]]&lt;=120,"1 to 2 hours",TRUE, "More than 2 hours")</f>
        <v>More than 2 hours</v>
      </c>
      <c r="L973" s="5">
        <f>ROUND(CallsTable[[#This Row],[Satisfaction Rating]],0)</f>
        <v>5</v>
      </c>
    </row>
    <row r="974" spans="2:12" x14ac:dyDescent="0.3">
      <c r="B974" s="72" t="s">
        <v>2148</v>
      </c>
      <c r="C974" s="20" t="s">
        <v>1165</v>
      </c>
      <c r="D974" s="20">
        <v>45</v>
      </c>
      <c r="E974" s="69" t="s">
        <v>1157</v>
      </c>
      <c r="F974" s="70">
        <v>45276</v>
      </c>
      <c r="G974" s="20">
        <v>84</v>
      </c>
      <c r="H974" s="73">
        <v>2.8</v>
      </c>
      <c r="I974" s="48">
        <f>IF(MONTH(CallsTable[[#This Row],[Date of Call]])&lt;=6, YEAR(CallsTable[[#This Row],[Date of Call]]),YEAR(CallsTable[[#This Row],[Date of Call]])+1)</f>
        <v>2024</v>
      </c>
      <c r="J974" s="48" t="str">
        <f>TEXT(CallsTable[[#This Row],[Date of Call]],"DDDD")</f>
        <v>Saturday</v>
      </c>
      <c r="K974" s="48" t="str" cm="1">
        <f t="array" ref="K974">_xlfn.IFS(CallsTable[[#This Row],[Duration]]&lt;=10,"Under 10 mins",CallsTable[[#This Row],[Duration]]&lt;=30,"10 to 30 mins", CallsTable[[#This Row],[Duration]]&lt;60,"30 to 60 mins", CallsTable[[#This Row],[Duration]]&lt;=120,"1 to 2 hours",TRUE, "More than 2 hours")</f>
        <v>30 to 60 mins</v>
      </c>
      <c r="L974" s="5">
        <f>ROUND(CallsTable[[#This Row],[Satisfaction Rating]],0)</f>
        <v>3</v>
      </c>
    </row>
    <row r="975" spans="2:12" x14ac:dyDescent="0.3">
      <c r="B975" s="72" t="s">
        <v>2149</v>
      </c>
      <c r="C975" s="20" t="s">
        <v>1162</v>
      </c>
      <c r="D975" s="20">
        <v>141</v>
      </c>
      <c r="E975" s="69" t="s">
        <v>1157</v>
      </c>
      <c r="F975" s="70">
        <v>45276</v>
      </c>
      <c r="G975" s="20">
        <v>66</v>
      </c>
      <c r="H975" s="73">
        <v>3.2</v>
      </c>
      <c r="I975" s="48">
        <f>IF(MONTH(CallsTable[[#This Row],[Date of Call]])&lt;=6, YEAR(CallsTable[[#This Row],[Date of Call]]),YEAR(CallsTable[[#This Row],[Date of Call]])+1)</f>
        <v>2024</v>
      </c>
      <c r="J975" s="48" t="str">
        <f>TEXT(CallsTable[[#This Row],[Date of Call]],"DDDD")</f>
        <v>Saturday</v>
      </c>
      <c r="K975" s="48" t="str" cm="1">
        <f t="array" ref="K975">_xlfn.IFS(CallsTable[[#This Row],[Duration]]&lt;=10,"Under 10 mins",CallsTable[[#This Row],[Duration]]&lt;=30,"10 to 30 mins", CallsTable[[#This Row],[Duration]]&lt;60,"30 to 60 mins", CallsTable[[#This Row],[Duration]]&lt;=120,"1 to 2 hours",TRUE, "More than 2 hours")</f>
        <v>More than 2 hours</v>
      </c>
      <c r="L975" s="5">
        <f>ROUND(CallsTable[[#This Row],[Satisfaction Rating]],0)</f>
        <v>3</v>
      </c>
    </row>
    <row r="976" spans="2:12" x14ac:dyDescent="0.3">
      <c r="B976" s="72" t="s">
        <v>2150</v>
      </c>
      <c r="C976" s="20" t="s">
        <v>1183</v>
      </c>
      <c r="D976" s="20">
        <v>147</v>
      </c>
      <c r="E976" s="69" t="s">
        <v>1178</v>
      </c>
      <c r="F976" s="70">
        <v>45276</v>
      </c>
      <c r="G976" s="20">
        <v>76</v>
      </c>
      <c r="H976" s="73">
        <v>4.7</v>
      </c>
      <c r="I976" s="48">
        <f>IF(MONTH(CallsTable[[#This Row],[Date of Call]])&lt;=6, YEAR(CallsTable[[#This Row],[Date of Call]]),YEAR(CallsTable[[#This Row],[Date of Call]])+1)</f>
        <v>2024</v>
      </c>
      <c r="J976" s="48" t="str">
        <f>TEXT(CallsTable[[#This Row],[Date of Call]],"DDDD")</f>
        <v>Saturday</v>
      </c>
      <c r="K976" s="48" t="str" cm="1">
        <f t="array" ref="K976">_xlfn.IFS(CallsTable[[#This Row],[Duration]]&lt;=10,"Under 10 mins",CallsTable[[#This Row],[Duration]]&lt;=30,"10 to 30 mins", CallsTable[[#This Row],[Duration]]&lt;60,"30 to 60 mins", CallsTable[[#This Row],[Duration]]&lt;=120,"1 to 2 hours",TRUE, "More than 2 hours")</f>
        <v>More than 2 hours</v>
      </c>
      <c r="L976" s="5">
        <f>ROUND(CallsTable[[#This Row],[Satisfaction Rating]],0)</f>
        <v>5</v>
      </c>
    </row>
    <row r="977" spans="2:12" x14ac:dyDescent="0.3">
      <c r="B977" s="72" t="s">
        <v>2151</v>
      </c>
      <c r="C977" s="20" t="s">
        <v>1192</v>
      </c>
      <c r="D977" s="20">
        <v>126</v>
      </c>
      <c r="E977" s="69" t="s">
        <v>1178</v>
      </c>
      <c r="F977" s="70">
        <v>45276</v>
      </c>
      <c r="G977" s="20">
        <v>185</v>
      </c>
      <c r="H977" s="73">
        <v>4.8</v>
      </c>
      <c r="I977" s="48">
        <f>IF(MONTH(CallsTable[[#This Row],[Date of Call]])&lt;=6, YEAR(CallsTable[[#This Row],[Date of Call]]),YEAR(CallsTable[[#This Row],[Date of Call]])+1)</f>
        <v>2024</v>
      </c>
      <c r="J977" s="48" t="str">
        <f>TEXT(CallsTable[[#This Row],[Date of Call]],"DDDD")</f>
        <v>Saturday</v>
      </c>
      <c r="K977" s="48" t="str" cm="1">
        <f t="array" ref="K977">_xlfn.IFS(CallsTable[[#This Row],[Duration]]&lt;=10,"Under 10 mins",CallsTable[[#This Row],[Duration]]&lt;=30,"10 to 30 mins", CallsTable[[#This Row],[Duration]]&lt;60,"30 to 60 mins", CallsTable[[#This Row],[Duration]]&lt;=120,"1 to 2 hours",TRUE, "More than 2 hours")</f>
        <v>More than 2 hours</v>
      </c>
      <c r="L977" s="5">
        <f>ROUND(CallsTable[[#This Row],[Satisfaction Rating]],0)</f>
        <v>5</v>
      </c>
    </row>
    <row r="978" spans="2:12" x14ac:dyDescent="0.3">
      <c r="B978" s="72" t="s">
        <v>2152</v>
      </c>
      <c r="C978" s="20" t="s">
        <v>1165</v>
      </c>
      <c r="D978" s="20">
        <v>126</v>
      </c>
      <c r="E978" s="69" t="s">
        <v>1172</v>
      </c>
      <c r="F978" s="70">
        <v>45277</v>
      </c>
      <c r="G978" s="20">
        <v>80</v>
      </c>
      <c r="H978" s="73">
        <v>4.7</v>
      </c>
      <c r="I978" s="48">
        <f>IF(MONTH(CallsTable[[#This Row],[Date of Call]])&lt;=6, YEAR(CallsTable[[#This Row],[Date of Call]]),YEAR(CallsTable[[#This Row],[Date of Call]])+1)</f>
        <v>2024</v>
      </c>
      <c r="J978" s="48" t="str">
        <f>TEXT(CallsTable[[#This Row],[Date of Call]],"DDDD")</f>
        <v>Sunday</v>
      </c>
      <c r="K978" s="48" t="str" cm="1">
        <f t="array" ref="K978">_xlfn.IFS(CallsTable[[#This Row],[Duration]]&lt;=10,"Under 10 mins",CallsTable[[#This Row],[Duration]]&lt;=30,"10 to 30 mins", CallsTable[[#This Row],[Duration]]&lt;60,"30 to 60 mins", CallsTable[[#This Row],[Duration]]&lt;=120,"1 to 2 hours",TRUE, "More than 2 hours")</f>
        <v>More than 2 hours</v>
      </c>
      <c r="L978" s="5">
        <f>ROUND(CallsTable[[#This Row],[Satisfaction Rating]],0)</f>
        <v>5</v>
      </c>
    </row>
    <row r="979" spans="2:12" x14ac:dyDescent="0.3">
      <c r="B979" s="72" t="s">
        <v>2153</v>
      </c>
      <c r="C979" s="20" t="s">
        <v>1187</v>
      </c>
      <c r="D979" s="20">
        <v>32</v>
      </c>
      <c r="E979" s="69" t="s">
        <v>1178</v>
      </c>
      <c r="F979" s="70">
        <v>45277</v>
      </c>
      <c r="G979" s="20">
        <v>148</v>
      </c>
      <c r="H979" s="73">
        <v>4</v>
      </c>
      <c r="I979" s="48">
        <f>IF(MONTH(CallsTable[[#This Row],[Date of Call]])&lt;=6, YEAR(CallsTable[[#This Row],[Date of Call]]),YEAR(CallsTable[[#This Row],[Date of Call]])+1)</f>
        <v>2024</v>
      </c>
      <c r="J979" s="48" t="str">
        <f>TEXT(CallsTable[[#This Row],[Date of Call]],"DDDD")</f>
        <v>Sunday</v>
      </c>
      <c r="K979" s="48" t="str" cm="1">
        <f t="array" ref="K979">_xlfn.IFS(CallsTable[[#This Row],[Duration]]&lt;=10,"Under 10 mins",CallsTable[[#This Row],[Duration]]&lt;=30,"10 to 30 mins", CallsTable[[#This Row],[Duration]]&lt;60,"30 to 60 mins", CallsTable[[#This Row],[Duration]]&lt;=120,"1 to 2 hours",TRUE, "More than 2 hours")</f>
        <v>30 to 60 mins</v>
      </c>
      <c r="L979" s="5">
        <f>ROUND(CallsTable[[#This Row],[Satisfaction Rating]],0)</f>
        <v>4</v>
      </c>
    </row>
    <row r="980" spans="2:12" x14ac:dyDescent="0.3">
      <c r="B980" s="72" t="s">
        <v>2154</v>
      </c>
      <c r="C980" s="20" t="s">
        <v>1165</v>
      </c>
      <c r="D980" s="20">
        <v>84</v>
      </c>
      <c r="E980" s="69" t="s">
        <v>1184</v>
      </c>
      <c r="F980" s="70">
        <v>45279</v>
      </c>
      <c r="G980" s="20">
        <v>180</v>
      </c>
      <c r="H980" s="73">
        <v>4.9000000000000004</v>
      </c>
      <c r="I980" s="48">
        <f>IF(MONTH(CallsTable[[#This Row],[Date of Call]])&lt;=6, YEAR(CallsTable[[#This Row],[Date of Call]]),YEAR(CallsTable[[#This Row],[Date of Call]])+1)</f>
        <v>2024</v>
      </c>
      <c r="J980" s="48" t="str">
        <f>TEXT(CallsTable[[#This Row],[Date of Call]],"DDDD")</f>
        <v>Tuesday</v>
      </c>
      <c r="K980" s="48" t="str" cm="1">
        <f t="array" ref="K980">_xlfn.IFS(CallsTable[[#This Row],[Duration]]&lt;=10,"Under 10 mins",CallsTable[[#This Row],[Duration]]&lt;=30,"10 to 30 mins", CallsTable[[#This Row],[Duration]]&lt;60,"30 to 60 mins", CallsTable[[#This Row],[Duration]]&lt;=120,"1 to 2 hours",TRUE, "More than 2 hours")</f>
        <v>1 to 2 hours</v>
      </c>
      <c r="L980" s="5">
        <f>ROUND(CallsTable[[#This Row],[Satisfaction Rating]],0)</f>
        <v>5</v>
      </c>
    </row>
    <row r="981" spans="2:12" x14ac:dyDescent="0.3">
      <c r="B981" s="72" t="s">
        <v>2155</v>
      </c>
      <c r="C981" s="20" t="s">
        <v>1181</v>
      </c>
      <c r="D981" s="20">
        <v>120</v>
      </c>
      <c r="E981" s="69" t="s">
        <v>1172</v>
      </c>
      <c r="F981" s="70">
        <v>45280</v>
      </c>
      <c r="G981" s="20">
        <v>190</v>
      </c>
      <c r="H981" s="73">
        <v>3.7</v>
      </c>
      <c r="I981" s="48">
        <f>IF(MONTH(CallsTable[[#This Row],[Date of Call]])&lt;=6, YEAR(CallsTable[[#This Row],[Date of Call]]),YEAR(CallsTable[[#This Row],[Date of Call]])+1)</f>
        <v>2024</v>
      </c>
      <c r="J981" s="48" t="str">
        <f>TEXT(CallsTable[[#This Row],[Date of Call]],"DDDD")</f>
        <v>Wednesday</v>
      </c>
      <c r="K981" s="48" t="str" cm="1">
        <f t="array" ref="K981">_xlfn.IFS(CallsTable[[#This Row],[Duration]]&lt;=10,"Under 10 mins",CallsTable[[#This Row],[Duration]]&lt;=30,"10 to 30 mins", CallsTable[[#This Row],[Duration]]&lt;60,"30 to 60 mins", CallsTable[[#This Row],[Duration]]&lt;=120,"1 to 2 hours",TRUE, "More than 2 hours")</f>
        <v>1 to 2 hours</v>
      </c>
      <c r="L981" s="5">
        <f>ROUND(CallsTable[[#This Row],[Satisfaction Rating]],0)</f>
        <v>4</v>
      </c>
    </row>
    <row r="982" spans="2:12" x14ac:dyDescent="0.3">
      <c r="B982" s="72" t="s">
        <v>2156</v>
      </c>
      <c r="C982" s="20" t="s">
        <v>1171</v>
      </c>
      <c r="D982" s="20">
        <v>93</v>
      </c>
      <c r="E982" s="69" t="s">
        <v>1178</v>
      </c>
      <c r="F982" s="70">
        <v>45280</v>
      </c>
      <c r="G982" s="20">
        <v>38</v>
      </c>
      <c r="H982" s="73">
        <v>4.5</v>
      </c>
      <c r="I982" s="48">
        <f>IF(MONTH(CallsTable[[#This Row],[Date of Call]])&lt;=6, YEAR(CallsTable[[#This Row],[Date of Call]]),YEAR(CallsTable[[#This Row],[Date of Call]])+1)</f>
        <v>2024</v>
      </c>
      <c r="J982" s="48" t="str">
        <f>TEXT(CallsTable[[#This Row],[Date of Call]],"DDDD")</f>
        <v>Wednesday</v>
      </c>
      <c r="K982" s="48" t="str" cm="1">
        <f t="array" ref="K982">_xlfn.IFS(CallsTable[[#This Row],[Duration]]&lt;=10,"Under 10 mins",CallsTable[[#This Row],[Duration]]&lt;=30,"10 to 30 mins", CallsTable[[#This Row],[Duration]]&lt;60,"30 to 60 mins", CallsTable[[#This Row],[Duration]]&lt;=120,"1 to 2 hours",TRUE, "More than 2 hours")</f>
        <v>1 to 2 hours</v>
      </c>
      <c r="L982" s="5">
        <f>ROUND(CallsTable[[#This Row],[Satisfaction Rating]],0)</f>
        <v>5</v>
      </c>
    </row>
    <row r="983" spans="2:12" x14ac:dyDescent="0.3">
      <c r="B983" s="72" t="s">
        <v>2157</v>
      </c>
      <c r="C983" s="20" t="s">
        <v>1176</v>
      </c>
      <c r="D983" s="20">
        <v>76</v>
      </c>
      <c r="E983" s="69" t="s">
        <v>1166</v>
      </c>
      <c r="F983" s="70">
        <v>45281</v>
      </c>
      <c r="G983" s="20">
        <v>82</v>
      </c>
      <c r="H983" s="73">
        <v>2.1</v>
      </c>
      <c r="I983" s="48">
        <f>IF(MONTH(CallsTable[[#This Row],[Date of Call]])&lt;=6, YEAR(CallsTable[[#This Row],[Date of Call]]),YEAR(CallsTable[[#This Row],[Date of Call]])+1)</f>
        <v>2024</v>
      </c>
      <c r="J983" s="48" t="str">
        <f>TEXT(CallsTable[[#This Row],[Date of Call]],"DDDD")</f>
        <v>Thursday</v>
      </c>
      <c r="K983" s="48" t="str" cm="1">
        <f t="array" ref="K983">_xlfn.IFS(CallsTable[[#This Row],[Duration]]&lt;=10,"Under 10 mins",CallsTable[[#This Row],[Duration]]&lt;=30,"10 to 30 mins", CallsTable[[#This Row],[Duration]]&lt;60,"30 to 60 mins", CallsTable[[#This Row],[Duration]]&lt;=120,"1 to 2 hours",TRUE, "More than 2 hours")</f>
        <v>1 to 2 hours</v>
      </c>
      <c r="L983" s="5">
        <f>ROUND(CallsTable[[#This Row],[Satisfaction Rating]],0)</f>
        <v>2</v>
      </c>
    </row>
    <row r="984" spans="2:12" x14ac:dyDescent="0.3">
      <c r="B984" s="72" t="s">
        <v>2158</v>
      </c>
      <c r="C984" s="20" t="s">
        <v>1179</v>
      </c>
      <c r="D984" s="20">
        <v>89</v>
      </c>
      <c r="E984" s="69" t="s">
        <v>1178</v>
      </c>
      <c r="F984" s="70">
        <v>45284</v>
      </c>
      <c r="G984" s="20">
        <v>88</v>
      </c>
      <c r="H984" s="73">
        <v>2.8</v>
      </c>
      <c r="I984" s="48">
        <f>IF(MONTH(CallsTable[[#This Row],[Date of Call]])&lt;=6, YEAR(CallsTable[[#This Row],[Date of Call]]),YEAR(CallsTable[[#This Row],[Date of Call]])+1)</f>
        <v>2024</v>
      </c>
      <c r="J984" s="48" t="str">
        <f>TEXT(CallsTable[[#This Row],[Date of Call]],"DDDD")</f>
        <v>Sunday</v>
      </c>
      <c r="K984" s="48" t="str" cm="1">
        <f t="array" ref="K984">_xlfn.IFS(CallsTable[[#This Row],[Duration]]&lt;=10,"Under 10 mins",CallsTable[[#This Row],[Duration]]&lt;=30,"10 to 30 mins", CallsTable[[#This Row],[Duration]]&lt;60,"30 to 60 mins", CallsTable[[#This Row],[Duration]]&lt;=120,"1 to 2 hours",TRUE, "More than 2 hours")</f>
        <v>1 to 2 hours</v>
      </c>
      <c r="L984" s="5">
        <f>ROUND(CallsTable[[#This Row],[Satisfaction Rating]],0)</f>
        <v>3</v>
      </c>
    </row>
    <row r="985" spans="2:12" x14ac:dyDescent="0.3">
      <c r="B985" s="72" t="s">
        <v>2159</v>
      </c>
      <c r="C985" s="20" t="s">
        <v>1169</v>
      </c>
      <c r="D985" s="20">
        <v>91</v>
      </c>
      <c r="E985" s="69" t="s">
        <v>1184</v>
      </c>
      <c r="F985" s="70">
        <v>45284</v>
      </c>
      <c r="G985" s="20">
        <v>42</v>
      </c>
      <c r="H985" s="73">
        <v>4.0999999999999996</v>
      </c>
      <c r="I985" s="48">
        <f>IF(MONTH(CallsTable[[#This Row],[Date of Call]])&lt;=6, YEAR(CallsTable[[#This Row],[Date of Call]]),YEAR(CallsTable[[#This Row],[Date of Call]])+1)</f>
        <v>2024</v>
      </c>
      <c r="J985" s="48" t="str">
        <f>TEXT(CallsTable[[#This Row],[Date of Call]],"DDDD")</f>
        <v>Sunday</v>
      </c>
      <c r="K985" s="48" t="str" cm="1">
        <f t="array" ref="K985">_xlfn.IFS(CallsTable[[#This Row],[Duration]]&lt;=10,"Under 10 mins",CallsTable[[#This Row],[Duration]]&lt;=30,"10 to 30 mins", CallsTable[[#This Row],[Duration]]&lt;60,"30 to 60 mins", CallsTable[[#This Row],[Duration]]&lt;=120,"1 to 2 hours",TRUE, "More than 2 hours")</f>
        <v>1 to 2 hours</v>
      </c>
      <c r="L985" s="5">
        <f>ROUND(CallsTable[[#This Row],[Satisfaction Rating]],0)</f>
        <v>4</v>
      </c>
    </row>
    <row r="986" spans="2:12" x14ac:dyDescent="0.3">
      <c r="B986" s="72" t="s">
        <v>2160</v>
      </c>
      <c r="C986" s="20" t="s">
        <v>1174</v>
      </c>
      <c r="D986" s="20">
        <v>7</v>
      </c>
      <c r="E986" s="69" t="s">
        <v>1157</v>
      </c>
      <c r="F986" s="70">
        <v>45285</v>
      </c>
      <c r="G986" s="20">
        <v>64</v>
      </c>
      <c r="H986" s="73">
        <v>3.3</v>
      </c>
      <c r="I986" s="48">
        <f>IF(MONTH(CallsTable[[#This Row],[Date of Call]])&lt;=6, YEAR(CallsTable[[#This Row],[Date of Call]]),YEAR(CallsTable[[#This Row],[Date of Call]])+1)</f>
        <v>2024</v>
      </c>
      <c r="J986" s="48" t="str">
        <f>TEXT(CallsTable[[#This Row],[Date of Call]],"DDDD")</f>
        <v>Monday</v>
      </c>
      <c r="K986" s="48" t="str" cm="1">
        <f t="array" ref="K986">_xlfn.IFS(CallsTable[[#This Row],[Duration]]&lt;=10,"Under 10 mins",CallsTable[[#This Row],[Duration]]&lt;=30,"10 to 30 mins", CallsTable[[#This Row],[Duration]]&lt;60,"30 to 60 mins", CallsTable[[#This Row],[Duration]]&lt;=120,"1 to 2 hours",TRUE, "More than 2 hours")</f>
        <v>Under 10 mins</v>
      </c>
      <c r="L986" s="5">
        <f>ROUND(CallsTable[[#This Row],[Satisfaction Rating]],0)</f>
        <v>3</v>
      </c>
    </row>
    <row r="987" spans="2:12" x14ac:dyDescent="0.3">
      <c r="B987" s="72" t="s">
        <v>2161</v>
      </c>
      <c r="C987" s="20" t="s">
        <v>1187</v>
      </c>
      <c r="D987" s="20">
        <v>140</v>
      </c>
      <c r="E987" s="69" t="s">
        <v>1157</v>
      </c>
      <c r="F987" s="70">
        <v>45285</v>
      </c>
      <c r="G987" s="20">
        <v>105</v>
      </c>
      <c r="H987" s="73">
        <v>1.7</v>
      </c>
      <c r="I987" s="48">
        <f>IF(MONTH(CallsTable[[#This Row],[Date of Call]])&lt;=6, YEAR(CallsTable[[#This Row],[Date of Call]]),YEAR(CallsTable[[#This Row],[Date of Call]])+1)</f>
        <v>2024</v>
      </c>
      <c r="J987" s="48" t="str">
        <f>TEXT(CallsTable[[#This Row],[Date of Call]],"DDDD")</f>
        <v>Monday</v>
      </c>
      <c r="K987" s="48" t="str" cm="1">
        <f t="array" ref="K987">_xlfn.IFS(CallsTable[[#This Row],[Duration]]&lt;=10,"Under 10 mins",CallsTable[[#This Row],[Duration]]&lt;=30,"10 to 30 mins", CallsTable[[#This Row],[Duration]]&lt;60,"30 to 60 mins", CallsTable[[#This Row],[Duration]]&lt;=120,"1 to 2 hours",TRUE, "More than 2 hours")</f>
        <v>More than 2 hours</v>
      </c>
      <c r="L987" s="5">
        <f>ROUND(CallsTable[[#This Row],[Satisfaction Rating]],0)</f>
        <v>2</v>
      </c>
    </row>
    <row r="988" spans="2:12" x14ac:dyDescent="0.3">
      <c r="B988" s="72" t="s">
        <v>2162</v>
      </c>
      <c r="C988" s="20" t="s">
        <v>1161</v>
      </c>
      <c r="D988" s="20">
        <v>58</v>
      </c>
      <c r="E988" s="69" t="s">
        <v>1172</v>
      </c>
      <c r="F988" s="70">
        <v>45285</v>
      </c>
      <c r="G988" s="20">
        <v>25</v>
      </c>
      <c r="H988" s="73">
        <v>3.6</v>
      </c>
      <c r="I988" s="48">
        <f>IF(MONTH(CallsTable[[#This Row],[Date of Call]])&lt;=6, YEAR(CallsTable[[#This Row],[Date of Call]]),YEAR(CallsTable[[#This Row],[Date of Call]])+1)</f>
        <v>2024</v>
      </c>
      <c r="J988" s="48" t="str">
        <f>TEXT(CallsTable[[#This Row],[Date of Call]],"DDDD")</f>
        <v>Monday</v>
      </c>
      <c r="K988" s="48" t="str" cm="1">
        <f t="array" ref="K988">_xlfn.IFS(CallsTable[[#This Row],[Duration]]&lt;=10,"Under 10 mins",CallsTable[[#This Row],[Duration]]&lt;=30,"10 to 30 mins", CallsTable[[#This Row],[Duration]]&lt;60,"30 to 60 mins", CallsTable[[#This Row],[Duration]]&lt;=120,"1 to 2 hours",TRUE, "More than 2 hours")</f>
        <v>30 to 60 mins</v>
      </c>
      <c r="L988" s="5">
        <f>ROUND(CallsTable[[#This Row],[Satisfaction Rating]],0)</f>
        <v>4</v>
      </c>
    </row>
    <row r="989" spans="2:12" x14ac:dyDescent="0.3">
      <c r="B989" s="72" t="s">
        <v>2163</v>
      </c>
      <c r="C989" s="20" t="s">
        <v>1156</v>
      </c>
      <c r="D989" s="20">
        <v>90</v>
      </c>
      <c r="E989" s="69" t="s">
        <v>1166</v>
      </c>
      <c r="F989" s="70">
        <v>45286</v>
      </c>
      <c r="G989" s="20">
        <v>176</v>
      </c>
      <c r="H989" s="73">
        <v>3.6</v>
      </c>
      <c r="I989" s="48">
        <f>IF(MONTH(CallsTable[[#This Row],[Date of Call]])&lt;=6, YEAR(CallsTable[[#This Row],[Date of Call]]),YEAR(CallsTable[[#This Row],[Date of Call]])+1)</f>
        <v>2024</v>
      </c>
      <c r="J989" s="48" t="str">
        <f>TEXT(CallsTable[[#This Row],[Date of Call]],"DDDD")</f>
        <v>Tuesday</v>
      </c>
      <c r="K989" s="48" t="str" cm="1">
        <f t="array" ref="K989">_xlfn.IFS(CallsTable[[#This Row],[Duration]]&lt;=10,"Under 10 mins",CallsTable[[#This Row],[Duration]]&lt;=30,"10 to 30 mins", CallsTable[[#This Row],[Duration]]&lt;60,"30 to 60 mins", CallsTable[[#This Row],[Duration]]&lt;=120,"1 to 2 hours",TRUE, "More than 2 hours")</f>
        <v>1 to 2 hours</v>
      </c>
      <c r="L989" s="5">
        <f>ROUND(CallsTable[[#This Row],[Satisfaction Rating]],0)</f>
        <v>4</v>
      </c>
    </row>
    <row r="990" spans="2:12" x14ac:dyDescent="0.3">
      <c r="B990" s="72" t="s">
        <v>2164</v>
      </c>
      <c r="C990" s="20" t="s">
        <v>1156</v>
      </c>
      <c r="D990" s="20">
        <v>106</v>
      </c>
      <c r="E990" s="69" t="s">
        <v>1178</v>
      </c>
      <c r="F990" s="70">
        <v>45287</v>
      </c>
      <c r="G990" s="20">
        <v>46</v>
      </c>
      <c r="H990" s="73">
        <v>4.5999999999999996</v>
      </c>
      <c r="I990" s="48">
        <f>IF(MONTH(CallsTable[[#This Row],[Date of Call]])&lt;=6, YEAR(CallsTable[[#This Row],[Date of Call]]),YEAR(CallsTable[[#This Row],[Date of Call]])+1)</f>
        <v>2024</v>
      </c>
      <c r="J990" s="48" t="str">
        <f>TEXT(CallsTable[[#This Row],[Date of Call]],"DDDD")</f>
        <v>Wednesday</v>
      </c>
      <c r="K990" s="48" t="str" cm="1">
        <f t="array" ref="K990">_xlfn.IFS(CallsTable[[#This Row],[Duration]]&lt;=10,"Under 10 mins",CallsTable[[#This Row],[Duration]]&lt;=30,"10 to 30 mins", CallsTable[[#This Row],[Duration]]&lt;60,"30 to 60 mins", CallsTable[[#This Row],[Duration]]&lt;=120,"1 to 2 hours",TRUE, "More than 2 hours")</f>
        <v>1 to 2 hours</v>
      </c>
      <c r="L990" s="5">
        <f>ROUND(CallsTable[[#This Row],[Satisfaction Rating]],0)</f>
        <v>5</v>
      </c>
    </row>
    <row r="991" spans="2:12" x14ac:dyDescent="0.3">
      <c r="B991" s="72" t="s">
        <v>2165</v>
      </c>
      <c r="C991" s="20" t="s">
        <v>1181</v>
      </c>
      <c r="D991" s="20">
        <v>72</v>
      </c>
      <c r="E991" s="69" t="s">
        <v>1157</v>
      </c>
      <c r="F991" s="70">
        <v>45287</v>
      </c>
      <c r="G991" s="20">
        <v>164</v>
      </c>
      <c r="H991" s="73">
        <v>4.8</v>
      </c>
      <c r="I991" s="48">
        <f>IF(MONTH(CallsTable[[#This Row],[Date of Call]])&lt;=6, YEAR(CallsTable[[#This Row],[Date of Call]]),YEAR(CallsTable[[#This Row],[Date of Call]])+1)</f>
        <v>2024</v>
      </c>
      <c r="J991" s="48" t="str">
        <f>TEXT(CallsTable[[#This Row],[Date of Call]],"DDDD")</f>
        <v>Wednesday</v>
      </c>
      <c r="K991" s="48" t="str" cm="1">
        <f t="array" ref="K991">_xlfn.IFS(CallsTable[[#This Row],[Duration]]&lt;=10,"Under 10 mins",CallsTable[[#This Row],[Duration]]&lt;=30,"10 to 30 mins", CallsTable[[#This Row],[Duration]]&lt;60,"30 to 60 mins", CallsTable[[#This Row],[Duration]]&lt;=120,"1 to 2 hours",TRUE, "More than 2 hours")</f>
        <v>1 to 2 hours</v>
      </c>
      <c r="L991" s="5">
        <f>ROUND(CallsTable[[#This Row],[Satisfaction Rating]],0)</f>
        <v>5</v>
      </c>
    </row>
    <row r="992" spans="2:12" x14ac:dyDescent="0.3">
      <c r="B992" s="72" t="s">
        <v>2166</v>
      </c>
      <c r="C992" s="20" t="s">
        <v>1174</v>
      </c>
      <c r="D992" s="20">
        <v>124</v>
      </c>
      <c r="E992" s="69" t="s">
        <v>1157</v>
      </c>
      <c r="F992" s="70">
        <v>45288</v>
      </c>
      <c r="G992" s="20">
        <v>64</v>
      </c>
      <c r="H992" s="73">
        <v>4.5</v>
      </c>
      <c r="I992" s="48">
        <f>IF(MONTH(CallsTable[[#This Row],[Date of Call]])&lt;=6, YEAR(CallsTable[[#This Row],[Date of Call]]),YEAR(CallsTable[[#This Row],[Date of Call]])+1)</f>
        <v>2024</v>
      </c>
      <c r="J992" s="48" t="str">
        <f>TEXT(CallsTable[[#This Row],[Date of Call]],"DDDD")</f>
        <v>Thursday</v>
      </c>
      <c r="K992" s="48" t="str" cm="1">
        <f t="array" ref="K992">_xlfn.IFS(CallsTable[[#This Row],[Duration]]&lt;=10,"Under 10 mins",CallsTable[[#This Row],[Duration]]&lt;=30,"10 to 30 mins", CallsTable[[#This Row],[Duration]]&lt;60,"30 to 60 mins", CallsTable[[#This Row],[Duration]]&lt;=120,"1 to 2 hours",TRUE, "More than 2 hours")</f>
        <v>More than 2 hours</v>
      </c>
      <c r="L992" s="5">
        <f>ROUND(CallsTable[[#This Row],[Satisfaction Rating]],0)</f>
        <v>5</v>
      </c>
    </row>
    <row r="993" spans="2:12" x14ac:dyDescent="0.3">
      <c r="B993" s="72" t="s">
        <v>2167</v>
      </c>
      <c r="C993" s="20" t="s">
        <v>1162</v>
      </c>
      <c r="D993" s="20">
        <v>86</v>
      </c>
      <c r="E993" s="69" t="s">
        <v>1184</v>
      </c>
      <c r="F993" s="70">
        <v>45288</v>
      </c>
      <c r="G993" s="20">
        <v>205</v>
      </c>
      <c r="H993" s="73">
        <v>4.5</v>
      </c>
      <c r="I993" s="48">
        <f>IF(MONTH(CallsTable[[#This Row],[Date of Call]])&lt;=6, YEAR(CallsTable[[#This Row],[Date of Call]]),YEAR(CallsTable[[#This Row],[Date of Call]])+1)</f>
        <v>2024</v>
      </c>
      <c r="J993" s="48" t="str">
        <f>TEXT(CallsTable[[#This Row],[Date of Call]],"DDDD")</f>
        <v>Thursday</v>
      </c>
      <c r="K993" s="48" t="str" cm="1">
        <f t="array" ref="K993">_xlfn.IFS(CallsTable[[#This Row],[Duration]]&lt;=10,"Under 10 mins",CallsTable[[#This Row],[Duration]]&lt;=30,"10 to 30 mins", CallsTable[[#This Row],[Duration]]&lt;60,"30 to 60 mins", CallsTable[[#This Row],[Duration]]&lt;=120,"1 to 2 hours",TRUE, "More than 2 hours")</f>
        <v>1 to 2 hours</v>
      </c>
      <c r="L993" s="5">
        <f>ROUND(CallsTable[[#This Row],[Satisfaction Rating]],0)</f>
        <v>5</v>
      </c>
    </row>
    <row r="994" spans="2:12" x14ac:dyDescent="0.3">
      <c r="B994" s="72" t="s">
        <v>2168</v>
      </c>
      <c r="C994" s="20" t="s">
        <v>1165</v>
      </c>
      <c r="D994" s="20">
        <v>164</v>
      </c>
      <c r="E994" s="69" t="s">
        <v>1184</v>
      </c>
      <c r="F994" s="70">
        <v>45289</v>
      </c>
      <c r="G994" s="20">
        <v>100</v>
      </c>
      <c r="H994" s="73">
        <v>4.5999999999999996</v>
      </c>
      <c r="I994" s="48">
        <f>IF(MONTH(CallsTable[[#This Row],[Date of Call]])&lt;=6, YEAR(CallsTable[[#This Row],[Date of Call]]),YEAR(CallsTable[[#This Row],[Date of Call]])+1)</f>
        <v>2024</v>
      </c>
      <c r="J994" s="48" t="str">
        <f>TEXT(CallsTable[[#This Row],[Date of Call]],"DDDD")</f>
        <v>Friday</v>
      </c>
      <c r="K994" s="48" t="str" cm="1">
        <f t="array" ref="K994">_xlfn.IFS(CallsTable[[#This Row],[Duration]]&lt;=10,"Under 10 mins",CallsTable[[#This Row],[Duration]]&lt;=30,"10 to 30 mins", CallsTable[[#This Row],[Duration]]&lt;60,"30 to 60 mins", CallsTable[[#This Row],[Duration]]&lt;=120,"1 to 2 hours",TRUE, "More than 2 hours")</f>
        <v>More than 2 hours</v>
      </c>
      <c r="L994" s="5">
        <f>ROUND(CallsTable[[#This Row],[Satisfaction Rating]],0)</f>
        <v>5</v>
      </c>
    </row>
    <row r="995" spans="2:12" x14ac:dyDescent="0.3">
      <c r="B995" s="72" t="s">
        <v>2169</v>
      </c>
      <c r="C995" s="20" t="s">
        <v>1171</v>
      </c>
      <c r="D995" s="20">
        <v>40</v>
      </c>
      <c r="E995" s="69" t="s">
        <v>1166</v>
      </c>
      <c r="F995" s="70">
        <v>45289</v>
      </c>
      <c r="G995" s="20">
        <v>111</v>
      </c>
      <c r="H995" s="73">
        <v>4.5999999999999996</v>
      </c>
      <c r="I995" s="48">
        <f>IF(MONTH(CallsTable[[#This Row],[Date of Call]])&lt;=6, YEAR(CallsTable[[#This Row],[Date of Call]]),YEAR(CallsTable[[#This Row],[Date of Call]])+1)</f>
        <v>2024</v>
      </c>
      <c r="J995" s="48" t="str">
        <f>TEXT(CallsTable[[#This Row],[Date of Call]],"DDDD")</f>
        <v>Friday</v>
      </c>
      <c r="K995" s="48" t="str" cm="1">
        <f t="array" ref="K995">_xlfn.IFS(CallsTable[[#This Row],[Duration]]&lt;=10,"Under 10 mins",CallsTable[[#This Row],[Duration]]&lt;=30,"10 to 30 mins", CallsTable[[#This Row],[Duration]]&lt;60,"30 to 60 mins", CallsTable[[#This Row],[Duration]]&lt;=120,"1 to 2 hours",TRUE, "More than 2 hours")</f>
        <v>30 to 60 mins</v>
      </c>
      <c r="L995" s="5">
        <f>ROUND(CallsTable[[#This Row],[Satisfaction Rating]],0)</f>
        <v>5</v>
      </c>
    </row>
    <row r="996" spans="2:12" x14ac:dyDescent="0.3">
      <c r="B996" s="72" t="s">
        <v>2170</v>
      </c>
      <c r="C996" s="20" t="s">
        <v>1169</v>
      </c>
      <c r="D996" s="20">
        <v>76</v>
      </c>
      <c r="E996" s="69" t="s">
        <v>1172</v>
      </c>
      <c r="F996" s="70">
        <v>45289</v>
      </c>
      <c r="G996" s="20">
        <v>80</v>
      </c>
      <c r="H996" s="73">
        <v>3.5</v>
      </c>
      <c r="I996" s="48">
        <f>IF(MONTH(CallsTable[[#This Row],[Date of Call]])&lt;=6, YEAR(CallsTable[[#This Row],[Date of Call]]),YEAR(CallsTable[[#This Row],[Date of Call]])+1)</f>
        <v>2024</v>
      </c>
      <c r="J996" s="48" t="str">
        <f>TEXT(CallsTable[[#This Row],[Date of Call]],"DDDD")</f>
        <v>Friday</v>
      </c>
      <c r="K996" s="48" t="str" cm="1">
        <f t="array" ref="K996">_xlfn.IFS(CallsTable[[#This Row],[Duration]]&lt;=10,"Under 10 mins",CallsTable[[#This Row],[Duration]]&lt;=30,"10 to 30 mins", CallsTable[[#This Row],[Duration]]&lt;60,"30 to 60 mins", CallsTable[[#This Row],[Duration]]&lt;=120,"1 to 2 hours",TRUE, "More than 2 hours")</f>
        <v>1 to 2 hours</v>
      </c>
      <c r="L996" s="5">
        <f>ROUND(CallsTable[[#This Row],[Satisfaction Rating]],0)</f>
        <v>4</v>
      </c>
    </row>
    <row r="997" spans="2:12" x14ac:dyDescent="0.3">
      <c r="B997" s="72" t="s">
        <v>2171</v>
      </c>
      <c r="C997" s="20" t="s">
        <v>1174</v>
      </c>
      <c r="D997" s="20">
        <v>95</v>
      </c>
      <c r="E997" s="69" t="s">
        <v>1178</v>
      </c>
      <c r="F997" s="70">
        <v>45289</v>
      </c>
      <c r="G997" s="20">
        <v>50</v>
      </c>
      <c r="H997" s="73">
        <v>2.9</v>
      </c>
      <c r="I997" s="48">
        <f>IF(MONTH(CallsTable[[#This Row],[Date of Call]])&lt;=6, YEAR(CallsTable[[#This Row],[Date of Call]]),YEAR(CallsTable[[#This Row],[Date of Call]])+1)</f>
        <v>2024</v>
      </c>
      <c r="J997" s="48" t="str">
        <f>TEXT(CallsTable[[#This Row],[Date of Call]],"DDDD")</f>
        <v>Friday</v>
      </c>
      <c r="K997" s="48" t="str" cm="1">
        <f t="array" ref="K997">_xlfn.IFS(CallsTable[[#This Row],[Duration]]&lt;=10,"Under 10 mins",CallsTable[[#This Row],[Duration]]&lt;=30,"10 to 30 mins", CallsTable[[#This Row],[Duration]]&lt;60,"30 to 60 mins", CallsTable[[#This Row],[Duration]]&lt;=120,"1 to 2 hours",TRUE, "More than 2 hours")</f>
        <v>1 to 2 hours</v>
      </c>
      <c r="L997" s="5">
        <f>ROUND(CallsTable[[#This Row],[Satisfaction Rating]],0)</f>
        <v>3</v>
      </c>
    </row>
    <row r="998" spans="2:12" x14ac:dyDescent="0.3">
      <c r="B998" s="72" t="s">
        <v>2172</v>
      </c>
      <c r="C998" s="20" t="s">
        <v>1169</v>
      </c>
      <c r="D998" s="20">
        <v>113</v>
      </c>
      <c r="E998" s="69" t="s">
        <v>1157</v>
      </c>
      <c r="F998" s="70">
        <v>45290</v>
      </c>
      <c r="G998" s="20">
        <v>165</v>
      </c>
      <c r="H998" s="73">
        <v>4.7</v>
      </c>
      <c r="I998" s="48">
        <f>IF(MONTH(CallsTable[[#This Row],[Date of Call]])&lt;=6, YEAR(CallsTable[[#This Row],[Date of Call]]),YEAR(CallsTable[[#This Row],[Date of Call]])+1)</f>
        <v>2024</v>
      </c>
      <c r="J998" s="48" t="str">
        <f>TEXT(CallsTable[[#This Row],[Date of Call]],"DDDD")</f>
        <v>Saturday</v>
      </c>
      <c r="K998" s="48" t="str" cm="1">
        <f t="array" ref="K998">_xlfn.IFS(CallsTable[[#This Row],[Duration]]&lt;=10,"Under 10 mins",CallsTable[[#This Row],[Duration]]&lt;=30,"10 to 30 mins", CallsTable[[#This Row],[Duration]]&lt;60,"30 to 60 mins", CallsTable[[#This Row],[Duration]]&lt;=120,"1 to 2 hours",TRUE, "More than 2 hours")</f>
        <v>1 to 2 hours</v>
      </c>
      <c r="L998" s="5">
        <f>ROUND(CallsTable[[#This Row],[Satisfaction Rating]],0)</f>
        <v>5</v>
      </c>
    </row>
    <row r="999" spans="2:12" x14ac:dyDescent="0.3">
      <c r="B999" s="72" t="s">
        <v>2173</v>
      </c>
      <c r="C999" s="20" t="s">
        <v>1162</v>
      </c>
      <c r="D999" s="20">
        <v>81</v>
      </c>
      <c r="E999" s="69" t="s">
        <v>1157</v>
      </c>
      <c r="F999" s="70">
        <v>45290</v>
      </c>
      <c r="G999" s="20">
        <v>28</v>
      </c>
      <c r="H999" s="73">
        <v>3.9</v>
      </c>
      <c r="I999" s="48">
        <f>IF(MONTH(CallsTable[[#This Row],[Date of Call]])&lt;=6, YEAR(CallsTable[[#This Row],[Date of Call]]),YEAR(CallsTable[[#This Row],[Date of Call]])+1)</f>
        <v>2024</v>
      </c>
      <c r="J999" s="48" t="str">
        <f>TEXT(CallsTable[[#This Row],[Date of Call]],"DDDD")</f>
        <v>Saturday</v>
      </c>
      <c r="K999" s="48" t="str" cm="1">
        <f t="array" ref="K999">_xlfn.IFS(CallsTable[[#This Row],[Duration]]&lt;=10,"Under 10 mins",CallsTable[[#This Row],[Duration]]&lt;=30,"10 to 30 mins", CallsTable[[#This Row],[Duration]]&lt;60,"30 to 60 mins", CallsTable[[#This Row],[Duration]]&lt;=120,"1 to 2 hours",TRUE, "More than 2 hours")</f>
        <v>1 to 2 hours</v>
      </c>
      <c r="L999" s="5">
        <f>ROUND(CallsTable[[#This Row],[Satisfaction Rating]],0)</f>
        <v>4</v>
      </c>
    </row>
    <row r="1000" spans="2:12" x14ac:dyDescent="0.3">
      <c r="B1000" s="72" t="s">
        <v>2174</v>
      </c>
      <c r="C1000" s="20" t="s">
        <v>1176</v>
      </c>
      <c r="D1000" s="20">
        <v>127</v>
      </c>
      <c r="E1000" s="69" t="s">
        <v>1178</v>
      </c>
      <c r="F1000" s="70">
        <v>45290</v>
      </c>
      <c r="G1000" s="20">
        <v>215</v>
      </c>
      <c r="H1000" s="73">
        <v>3.8</v>
      </c>
      <c r="I1000" s="48">
        <f>IF(MONTH(CallsTable[[#This Row],[Date of Call]])&lt;=6, YEAR(CallsTable[[#This Row],[Date of Call]]),YEAR(CallsTable[[#This Row],[Date of Call]])+1)</f>
        <v>2024</v>
      </c>
      <c r="J1000" s="48" t="str">
        <f>TEXT(CallsTable[[#This Row],[Date of Call]],"DDDD")</f>
        <v>Saturday</v>
      </c>
      <c r="K1000" s="48" t="str" cm="1">
        <f t="array" ref="K1000">_xlfn.IFS(CallsTable[[#This Row],[Duration]]&lt;=10,"Under 10 mins",CallsTable[[#This Row],[Duration]]&lt;=30,"10 to 30 mins", CallsTable[[#This Row],[Duration]]&lt;60,"30 to 60 mins", CallsTable[[#This Row],[Duration]]&lt;=120,"1 to 2 hours",TRUE, "More than 2 hours")</f>
        <v>More than 2 hours</v>
      </c>
      <c r="L1000" s="5">
        <f>ROUND(CallsTable[[#This Row],[Satisfaction Rating]],0)</f>
        <v>4</v>
      </c>
    </row>
    <row r="1001" spans="2:12" x14ac:dyDescent="0.3">
      <c r="B1001" s="72" t="s">
        <v>2175</v>
      </c>
      <c r="C1001" s="20" t="s">
        <v>1187</v>
      </c>
      <c r="D1001" s="20">
        <v>146</v>
      </c>
      <c r="E1001" s="69" t="s">
        <v>1157</v>
      </c>
      <c r="F1001" s="70">
        <v>45291</v>
      </c>
      <c r="G1001" s="20">
        <v>115</v>
      </c>
      <c r="H1001" s="73">
        <v>2.2999999999999998</v>
      </c>
      <c r="I1001" s="48">
        <f>IF(MONTH(CallsTable[[#This Row],[Date of Call]])&lt;=6, YEAR(CallsTable[[#This Row],[Date of Call]]),YEAR(CallsTable[[#This Row],[Date of Call]])+1)</f>
        <v>2024</v>
      </c>
      <c r="J1001" s="48" t="str">
        <f>TEXT(CallsTable[[#This Row],[Date of Call]],"DDDD")</f>
        <v>Sunday</v>
      </c>
      <c r="K1001" s="48" t="str" cm="1">
        <f t="array" ref="K1001">_xlfn.IFS(CallsTable[[#This Row],[Duration]]&lt;=10,"Under 10 mins",CallsTable[[#This Row],[Duration]]&lt;=30,"10 to 30 mins", CallsTable[[#This Row],[Duration]]&lt;60,"30 to 60 mins", CallsTable[[#This Row],[Duration]]&lt;=120,"1 to 2 hours",TRUE, "More than 2 hours")</f>
        <v>More than 2 hours</v>
      </c>
      <c r="L1001" s="5">
        <f>ROUND(CallsTable[[#This Row],[Satisfaction Rating]],0)</f>
        <v>2</v>
      </c>
    </row>
    <row r="1002" spans="2:12" x14ac:dyDescent="0.3">
      <c r="B1002" s="72" t="s">
        <v>2176</v>
      </c>
      <c r="C1002" s="20" t="s">
        <v>1183</v>
      </c>
      <c r="D1002" s="20">
        <v>123</v>
      </c>
      <c r="E1002" s="69" t="s">
        <v>1157</v>
      </c>
      <c r="F1002" s="70">
        <v>45291</v>
      </c>
      <c r="G1002" s="20">
        <v>64</v>
      </c>
      <c r="H1002" s="73">
        <v>3.7</v>
      </c>
      <c r="I1002" s="48">
        <f>IF(MONTH(CallsTable[[#This Row],[Date of Call]])&lt;=6, YEAR(CallsTable[[#This Row],[Date of Call]]),YEAR(CallsTable[[#This Row],[Date of Call]])+1)</f>
        <v>2024</v>
      </c>
      <c r="J1002" s="48" t="str">
        <f>TEXT(CallsTable[[#This Row],[Date of Call]],"DDDD")</f>
        <v>Sunday</v>
      </c>
      <c r="K1002" s="48" t="str" cm="1">
        <f t="array" ref="K1002">_xlfn.IFS(CallsTable[[#This Row],[Duration]]&lt;=10,"Under 10 mins",CallsTable[[#This Row],[Duration]]&lt;=30,"10 to 30 mins", CallsTable[[#This Row],[Duration]]&lt;60,"30 to 60 mins", CallsTable[[#This Row],[Duration]]&lt;=120,"1 to 2 hours",TRUE, "More than 2 hours")</f>
        <v>More than 2 hours</v>
      </c>
      <c r="L1002" s="5">
        <f>ROUND(CallsTable[[#This Row],[Satisfaction Rating]],0)</f>
        <v>4</v>
      </c>
    </row>
    <row r="1003" spans="2:12" x14ac:dyDescent="0.3">
      <c r="B1003" s="79" t="s">
        <v>2177</v>
      </c>
      <c r="C1003" s="80" t="s">
        <v>1181</v>
      </c>
      <c r="D1003" s="80">
        <v>114</v>
      </c>
      <c r="E1003" s="81" t="s">
        <v>1172</v>
      </c>
      <c r="F1003" s="82">
        <v>45291</v>
      </c>
      <c r="G1003" s="80">
        <v>40</v>
      </c>
      <c r="H1003" s="83">
        <v>3.9</v>
      </c>
      <c r="I1003" s="48">
        <f>IF(MONTH(CallsTable[[#This Row],[Date of Call]])&lt;=6, YEAR(CallsTable[[#This Row],[Date of Call]]),YEAR(CallsTable[[#This Row],[Date of Call]])+1)</f>
        <v>2024</v>
      </c>
      <c r="J1003" s="48" t="str">
        <f>TEXT(CallsTable[[#This Row],[Date of Call]],"DDDD")</f>
        <v>Sunday</v>
      </c>
      <c r="K1003" s="48" t="str" cm="1">
        <f t="array" ref="K1003">_xlfn.IFS(CallsTable[[#This Row],[Duration]]&lt;=10,"Under 10 mins",CallsTable[[#This Row],[Duration]]&lt;=30,"10 to 30 mins", CallsTable[[#This Row],[Duration]]&lt;60,"30 to 60 mins", CallsTable[[#This Row],[Duration]]&lt;=120,"1 to 2 hours",TRUE, "More than 2 hours")</f>
        <v>1 to 2 hours</v>
      </c>
      <c r="L1003" s="5">
        <f>ROUND(CallsTable[[#This Row],[Satisfaction Rating]],0)</f>
        <v>4</v>
      </c>
    </row>
  </sheetData>
  <pageMargins left="0.7" right="0.7" top="0.75" bottom="0.75" header="0.3" footer="0.3"/>
  <tableParts count="2">
    <tablePart r:id="rId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DBC3E-0B50-4051-8722-086A83219748}">
  <dimension ref="A3:J125"/>
  <sheetViews>
    <sheetView zoomScale="69" zoomScaleNormal="70" workbookViewId="0">
      <selection activeCell="G64" sqref="G64"/>
    </sheetView>
  </sheetViews>
  <sheetFormatPr defaultRowHeight="14.4" x14ac:dyDescent="0.3"/>
  <cols>
    <col min="1" max="1" width="13.69921875" bestFit="1" customWidth="1"/>
    <col min="2" max="2" width="10.19921875" bestFit="1" customWidth="1"/>
    <col min="3" max="3" width="11.296875" bestFit="1" customWidth="1"/>
    <col min="4" max="4" width="10.5" bestFit="1" customWidth="1"/>
    <col min="5" max="5" width="7.796875" bestFit="1" customWidth="1"/>
    <col min="6" max="6" width="12.296875" customWidth="1"/>
    <col min="7" max="7" width="13.69921875" bestFit="1" customWidth="1"/>
    <col min="8" max="8" width="10.19921875" bestFit="1" customWidth="1"/>
    <col min="9" max="9" width="13" bestFit="1" customWidth="1"/>
  </cols>
  <sheetData>
    <row r="3" spans="1:5" x14ac:dyDescent="0.3">
      <c r="A3" s="48" t="s">
        <v>2219</v>
      </c>
      <c r="B3" s="48" t="s">
        <v>2220</v>
      </c>
      <c r="C3" s="48" t="s">
        <v>2221</v>
      </c>
      <c r="D3" s="48" t="s">
        <v>2222</v>
      </c>
      <c r="E3" s="48" t="s">
        <v>2223</v>
      </c>
    </row>
    <row r="4" spans="1:5" x14ac:dyDescent="0.3">
      <c r="A4" s="95">
        <v>1000</v>
      </c>
      <c r="B4" s="96">
        <v>96623</v>
      </c>
      <c r="C4" s="95">
        <v>89850</v>
      </c>
      <c r="D4" s="86">
        <v>3.8854000000000033</v>
      </c>
      <c r="E4" s="95">
        <v>307</v>
      </c>
    </row>
    <row r="9" spans="1:5" x14ac:dyDescent="0.3">
      <c r="A9" s="48" t="s">
        <v>2219</v>
      </c>
      <c r="B9" s="48" t="s">
        <v>2220</v>
      </c>
      <c r="C9" s="48" t="s">
        <v>2221</v>
      </c>
      <c r="D9" s="48" t="s">
        <v>2222</v>
      </c>
      <c r="E9" s="48" t="s">
        <v>2223</v>
      </c>
    </row>
    <row r="10" spans="1:5" x14ac:dyDescent="0.3">
      <c r="A10" s="95">
        <v>218</v>
      </c>
      <c r="B10" s="100">
        <v>20581</v>
      </c>
      <c r="C10" s="95">
        <v>19300</v>
      </c>
      <c r="D10" s="86">
        <v>3.8706422018348627</v>
      </c>
      <c r="E10" s="95">
        <v>74</v>
      </c>
    </row>
    <row r="24" spans="1:8" x14ac:dyDescent="0.3">
      <c r="A24" s="84" t="s">
        <v>2178</v>
      </c>
      <c r="B24" s="48" t="s">
        <v>2219</v>
      </c>
      <c r="C24" s="48" t="s">
        <v>2224</v>
      </c>
      <c r="G24" s="84" t="s">
        <v>2178</v>
      </c>
      <c r="H24" t="s">
        <v>2219</v>
      </c>
    </row>
    <row r="25" spans="1:8" x14ac:dyDescent="0.3">
      <c r="A25" s="85" t="s">
        <v>2188</v>
      </c>
      <c r="B25" s="95">
        <v>19</v>
      </c>
      <c r="C25" s="95">
        <v>19</v>
      </c>
      <c r="G25" s="85" t="s">
        <v>2203</v>
      </c>
      <c r="H25" s="95">
        <v>28</v>
      </c>
    </row>
    <row r="26" spans="1:8" x14ac:dyDescent="0.3">
      <c r="A26" s="85" t="s">
        <v>2189</v>
      </c>
      <c r="B26" s="95">
        <v>10</v>
      </c>
      <c r="C26" s="95">
        <v>10</v>
      </c>
      <c r="G26" s="85" t="s">
        <v>2204</v>
      </c>
      <c r="H26" s="95">
        <v>24</v>
      </c>
    </row>
    <row r="27" spans="1:8" x14ac:dyDescent="0.3">
      <c r="A27" s="85" t="s">
        <v>2190</v>
      </c>
      <c r="B27" s="95">
        <v>40</v>
      </c>
      <c r="C27" s="95">
        <v>40</v>
      </c>
      <c r="G27" s="85" t="s">
        <v>2205</v>
      </c>
      <c r="H27" s="95">
        <v>44</v>
      </c>
    </row>
    <row r="28" spans="1:8" x14ac:dyDescent="0.3">
      <c r="A28" s="85" t="s">
        <v>2191</v>
      </c>
      <c r="B28" s="95">
        <v>40</v>
      </c>
      <c r="C28" s="95">
        <v>40</v>
      </c>
      <c r="G28" s="85" t="s">
        <v>2206</v>
      </c>
      <c r="H28" s="95">
        <v>36</v>
      </c>
    </row>
    <row r="29" spans="1:8" x14ac:dyDescent="0.3">
      <c r="A29" s="85" t="s">
        <v>2192</v>
      </c>
      <c r="B29" s="95">
        <v>13</v>
      </c>
      <c r="C29" s="95">
        <v>13</v>
      </c>
      <c r="G29" s="85" t="s">
        <v>2207</v>
      </c>
      <c r="H29" s="95">
        <v>33</v>
      </c>
    </row>
    <row r="30" spans="1:8" x14ac:dyDescent="0.3">
      <c r="A30" s="85" t="s">
        <v>2193</v>
      </c>
      <c r="B30" s="95">
        <v>12</v>
      </c>
      <c r="C30" s="95">
        <v>12</v>
      </c>
      <c r="G30" s="85" t="s">
        <v>654</v>
      </c>
      <c r="H30" s="95">
        <v>29</v>
      </c>
    </row>
    <row r="31" spans="1:8" x14ac:dyDescent="0.3">
      <c r="A31" s="85" t="s">
        <v>2194</v>
      </c>
      <c r="B31" s="95">
        <v>9</v>
      </c>
      <c r="C31" s="95">
        <v>9</v>
      </c>
      <c r="G31" s="85" t="s">
        <v>2208</v>
      </c>
      <c r="H31" s="95">
        <v>24</v>
      </c>
    </row>
    <row r="32" spans="1:8" x14ac:dyDescent="0.3">
      <c r="A32" s="85" t="s">
        <v>2195</v>
      </c>
      <c r="B32" s="95">
        <v>13</v>
      </c>
      <c r="C32" s="95">
        <v>13</v>
      </c>
      <c r="G32" s="85" t="s">
        <v>2179</v>
      </c>
      <c r="H32" s="95">
        <v>218</v>
      </c>
    </row>
    <row r="33" spans="1:10" x14ac:dyDescent="0.3">
      <c r="A33" s="85" t="s">
        <v>2196</v>
      </c>
      <c r="B33" s="95">
        <v>18</v>
      </c>
      <c r="C33" s="95">
        <v>18</v>
      </c>
    </row>
    <row r="34" spans="1:10" x14ac:dyDescent="0.3">
      <c r="A34" s="85" t="s">
        <v>2197</v>
      </c>
      <c r="B34" s="95">
        <v>21</v>
      </c>
      <c r="C34" s="95">
        <v>21</v>
      </c>
    </row>
    <row r="35" spans="1:10" x14ac:dyDescent="0.3">
      <c r="A35" s="85" t="s">
        <v>2198</v>
      </c>
      <c r="B35" s="95">
        <v>14</v>
      </c>
      <c r="C35" s="95">
        <v>14</v>
      </c>
    </row>
    <row r="36" spans="1:10" x14ac:dyDescent="0.3">
      <c r="A36" s="85" t="s">
        <v>2199</v>
      </c>
      <c r="B36" s="95">
        <v>9</v>
      </c>
      <c r="C36" s="95">
        <v>9</v>
      </c>
    </row>
    <row r="37" spans="1:10" x14ac:dyDescent="0.3">
      <c r="A37" s="85" t="s">
        <v>2179</v>
      </c>
      <c r="B37" s="95">
        <v>218</v>
      </c>
      <c r="C37" s="95">
        <v>218</v>
      </c>
    </row>
    <row r="48" spans="1:10" x14ac:dyDescent="0.3">
      <c r="F48" t="s">
        <v>2225</v>
      </c>
      <c r="I48" t="s">
        <v>2231</v>
      </c>
      <c r="J48" t="str">
        <f>A66</f>
        <v>R02</v>
      </c>
    </row>
    <row r="50" spans="1:10" x14ac:dyDescent="0.3">
      <c r="F50" t="s">
        <v>2226</v>
      </c>
      <c r="G50" t="s">
        <v>2227</v>
      </c>
      <c r="H50" t="s">
        <v>2228</v>
      </c>
      <c r="I50" t="s">
        <v>2229</v>
      </c>
      <c r="J50" t="s">
        <v>2230</v>
      </c>
    </row>
    <row r="51" spans="1:10" x14ac:dyDescent="0.3">
      <c r="A51" s="84" t="s">
        <v>2178</v>
      </c>
      <c r="B51" s="48" t="s">
        <v>2219</v>
      </c>
      <c r="C51" s="48" t="s">
        <v>2220</v>
      </c>
      <c r="F51" t="str" cm="1">
        <f t="array" ref="F51:H55">A52:C56</f>
        <v>R01</v>
      </c>
      <c r="G51">
        <v>189</v>
      </c>
      <c r="H51" s="97">
        <v>18415</v>
      </c>
      <c r="I51" t="e">
        <f>IF(F51=J48,G51,NA())</f>
        <v>#N/A</v>
      </c>
      <c r="J51" t="e">
        <f>IF(F51=J48,H51,NA())</f>
        <v>#N/A</v>
      </c>
    </row>
    <row r="52" spans="1:10" x14ac:dyDescent="0.3">
      <c r="A52" s="85" t="s">
        <v>1172</v>
      </c>
      <c r="B52" s="95">
        <v>189</v>
      </c>
      <c r="C52" s="96">
        <v>18415</v>
      </c>
      <c r="F52" t="str">
        <v>R02</v>
      </c>
      <c r="G52">
        <v>218</v>
      </c>
      <c r="H52" s="97">
        <v>20581</v>
      </c>
      <c r="I52" s="48">
        <f>IF(F52=J48,G52,NA())</f>
        <v>218</v>
      </c>
      <c r="J52">
        <f>IF(F52=J48,H52,NA())</f>
        <v>20581</v>
      </c>
    </row>
    <row r="53" spans="1:10" x14ac:dyDescent="0.3">
      <c r="A53" s="85" t="s">
        <v>1166</v>
      </c>
      <c r="B53" s="95">
        <v>218</v>
      </c>
      <c r="C53" s="96">
        <v>20581</v>
      </c>
      <c r="F53" t="str">
        <v>R03</v>
      </c>
      <c r="G53">
        <v>207</v>
      </c>
      <c r="H53" s="97">
        <v>20872</v>
      </c>
      <c r="I53" s="48" t="e">
        <f>IF(F53=J48,G53,NA())</f>
        <v>#N/A</v>
      </c>
      <c r="J53" t="e">
        <f>IF(F53=J48,H53,NA())</f>
        <v>#N/A</v>
      </c>
    </row>
    <row r="54" spans="1:10" x14ac:dyDescent="0.3">
      <c r="A54" s="85" t="s">
        <v>1184</v>
      </c>
      <c r="B54" s="95">
        <v>207</v>
      </c>
      <c r="C54" s="96">
        <v>20872</v>
      </c>
      <c r="F54" t="str">
        <v>R04</v>
      </c>
      <c r="G54">
        <v>186</v>
      </c>
      <c r="H54" s="97">
        <v>16651</v>
      </c>
      <c r="I54" s="48" t="e">
        <f>IF(F54=J48,G54,NA())</f>
        <v>#N/A</v>
      </c>
      <c r="J54" t="e">
        <f>IF(F54=J48,H54,NA())</f>
        <v>#N/A</v>
      </c>
    </row>
    <row r="55" spans="1:10" x14ac:dyDescent="0.3">
      <c r="A55" s="85" t="s">
        <v>1178</v>
      </c>
      <c r="B55" s="95">
        <v>186</v>
      </c>
      <c r="C55" s="96">
        <v>16651</v>
      </c>
      <c r="F55" t="str">
        <v>R05</v>
      </c>
      <c r="G55">
        <v>200</v>
      </c>
      <c r="H55" s="97">
        <v>20104</v>
      </c>
      <c r="I55" s="48" t="e">
        <f>IF(F55=J48,G55,NA())</f>
        <v>#N/A</v>
      </c>
      <c r="J55" t="e">
        <f>IF(F55=J48,H55,NA())</f>
        <v>#N/A</v>
      </c>
    </row>
    <row r="56" spans="1:10" x14ac:dyDescent="0.3">
      <c r="A56" s="85" t="s">
        <v>1157</v>
      </c>
      <c r="B56" s="95">
        <v>200</v>
      </c>
      <c r="C56" s="96">
        <v>20104</v>
      </c>
    </row>
    <row r="57" spans="1:10" x14ac:dyDescent="0.3">
      <c r="A57" s="85" t="s">
        <v>2179</v>
      </c>
      <c r="B57" s="95">
        <v>1000</v>
      </c>
      <c r="C57" s="96">
        <v>96623</v>
      </c>
    </row>
    <row r="62" spans="1:10" x14ac:dyDescent="0.3">
      <c r="F62" s="47" t="s">
        <v>2233</v>
      </c>
    </row>
    <row r="64" spans="1:10" x14ac:dyDescent="0.3">
      <c r="F64" t="s">
        <v>2234</v>
      </c>
      <c r="G64" s="5" t="e">
        <f>A10,A4</f>
        <v>#VALUE!</v>
      </c>
    </row>
    <row r="65" spans="1:4" x14ac:dyDescent="0.3">
      <c r="A65" s="84" t="s">
        <v>2178</v>
      </c>
    </row>
    <row r="66" spans="1:4" x14ac:dyDescent="0.3">
      <c r="A66" s="98" t="s">
        <v>1166</v>
      </c>
    </row>
    <row r="77" spans="1:4" x14ac:dyDescent="0.3">
      <c r="A77" s="84" t="s">
        <v>2219</v>
      </c>
      <c r="B77" s="84" t="s">
        <v>2202</v>
      </c>
    </row>
    <row r="78" spans="1:4" x14ac:dyDescent="0.3">
      <c r="A78" s="84" t="s">
        <v>2178</v>
      </c>
      <c r="B78" s="48" t="s">
        <v>11</v>
      </c>
      <c r="C78" s="48" t="s">
        <v>30</v>
      </c>
      <c r="D78" s="48" t="s">
        <v>2179</v>
      </c>
    </row>
    <row r="79" spans="1:4" x14ac:dyDescent="0.3">
      <c r="A79" s="85" t="s">
        <v>1167</v>
      </c>
      <c r="B79" s="95">
        <v>144</v>
      </c>
      <c r="C79" s="95">
        <v>132</v>
      </c>
      <c r="D79" s="95">
        <v>276</v>
      </c>
    </row>
    <row r="80" spans="1:4" x14ac:dyDescent="0.3">
      <c r="A80" s="85" t="s">
        <v>1163</v>
      </c>
      <c r="B80" s="95">
        <v>326</v>
      </c>
      <c r="C80" s="95">
        <v>63</v>
      </c>
      <c r="D80" s="95">
        <v>389</v>
      </c>
    </row>
    <row r="81" spans="1:4" x14ac:dyDescent="0.3">
      <c r="A81" s="85" t="s">
        <v>1159</v>
      </c>
      <c r="B81" s="95">
        <v>129</v>
      </c>
      <c r="C81" s="95">
        <v>206</v>
      </c>
      <c r="D81" s="95">
        <v>335</v>
      </c>
    </row>
    <row r="82" spans="1:4" x14ac:dyDescent="0.3">
      <c r="A82" s="85" t="s">
        <v>2179</v>
      </c>
      <c r="B82" s="95">
        <v>599</v>
      </c>
      <c r="C82" s="95">
        <v>401</v>
      </c>
      <c r="D82" s="95">
        <v>1000</v>
      </c>
    </row>
    <row r="89" spans="1:4" x14ac:dyDescent="0.3">
      <c r="A89" s="84" t="s">
        <v>2178</v>
      </c>
      <c r="B89" t="s">
        <v>2219</v>
      </c>
    </row>
    <row r="90" spans="1:4" x14ac:dyDescent="0.3">
      <c r="A90" s="85">
        <v>1</v>
      </c>
      <c r="B90" s="95">
        <v>3</v>
      </c>
    </row>
    <row r="91" spans="1:4" x14ac:dyDescent="0.3">
      <c r="A91" s="85">
        <v>2</v>
      </c>
      <c r="B91" s="95">
        <v>19</v>
      </c>
    </row>
    <row r="92" spans="1:4" x14ac:dyDescent="0.3">
      <c r="A92" s="85">
        <v>3</v>
      </c>
      <c r="B92" s="95">
        <v>35</v>
      </c>
    </row>
    <row r="93" spans="1:4" x14ac:dyDescent="0.3">
      <c r="A93" s="85">
        <v>4</v>
      </c>
      <c r="B93" s="95">
        <v>87</v>
      </c>
    </row>
    <row r="94" spans="1:4" x14ac:dyDescent="0.3">
      <c r="A94" s="85">
        <v>5</v>
      </c>
      <c r="B94" s="95">
        <v>74</v>
      </c>
    </row>
    <row r="95" spans="1:4" x14ac:dyDescent="0.3">
      <c r="A95" s="85" t="s">
        <v>2179</v>
      </c>
      <c r="B95" s="95">
        <v>218</v>
      </c>
    </row>
    <row r="106" spans="1:7" x14ac:dyDescent="0.3">
      <c r="A106" s="84" t="s">
        <v>2220</v>
      </c>
      <c r="B106" s="84" t="s">
        <v>2202</v>
      </c>
    </row>
    <row r="107" spans="1:7" x14ac:dyDescent="0.3">
      <c r="A107" s="84" t="s">
        <v>2178</v>
      </c>
      <c r="B107" s="48" t="s">
        <v>1172</v>
      </c>
      <c r="C107" s="48" t="s">
        <v>1166</v>
      </c>
      <c r="D107" s="48" t="s">
        <v>1184</v>
      </c>
      <c r="E107" s="48" t="s">
        <v>1178</v>
      </c>
      <c r="F107" s="48" t="s">
        <v>1157</v>
      </c>
      <c r="G107" s="48" t="s">
        <v>2179</v>
      </c>
    </row>
    <row r="108" spans="1:7" x14ac:dyDescent="0.3">
      <c r="A108" s="85" t="s">
        <v>1167</v>
      </c>
      <c r="B108" s="5"/>
      <c r="C108" s="5"/>
      <c r="D108" s="5"/>
      <c r="E108" s="5"/>
      <c r="F108" s="5"/>
      <c r="G108" s="5"/>
    </row>
    <row r="109" spans="1:7" x14ac:dyDescent="0.3">
      <c r="A109" s="88" t="s">
        <v>1156</v>
      </c>
      <c r="B109" s="100">
        <v>891</v>
      </c>
      <c r="C109" s="100">
        <v>1332</v>
      </c>
      <c r="D109" s="100">
        <v>1282</v>
      </c>
      <c r="E109" s="100">
        <v>739</v>
      </c>
      <c r="F109" s="100">
        <v>560</v>
      </c>
      <c r="G109" s="100">
        <v>4804</v>
      </c>
    </row>
    <row r="110" spans="1:7" x14ac:dyDescent="0.3">
      <c r="A110" s="88" t="s">
        <v>1161</v>
      </c>
      <c r="B110" s="100">
        <v>1991</v>
      </c>
      <c r="C110" s="100">
        <v>1886</v>
      </c>
      <c r="D110" s="100">
        <v>1206</v>
      </c>
      <c r="E110" s="100">
        <v>884</v>
      </c>
      <c r="F110" s="100">
        <v>1722</v>
      </c>
      <c r="G110" s="100">
        <v>7689</v>
      </c>
    </row>
    <row r="111" spans="1:7" x14ac:dyDescent="0.3">
      <c r="A111" s="88" t="s">
        <v>1171</v>
      </c>
      <c r="B111" s="100">
        <v>1163</v>
      </c>
      <c r="C111" s="100">
        <v>1180</v>
      </c>
      <c r="D111" s="100">
        <v>1616</v>
      </c>
      <c r="E111" s="100">
        <v>1043</v>
      </c>
      <c r="F111" s="100">
        <v>1747</v>
      </c>
      <c r="G111" s="100">
        <v>6749</v>
      </c>
    </row>
    <row r="112" spans="1:7" x14ac:dyDescent="0.3">
      <c r="A112" s="88" t="s">
        <v>1188</v>
      </c>
      <c r="B112" s="100">
        <v>1438</v>
      </c>
      <c r="C112" s="100">
        <v>1616</v>
      </c>
      <c r="D112" s="100">
        <v>866</v>
      </c>
      <c r="E112" s="100">
        <v>829</v>
      </c>
      <c r="F112" s="100">
        <v>2070</v>
      </c>
      <c r="G112" s="100">
        <v>6819</v>
      </c>
    </row>
    <row r="113" spans="1:7" x14ac:dyDescent="0.3">
      <c r="A113" s="85" t="s">
        <v>1163</v>
      </c>
      <c r="B113" s="5"/>
      <c r="C113" s="5"/>
      <c r="D113" s="5"/>
      <c r="E113" s="5"/>
      <c r="F113" s="5"/>
      <c r="G113" s="5"/>
    </row>
    <row r="114" spans="1:7" x14ac:dyDescent="0.3">
      <c r="A114" s="88" t="s">
        <v>1162</v>
      </c>
      <c r="B114" s="100">
        <v>1233</v>
      </c>
      <c r="C114" s="100">
        <v>223</v>
      </c>
      <c r="D114" s="100">
        <v>1680</v>
      </c>
      <c r="E114" s="100">
        <v>990</v>
      </c>
      <c r="F114" s="100">
        <v>1508</v>
      </c>
      <c r="G114" s="100">
        <v>5634</v>
      </c>
    </row>
    <row r="115" spans="1:7" x14ac:dyDescent="0.3">
      <c r="A115" s="88" t="s">
        <v>1176</v>
      </c>
      <c r="B115" s="100">
        <v>1598</v>
      </c>
      <c r="C115" s="100">
        <v>1907</v>
      </c>
      <c r="D115" s="100">
        <v>869</v>
      </c>
      <c r="E115" s="100">
        <v>1426</v>
      </c>
      <c r="F115" s="100">
        <v>1416</v>
      </c>
      <c r="G115" s="100">
        <v>7216</v>
      </c>
    </row>
    <row r="116" spans="1:7" x14ac:dyDescent="0.3">
      <c r="A116" s="88" t="s">
        <v>1179</v>
      </c>
      <c r="B116" s="100">
        <v>900</v>
      </c>
      <c r="C116" s="100">
        <v>1016</v>
      </c>
      <c r="D116" s="100">
        <v>960</v>
      </c>
      <c r="E116" s="100">
        <v>940</v>
      </c>
      <c r="F116" s="100">
        <v>1193</v>
      </c>
      <c r="G116" s="100">
        <v>5009</v>
      </c>
    </row>
    <row r="117" spans="1:7" x14ac:dyDescent="0.3">
      <c r="A117" s="88" t="s">
        <v>1183</v>
      </c>
      <c r="B117" s="100">
        <v>900</v>
      </c>
      <c r="C117" s="100">
        <v>1470</v>
      </c>
      <c r="D117" s="100">
        <v>1617</v>
      </c>
      <c r="E117" s="100">
        <v>1314</v>
      </c>
      <c r="F117" s="100">
        <v>941</v>
      </c>
      <c r="G117" s="100">
        <v>6242</v>
      </c>
    </row>
    <row r="118" spans="1:7" x14ac:dyDescent="0.3">
      <c r="A118" s="88" t="s">
        <v>1187</v>
      </c>
      <c r="B118" s="100">
        <v>1255</v>
      </c>
      <c r="C118" s="100">
        <v>516</v>
      </c>
      <c r="D118" s="100">
        <v>1874</v>
      </c>
      <c r="E118" s="100">
        <v>1863</v>
      </c>
      <c r="F118" s="100">
        <v>1722</v>
      </c>
      <c r="G118" s="100">
        <v>7230</v>
      </c>
    </row>
    <row r="119" spans="1:7" x14ac:dyDescent="0.3">
      <c r="A119" s="88" t="s">
        <v>1192</v>
      </c>
      <c r="B119" s="100">
        <v>1138</v>
      </c>
      <c r="C119" s="100">
        <v>1898</v>
      </c>
      <c r="D119" s="100">
        <v>1482</v>
      </c>
      <c r="E119" s="100">
        <v>846</v>
      </c>
      <c r="F119" s="100">
        <v>1154</v>
      </c>
      <c r="G119" s="100">
        <v>6518</v>
      </c>
    </row>
    <row r="120" spans="1:7" x14ac:dyDescent="0.3">
      <c r="A120" s="85" t="s">
        <v>1159</v>
      </c>
      <c r="B120" s="5"/>
      <c r="C120" s="5"/>
      <c r="D120" s="5"/>
      <c r="E120" s="5"/>
      <c r="F120" s="5"/>
      <c r="G120" s="5"/>
    </row>
    <row r="121" spans="1:7" x14ac:dyDescent="0.3">
      <c r="A121" s="88" t="s">
        <v>1158</v>
      </c>
      <c r="B121" s="100">
        <v>1655</v>
      </c>
      <c r="C121" s="100">
        <v>805</v>
      </c>
      <c r="D121" s="100">
        <v>2263</v>
      </c>
      <c r="E121" s="100">
        <v>987</v>
      </c>
      <c r="F121" s="100">
        <v>1075</v>
      </c>
      <c r="G121" s="100">
        <v>6785</v>
      </c>
    </row>
    <row r="122" spans="1:7" x14ac:dyDescent="0.3">
      <c r="A122" s="88" t="s">
        <v>1165</v>
      </c>
      <c r="B122" s="100">
        <v>1104</v>
      </c>
      <c r="C122" s="100">
        <v>2280</v>
      </c>
      <c r="D122" s="100">
        <v>1445</v>
      </c>
      <c r="E122" s="100">
        <v>1722</v>
      </c>
      <c r="F122" s="100">
        <v>1196</v>
      </c>
      <c r="G122" s="100">
        <v>7747</v>
      </c>
    </row>
    <row r="123" spans="1:7" x14ac:dyDescent="0.3">
      <c r="A123" s="88" t="s">
        <v>1174</v>
      </c>
      <c r="B123" s="100">
        <v>372</v>
      </c>
      <c r="C123" s="100">
        <v>1818</v>
      </c>
      <c r="D123" s="100">
        <v>1346</v>
      </c>
      <c r="E123" s="100">
        <v>1156</v>
      </c>
      <c r="F123" s="100">
        <v>1484</v>
      </c>
      <c r="G123" s="100">
        <v>6176</v>
      </c>
    </row>
    <row r="124" spans="1:7" x14ac:dyDescent="0.3">
      <c r="A124" s="88" t="s">
        <v>1181</v>
      </c>
      <c r="B124" s="100">
        <v>1415</v>
      </c>
      <c r="C124" s="100">
        <v>1271</v>
      </c>
      <c r="D124" s="100">
        <v>1214</v>
      </c>
      <c r="E124" s="100">
        <v>1135</v>
      </c>
      <c r="F124" s="100">
        <v>1566</v>
      </c>
      <c r="G124" s="100">
        <v>6601</v>
      </c>
    </row>
    <row r="125" spans="1:7" x14ac:dyDescent="0.3">
      <c r="A125" s="88" t="s">
        <v>1169</v>
      </c>
      <c r="B125" s="100">
        <v>1362</v>
      </c>
      <c r="C125" s="100">
        <v>1363</v>
      </c>
      <c r="D125" s="100">
        <v>1152</v>
      </c>
      <c r="E125" s="100">
        <v>777</v>
      </c>
      <c r="F125" s="100">
        <v>750</v>
      </c>
      <c r="G125" s="100">
        <v>5404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E2E11-6ADE-41AC-9532-C96DEE4D82AE}">
  <dimension ref="E2:F7"/>
  <sheetViews>
    <sheetView workbookViewId="0">
      <selection activeCell="L14" sqref="L14"/>
    </sheetView>
  </sheetViews>
  <sheetFormatPr defaultRowHeight="14.4" x14ac:dyDescent="0.3"/>
  <cols>
    <col min="1" max="4" width="8.796875" style="48"/>
    <col min="5" max="5" width="12" style="48" customWidth="1"/>
    <col min="6" max="6" width="10.8984375" style="48" customWidth="1"/>
    <col min="7" max="16384" width="8.796875" style="48"/>
  </cols>
  <sheetData>
    <row r="2" spans="5:6" x14ac:dyDescent="0.3">
      <c r="E2" s="48" t="s">
        <v>2216</v>
      </c>
      <c r="F2" s="48" t="s">
        <v>2217</v>
      </c>
    </row>
    <row r="3" spans="5:6" ht="25.5" customHeight="1" x14ac:dyDescent="0.3">
      <c r="E3" s="48" t="s">
        <v>1172</v>
      </c>
      <c r="F3" s="48" t="e" vm="1">
        <v>#VALUE!</v>
      </c>
    </row>
    <row r="4" spans="5:6" ht="25.5" customHeight="1" x14ac:dyDescent="0.3">
      <c r="E4" s="48" t="s">
        <v>1166</v>
      </c>
      <c r="F4" s="48" t="e" vm="2">
        <v>#VALUE!</v>
      </c>
    </row>
    <row r="5" spans="5:6" ht="25.5" customHeight="1" x14ac:dyDescent="0.3">
      <c r="E5" s="48" t="s">
        <v>1184</v>
      </c>
      <c r="F5" s="48" t="e" vm="3">
        <v>#VALUE!</v>
      </c>
    </row>
    <row r="6" spans="5:6" ht="25.5" customHeight="1" x14ac:dyDescent="0.3">
      <c r="E6" s="48" t="s">
        <v>1178</v>
      </c>
      <c r="F6" s="48" t="e" vm="4">
        <v>#VALUE!</v>
      </c>
    </row>
    <row r="7" spans="5:6" ht="25.5" customHeight="1" x14ac:dyDescent="0.3">
      <c r="E7" s="48" t="s">
        <v>1157</v>
      </c>
      <c r="F7" s="48" t="e" vm="5">
        <v>#VALUE!</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04098-D055-4E0A-96D4-07B9FAAA160A}">
  <dimension ref="A1:AC41"/>
  <sheetViews>
    <sheetView tabSelected="1" zoomScale="68" zoomScaleNormal="85" workbookViewId="0">
      <selection activeCell="Y10" sqref="Y10"/>
    </sheetView>
  </sheetViews>
  <sheetFormatPr defaultRowHeight="14.4" x14ac:dyDescent="0.3"/>
  <cols>
    <col min="1" max="2" width="2.09765625" customWidth="1"/>
    <col min="5" max="5" width="5.796875" customWidth="1"/>
    <col min="15" max="15" width="4.69921875" customWidth="1"/>
    <col min="16" max="16" width="12.59765625" customWidth="1"/>
    <col min="22" max="22" width="8.796875" customWidth="1"/>
  </cols>
  <sheetData>
    <row r="1" spans="1:29" s="113" customFormat="1" x14ac:dyDescent="0.3">
      <c r="A1" s="114" t="s">
        <v>2235</v>
      </c>
    </row>
    <row r="2" spans="1:29" s="113" customFormat="1" x14ac:dyDescent="0.3"/>
    <row r="3" spans="1:29" s="113" customFormat="1" x14ac:dyDescent="0.3"/>
    <row r="4" spans="1:29" x14ac:dyDescent="0.3">
      <c r="A4" s="94"/>
      <c r="B4" s="94"/>
      <c r="C4" s="94"/>
      <c r="D4" s="94"/>
      <c r="E4" s="94"/>
      <c r="F4" s="94"/>
      <c r="G4" s="94"/>
      <c r="H4" s="94"/>
      <c r="I4" s="94"/>
      <c r="J4" s="94"/>
      <c r="K4" s="94"/>
      <c r="L4" s="94"/>
      <c r="M4" s="94"/>
      <c r="N4" s="94"/>
      <c r="O4" s="94"/>
      <c r="P4" s="94"/>
      <c r="Q4" s="94"/>
      <c r="R4" s="94"/>
      <c r="S4" s="94"/>
      <c r="T4" s="94"/>
      <c r="U4" s="94"/>
      <c r="V4" s="94"/>
      <c r="W4" s="94"/>
      <c r="X4" s="94"/>
      <c r="Y4" s="94"/>
      <c r="Z4" s="94"/>
      <c r="AA4" s="94"/>
      <c r="AB4" s="94"/>
      <c r="AC4" s="94"/>
    </row>
    <row r="5" spans="1:29" x14ac:dyDescent="0.3">
      <c r="A5" s="94"/>
      <c r="B5" s="94"/>
      <c r="C5" s="94"/>
      <c r="D5" s="94"/>
      <c r="E5" s="94"/>
      <c r="F5" s="94"/>
      <c r="G5" s="94"/>
      <c r="H5" s="94"/>
      <c r="I5" s="94"/>
      <c r="J5" s="94"/>
      <c r="K5" s="94"/>
      <c r="L5" s="94"/>
      <c r="M5" s="94"/>
      <c r="N5" s="94"/>
      <c r="O5" s="94"/>
      <c r="P5" s="94"/>
      <c r="Q5" s="94"/>
      <c r="R5" s="94"/>
      <c r="S5" s="94"/>
      <c r="T5" s="94"/>
      <c r="U5" s="94"/>
      <c r="V5" s="94"/>
      <c r="W5" s="94"/>
      <c r="X5" s="94"/>
      <c r="Y5" s="94"/>
      <c r="Z5" s="94"/>
      <c r="AA5" s="94"/>
      <c r="AB5" s="94"/>
      <c r="AC5" s="94"/>
    </row>
    <row r="6" spans="1:29" x14ac:dyDescent="0.3">
      <c r="A6" s="94"/>
      <c r="B6" s="94"/>
      <c r="C6" s="94"/>
      <c r="D6" s="94"/>
      <c r="E6" s="94"/>
      <c r="F6" s="94"/>
      <c r="G6" s="94"/>
      <c r="H6" s="94"/>
      <c r="I6" s="94"/>
      <c r="J6" s="94"/>
      <c r="K6" s="94"/>
      <c r="L6" s="94"/>
      <c r="M6" s="94"/>
      <c r="N6" s="94"/>
      <c r="O6" s="94"/>
      <c r="P6" s="94"/>
      <c r="Q6" s="94"/>
      <c r="R6" s="94"/>
      <c r="S6" s="94"/>
      <c r="T6" s="94"/>
      <c r="U6" s="94"/>
      <c r="V6" s="94"/>
      <c r="W6" s="94"/>
      <c r="X6" s="94"/>
      <c r="Y6" s="94"/>
      <c r="Z6" s="94"/>
      <c r="AA6" s="94"/>
      <c r="AB6" s="94"/>
      <c r="AC6" s="94"/>
    </row>
    <row r="7" spans="1:29" x14ac:dyDescent="0.3">
      <c r="A7" s="94"/>
      <c r="B7" s="94"/>
      <c r="C7" s="94"/>
      <c r="D7" s="94"/>
      <c r="E7" s="94"/>
      <c r="F7" s="94"/>
      <c r="G7" s="94"/>
      <c r="H7" s="94"/>
      <c r="I7" s="94"/>
      <c r="J7" s="94"/>
      <c r="K7" s="94"/>
      <c r="L7" s="94"/>
      <c r="M7" s="94"/>
      <c r="N7" s="94"/>
      <c r="O7" s="94"/>
      <c r="P7" s="94"/>
      <c r="Q7" s="94"/>
      <c r="R7" s="94"/>
      <c r="S7" s="94"/>
      <c r="T7" s="94"/>
      <c r="U7" s="94"/>
      <c r="V7" s="94"/>
      <c r="W7" s="94"/>
      <c r="X7" s="94"/>
      <c r="Y7" s="94"/>
      <c r="Z7" s="94"/>
      <c r="AA7" s="94"/>
      <c r="AB7" s="94"/>
      <c r="AC7" s="94"/>
    </row>
    <row r="8" spans="1:29" x14ac:dyDescent="0.3">
      <c r="A8" s="94"/>
      <c r="B8" s="94"/>
      <c r="C8" s="94"/>
      <c r="D8" s="94"/>
      <c r="E8" s="94"/>
      <c r="F8" s="94"/>
      <c r="G8" s="94"/>
      <c r="H8" s="94"/>
      <c r="I8" s="94"/>
      <c r="J8" s="94"/>
      <c r="K8" s="94"/>
      <c r="L8" s="94"/>
      <c r="M8" s="94"/>
      <c r="N8" s="94"/>
      <c r="O8" s="94"/>
      <c r="P8" s="94"/>
      <c r="Q8" s="94"/>
      <c r="R8" s="94"/>
      <c r="S8" s="94"/>
      <c r="T8" s="94"/>
      <c r="U8" s="94"/>
      <c r="V8" s="94"/>
      <c r="W8" s="94"/>
      <c r="X8" s="94"/>
      <c r="Y8" s="94"/>
      <c r="Z8" s="94"/>
      <c r="AA8" s="94"/>
      <c r="AB8" s="94"/>
      <c r="AC8" s="94"/>
    </row>
    <row r="9" spans="1:29" x14ac:dyDescent="0.3">
      <c r="A9" s="94"/>
      <c r="B9" s="94"/>
      <c r="C9" s="94"/>
      <c r="D9" s="94"/>
      <c r="E9" s="94"/>
      <c r="F9" s="94"/>
      <c r="G9" s="94"/>
      <c r="H9" s="94"/>
      <c r="I9" s="94"/>
      <c r="J9" s="94"/>
      <c r="K9" s="94"/>
      <c r="L9" s="94"/>
      <c r="M9" s="94"/>
      <c r="N9" s="94"/>
      <c r="O9" s="94"/>
      <c r="P9" s="94"/>
      <c r="Q9" s="94"/>
      <c r="R9" s="94"/>
      <c r="S9" s="94"/>
      <c r="T9" s="94"/>
      <c r="U9" s="94"/>
      <c r="V9" s="94"/>
      <c r="W9" s="94"/>
      <c r="X9" s="94"/>
      <c r="Y9" s="94"/>
      <c r="Z9" s="94"/>
      <c r="AA9" s="94"/>
      <c r="AB9" s="94"/>
      <c r="AC9" s="94"/>
    </row>
    <row r="10" spans="1:29" x14ac:dyDescent="0.3">
      <c r="A10" s="94"/>
      <c r="B10" s="94"/>
      <c r="C10" s="94"/>
      <c r="D10" s="94"/>
      <c r="E10" s="94"/>
      <c r="F10" s="94"/>
      <c r="G10" s="94"/>
      <c r="H10" s="94"/>
      <c r="I10" s="94"/>
      <c r="J10" s="94"/>
      <c r="K10" s="94"/>
      <c r="L10" s="94"/>
      <c r="M10" s="94"/>
      <c r="N10" s="94"/>
      <c r="O10" s="94"/>
      <c r="P10" s="94"/>
      <c r="Q10" s="94"/>
      <c r="R10" s="94"/>
      <c r="S10" s="94"/>
      <c r="T10" s="94"/>
      <c r="U10" s="94"/>
      <c r="V10" s="94"/>
      <c r="W10" s="94"/>
      <c r="X10" s="94"/>
      <c r="Y10" s="94"/>
      <c r="Z10" s="94"/>
      <c r="AA10" s="94"/>
      <c r="AB10" s="94"/>
      <c r="AC10" s="94"/>
    </row>
    <row r="11" spans="1:29" x14ac:dyDescent="0.3">
      <c r="A11" s="94"/>
      <c r="B11" s="94"/>
      <c r="C11" s="94"/>
      <c r="D11" s="94"/>
      <c r="E11" s="94"/>
      <c r="F11" s="94"/>
      <c r="G11" s="94"/>
      <c r="H11" s="94"/>
      <c r="I11" s="94"/>
      <c r="J11" s="94"/>
      <c r="K11" s="94"/>
      <c r="L11" s="94"/>
      <c r="M11" s="94"/>
      <c r="N11" s="94"/>
      <c r="O11" s="94"/>
      <c r="P11" s="94"/>
      <c r="Q11" s="94"/>
      <c r="R11" s="94"/>
      <c r="S11" s="94"/>
      <c r="T11" s="94"/>
      <c r="U11" s="94"/>
      <c r="V11" s="94"/>
      <c r="W11" s="94"/>
      <c r="X11" s="94"/>
      <c r="Y11" s="94"/>
      <c r="Z11" s="94"/>
      <c r="AA11" s="94"/>
      <c r="AB11" s="94"/>
      <c r="AC11" s="94"/>
    </row>
    <row r="12" spans="1:29" x14ac:dyDescent="0.3">
      <c r="A12" s="94"/>
      <c r="B12" s="94"/>
      <c r="C12" s="94"/>
      <c r="D12" s="94"/>
      <c r="E12" s="94"/>
      <c r="F12" s="94"/>
      <c r="G12" s="94"/>
      <c r="H12" s="94"/>
      <c r="I12" s="94"/>
      <c r="J12" s="94"/>
      <c r="K12" s="94"/>
      <c r="L12" s="94"/>
      <c r="M12" s="94"/>
      <c r="N12" s="94"/>
      <c r="O12" s="94"/>
      <c r="P12" s="94"/>
      <c r="Q12" s="94"/>
      <c r="R12" s="94"/>
      <c r="S12" s="94"/>
      <c r="T12" s="94"/>
      <c r="U12" s="94"/>
      <c r="V12" s="94"/>
      <c r="W12" s="94"/>
      <c r="X12" s="94"/>
      <c r="Y12" s="94"/>
      <c r="Z12" s="94"/>
      <c r="AA12" s="94"/>
      <c r="AB12" s="94"/>
      <c r="AC12" s="94"/>
    </row>
    <row r="13" spans="1:29" x14ac:dyDescent="0.3">
      <c r="A13" s="94"/>
      <c r="B13" s="94"/>
      <c r="C13" s="94"/>
      <c r="D13" s="94"/>
      <c r="E13" s="94"/>
      <c r="F13" s="94"/>
      <c r="G13" s="94"/>
      <c r="H13" s="94"/>
      <c r="I13" s="94"/>
      <c r="J13" s="94"/>
      <c r="K13" s="94"/>
      <c r="L13" s="94"/>
      <c r="M13" s="94"/>
      <c r="N13" s="94"/>
      <c r="O13" s="94"/>
      <c r="P13" s="94"/>
      <c r="Q13" s="94"/>
      <c r="R13" s="94"/>
      <c r="S13" s="94"/>
      <c r="T13" s="94"/>
      <c r="U13" s="94"/>
      <c r="V13" s="94"/>
      <c r="W13" s="94"/>
      <c r="X13" s="94"/>
      <c r="Y13" s="94"/>
      <c r="Z13" s="94"/>
      <c r="AA13" s="94"/>
      <c r="AB13" s="94"/>
      <c r="AC13" s="94"/>
    </row>
    <row r="14" spans="1:29" x14ac:dyDescent="0.3">
      <c r="A14" s="94"/>
      <c r="B14" s="94"/>
      <c r="C14" s="94"/>
      <c r="D14" s="94"/>
      <c r="E14" s="94"/>
      <c r="F14" s="94"/>
      <c r="G14" s="94"/>
      <c r="H14" s="94"/>
      <c r="I14" s="94"/>
      <c r="J14" s="94"/>
      <c r="K14" s="94"/>
      <c r="L14" s="94"/>
      <c r="M14" s="94"/>
      <c r="N14" s="94"/>
      <c r="O14" s="94"/>
      <c r="P14" s="94"/>
      <c r="Q14" s="94"/>
      <c r="R14" s="94"/>
      <c r="S14" s="94"/>
      <c r="T14" s="94"/>
      <c r="U14" s="94"/>
      <c r="V14" s="94"/>
      <c r="W14" s="94"/>
      <c r="X14" s="94"/>
      <c r="Y14" s="94"/>
      <c r="Z14" s="94"/>
      <c r="AA14" s="94"/>
      <c r="AB14" s="94"/>
      <c r="AC14" s="94"/>
    </row>
    <row r="15" spans="1:29" x14ac:dyDescent="0.3">
      <c r="A15" s="94"/>
      <c r="B15" s="94"/>
      <c r="C15" s="94"/>
      <c r="D15" s="94"/>
      <c r="E15" s="94"/>
      <c r="F15" s="94"/>
      <c r="G15" s="94"/>
      <c r="H15" s="94"/>
      <c r="I15" s="94"/>
      <c r="J15" s="94"/>
      <c r="K15" s="94"/>
      <c r="L15" s="94"/>
      <c r="M15" s="94"/>
      <c r="N15" s="94"/>
      <c r="O15" s="94"/>
      <c r="P15" s="94"/>
      <c r="Q15" s="94"/>
      <c r="R15" s="94"/>
      <c r="S15" s="94"/>
      <c r="T15" s="94"/>
      <c r="U15" s="94"/>
      <c r="V15" s="94"/>
      <c r="W15" s="94"/>
      <c r="X15" s="94"/>
      <c r="Y15" s="94"/>
      <c r="Z15" s="94"/>
      <c r="AA15" s="94"/>
      <c r="AB15" s="94"/>
      <c r="AC15" s="94"/>
    </row>
    <row r="16" spans="1:29" x14ac:dyDescent="0.3">
      <c r="A16" s="94"/>
      <c r="B16" s="94"/>
      <c r="C16" s="94"/>
      <c r="D16" s="94"/>
      <c r="E16" s="94"/>
      <c r="F16" s="94"/>
      <c r="G16" s="94"/>
      <c r="H16" s="94"/>
      <c r="I16" s="94"/>
      <c r="J16" s="94"/>
      <c r="K16" s="94"/>
      <c r="L16" s="94"/>
      <c r="M16" s="94"/>
      <c r="N16" s="94"/>
      <c r="O16" s="94"/>
      <c r="P16" s="94"/>
      <c r="Q16" s="94"/>
      <c r="R16" s="94"/>
      <c r="S16" s="94"/>
      <c r="T16" s="94"/>
      <c r="U16" s="94"/>
      <c r="V16" s="94"/>
      <c r="W16" s="94"/>
      <c r="X16" s="94"/>
      <c r="Y16" s="94"/>
      <c r="Z16" s="94"/>
      <c r="AA16" s="94"/>
      <c r="AB16" s="94"/>
      <c r="AC16" s="94"/>
    </row>
    <row r="17" spans="1:29" x14ac:dyDescent="0.3">
      <c r="A17" s="94"/>
      <c r="B17" s="94"/>
      <c r="C17" s="94"/>
      <c r="D17" s="94"/>
      <c r="E17" s="94"/>
      <c r="F17" s="94"/>
      <c r="G17" s="94"/>
      <c r="H17" s="94"/>
      <c r="I17" s="94"/>
      <c r="J17" s="94"/>
      <c r="K17" s="94"/>
      <c r="L17" s="94"/>
      <c r="M17" s="94"/>
      <c r="N17" s="94"/>
      <c r="O17" s="94"/>
      <c r="P17" s="101"/>
      <c r="Q17" s="110" t="s">
        <v>1172</v>
      </c>
      <c r="R17" s="110" t="s">
        <v>1166</v>
      </c>
      <c r="S17" s="110" t="s">
        <v>1184</v>
      </c>
      <c r="T17" s="110" t="s">
        <v>1178</v>
      </c>
      <c r="U17" s="110" t="s">
        <v>1157</v>
      </c>
      <c r="V17" s="111" t="s">
        <v>2232</v>
      </c>
      <c r="W17" s="94"/>
      <c r="X17" s="94"/>
      <c r="Y17" s="94"/>
      <c r="Z17" s="94"/>
      <c r="AA17" s="94"/>
      <c r="AB17" s="94"/>
      <c r="AC17" s="94"/>
    </row>
    <row r="18" spans="1:29" x14ac:dyDescent="0.3">
      <c r="A18" s="94"/>
      <c r="B18" s="94"/>
      <c r="C18" s="94"/>
      <c r="D18" s="94"/>
      <c r="E18" s="94"/>
      <c r="F18" s="94"/>
      <c r="G18" s="94"/>
      <c r="H18" s="94"/>
      <c r="I18" s="94"/>
      <c r="J18" s="94"/>
      <c r="K18" s="94"/>
      <c r="L18" s="94"/>
      <c r="M18" s="94"/>
      <c r="N18" s="94"/>
      <c r="O18" s="94"/>
      <c r="P18" s="112" t="str">
        <f>'dashbord pivot calc'!A108</f>
        <v>Cincinnati</v>
      </c>
      <c r="Q18" s="102"/>
      <c r="R18" s="102"/>
      <c r="S18" s="102"/>
      <c r="T18" s="102"/>
      <c r="U18" s="102"/>
      <c r="V18" s="103"/>
      <c r="W18" s="94"/>
      <c r="X18" s="94"/>
      <c r="Y18" s="94"/>
      <c r="Z18" s="94"/>
      <c r="AA18" s="94"/>
      <c r="AB18" s="94"/>
      <c r="AC18" s="94"/>
    </row>
    <row r="19" spans="1:29" x14ac:dyDescent="0.3">
      <c r="A19" s="94"/>
      <c r="B19" s="94"/>
      <c r="C19" s="94"/>
      <c r="D19" s="94"/>
      <c r="E19" s="94"/>
      <c r="F19" s="94"/>
      <c r="G19" s="94"/>
      <c r="H19" s="94"/>
      <c r="I19" s="94"/>
      <c r="J19" s="94"/>
      <c r="K19" s="94"/>
      <c r="L19" s="94"/>
      <c r="M19" s="94"/>
      <c r="N19" s="94"/>
      <c r="O19" s="94"/>
      <c r="P19" s="104" t="str">
        <f>'dashbord pivot calc'!A109</f>
        <v>C0003</v>
      </c>
      <c r="Q19" s="105">
        <f>'dashbord pivot calc'!B109</f>
        <v>891</v>
      </c>
      <c r="R19" s="105">
        <f>'dashbord pivot calc'!C109</f>
        <v>1332</v>
      </c>
      <c r="S19" s="105">
        <f>'dashbord pivot calc'!D109</f>
        <v>1282</v>
      </c>
      <c r="T19" s="105">
        <f>'dashbord pivot calc'!E109</f>
        <v>739</v>
      </c>
      <c r="U19" s="105">
        <f>'dashbord pivot calc'!F109</f>
        <v>560</v>
      </c>
      <c r="V19" s="106">
        <f>'dashbord pivot calc'!G109</f>
        <v>4804</v>
      </c>
      <c r="W19" s="94"/>
      <c r="X19" s="94"/>
      <c r="Y19" s="94"/>
      <c r="Z19" s="94"/>
      <c r="AA19" s="94"/>
      <c r="AB19" s="94"/>
      <c r="AC19" s="94"/>
    </row>
    <row r="20" spans="1:29" x14ac:dyDescent="0.3">
      <c r="A20" s="94"/>
      <c r="B20" s="94"/>
      <c r="C20" s="94"/>
      <c r="D20" s="94"/>
      <c r="E20" s="94"/>
      <c r="F20" s="94"/>
      <c r="G20" s="94"/>
      <c r="H20" s="94"/>
      <c r="I20" s="94"/>
      <c r="J20" s="94"/>
      <c r="K20" s="94"/>
      <c r="L20" s="94"/>
      <c r="M20" s="94"/>
      <c r="N20" s="94"/>
      <c r="O20" s="94"/>
      <c r="P20" s="104" t="str">
        <f>'dashbord pivot calc'!A110</f>
        <v>C0004</v>
      </c>
      <c r="Q20" s="105">
        <f>'dashbord pivot calc'!B110</f>
        <v>1991</v>
      </c>
      <c r="R20" s="105">
        <f>'dashbord pivot calc'!C110</f>
        <v>1886</v>
      </c>
      <c r="S20" s="105">
        <f>'dashbord pivot calc'!D110</f>
        <v>1206</v>
      </c>
      <c r="T20" s="105">
        <f>'dashbord pivot calc'!E110</f>
        <v>884</v>
      </c>
      <c r="U20" s="105">
        <f>'dashbord pivot calc'!F110</f>
        <v>1722</v>
      </c>
      <c r="V20" s="106">
        <f>'dashbord pivot calc'!G110</f>
        <v>7689</v>
      </c>
      <c r="W20" s="94"/>
      <c r="X20" s="94"/>
      <c r="Y20" s="94"/>
      <c r="Z20" s="94"/>
      <c r="AA20" s="94"/>
      <c r="AB20" s="94"/>
      <c r="AC20" s="94"/>
    </row>
    <row r="21" spans="1:29" x14ac:dyDescent="0.3">
      <c r="A21" s="94"/>
      <c r="B21" s="94"/>
      <c r="C21" s="94"/>
      <c r="D21" s="94"/>
      <c r="E21" s="94"/>
      <c r="F21" s="94"/>
      <c r="G21" s="94"/>
      <c r="H21" s="94"/>
      <c r="I21" s="94"/>
      <c r="J21" s="94"/>
      <c r="K21" s="94"/>
      <c r="L21" s="94"/>
      <c r="M21" s="94"/>
      <c r="N21" s="94"/>
      <c r="O21" s="94"/>
      <c r="P21" s="104" t="str">
        <f>'dashbord pivot calc'!A111</f>
        <v>C0011</v>
      </c>
      <c r="Q21" s="105">
        <f>'dashbord pivot calc'!B111</f>
        <v>1163</v>
      </c>
      <c r="R21" s="105">
        <f>'dashbord pivot calc'!C111</f>
        <v>1180</v>
      </c>
      <c r="S21" s="105">
        <f>'dashbord pivot calc'!D111</f>
        <v>1616</v>
      </c>
      <c r="T21" s="105">
        <f>'dashbord pivot calc'!E111</f>
        <v>1043</v>
      </c>
      <c r="U21" s="105">
        <f>'dashbord pivot calc'!F111</f>
        <v>1747</v>
      </c>
      <c r="V21" s="106">
        <f>'dashbord pivot calc'!G111</f>
        <v>6749</v>
      </c>
      <c r="W21" s="94"/>
      <c r="X21" s="94"/>
      <c r="Y21" s="94"/>
      <c r="Z21" s="94"/>
      <c r="AA21" s="94"/>
      <c r="AB21" s="94"/>
      <c r="AC21" s="94"/>
    </row>
    <row r="22" spans="1:29" x14ac:dyDescent="0.3">
      <c r="A22" s="94"/>
      <c r="B22" s="94"/>
      <c r="C22" s="94"/>
      <c r="D22" s="94"/>
      <c r="E22" s="94"/>
      <c r="F22" s="94"/>
      <c r="G22" s="94"/>
      <c r="H22" s="94"/>
      <c r="I22" s="94"/>
      <c r="J22" s="94"/>
      <c r="K22" s="94"/>
      <c r="L22" s="94"/>
      <c r="M22" s="94"/>
      <c r="N22" s="94"/>
      <c r="O22" s="94"/>
      <c r="P22" s="104" t="str">
        <f>'dashbord pivot calc'!A112</f>
        <v>C0012</v>
      </c>
      <c r="Q22" s="105">
        <f>'dashbord pivot calc'!B112</f>
        <v>1438</v>
      </c>
      <c r="R22" s="105">
        <f>'dashbord pivot calc'!C112</f>
        <v>1616</v>
      </c>
      <c r="S22" s="105">
        <f>'dashbord pivot calc'!D112</f>
        <v>866</v>
      </c>
      <c r="T22" s="105">
        <f>'dashbord pivot calc'!E112</f>
        <v>829</v>
      </c>
      <c r="U22" s="105">
        <f>'dashbord pivot calc'!F112</f>
        <v>2070</v>
      </c>
      <c r="V22" s="106">
        <f>'dashbord pivot calc'!G112</f>
        <v>6819</v>
      </c>
      <c r="W22" s="94"/>
      <c r="X22" s="94"/>
      <c r="Y22" s="94"/>
      <c r="Z22" s="94"/>
      <c r="AA22" s="94"/>
      <c r="AB22" s="94"/>
      <c r="AC22" s="94"/>
    </row>
    <row r="23" spans="1:29" x14ac:dyDescent="0.3">
      <c r="A23" s="94"/>
      <c r="B23" s="94"/>
      <c r="C23" s="94"/>
      <c r="D23" s="94"/>
      <c r="E23" s="94"/>
      <c r="F23" s="94"/>
      <c r="G23" s="94"/>
      <c r="H23" s="94"/>
      <c r="I23" s="94"/>
      <c r="J23" s="94"/>
      <c r="K23" s="94"/>
      <c r="L23" s="94"/>
      <c r="M23" s="94"/>
      <c r="N23" s="94"/>
      <c r="O23" s="94"/>
      <c r="P23" s="112" t="str">
        <f>'dashbord pivot calc'!A113</f>
        <v>Cleveland</v>
      </c>
      <c r="Q23" s="105"/>
      <c r="R23" s="105"/>
      <c r="S23" s="105"/>
      <c r="T23" s="105"/>
      <c r="U23" s="105"/>
      <c r="V23" s="106"/>
      <c r="W23" s="94"/>
      <c r="X23" s="94"/>
      <c r="Y23" s="94"/>
      <c r="Z23" s="94"/>
      <c r="AA23" s="94"/>
      <c r="AB23" s="94"/>
      <c r="AC23" s="94"/>
    </row>
    <row r="24" spans="1:29" x14ac:dyDescent="0.3">
      <c r="A24" s="94"/>
      <c r="B24" s="94"/>
      <c r="C24" s="94"/>
      <c r="D24" s="94"/>
      <c r="E24" s="94"/>
      <c r="F24" s="94"/>
      <c r="G24" s="94"/>
      <c r="H24" s="94"/>
      <c r="I24" s="94"/>
      <c r="J24" s="94"/>
      <c r="K24" s="94"/>
      <c r="L24" s="94"/>
      <c r="M24" s="94"/>
      <c r="N24" s="94"/>
      <c r="O24" s="94"/>
      <c r="P24" s="104" t="str">
        <f>'dashbord pivot calc'!A114</f>
        <v>C0002</v>
      </c>
      <c r="Q24" s="105">
        <f>'dashbord pivot calc'!B114</f>
        <v>1233</v>
      </c>
      <c r="R24" s="105">
        <f>'dashbord pivot calc'!C114</f>
        <v>223</v>
      </c>
      <c r="S24" s="105">
        <f>'dashbord pivot calc'!D114</f>
        <v>1680</v>
      </c>
      <c r="T24" s="105">
        <f>'dashbord pivot calc'!E114</f>
        <v>990</v>
      </c>
      <c r="U24" s="105">
        <f>'dashbord pivot calc'!F114</f>
        <v>1508</v>
      </c>
      <c r="V24" s="106">
        <f>'dashbord pivot calc'!G114</f>
        <v>5634</v>
      </c>
      <c r="W24" s="94"/>
      <c r="X24" s="94"/>
      <c r="Y24" s="94"/>
      <c r="Z24" s="94"/>
      <c r="AA24" s="94"/>
      <c r="AB24" s="94"/>
      <c r="AC24" s="94"/>
    </row>
    <row r="25" spans="1:29" x14ac:dyDescent="0.3">
      <c r="A25" s="94"/>
      <c r="B25" s="94"/>
      <c r="C25" s="94"/>
      <c r="D25" s="94"/>
      <c r="E25" s="94"/>
      <c r="F25" s="94"/>
      <c r="G25" s="94"/>
      <c r="H25" s="94"/>
      <c r="I25" s="94"/>
      <c r="J25" s="94"/>
      <c r="K25" s="94"/>
      <c r="L25" s="94"/>
      <c r="M25" s="94"/>
      <c r="N25" s="94"/>
      <c r="O25" s="94"/>
      <c r="P25" s="104" t="str">
        <f>'dashbord pivot calc'!A115</f>
        <v>C0007</v>
      </c>
      <c r="Q25" s="105">
        <f>'dashbord pivot calc'!B115</f>
        <v>1598</v>
      </c>
      <c r="R25" s="105">
        <f>'dashbord pivot calc'!C115</f>
        <v>1907</v>
      </c>
      <c r="S25" s="105">
        <f>'dashbord pivot calc'!D115</f>
        <v>869</v>
      </c>
      <c r="T25" s="105">
        <f>'dashbord pivot calc'!E115</f>
        <v>1426</v>
      </c>
      <c r="U25" s="105">
        <f>'dashbord pivot calc'!F115</f>
        <v>1416</v>
      </c>
      <c r="V25" s="106">
        <f>'dashbord pivot calc'!G115</f>
        <v>7216</v>
      </c>
      <c r="W25" s="94"/>
      <c r="X25" s="94"/>
      <c r="Y25" s="94"/>
      <c r="Z25" s="94"/>
      <c r="AA25" s="94"/>
      <c r="AB25" s="94"/>
      <c r="AC25" s="94"/>
    </row>
    <row r="26" spans="1:29" x14ac:dyDescent="0.3">
      <c r="A26" s="94"/>
      <c r="B26" s="94"/>
      <c r="C26" s="94"/>
      <c r="D26" s="94"/>
      <c r="E26" s="94"/>
      <c r="F26" s="94"/>
      <c r="G26" s="94"/>
      <c r="H26" s="94"/>
      <c r="I26" s="94"/>
      <c r="J26" s="94"/>
      <c r="K26" s="94"/>
      <c r="L26" s="94"/>
      <c r="M26" s="94"/>
      <c r="N26" s="94"/>
      <c r="O26" s="94"/>
      <c r="P26" s="104" t="str">
        <f>'dashbord pivot calc'!A116</f>
        <v>C0008</v>
      </c>
      <c r="Q26" s="105">
        <f>'dashbord pivot calc'!B116</f>
        <v>900</v>
      </c>
      <c r="R26" s="105">
        <f>'dashbord pivot calc'!C116</f>
        <v>1016</v>
      </c>
      <c r="S26" s="105">
        <f>'dashbord pivot calc'!D116</f>
        <v>960</v>
      </c>
      <c r="T26" s="105">
        <f>'dashbord pivot calc'!E116</f>
        <v>940</v>
      </c>
      <c r="U26" s="105">
        <f>'dashbord pivot calc'!F116</f>
        <v>1193</v>
      </c>
      <c r="V26" s="106">
        <f>'dashbord pivot calc'!G116</f>
        <v>5009</v>
      </c>
      <c r="W26" s="94"/>
      <c r="X26" s="94"/>
      <c r="Y26" s="94"/>
      <c r="Z26" s="94"/>
      <c r="AA26" s="94"/>
      <c r="AB26" s="94"/>
      <c r="AC26" s="94"/>
    </row>
    <row r="27" spans="1:29" x14ac:dyDescent="0.3">
      <c r="A27" s="94"/>
      <c r="B27" s="94"/>
      <c r="C27" s="94"/>
      <c r="D27" s="94"/>
      <c r="E27" s="94"/>
      <c r="F27" s="94"/>
      <c r="G27" s="94"/>
      <c r="H27" s="94"/>
      <c r="I27" s="94"/>
      <c r="J27" s="94"/>
      <c r="K27" s="94"/>
      <c r="L27" s="94"/>
      <c r="M27" s="94"/>
      <c r="N27" s="94"/>
      <c r="O27" s="94"/>
      <c r="P27" s="104" t="str">
        <f>'dashbord pivot calc'!A117</f>
        <v>C0010</v>
      </c>
      <c r="Q27" s="105">
        <f>'dashbord pivot calc'!B117</f>
        <v>900</v>
      </c>
      <c r="R27" s="105">
        <f>'dashbord pivot calc'!C117</f>
        <v>1470</v>
      </c>
      <c r="S27" s="105">
        <f>'dashbord pivot calc'!D117</f>
        <v>1617</v>
      </c>
      <c r="T27" s="105">
        <f>'dashbord pivot calc'!E117</f>
        <v>1314</v>
      </c>
      <c r="U27" s="105">
        <f>'dashbord pivot calc'!F117</f>
        <v>941</v>
      </c>
      <c r="V27" s="106">
        <f>'dashbord pivot calc'!G117</f>
        <v>6242</v>
      </c>
      <c r="W27" s="94"/>
      <c r="X27" s="94"/>
      <c r="Y27" s="94"/>
      <c r="Z27" s="94"/>
      <c r="AA27" s="94"/>
      <c r="AB27" s="94"/>
      <c r="AC27" s="94"/>
    </row>
    <row r="28" spans="1:29" x14ac:dyDescent="0.3">
      <c r="A28" s="94"/>
      <c r="B28" s="94"/>
      <c r="C28" s="94"/>
      <c r="D28" s="94"/>
      <c r="E28" s="94"/>
      <c r="F28" s="94"/>
      <c r="G28" s="94"/>
      <c r="H28" s="94"/>
      <c r="I28" s="94"/>
      <c r="J28" s="94"/>
      <c r="K28" s="94"/>
      <c r="L28" s="94"/>
      <c r="M28" s="94"/>
      <c r="N28" s="94"/>
      <c r="O28" s="94"/>
      <c r="P28" s="104" t="str">
        <f>'dashbord pivot calc'!A118</f>
        <v>C0013</v>
      </c>
      <c r="Q28" s="105">
        <f>'dashbord pivot calc'!B118</f>
        <v>1255</v>
      </c>
      <c r="R28" s="105">
        <f>'dashbord pivot calc'!C118</f>
        <v>516</v>
      </c>
      <c r="S28" s="105">
        <f>'dashbord pivot calc'!D118</f>
        <v>1874</v>
      </c>
      <c r="T28" s="105">
        <f>'dashbord pivot calc'!E118</f>
        <v>1863</v>
      </c>
      <c r="U28" s="105">
        <f>'dashbord pivot calc'!F118</f>
        <v>1722</v>
      </c>
      <c r="V28" s="106">
        <f>'dashbord pivot calc'!G118</f>
        <v>7230</v>
      </c>
      <c r="W28" s="94"/>
      <c r="X28" s="94"/>
      <c r="Y28" s="94"/>
      <c r="Z28" s="94"/>
      <c r="AA28" s="94"/>
      <c r="AB28" s="94"/>
      <c r="AC28" s="94"/>
    </row>
    <row r="29" spans="1:29" x14ac:dyDescent="0.3">
      <c r="A29" s="94"/>
      <c r="B29" s="94"/>
      <c r="C29" s="94"/>
      <c r="D29" s="94"/>
      <c r="E29" s="94"/>
      <c r="F29" s="94"/>
      <c r="G29" s="94"/>
      <c r="H29" s="94"/>
      <c r="I29" s="94"/>
      <c r="J29" s="94"/>
      <c r="K29" s="94"/>
      <c r="L29" s="94"/>
      <c r="M29" s="94"/>
      <c r="N29" s="94"/>
      <c r="O29" s="94"/>
      <c r="P29" s="104" t="str">
        <f>'dashbord pivot calc'!A119</f>
        <v>C0015</v>
      </c>
      <c r="Q29" s="105">
        <f>'dashbord pivot calc'!B119</f>
        <v>1138</v>
      </c>
      <c r="R29" s="105">
        <f>'dashbord pivot calc'!C119</f>
        <v>1898</v>
      </c>
      <c r="S29" s="105">
        <f>'dashbord pivot calc'!D119</f>
        <v>1482</v>
      </c>
      <c r="T29" s="105">
        <f>'dashbord pivot calc'!E119</f>
        <v>846</v>
      </c>
      <c r="U29" s="105">
        <f>'dashbord pivot calc'!F119</f>
        <v>1154</v>
      </c>
      <c r="V29" s="106">
        <f>'dashbord pivot calc'!G119</f>
        <v>6518</v>
      </c>
      <c r="W29" s="94"/>
      <c r="X29" s="94"/>
      <c r="Y29" s="94"/>
      <c r="Z29" s="94"/>
      <c r="AA29" s="94"/>
      <c r="AB29" s="94"/>
      <c r="AC29" s="94"/>
    </row>
    <row r="30" spans="1:29" x14ac:dyDescent="0.3">
      <c r="A30" s="94"/>
      <c r="B30" s="94"/>
      <c r="C30" s="94"/>
      <c r="D30" s="94"/>
      <c r="E30" s="94"/>
      <c r="F30" s="94"/>
      <c r="G30" s="94"/>
      <c r="H30" s="94"/>
      <c r="I30" s="94"/>
      <c r="J30" s="94"/>
      <c r="K30" s="94"/>
      <c r="L30" s="94"/>
      <c r="M30" s="94"/>
      <c r="N30" s="94"/>
      <c r="O30" s="94"/>
      <c r="P30" s="112" t="str">
        <f>'dashbord pivot calc'!A120</f>
        <v>Columbus</v>
      </c>
      <c r="Q30" s="105"/>
      <c r="R30" s="105"/>
      <c r="S30" s="105"/>
      <c r="T30" s="105"/>
      <c r="U30" s="105"/>
      <c r="V30" s="106"/>
      <c r="W30" s="94"/>
      <c r="X30" s="94"/>
      <c r="Y30" s="94"/>
      <c r="Z30" s="94"/>
      <c r="AA30" s="94"/>
      <c r="AB30" s="94"/>
      <c r="AC30" s="94"/>
    </row>
    <row r="31" spans="1:29" x14ac:dyDescent="0.3">
      <c r="A31" s="94"/>
      <c r="B31" s="94"/>
      <c r="C31" s="94"/>
      <c r="D31" s="94"/>
      <c r="E31" s="94"/>
      <c r="F31" s="94"/>
      <c r="G31" s="94"/>
      <c r="H31" s="94"/>
      <c r="I31" s="94"/>
      <c r="J31" s="94"/>
      <c r="K31" s="94"/>
      <c r="L31" s="94"/>
      <c r="M31" s="94"/>
      <c r="N31" s="94"/>
      <c r="O31" s="94"/>
      <c r="P31" s="104" t="str">
        <f>'dashbord pivot calc'!A121</f>
        <v>C0001</v>
      </c>
      <c r="Q31" s="105">
        <f>'dashbord pivot calc'!B121</f>
        <v>1655</v>
      </c>
      <c r="R31" s="105">
        <f>'dashbord pivot calc'!C121</f>
        <v>805</v>
      </c>
      <c r="S31" s="105">
        <f>'dashbord pivot calc'!D121</f>
        <v>2263</v>
      </c>
      <c r="T31" s="105">
        <f>'dashbord pivot calc'!E121</f>
        <v>987</v>
      </c>
      <c r="U31" s="105">
        <f>'dashbord pivot calc'!F121</f>
        <v>1075</v>
      </c>
      <c r="V31" s="106">
        <f>'dashbord pivot calc'!G121</f>
        <v>6785</v>
      </c>
      <c r="W31" s="94"/>
      <c r="X31" s="94"/>
      <c r="Y31" s="94"/>
      <c r="Z31" s="94"/>
      <c r="AA31" s="94"/>
      <c r="AB31" s="94"/>
      <c r="AC31" s="94"/>
    </row>
    <row r="32" spans="1:29" x14ac:dyDescent="0.3">
      <c r="A32" s="94"/>
      <c r="B32" s="94"/>
      <c r="C32" s="94"/>
      <c r="D32" s="94"/>
      <c r="E32" s="94"/>
      <c r="F32" s="94"/>
      <c r="G32" s="94"/>
      <c r="H32" s="94"/>
      <c r="I32" s="94"/>
      <c r="J32" s="94"/>
      <c r="K32" s="94"/>
      <c r="L32" s="94"/>
      <c r="M32" s="94"/>
      <c r="N32" s="94"/>
      <c r="O32" s="94"/>
      <c r="P32" s="104" t="str">
        <f>'dashbord pivot calc'!A122</f>
        <v>C0005</v>
      </c>
      <c r="Q32" s="105">
        <f>'dashbord pivot calc'!B122</f>
        <v>1104</v>
      </c>
      <c r="R32" s="105">
        <f>'dashbord pivot calc'!C122</f>
        <v>2280</v>
      </c>
      <c r="S32" s="105">
        <f>'dashbord pivot calc'!D122</f>
        <v>1445</v>
      </c>
      <c r="T32" s="105">
        <f>'dashbord pivot calc'!E122</f>
        <v>1722</v>
      </c>
      <c r="U32" s="105">
        <f>'dashbord pivot calc'!F122</f>
        <v>1196</v>
      </c>
      <c r="V32" s="106">
        <f>'dashbord pivot calc'!G122</f>
        <v>7747</v>
      </c>
      <c r="W32" s="94"/>
      <c r="X32" s="94"/>
      <c r="Y32" s="94"/>
      <c r="Z32" s="94"/>
      <c r="AA32" s="94"/>
      <c r="AB32" s="94"/>
      <c r="AC32" s="94"/>
    </row>
    <row r="33" spans="1:29" x14ac:dyDescent="0.3">
      <c r="A33" s="94"/>
      <c r="B33" s="94"/>
      <c r="C33" s="94"/>
      <c r="D33" s="94"/>
      <c r="E33" s="94"/>
      <c r="F33" s="94"/>
      <c r="G33" s="94"/>
      <c r="H33" s="94"/>
      <c r="I33" s="94"/>
      <c r="J33" s="94"/>
      <c r="K33" s="94"/>
      <c r="L33" s="94"/>
      <c r="M33" s="94"/>
      <c r="N33" s="94"/>
      <c r="O33" s="94"/>
      <c r="P33" s="104" t="str">
        <f>'dashbord pivot calc'!A123</f>
        <v>C0006</v>
      </c>
      <c r="Q33" s="105">
        <f>'dashbord pivot calc'!B123</f>
        <v>372</v>
      </c>
      <c r="R33" s="105">
        <f>'dashbord pivot calc'!C123</f>
        <v>1818</v>
      </c>
      <c r="S33" s="105">
        <f>'dashbord pivot calc'!D123</f>
        <v>1346</v>
      </c>
      <c r="T33" s="105">
        <f>'dashbord pivot calc'!E123</f>
        <v>1156</v>
      </c>
      <c r="U33" s="105">
        <f>'dashbord pivot calc'!F123</f>
        <v>1484</v>
      </c>
      <c r="V33" s="106">
        <f>'dashbord pivot calc'!G123</f>
        <v>6176</v>
      </c>
      <c r="W33" s="94"/>
      <c r="X33" s="94"/>
      <c r="Y33" s="94"/>
      <c r="Z33" s="94"/>
      <c r="AA33" s="94"/>
      <c r="AB33" s="94"/>
      <c r="AC33" s="94"/>
    </row>
    <row r="34" spans="1:29" x14ac:dyDescent="0.3">
      <c r="A34" s="94"/>
      <c r="B34" s="94"/>
      <c r="C34" s="94"/>
      <c r="D34" s="94"/>
      <c r="E34" s="94"/>
      <c r="F34" s="94"/>
      <c r="G34" s="94"/>
      <c r="H34" s="94"/>
      <c r="I34" s="94"/>
      <c r="J34" s="94"/>
      <c r="K34" s="94"/>
      <c r="L34" s="94"/>
      <c r="M34" s="94"/>
      <c r="N34" s="94"/>
      <c r="O34" s="94"/>
      <c r="P34" s="104" t="str">
        <f>'dashbord pivot calc'!A124</f>
        <v>C0009</v>
      </c>
      <c r="Q34" s="105">
        <f>'dashbord pivot calc'!B124</f>
        <v>1415</v>
      </c>
      <c r="R34" s="105">
        <f>'dashbord pivot calc'!C124</f>
        <v>1271</v>
      </c>
      <c r="S34" s="105">
        <f>'dashbord pivot calc'!D124</f>
        <v>1214</v>
      </c>
      <c r="T34" s="105">
        <f>'dashbord pivot calc'!E124</f>
        <v>1135</v>
      </c>
      <c r="U34" s="105">
        <f>'dashbord pivot calc'!F124</f>
        <v>1566</v>
      </c>
      <c r="V34" s="106">
        <f>'dashbord pivot calc'!G124</f>
        <v>6601</v>
      </c>
      <c r="W34" s="94"/>
      <c r="X34" s="94"/>
      <c r="Y34" s="94"/>
      <c r="Z34" s="94"/>
      <c r="AA34" s="94"/>
      <c r="AB34" s="94"/>
      <c r="AC34" s="94"/>
    </row>
    <row r="35" spans="1:29" x14ac:dyDescent="0.3">
      <c r="A35" s="94"/>
      <c r="B35" s="94"/>
      <c r="C35" s="94"/>
      <c r="D35" s="94"/>
      <c r="E35" s="94"/>
      <c r="F35" s="94"/>
      <c r="G35" s="94"/>
      <c r="H35" s="94"/>
      <c r="I35" s="94"/>
      <c r="J35" s="94"/>
      <c r="K35" s="94"/>
      <c r="L35" s="94"/>
      <c r="M35" s="94"/>
      <c r="N35" s="94"/>
      <c r="O35" s="94"/>
      <c r="P35" s="107" t="str">
        <f>'dashbord pivot calc'!A125</f>
        <v>C0014</v>
      </c>
      <c r="Q35" s="108">
        <f>'dashbord pivot calc'!B125</f>
        <v>1362</v>
      </c>
      <c r="R35" s="108">
        <f>'dashbord pivot calc'!C125</f>
        <v>1363</v>
      </c>
      <c r="S35" s="108">
        <f>'dashbord pivot calc'!D125</f>
        <v>1152</v>
      </c>
      <c r="T35" s="108">
        <f>'dashbord pivot calc'!E125</f>
        <v>777</v>
      </c>
      <c r="U35" s="108">
        <f>'dashbord pivot calc'!F125</f>
        <v>750</v>
      </c>
      <c r="V35" s="109">
        <f>'dashbord pivot calc'!G125</f>
        <v>5404</v>
      </c>
      <c r="W35" s="94"/>
      <c r="X35" s="94"/>
      <c r="Y35" s="94"/>
      <c r="Z35" s="94"/>
      <c r="AA35" s="94"/>
      <c r="AB35" s="94"/>
      <c r="AC35" s="94"/>
    </row>
    <row r="36" spans="1:29" x14ac:dyDescent="0.3">
      <c r="A36" s="94"/>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4"/>
    </row>
    <row r="37" spans="1:29" x14ac:dyDescent="0.3">
      <c r="A37" s="94"/>
      <c r="B37" s="94"/>
      <c r="C37" s="94"/>
      <c r="D37" s="94"/>
      <c r="E37" s="94"/>
      <c r="F37" s="94"/>
      <c r="G37" s="94"/>
      <c r="H37" s="94"/>
      <c r="I37" s="94"/>
      <c r="J37" s="94"/>
      <c r="K37" s="94"/>
      <c r="L37" s="94"/>
      <c r="M37" s="94"/>
      <c r="N37" s="94"/>
      <c r="O37" s="94"/>
      <c r="P37" s="94"/>
      <c r="Q37" s="94"/>
      <c r="R37" s="94"/>
      <c r="S37" s="94"/>
      <c r="T37" s="94"/>
      <c r="U37" s="94"/>
      <c r="V37" s="94"/>
      <c r="W37" s="94"/>
      <c r="X37" s="94"/>
      <c r="Y37" s="94"/>
      <c r="Z37" s="94"/>
      <c r="AA37" s="94"/>
      <c r="AB37" s="94"/>
      <c r="AC37" s="94"/>
    </row>
    <row r="38" spans="1:29" x14ac:dyDescent="0.3">
      <c r="A38" s="94"/>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4"/>
    </row>
    <row r="39" spans="1:29" x14ac:dyDescent="0.3">
      <c r="A39" s="94"/>
      <c r="B39" s="94"/>
      <c r="C39" s="94"/>
      <c r="D39" s="94"/>
      <c r="E39" s="94"/>
      <c r="F39" s="94"/>
      <c r="G39" s="94"/>
      <c r="H39" s="94"/>
      <c r="I39" s="94"/>
      <c r="J39" s="94"/>
      <c r="K39" s="94"/>
      <c r="L39" s="94"/>
      <c r="M39" s="94"/>
      <c r="N39" s="94"/>
      <c r="O39" s="94"/>
      <c r="P39" s="94"/>
      <c r="Q39" s="94"/>
      <c r="R39" s="94"/>
      <c r="S39" s="94"/>
      <c r="T39" s="94"/>
      <c r="U39" s="94"/>
      <c r="V39" s="94"/>
      <c r="W39" s="94"/>
      <c r="X39" s="94"/>
      <c r="Y39" s="94"/>
      <c r="Z39" s="94"/>
      <c r="AA39" s="94"/>
      <c r="AB39" s="94"/>
      <c r="AC39" s="94"/>
    </row>
    <row r="40" spans="1:29" x14ac:dyDescent="0.3">
      <c r="A40" s="94"/>
      <c r="B40" s="94"/>
      <c r="C40" s="94"/>
      <c r="D40" s="94"/>
      <c r="E40" s="94"/>
      <c r="F40" s="94"/>
      <c r="G40" s="94"/>
      <c r="H40" s="94"/>
      <c r="I40" s="94"/>
      <c r="J40" s="94"/>
      <c r="K40" s="94"/>
      <c r="L40" s="94"/>
      <c r="M40" s="94"/>
      <c r="N40" s="94"/>
      <c r="O40" s="94"/>
      <c r="P40" s="94"/>
      <c r="Q40" s="94"/>
      <c r="R40" s="94"/>
      <c r="S40" s="94"/>
      <c r="T40" s="94"/>
      <c r="U40" s="94"/>
      <c r="V40" s="94"/>
      <c r="W40" s="94"/>
      <c r="X40" s="94"/>
      <c r="Y40" s="94"/>
      <c r="Z40" s="94"/>
      <c r="AA40" s="94"/>
      <c r="AB40" s="94"/>
      <c r="AC40" s="94"/>
    </row>
    <row r="41" spans="1:29" x14ac:dyDescent="0.3">
      <c r="A41" s="94"/>
      <c r="B41" s="94"/>
      <c r="C41" s="94"/>
      <c r="D41" s="94"/>
      <c r="E41" s="94"/>
      <c r="F41" s="94"/>
      <c r="G41" s="94"/>
      <c r="H41" s="94"/>
      <c r="I41" s="94"/>
      <c r="J41" s="94"/>
      <c r="K41" s="94"/>
      <c r="L41" s="94"/>
      <c r="M41" s="94"/>
      <c r="N41" s="94"/>
      <c r="O41" s="94"/>
      <c r="P41" s="94"/>
      <c r="Q41" s="94"/>
      <c r="R41" s="94"/>
      <c r="S41" s="94"/>
      <c r="T41" s="94"/>
      <c r="U41" s="94"/>
      <c r="V41" s="94"/>
      <c r="W41" s="94"/>
      <c r="X41" s="94"/>
      <c r="Y41" s="94"/>
      <c r="Z41" s="94"/>
      <c r="AA41" s="94"/>
      <c r="AB41" s="94"/>
      <c r="AC41" s="94"/>
    </row>
  </sheetData>
  <mergeCells count="1">
    <mergeCell ref="A1:XFD3"/>
  </mergeCells>
  <conditionalFormatting sqref="Q37:U37 Q19:U35">
    <cfRule type="dataBar" priority="6">
      <dataBar>
        <cfvo type="num" val="0"/>
        <cfvo type="formula" val="MAX($Q$19:$U$37)*2"/>
        <color theme="1" tint="0.249977111117893"/>
      </dataBar>
      <extLst>
        <ext xmlns:x14="http://schemas.microsoft.com/office/spreadsheetml/2009/9/main" uri="{B025F937-C7B1-47D3-B67F-A62EFF666E3E}">
          <x14:id>{DBA8D386-2DFE-4690-B1C7-A9060363A073}</x14:id>
        </ext>
      </extLst>
    </cfRule>
  </conditionalFormatting>
  <pageMargins left="0.7" right="0.7" top="0.75" bottom="0.75" header="0.3" footer="0.3"/>
  <pageSetup paperSize="9" orientation="portrait" verticalDpi="0" r:id="rId1"/>
  <drawing r:id="rId2"/>
  <extLst>
    <ext xmlns:x14="http://schemas.microsoft.com/office/spreadsheetml/2009/9/main" uri="{78C0D931-6437-407d-A8EE-F0AAD7539E65}">
      <x14:conditionalFormattings>
        <x14:conditionalFormatting xmlns:xm="http://schemas.microsoft.com/office/excel/2006/main">
          <x14:cfRule type="expression" priority="1" id="{1695EEC0-590D-4728-8132-5136467FD58A}">
            <xm:f>S$18:W$18='dashbord pivot calc'!$A$66:$A$70</xm:f>
            <x14:dxf>
              <fill>
                <patternFill>
                  <bgColor theme="8" tint="0.79998168889431442"/>
                </patternFill>
              </fill>
              <border>
                <left style="thin">
                  <color theme="1" tint="0.24994659260841701"/>
                </left>
                <right style="thin">
                  <color theme="1" tint="0.24994659260841701"/>
                </right>
                <top/>
                <bottom/>
                <vertical/>
                <horizontal/>
              </border>
            </x14:dxf>
          </x14:cfRule>
          <xm:sqref>S17:U35</xm:sqref>
        </x14:conditionalFormatting>
        <x14:conditionalFormatting xmlns:xm="http://schemas.microsoft.com/office/excel/2006/main">
          <x14:cfRule type="dataBar" id="{DBA8D386-2DFE-4690-B1C7-A9060363A073}">
            <x14:dataBar minLength="0" maxLength="100" gradient="0">
              <x14:cfvo type="num">
                <xm:f>0</xm:f>
              </x14:cfvo>
              <x14:cfvo type="formula">
                <xm:f>MAX($Q$19:$U$37)*2</xm:f>
              </x14:cfvo>
              <x14:negativeFillColor rgb="FFFF0000"/>
              <x14:axisColor rgb="FF000000"/>
            </x14:dataBar>
          </x14:cfRule>
          <xm:sqref>Q37:U37 Q19:U35</xm:sqref>
        </x14:conditionalFormatting>
        <x14:conditionalFormatting xmlns:xm="http://schemas.microsoft.com/office/excel/2006/main">
          <x14:cfRule type="expression" priority="11" id="{1695EEC0-590D-4728-8132-5136467FD58A}">
            <xm:f>Q$17:U$17='dashbord pivot calc'!$A$66:$A$70</xm:f>
            <x14:dxf>
              <fill>
                <patternFill>
                  <bgColor theme="8" tint="0.79998168889431442"/>
                </patternFill>
              </fill>
              <border>
                <left style="thin">
                  <color theme="1" tint="0.24994659260841701"/>
                </left>
                <right style="thin">
                  <color theme="1" tint="0.24994659260841701"/>
                </right>
                <top/>
                <bottom/>
                <vertical/>
                <horizontal/>
              </border>
            </x14:dxf>
          </x14:cfRule>
          <xm:sqref>Q17:R35</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95C890-5171-4332-9CFD-F39B42E2D0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Data1</vt:lpstr>
      <vt:lpstr>Medals</vt:lpstr>
      <vt:lpstr>Staff</vt:lpstr>
      <vt:lpstr>P Query</vt:lpstr>
      <vt:lpstr>1</vt:lpstr>
      <vt:lpstr> Departments</vt:lpstr>
      <vt:lpstr>concepts</vt:lpstr>
      <vt:lpstr>vlookup</vt:lpstr>
      <vt:lpstr>Dept Report</vt:lpstr>
      <vt:lpstr>pivot concepts</vt:lpstr>
      <vt:lpstr>Call centre data</vt:lpstr>
      <vt:lpstr>Pivot1 &amp; 2</vt:lpstr>
      <vt:lpstr>pivot 3 &amp; 4</vt:lpstr>
      <vt:lpstr>pivot 5</vt:lpstr>
      <vt:lpstr>pivot 6 &amp; 7</vt:lpstr>
      <vt:lpstr>pivot 8</vt:lpstr>
      <vt:lpstr>pivot 9</vt:lpstr>
      <vt:lpstr>pivot10</vt:lpstr>
      <vt:lpstr>calls &amp; cust</vt:lpstr>
      <vt:lpstr>dashbord pivot calc</vt:lpstr>
      <vt:lpstr>Assets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Prasad Lahane</cp:lastModifiedBy>
  <cp:revision/>
  <dcterms:created xsi:type="dcterms:W3CDTF">2025-07-09T04:07:25Z</dcterms:created>
  <dcterms:modified xsi:type="dcterms:W3CDTF">2025-07-16T06:36:05Z</dcterms:modified>
  <cp:category/>
  <cp:contentStatus/>
</cp:coreProperties>
</file>