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lassification\Decision_tree\"/>
    </mc:Choice>
  </mc:AlternateContent>
  <bookViews>
    <workbookView xWindow="0" yWindow="0" windowWidth="20490" windowHeight="7035" activeTab="6"/>
  </bookViews>
  <sheets>
    <sheet name="DT" sheetId="1" r:id="rId1"/>
    <sheet name="Outlook" sheetId="2" r:id="rId2"/>
    <sheet name="Windy" sheetId="3" r:id="rId3"/>
    <sheet name="Temp" sheetId="4" r:id="rId4"/>
    <sheet name="Humidity" sheetId="5" r:id="rId5"/>
    <sheet name="Overall Comparision" sheetId="6" r:id="rId6"/>
    <sheet name="Gini Index" sheetId="7" r:id="rId7"/>
  </sheets>
  <definedNames>
    <definedName name="_xlnm._FilterDatabase" localSheetId="0" hidden="1">DT!$B$3:$G$17</definedName>
    <definedName name="_xlnm._FilterDatabase" localSheetId="4" hidden="1">Humidity!$B$2:$O$16</definedName>
    <definedName name="_xlnm._FilterDatabase" localSheetId="1" hidden="1">Outlook!$B$3:$D$17</definedName>
    <definedName name="_xlnm._FilterDatabase" localSheetId="3" hidden="1">Temp!$B$2:$G$16</definedName>
    <definedName name="_xlnm._FilterDatabase" localSheetId="2" hidden="1">Windy!$C$3:$E$17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7" l="1"/>
  <c r="H61" i="7" l="1"/>
  <c r="J64" i="7" s="1"/>
  <c r="H49" i="7"/>
  <c r="J52" i="7" s="1"/>
  <c r="H37" i="7"/>
  <c r="M36" i="7"/>
  <c r="M20" i="7"/>
  <c r="I12" i="7"/>
  <c r="H18" i="3"/>
  <c r="L12" i="3"/>
  <c r="J27" i="7" l="1"/>
  <c r="J40" i="7"/>
  <c r="H18" i="5"/>
  <c r="J23" i="5" s="1"/>
  <c r="H16" i="5"/>
  <c r="I23" i="5" s="1"/>
  <c r="L13" i="5"/>
  <c r="L12" i="5"/>
  <c r="H13" i="5"/>
  <c r="H12" i="5"/>
  <c r="G31" i="4"/>
  <c r="G19" i="4"/>
  <c r="H27" i="4" s="1"/>
  <c r="I13" i="4"/>
  <c r="G22" i="4"/>
  <c r="G17" i="4"/>
  <c r="K13" i="4"/>
  <c r="K12" i="4"/>
  <c r="I12" i="4"/>
  <c r="G13" i="4"/>
  <c r="G12" i="4"/>
  <c r="H27" i="3"/>
  <c r="I23" i="3"/>
  <c r="H16" i="3"/>
  <c r="L11" i="3"/>
  <c r="H12" i="3"/>
  <c r="H11" i="3"/>
  <c r="H27" i="2"/>
  <c r="G34" i="2" s="1"/>
  <c r="G22" i="2"/>
  <c r="G17" i="2"/>
  <c r="K13" i="2"/>
  <c r="K12" i="2"/>
  <c r="I13" i="2"/>
  <c r="I12" i="2"/>
  <c r="G13" i="2"/>
  <c r="G12" i="2"/>
  <c r="J18" i="1"/>
  <c r="I24" i="5" l="1"/>
  <c r="H27" i="5" s="1"/>
</calcChain>
</file>

<file path=xl/sharedStrings.xml><?xml version="1.0" encoding="utf-8"?>
<sst xmlns="http://schemas.openxmlformats.org/spreadsheetml/2006/main" count="514" uniqueCount="159">
  <si>
    <t>Outlook</t>
  </si>
  <si>
    <t>temp</t>
  </si>
  <si>
    <t>humidity</t>
  </si>
  <si>
    <t>windy</t>
  </si>
  <si>
    <t>play</t>
  </si>
  <si>
    <t>sunny</t>
  </si>
  <si>
    <t>high</t>
  </si>
  <si>
    <t>no</t>
  </si>
  <si>
    <t>hot</t>
  </si>
  <si>
    <t>overcast</t>
  </si>
  <si>
    <t>yes</t>
  </si>
  <si>
    <t>normal</t>
  </si>
  <si>
    <t>mild</t>
  </si>
  <si>
    <t>cool</t>
  </si>
  <si>
    <t>rainy</t>
  </si>
  <si>
    <t>which one among the one will we will pick as best or as root node ?</t>
  </si>
  <si>
    <t>Ans : determine the attribute which best classifies the training data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</si>
  <si>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</si>
  <si>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</si>
  <si>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</si>
  <si>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</si>
  <si>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</si>
  <si>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</si>
  <si>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</si>
  <si>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</si>
  <si>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</si>
  <si>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</si>
  <si>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</si>
  <si>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</si>
  <si>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</si>
  <si>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</si>
  <si>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 xml:space="preserve">Day </t>
  </si>
  <si>
    <t>Data Set</t>
  </si>
  <si>
    <r>
      <rPr>
        <b/>
        <sz val="11"/>
        <color theme="1"/>
        <rFont val="Calibri"/>
        <family val="2"/>
        <scheme val="minor"/>
      </rPr>
      <t>P(yes) ;</t>
    </r>
    <r>
      <rPr>
        <sz val="11"/>
        <color theme="1"/>
        <rFont val="Calibri"/>
        <family val="2"/>
        <scheme val="minor"/>
      </rPr>
      <t xml:space="preserve"> count of play is yes 9/14
total count : 14</t>
    </r>
  </si>
  <si>
    <r>
      <rPr>
        <b/>
        <sz val="11"/>
        <color theme="1"/>
        <rFont val="Calibri"/>
        <family val="2"/>
        <scheme val="minor"/>
      </rPr>
      <t>P(no) ;</t>
    </r>
    <r>
      <rPr>
        <sz val="11"/>
        <color theme="1"/>
        <rFont val="Calibri"/>
        <family val="2"/>
        <scheme val="minor"/>
      </rPr>
      <t xml:space="preserve"> count of play is no 5/14
total count : 14</t>
    </r>
  </si>
  <si>
    <r>
      <t>E(S) = - P(YES) * LOG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(YES) - P(NO) * LOG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(NO) </t>
    </r>
  </si>
  <si>
    <t>S - sample size, E(S) - entropy of the entire sample</t>
  </si>
  <si>
    <t xml:space="preserve">1. Calculate entropy for total sample </t>
  </si>
  <si>
    <r>
      <t>E(S) = - 9/14 * LOG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(9/14) - 5/14 * LOG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(5/14) </t>
    </r>
  </si>
  <si>
    <t>E(S)</t>
  </si>
  <si>
    <t>E(S) :</t>
  </si>
  <si>
    <t>Step : 1   calculate the entropy for total sample</t>
  </si>
  <si>
    <t>Entropy calculation for Attribute - OUTLOOK</t>
  </si>
  <si>
    <t xml:space="preserve">Outlook </t>
  </si>
  <si>
    <t>Sunny</t>
  </si>
  <si>
    <t>Overcast</t>
  </si>
  <si>
    <t>Rainy</t>
  </si>
  <si>
    <t>Sunny yes : 2/5</t>
  </si>
  <si>
    <t>Sunny no :  3/5</t>
  </si>
  <si>
    <t>Overcast yes : 4/4</t>
  </si>
  <si>
    <t>Overcast yes : 0/4</t>
  </si>
  <si>
    <t>Rain yes :  3/5</t>
  </si>
  <si>
    <t>Rain no : 2/5</t>
  </si>
  <si>
    <t>Information from the attribute Outlook</t>
  </si>
  <si>
    <t>(# of sunny(yes and no) / total num * entropy(sunny)) + (# of overcast(yes and no) / total num * entropy(overcast)) + (# of rainy(yes and no) / total num * entropy(rainy))</t>
  </si>
  <si>
    <t>Entropy(sunny) :</t>
  </si>
  <si>
    <t>Entropy(Overcast) :</t>
  </si>
  <si>
    <t>=-(4/4)*LOG(4/4,(2)) -(0/4)*LOG(0/4,(2))</t>
  </si>
  <si>
    <t>Entropy(Rainy) :</t>
  </si>
  <si>
    <t>Information Gain : E(S) - I(s)</t>
  </si>
  <si>
    <t>weighted_average * entropy of each attribute</t>
  </si>
  <si>
    <t>((5/14)*0.970951) +((4/14)*0) + ((5/14)*0.970951)</t>
  </si>
  <si>
    <t>outlook yes and no : 5
total sample :  14
overcast yes and no : 2
rainy yes and no : 5</t>
  </si>
  <si>
    <t>Steps :</t>
  </si>
  <si>
    <t>1. calculate  entropy for each attribute</t>
  </si>
  <si>
    <t>2. calculate information of all attribute</t>
  </si>
  <si>
    <t>3. Information gain calculation</t>
  </si>
  <si>
    <t>Information(for all attribute):</t>
  </si>
  <si>
    <t>IG :</t>
  </si>
  <si>
    <t>=0.94-.693</t>
  </si>
  <si>
    <t>Entropy calculation for Attribute - Windy</t>
  </si>
  <si>
    <t>Windy</t>
  </si>
  <si>
    <t>Windy yes : 6/8</t>
  </si>
  <si>
    <t>Windy no :  2/8</t>
  </si>
  <si>
    <t>Windy yes : 3/6</t>
  </si>
  <si>
    <t>Entropy(windy - false ) :</t>
  </si>
  <si>
    <t>Entropy(windy - true) :</t>
  </si>
  <si>
    <t>((8/14)*0.970951) + ((6/14)*0.970951)</t>
  </si>
  <si>
    <t>IG</t>
  </si>
  <si>
    <t>Temp</t>
  </si>
  <si>
    <t>Hot : yes</t>
  </si>
  <si>
    <t>Hot : no</t>
  </si>
  <si>
    <t>Mild : yes</t>
  </si>
  <si>
    <t>Mild :no</t>
  </si>
  <si>
    <t>Cool : yes</t>
  </si>
  <si>
    <t>Cool :no</t>
  </si>
  <si>
    <t>Hot</t>
  </si>
  <si>
    <t>Mild</t>
  </si>
  <si>
    <t>Cool</t>
  </si>
  <si>
    <t>Hot yes : 2/4</t>
  </si>
  <si>
    <t>Hot no :  2/4</t>
  </si>
  <si>
    <t>Mild  yes : 4/6</t>
  </si>
  <si>
    <t>Cool yes :  3/4</t>
  </si>
  <si>
    <t>Cool  no : 1/4</t>
  </si>
  <si>
    <t>Entropy calculation for Attribute - TEMP</t>
  </si>
  <si>
    <t xml:space="preserve">Temp </t>
  </si>
  <si>
    <t>Entropy(Hot) :</t>
  </si>
  <si>
    <t>Entropy(Mild) :</t>
  </si>
  <si>
    <t>Entropy(Cool) :</t>
  </si>
  <si>
    <t>Mild  no : 2/6</t>
  </si>
  <si>
    <t>Humidity</t>
  </si>
  <si>
    <t>High : yes</t>
  </si>
  <si>
    <t>High :no</t>
  </si>
  <si>
    <t>Normal :Yes</t>
  </si>
  <si>
    <t>Normal :no</t>
  </si>
  <si>
    <t>Entropy calculation for Attribute - Humidity</t>
  </si>
  <si>
    <t>High</t>
  </si>
  <si>
    <t>Normal</t>
  </si>
  <si>
    <t>High yes : 3/7</t>
  </si>
  <si>
    <t>Normal yes : 6/7</t>
  </si>
  <si>
    <t>Normal no : 1/7</t>
  </si>
  <si>
    <t>Entropy(humid - yes ) :</t>
  </si>
  <si>
    <t>Entropy(humidity - no) :</t>
  </si>
  <si>
    <t>High No : 4/7</t>
  </si>
  <si>
    <t>((7/14)*0.985)  + ((7/14)*1)</t>
  </si>
  <si>
    <t>Information</t>
  </si>
  <si>
    <t>Gain</t>
  </si>
  <si>
    <t>Attribute</t>
  </si>
  <si>
    <t>Conclusion :</t>
  </si>
  <si>
    <t>Gain is highest  for the attribute outlook, so Outlook would be the root note</t>
  </si>
  <si>
    <t>Windy no :  3/6</t>
  </si>
  <si>
    <t>Steps</t>
  </si>
  <si>
    <t>1. Calculate parent entropy</t>
  </si>
  <si>
    <t>2. calculate gini gain for each attribute</t>
  </si>
  <si>
    <t>3. Compare which has the highest gain</t>
  </si>
  <si>
    <t xml:space="preserve">Step 1 </t>
  </si>
  <si>
    <t>Play</t>
  </si>
  <si>
    <t>Yes</t>
  </si>
  <si>
    <t>No</t>
  </si>
  <si>
    <t>Total</t>
  </si>
  <si>
    <t>1 - (9/14)^2 - (5/14)^2</t>
  </si>
  <si>
    <t>Gini(s)</t>
  </si>
  <si>
    <t xml:space="preserve">Step 2 </t>
  </si>
  <si>
    <t>Gini gain for attribute Outlook</t>
  </si>
  <si>
    <t>(5/14)* gini(3,2) + (4/14)*gini(4,0) + (5/14) * gini(2,3)</t>
  </si>
  <si>
    <t>Gini gain(outlook)</t>
  </si>
  <si>
    <t>Gini(s) - Gini(outlook)</t>
  </si>
  <si>
    <t>Gini gain for attribute Temp</t>
  </si>
  <si>
    <t>Cold</t>
  </si>
  <si>
    <t>Gini gain(Temp)</t>
  </si>
  <si>
    <t>Gini(s) - Gini(temp)</t>
  </si>
  <si>
    <t>Gini gain for attribute windy</t>
  </si>
  <si>
    <t>Gini gain for attribute Humidity</t>
  </si>
  <si>
    <t>Humid</t>
  </si>
  <si>
    <t>Gini gain(windy)</t>
  </si>
  <si>
    <t>Gini Gain</t>
  </si>
  <si>
    <t>highest gini gain, this attribute should be the root note</t>
  </si>
  <si>
    <r>
      <rPr>
        <b/>
        <sz val="11"/>
        <color theme="1"/>
        <rFont val="Calibri"/>
        <family val="2"/>
        <scheme val="minor"/>
      </rPr>
      <t>Gini index :</t>
    </r>
    <r>
      <rPr>
        <sz val="11"/>
        <color theme="1"/>
        <rFont val="Calibri"/>
        <family val="2"/>
        <scheme val="minor"/>
      </rPr>
      <t xml:space="preserve"> measure of impurity in CART algo</t>
    </r>
  </si>
  <si>
    <r>
      <rPr>
        <b/>
        <sz val="11"/>
        <color theme="1"/>
        <rFont val="Calibri"/>
        <family val="2"/>
        <scheme val="minor"/>
      </rPr>
      <t xml:space="preserve">Information gain : </t>
    </r>
    <r>
      <rPr>
        <sz val="11"/>
        <color theme="1"/>
        <rFont val="Calibri"/>
        <family val="2"/>
        <scheme val="minor"/>
      </rPr>
      <t>decreases the entrophy after the data split on basis of attribut
DT is all about finind the attributes that returns the highest information gain</t>
    </r>
  </si>
  <si>
    <r>
      <rPr>
        <b/>
        <sz val="11"/>
        <color theme="1"/>
        <rFont val="Calibri"/>
        <family val="2"/>
        <scheme val="minor"/>
      </rPr>
      <t>Reduction in variance :</t>
    </r>
    <r>
      <rPr>
        <sz val="11"/>
        <color theme="1"/>
        <rFont val="Calibri"/>
        <family val="2"/>
        <scheme val="minor"/>
      </rPr>
      <t xml:space="preserve"> continous variance, variance - hw much data is variance.
If the data is pure variance will be less . Lower variance is preffered</t>
    </r>
  </si>
  <si>
    <r>
      <rPr>
        <b/>
        <sz val="11"/>
        <color theme="1"/>
        <rFont val="Calibri"/>
        <family val="2"/>
        <scheme val="minor"/>
      </rPr>
      <t>Chi square :</t>
    </r>
    <r>
      <rPr>
        <sz val="11"/>
        <color theme="1"/>
        <rFont val="Calibri"/>
        <family val="2"/>
        <scheme val="minor"/>
      </rPr>
      <t xml:space="preserve"> algo to find out statistical significance between  difference between subnodes and parent nodes</t>
    </r>
  </si>
  <si>
    <t>consition 1 :</t>
  </si>
  <si>
    <t>if all yes or all no, then entrophy is 0</t>
  </si>
  <si>
    <t>condition 2:</t>
  </si>
  <si>
    <t>if yes is equal to no, then entrophy is 1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</si>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</sst>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0" xfId="0" applyFont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quotePrefix="1"/>
    <xf numFmtId="0" fontId="1" fillId="3" borderId="0" xfId="0" applyFont="1" applyFill="1"/>
    <xf numFmtId="0" fontId="0" fillId="3" borderId="1" xfId="0" applyFill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0" fillId="3" borderId="4" xfId="0" applyFont="1" applyFill="1" applyBorder="1"/>
    <xf numFmtId="2" fontId="0" fillId="0" borderId="1" xfId="0" applyNumberFormat="1" applyBorder="1" applyAlignment="1">
      <alignment horizontal="center"/>
    </xf>
    <xf numFmtId="1" fontId="0" fillId="0" borderId="0" xfId="0" quotePrefix="1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1" fillId="0" borderId="5" xfId="0" applyNumberFormat="1" applyFont="1" applyBorder="1"/>
    <xf numFmtId="0" fontId="1" fillId="0" borderId="4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0" xfId="0" quotePrefix="1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5" xfId="0" applyFont="1" applyFill="1" applyBorder="1"/>
    <xf numFmtId="0" fontId="1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7" xfId="0" applyFont="1" applyFill="1" applyBorder="1" applyAlignment="1">
      <alignment horizontal="left"/>
    </xf>
    <xf numFmtId="0" fontId="0" fillId="0" borderId="1" xfId="0" applyFill="1" applyBorder="1"/>
    <xf numFmtId="0" fontId="0" fillId="5" borderId="1" xfId="0" applyFill="1" applyBorder="1"/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233518</xdr:rowOff>
    </xdr:from>
    <xdr:to>
      <xdr:col>15</xdr:col>
      <xdr:colOff>134470</xdr:colOff>
      <xdr:row>5</xdr:row>
      <xdr:rowOff>323850</xdr:rowOff>
    </xdr:to>
    <xdr:pic>
      <xdr:nvPicPr>
        <xdr:cNvPr id="2" name="Picture 1" descr="Image result for entropy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4029" y="805018"/>
          <a:ext cx="3160059" cy="142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118586</xdr:rowOff>
    </xdr:from>
    <xdr:to>
      <xdr:col>16</xdr:col>
      <xdr:colOff>581025</xdr:colOff>
      <xdr:row>4</xdr:row>
      <xdr:rowOff>0</xdr:rowOff>
    </xdr:to>
    <xdr:pic>
      <xdr:nvPicPr>
        <xdr:cNvPr id="2" name="Picture 1" descr="Image result for gini index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18586"/>
          <a:ext cx="1838325" cy="643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opLeftCell="A10" zoomScale="85" zoomScaleNormal="85" workbookViewId="0">
      <selection activeCell="L13" sqref="L13"/>
    </sheetView>
  </sheetViews>
  <sheetFormatPr defaultRowHeight="15" x14ac:dyDescent="0.25"/>
  <cols>
    <col min="9" max="9" width="62" bestFit="1" customWidth="1"/>
    <col min="10" max="10" width="26.140625" customWidth="1"/>
  </cols>
  <sheetData>
    <row r="1" spans="2:10" x14ac:dyDescent="0.25">
      <c r="I1" t="s">
        <v>15</v>
      </c>
    </row>
    <row r="2" spans="2:10" x14ac:dyDescent="0.25">
      <c r="B2" t="s">
        <v>32</v>
      </c>
      <c r="I2" t="s">
        <v>16</v>
      </c>
    </row>
    <row r="3" spans="2:10" x14ac:dyDescent="0.25">
      <c r="B3" s="6" t="s">
        <v>31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I3" s="3" t="s">
        <v>147</v>
      </c>
    </row>
    <row r="4" spans="2:10" ht="60" x14ac:dyDescent="0.25">
      <c r="B4" s="7" t="s">
        <v>17</v>
      </c>
      <c r="C4" s="2" t="s">
        <v>5</v>
      </c>
      <c r="D4" s="2" t="s">
        <v>8</v>
      </c>
      <c r="E4" s="2" t="s">
        <v>6</v>
      </c>
      <c r="F4" s="2" t="b">
        <v>0</v>
      </c>
      <c r="G4" s="2" t="s">
        <v>7</v>
      </c>
      <c r="I4" s="4" t="s">
        <v>148</v>
      </c>
    </row>
    <row r="5" spans="2:10" ht="45" x14ac:dyDescent="0.25">
      <c r="B5" s="7" t="s">
        <v>18</v>
      </c>
      <c r="C5" s="2" t="s">
        <v>5</v>
      </c>
      <c r="D5" s="2" t="s">
        <v>8</v>
      </c>
      <c r="E5" s="2" t="s">
        <v>6</v>
      </c>
      <c r="F5" s="2" t="b">
        <v>1</v>
      </c>
      <c r="G5" s="2" t="s">
        <v>7</v>
      </c>
      <c r="I5" s="4" t="s">
        <v>149</v>
      </c>
    </row>
    <row r="6" spans="2:10" ht="30" x14ac:dyDescent="0.25">
      <c r="B6" s="7" t="s">
        <v>19</v>
      </c>
      <c r="C6" s="2" t="s">
        <v>9</v>
      </c>
      <c r="D6" s="2" t="s">
        <v>8</v>
      </c>
      <c r="E6" s="2" t="s">
        <v>6</v>
      </c>
      <c r="F6" s="2" t="b">
        <v>0</v>
      </c>
      <c r="G6" s="2" t="s">
        <v>10</v>
      </c>
      <c r="I6" s="5" t="s">
        <v>150</v>
      </c>
    </row>
    <row r="7" spans="2:10" x14ac:dyDescent="0.25">
      <c r="B7" s="7" t="s">
        <v>20</v>
      </c>
      <c r="C7" s="2" t="s">
        <v>14</v>
      </c>
      <c r="D7" s="2" t="s">
        <v>12</v>
      </c>
      <c r="E7" s="2" t="s">
        <v>6</v>
      </c>
      <c r="F7" s="2" t="b">
        <v>0</v>
      </c>
      <c r="G7" s="2" t="s">
        <v>10</v>
      </c>
    </row>
    <row r="8" spans="2:10" ht="15.75" thickBot="1" x14ac:dyDescent="0.3">
      <c r="B8" s="7" t="s">
        <v>21</v>
      </c>
      <c r="C8" s="2" t="s">
        <v>14</v>
      </c>
      <c r="D8" s="2" t="s">
        <v>13</v>
      </c>
      <c r="E8" s="2" t="s">
        <v>11</v>
      </c>
      <c r="F8" s="2" t="b">
        <v>0</v>
      </c>
      <c r="G8" s="2" t="s">
        <v>10</v>
      </c>
    </row>
    <row r="9" spans="2:10" ht="15.75" thickBot="1" x14ac:dyDescent="0.3">
      <c r="B9" s="7" t="s">
        <v>22</v>
      </c>
      <c r="C9" s="2" t="s">
        <v>14</v>
      </c>
      <c r="D9" s="2" t="s">
        <v>13</v>
      </c>
      <c r="E9" s="2" t="s">
        <v>11</v>
      </c>
      <c r="F9" s="2" t="b">
        <v>1</v>
      </c>
      <c r="G9" s="2" t="s">
        <v>7</v>
      </c>
      <c r="I9" s="14" t="s">
        <v>41</v>
      </c>
    </row>
    <row r="10" spans="2:10" ht="45.75" thickBot="1" x14ac:dyDescent="0.3">
      <c r="B10" s="7" t="s">
        <v>23</v>
      </c>
      <c r="C10" s="2" t="s">
        <v>9</v>
      </c>
      <c r="D10" s="2" t="s">
        <v>13</v>
      </c>
      <c r="E10" s="2" t="s">
        <v>11</v>
      </c>
      <c r="F10" s="2" t="b">
        <v>1</v>
      </c>
      <c r="G10" s="2" t="s">
        <v>10</v>
      </c>
      <c r="I10" s="10" t="s">
        <v>35</v>
      </c>
      <c r="J10" s="5" t="s">
        <v>36</v>
      </c>
    </row>
    <row r="11" spans="2:10" x14ac:dyDescent="0.25">
      <c r="B11" s="7" t="s">
        <v>24</v>
      </c>
      <c r="C11" s="2" t="s">
        <v>5</v>
      </c>
      <c r="D11" s="2" t="s">
        <v>12</v>
      </c>
      <c r="E11" s="2" t="s">
        <v>6</v>
      </c>
      <c r="F11" s="2" t="b">
        <v>0</v>
      </c>
      <c r="G11" s="2" t="s">
        <v>7</v>
      </c>
    </row>
    <row r="12" spans="2:10" ht="30" x14ac:dyDescent="0.25">
      <c r="B12" s="7" t="s">
        <v>25</v>
      </c>
      <c r="C12" s="2" t="s">
        <v>5</v>
      </c>
      <c r="D12" s="2" t="s">
        <v>13</v>
      </c>
      <c r="E12" s="2" t="s">
        <v>11</v>
      </c>
      <c r="F12" s="2" t="b">
        <v>0</v>
      </c>
      <c r="G12" s="2" t="s">
        <v>10</v>
      </c>
      <c r="I12" s="4" t="s">
        <v>33</v>
      </c>
    </row>
    <row r="13" spans="2:10" ht="30" x14ac:dyDescent="0.25">
      <c r="B13" s="7" t="s">
        <v>26</v>
      </c>
      <c r="C13" s="2" t="s">
        <v>14</v>
      </c>
      <c r="D13" s="2" t="s">
        <v>12</v>
      </c>
      <c r="E13" s="2" t="s">
        <v>11</v>
      </c>
      <c r="F13" s="2" t="b">
        <v>0</v>
      </c>
      <c r="G13" s="2" t="s">
        <v>10</v>
      </c>
      <c r="I13" s="4" t="s">
        <v>34</v>
      </c>
    </row>
    <row r="14" spans="2:10" x14ac:dyDescent="0.25">
      <c r="B14" s="7" t="s">
        <v>27</v>
      </c>
      <c r="C14" s="2" t="s">
        <v>5</v>
      </c>
      <c r="D14" s="2" t="s">
        <v>12</v>
      </c>
      <c r="E14" s="2" t="s">
        <v>11</v>
      </c>
      <c r="F14" s="2" t="b">
        <v>1</v>
      </c>
      <c r="G14" s="2" t="s">
        <v>10</v>
      </c>
    </row>
    <row r="15" spans="2:10" x14ac:dyDescent="0.25">
      <c r="B15" s="7" t="s">
        <v>28</v>
      </c>
      <c r="C15" s="2" t="s">
        <v>9</v>
      </c>
      <c r="D15" s="2" t="s">
        <v>12</v>
      </c>
      <c r="E15" s="2" t="s">
        <v>6</v>
      </c>
      <c r="F15" s="2" t="b">
        <v>1</v>
      </c>
      <c r="G15" s="2" t="s">
        <v>10</v>
      </c>
      <c r="I15" s="11" t="s">
        <v>37</v>
      </c>
    </row>
    <row r="16" spans="2:10" x14ac:dyDescent="0.25">
      <c r="B16" s="7" t="s">
        <v>29</v>
      </c>
      <c r="C16" s="2" t="s">
        <v>9</v>
      </c>
      <c r="D16" s="2" t="s">
        <v>8</v>
      </c>
      <c r="E16" s="2" t="s">
        <v>11</v>
      </c>
      <c r="F16" s="2" t="b">
        <v>0</v>
      </c>
      <c r="G16" s="2" t="s">
        <v>10</v>
      </c>
      <c r="I16" s="9" t="s">
        <v>38</v>
      </c>
    </row>
    <row r="17" spans="2:10" ht="15.75" thickBot="1" x14ac:dyDescent="0.3">
      <c r="B17" s="7" t="s">
        <v>30</v>
      </c>
      <c r="C17" s="2" t="s">
        <v>14</v>
      </c>
      <c r="D17" s="2" t="s">
        <v>12</v>
      </c>
      <c r="E17" s="2" t="s">
        <v>6</v>
      </c>
      <c r="F17" s="2" t="b">
        <v>1</v>
      </c>
      <c r="G17" s="2" t="s">
        <v>7</v>
      </c>
    </row>
    <row r="18" spans="2:10" ht="15.75" thickBot="1" x14ac:dyDescent="0.3">
      <c r="I18" s="13" t="s">
        <v>40</v>
      </c>
      <c r="J18" s="12">
        <f>-(9/14)*LOG(9/14,(2)) -(5/14)*LOG(5/14,(2))</f>
        <v>0.94028595867063092</v>
      </c>
    </row>
  </sheetData>
  <autoFilter ref="B3:G17"/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opLeftCell="A11" workbookViewId="0">
      <selection activeCell="H27" sqref="H27"/>
    </sheetView>
  </sheetViews>
  <sheetFormatPr defaultRowHeight="15" x14ac:dyDescent="0.25"/>
  <cols>
    <col min="6" max="6" width="19.28515625" customWidth="1"/>
    <col min="8" max="8" width="16" customWidth="1"/>
    <col min="9" max="9" width="28.7109375" customWidth="1"/>
    <col min="10" max="10" width="17.85546875" customWidth="1"/>
    <col min="11" max="11" width="22.42578125" customWidth="1"/>
  </cols>
  <sheetData>
    <row r="1" spans="2:12" x14ac:dyDescent="0.25">
      <c r="G1" s="22" t="s">
        <v>63</v>
      </c>
      <c r="H1" s="1" t="s">
        <v>64</v>
      </c>
      <c r="I1" s="1"/>
    </row>
    <row r="2" spans="2:12" x14ac:dyDescent="0.25">
      <c r="G2" s="1"/>
      <c r="H2" s="1" t="s">
        <v>65</v>
      </c>
      <c r="I2" s="1"/>
    </row>
    <row r="3" spans="2:12" x14ac:dyDescent="0.25">
      <c r="B3" s="6" t="s">
        <v>31</v>
      </c>
      <c r="C3" s="6" t="s">
        <v>0</v>
      </c>
      <c r="D3" s="6" t="s">
        <v>4</v>
      </c>
      <c r="G3" s="1"/>
      <c r="H3" s="1" t="s">
        <v>66</v>
      </c>
      <c r="I3" s="21"/>
      <c r="K3" s="19" t="s">
        <v>39</v>
      </c>
      <c r="L3" s="19">
        <v>0.94020000000000004</v>
      </c>
    </row>
    <row r="4" spans="2:12" x14ac:dyDescent="0.25">
      <c r="B4" s="7" t="s">
        <v>17</v>
      </c>
      <c r="C4" s="2" t="s">
        <v>5</v>
      </c>
      <c r="D4" s="2" t="s">
        <v>7</v>
      </c>
    </row>
    <row r="5" spans="2:12" x14ac:dyDescent="0.25">
      <c r="B5" s="7" t="s">
        <v>18</v>
      </c>
      <c r="C5" s="2" t="s">
        <v>5</v>
      </c>
      <c r="D5" s="2" t="s">
        <v>7</v>
      </c>
    </row>
    <row r="6" spans="2:12" x14ac:dyDescent="0.25">
      <c r="B6" s="7" t="s">
        <v>19</v>
      </c>
      <c r="C6" s="2" t="s">
        <v>9</v>
      </c>
      <c r="D6" s="2" t="s">
        <v>10</v>
      </c>
      <c r="F6" s="8" t="s">
        <v>42</v>
      </c>
    </row>
    <row r="7" spans="2:12" x14ac:dyDescent="0.25">
      <c r="B7" s="7" t="s">
        <v>20</v>
      </c>
      <c r="C7" s="2" t="s">
        <v>14</v>
      </c>
      <c r="D7" s="2" t="s">
        <v>10</v>
      </c>
    </row>
    <row r="8" spans="2:12" x14ac:dyDescent="0.25">
      <c r="B8" s="7" t="s">
        <v>21</v>
      </c>
      <c r="C8" s="2" t="s">
        <v>14</v>
      </c>
      <c r="D8" s="2" t="s">
        <v>10</v>
      </c>
      <c r="F8" s="50" t="s">
        <v>43</v>
      </c>
      <c r="G8" s="51"/>
      <c r="H8" s="51"/>
      <c r="I8" s="51"/>
      <c r="J8" s="51"/>
      <c r="K8" s="51"/>
    </row>
    <row r="9" spans="2:12" ht="15.75" thickBot="1" x14ac:dyDescent="0.3">
      <c r="B9" s="7" t="s">
        <v>22</v>
      </c>
      <c r="C9" s="2" t="s">
        <v>14</v>
      </c>
      <c r="D9" s="2" t="s">
        <v>7</v>
      </c>
    </row>
    <row r="10" spans="2:12" ht="15.75" thickBot="1" x14ac:dyDescent="0.3">
      <c r="B10" s="7" t="s">
        <v>23</v>
      </c>
      <c r="C10" s="2" t="s">
        <v>9</v>
      </c>
      <c r="D10" s="2" t="s">
        <v>10</v>
      </c>
      <c r="G10" s="20" t="s">
        <v>44</v>
      </c>
      <c r="H10" s="15"/>
      <c r="I10" s="20" t="s">
        <v>45</v>
      </c>
      <c r="J10" s="15"/>
      <c r="K10" s="20" t="s">
        <v>46</v>
      </c>
      <c r="L10" s="15"/>
    </row>
    <row r="11" spans="2:12" x14ac:dyDescent="0.25">
      <c r="B11" s="7" t="s">
        <v>24</v>
      </c>
      <c r="C11" s="2" t="s">
        <v>5</v>
      </c>
      <c r="D11" s="2" t="s">
        <v>7</v>
      </c>
    </row>
    <row r="12" spans="2:12" x14ac:dyDescent="0.25">
      <c r="B12" s="7" t="s">
        <v>25</v>
      </c>
      <c r="C12" s="2" t="s">
        <v>5</v>
      </c>
      <c r="D12" s="2" t="s">
        <v>10</v>
      </c>
      <c r="F12" s="16" t="s">
        <v>47</v>
      </c>
      <c r="G12" s="2">
        <f>2/5</f>
        <v>0.4</v>
      </c>
      <c r="H12" s="16" t="s">
        <v>49</v>
      </c>
      <c r="I12" s="2">
        <f>4/4</f>
        <v>1</v>
      </c>
      <c r="J12" s="16" t="s">
        <v>51</v>
      </c>
      <c r="K12" s="2">
        <f>3/5</f>
        <v>0.6</v>
      </c>
    </row>
    <row r="13" spans="2:12" x14ac:dyDescent="0.25">
      <c r="B13" s="7" t="s">
        <v>26</v>
      </c>
      <c r="C13" s="2" t="s">
        <v>14</v>
      </c>
      <c r="D13" s="2" t="s">
        <v>10</v>
      </c>
      <c r="F13" s="16" t="s">
        <v>48</v>
      </c>
      <c r="G13" s="2">
        <f>3/5</f>
        <v>0.6</v>
      </c>
      <c r="H13" s="16" t="s">
        <v>50</v>
      </c>
      <c r="I13" s="2">
        <f>0/4</f>
        <v>0</v>
      </c>
      <c r="J13" s="16" t="s">
        <v>52</v>
      </c>
      <c r="K13" s="2">
        <f>2/5</f>
        <v>0.4</v>
      </c>
    </row>
    <row r="14" spans="2:12" x14ac:dyDescent="0.25">
      <c r="B14" s="7" t="s">
        <v>27</v>
      </c>
      <c r="C14" s="2" t="s">
        <v>5</v>
      </c>
      <c r="D14" s="2" t="s">
        <v>10</v>
      </c>
    </row>
    <row r="15" spans="2:12" ht="15.75" thickBot="1" x14ac:dyDescent="0.3">
      <c r="B15" s="7" t="s">
        <v>28</v>
      </c>
      <c r="C15" s="2" t="s">
        <v>9</v>
      </c>
      <c r="D15" s="2" t="s">
        <v>10</v>
      </c>
    </row>
    <row r="16" spans="2:12" ht="15.75" thickBot="1" x14ac:dyDescent="0.3">
      <c r="B16" s="7" t="s">
        <v>29</v>
      </c>
      <c r="C16" s="2" t="s">
        <v>9</v>
      </c>
      <c r="D16" s="2" t="s">
        <v>10</v>
      </c>
      <c r="F16" s="18" t="s">
        <v>55</v>
      </c>
      <c r="G16" s="10" t="s">
        <v>35</v>
      </c>
      <c r="K16" t="s">
        <v>151</v>
      </c>
    </row>
    <row r="17" spans="2:11" x14ac:dyDescent="0.25">
      <c r="B17" s="7" t="s">
        <v>30</v>
      </c>
      <c r="C17" s="2" t="s">
        <v>14</v>
      </c>
      <c r="D17" s="2" t="s">
        <v>7</v>
      </c>
      <c r="G17">
        <f>-(2/5)*LOG(2/5,(2)) -(3/5)*LOG(3/5,(2))</f>
        <v>0.97095059445466858</v>
      </c>
      <c r="K17" t="s">
        <v>152</v>
      </c>
    </row>
    <row r="18" spans="2:11" x14ac:dyDescent="0.25">
      <c r="K18" t="s">
        <v>153</v>
      </c>
    </row>
    <row r="19" spans="2:11" x14ac:dyDescent="0.25">
      <c r="F19" s="18" t="s">
        <v>56</v>
      </c>
      <c r="G19" s="17" t="s">
        <v>57</v>
      </c>
      <c r="K19" t="s">
        <v>154</v>
      </c>
    </row>
    <row r="20" spans="2:11" x14ac:dyDescent="0.25">
      <c r="G20">
        <v>0</v>
      </c>
    </row>
    <row r="22" spans="2:11" x14ac:dyDescent="0.25">
      <c r="F22" s="18" t="s">
        <v>58</v>
      </c>
      <c r="G22" s="8">
        <f>-(3/5)*LOG(3/5,(2)) -(2/5)*LOG(2/5,(2))</f>
        <v>0.97095059445466858</v>
      </c>
    </row>
    <row r="25" spans="2:11" x14ac:dyDescent="0.25">
      <c r="F25" s="18" t="s">
        <v>67</v>
      </c>
      <c r="G25" s="8"/>
      <c r="H25" s="8" t="s">
        <v>60</v>
      </c>
      <c r="I25" s="8"/>
    </row>
    <row r="26" spans="2:11" ht="60" x14ac:dyDescent="0.25">
      <c r="H26" t="s">
        <v>61</v>
      </c>
      <c r="K26" s="4" t="s">
        <v>62</v>
      </c>
    </row>
    <row r="27" spans="2:11" x14ac:dyDescent="0.25">
      <c r="H27" s="8">
        <f>((5/14)*G17) +((4/14)*G20) + ((5/14)*G22)</f>
        <v>0.69353613889619181</v>
      </c>
    </row>
    <row r="30" spans="2:11" x14ac:dyDescent="0.25">
      <c r="F30" s="18" t="s">
        <v>59</v>
      </c>
      <c r="G30" s="18"/>
    </row>
    <row r="31" spans="2:11" x14ac:dyDescent="0.25">
      <c r="F31" t="s">
        <v>53</v>
      </c>
    </row>
    <row r="32" spans="2:11" x14ac:dyDescent="0.25">
      <c r="F32" t="s">
        <v>54</v>
      </c>
    </row>
    <row r="33" spans="6:7" ht="15.75" thickBot="1" x14ac:dyDescent="0.3">
      <c r="G33" s="17" t="s">
        <v>69</v>
      </c>
    </row>
    <row r="34" spans="6:7" ht="15.75" thickBot="1" x14ac:dyDescent="0.3">
      <c r="F34" s="23" t="s">
        <v>68</v>
      </c>
      <c r="G34" s="29">
        <f>L3 - H27</f>
        <v>0.24666386110380822</v>
      </c>
    </row>
  </sheetData>
  <autoFilter ref="B3:D17"/>
  <mergeCells count="1">
    <mergeCell ref="F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7"/>
  <sheetViews>
    <sheetView topLeftCell="A4" workbookViewId="0">
      <selection activeCell="H19" sqref="H19"/>
    </sheetView>
  </sheetViews>
  <sheetFormatPr defaultRowHeight="15" x14ac:dyDescent="0.25"/>
  <cols>
    <col min="7" max="7" width="20.85546875" customWidth="1"/>
    <col min="11" max="11" width="16" customWidth="1"/>
  </cols>
  <sheetData>
    <row r="2" spans="3:15" x14ac:dyDescent="0.25">
      <c r="H2" s="22" t="s">
        <v>63</v>
      </c>
      <c r="I2" s="1" t="s">
        <v>64</v>
      </c>
      <c r="J2" s="1"/>
      <c r="N2" s="19" t="s">
        <v>39</v>
      </c>
      <c r="O2" s="22">
        <v>0.94020000000000004</v>
      </c>
    </row>
    <row r="3" spans="3:15" x14ac:dyDescent="0.25">
      <c r="C3" s="6" t="s">
        <v>31</v>
      </c>
      <c r="D3" s="6" t="s">
        <v>3</v>
      </c>
      <c r="E3" s="6" t="s">
        <v>4</v>
      </c>
      <c r="H3" s="1"/>
      <c r="I3" s="1" t="s">
        <v>65</v>
      </c>
      <c r="J3" s="1"/>
    </row>
    <row r="4" spans="3:15" x14ac:dyDescent="0.25">
      <c r="C4" s="7" t="s">
        <v>17</v>
      </c>
      <c r="D4" s="2" t="b">
        <v>0</v>
      </c>
      <c r="E4" s="2" t="s">
        <v>7</v>
      </c>
      <c r="H4" s="1"/>
      <c r="I4" s="1" t="s">
        <v>66</v>
      </c>
      <c r="J4" s="21"/>
    </row>
    <row r="5" spans="3:15" x14ac:dyDescent="0.25">
      <c r="C5" s="7" t="s">
        <v>18</v>
      </c>
      <c r="D5" s="2" t="b">
        <v>1</v>
      </c>
      <c r="E5" s="2" t="s">
        <v>7</v>
      </c>
    </row>
    <row r="6" spans="3:15" x14ac:dyDescent="0.25">
      <c r="C6" s="7" t="s">
        <v>19</v>
      </c>
      <c r="D6" s="2" t="b">
        <v>0</v>
      </c>
      <c r="E6" s="2" t="s">
        <v>10</v>
      </c>
      <c r="G6" s="8" t="s">
        <v>70</v>
      </c>
    </row>
    <row r="7" spans="3:15" x14ac:dyDescent="0.25">
      <c r="C7" s="7" t="s">
        <v>20</v>
      </c>
      <c r="D7" s="2" t="b">
        <v>0</v>
      </c>
      <c r="E7" s="2" t="s">
        <v>10</v>
      </c>
    </row>
    <row r="8" spans="3:15" x14ac:dyDescent="0.25">
      <c r="C8" s="7" t="s">
        <v>21</v>
      </c>
      <c r="D8" s="2" t="b">
        <v>0</v>
      </c>
      <c r="E8" s="2" t="s">
        <v>10</v>
      </c>
      <c r="J8" s="18" t="s">
        <v>71</v>
      </c>
    </row>
    <row r="9" spans="3:15" x14ac:dyDescent="0.25">
      <c r="C9" s="7" t="s">
        <v>22</v>
      </c>
      <c r="D9" s="2" t="b">
        <v>1</v>
      </c>
      <c r="E9" s="2" t="s">
        <v>7</v>
      </c>
    </row>
    <row r="10" spans="3:15" x14ac:dyDescent="0.25">
      <c r="C10" s="7" t="s">
        <v>23</v>
      </c>
      <c r="D10" s="2" t="b">
        <v>1</v>
      </c>
      <c r="E10" s="2" t="s">
        <v>10</v>
      </c>
      <c r="H10" s="8" t="b">
        <v>0</v>
      </c>
      <c r="L10" s="8" t="b">
        <v>1</v>
      </c>
    </row>
    <row r="11" spans="3:15" x14ac:dyDescent="0.25">
      <c r="C11" s="7" t="s">
        <v>24</v>
      </c>
      <c r="D11" s="2" t="b">
        <v>0</v>
      </c>
      <c r="E11" s="2" t="s">
        <v>7</v>
      </c>
      <c r="G11" s="16" t="s">
        <v>72</v>
      </c>
      <c r="H11" s="2">
        <f>6/8</f>
        <v>0.75</v>
      </c>
      <c r="K11" s="16" t="s">
        <v>74</v>
      </c>
      <c r="L11" s="24">
        <f>3/6</f>
        <v>0.5</v>
      </c>
    </row>
    <row r="12" spans="3:15" x14ac:dyDescent="0.25">
      <c r="C12" s="7" t="s">
        <v>25</v>
      </c>
      <c r="D12" s="2" t="b">
        <v>0</v>
      </c>
      <c r="E12" s="2" t="s">
        <v>10</v>
      </c>
      <c r="G12" s="16" t="s">
        <v>73</v>
      </c>
      <c r="H12" s="2">
        <f>2/8</f>
        <v>0.25</v>
      </c>
      <c r="K12" s="16" t="s">
        <v>120</v>
      </c>
      <c r="L12" s="24">
        <f>2/6</f>
        <v>0.33333333333333331</v>
      </c>
    </row>
    <row r="13" spans="3:15" x14ac:dyDescent="0.25">
      <c r="C13" s="7" t="s">
        <v>26</v>
      </c>
      <c r="D13" s="2" t="b">
        <v>0</v>
      </c>
      <c r="E13" s="2" t="s">
        <v>10</v>
      </c>
    </row>
    <row r="14" spans="3:15" ht="15.75" thickBot="1" x14ac:dyDescent="0.3">
      <c r="C14" s="7" t="s">
        <v>27</v>
      </c>
      <c r="D14" s="2" t="b">
        <v>1</v>
      </c>
      <c r="E14" s="2" t="s">
        <v>10</v>
      </c>
    </row>
    <row r="15" spans="3:15" ht="15.75" thickBot="1" x14ac:dyDescent="0.3">
      <c r="C15" s="7" t="s">
        <v>28</v>
      </c>
      <c r="D15" s="2" t="b">
        <v>1</v>
      </c>
      <c r="E15" s="2" t="s">
        <v>10</v>
      </c>
      <c r="G15" s="18" t="s">
        <v>75</v>
      </c>
      <c r="H15" s="10" t="s">
        <v>35</v>
      </c>
    </row>
    <row r="16" spans="3:15" x14ac:dyDescent="0.25">
      <c r="C16" s="7" t="s">
        <v>29</v>
      </c>
      <c r="D16" s="2" t="b">
        <v>0</v>
      </c>
      <c r="E16" s="2" t="s">
        <v>10</v>
      </c>
      <c r="H16" s="26">
        <f>-(6/8)*LOG(6/8,(2)) -(2/8)*LOG(2/8,(2))</f>
        <v>0.81127812445913283</v>
      </c>
    </row>
    <row r="17" spans="3:10" x14ac:dyDescent="0.25">
      <c r="C17" s="7" t="s">
        <v>30</v>
      </c>
      <c r="D17" s="2" t="b">
        <v>1</v>
      </c>
      <c r="E17" s="2" t="s">
        <v>7</v>
      </c>
    </row>
    <row r="18" spans="3:10" x14ac:dyDescent="0.25">
      <c r="G18" s="18" t="s">
        <v>76</v>
      </c>
      <c r="H18" s="25">
        <f>-(3/6)*LOG(3/6,(2)) -(3/6)*LOG(3/6,(2))</f>
        <v>1</v>
      </c>
    </row>
    <row r="21" spans="3:10" x14ac:dyDescent="0.25">
      <c r="G21" s="18" t="s">
        <v>67</v>
      </c>
      <c r="H21" s="8"/>
      <c r="I21" s="8" t="s">
        <v>60</v>
      </c>
      <c r="J21" s="8"/>
    </row>
    <row r="22" spans="3:10" x14ac:dyDescent="0.25">
      <c r="I22" t="s">
        <v>77</v>
      </c>
    </row>
    <row r="23" spans="3:10" x14ac:dyDescent="0.25">
      <c r="I23" s="28">
        <f>((8/14)*0.811)  + ((6/14)*1)</f>
        <v>0.8919999999999999</v>
      </c>
    </row>
    <row r="25" spans="3:10" x14ac:dyDescent="0.25">
      <c r="G25" s="18" t="s">
        <v>59</v>
      </c>
    </row>
    <row r="26" spans="3:10" ht="15.75" thickBot="1" x14ac:dyDescent="0.3"/>
    <row r="27" spans="3:10" ht="15.75" thickBot="1" x14ac:dyDescent="0.3">
      <c r="G27" s="30" t="s">
        <v>78</v>
      </c>
      <c r="H27" s="31">
        <f>O2-I23</f>
        <v>4.8200000000000132E-2</v>
      </c>
    </row>
  </sheetData>
  <autoFilter ref="C3:E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A10" workbookViewId="0">
      <selection activeCell="H34" sqref="H34"/>
    </sheetView>
  </sheetViews>
  <sheetFormatPr defaultRowHeight="15" x14ac:dyDescent="0.25"/>
  <cols>
    <col min="6" max="6" width="16.85546875" customWidth="1"/>
    <col min="8" max="8" width="17.85546875" customWidth="1"/>
    <col min="10" max="10" width="14.5703125" customWidth="1"/>
  </cols>
  <sheetData>
    <row r="2" spans="2:12" x14ac:dyDescent="0.25">
      <c r="B2" s="6" t="s">
        <v>31</v>
      </c>
      <c r="C2" s="6" t="s">
        <v>1</v>
      </c>
      <c r="D2" s="6" t="s">
        <v>4</v>
      </c>
      <c r="F2" s="1" t="s">
        <v>64</v>
      </c>
      <c r="G2" s="1"/>
      <c r="K2" s="19" t="s">
        <v>39</v>
      </c>
      <c r="L2" s="22">
        <v>0.94020000000000004</v>
      </c>
    </row>
    <row r="3" spans="2:12" x14ac:dyDescent="0.25">
      <c r="B3" s="7" t="s">
        <v>17</v>
      </c>
      <c r="C3" s="2" t="s">
        <v>8</v>
      </c>
      <c r="D3" s="2" t="s">
        <v>7</v>
      </c>
      <c r="F3" s="1" t="s">
        <v>65</v>
      </c>
      <c r="G3" s="1"/>
    </row>
    <row r="4" spans="2:12" x14ac:dyDescent="0.25">
      <c r="B4" s="7" t="s">
        <v>18</v>
      </c>
      <c r="C4" s="2" t="s">
        <v>8</v>
      </c>
      <c r="D4" s="2" t="s">
        <v>7</v>
      </c>
      <c r="F4" s="1" t="s">
        <v>66</v>
      </c>
      <c r="G4" s="21"/>
    </row>
    <row r="5" spans="2:12" x14ac:dyDescent="0.25">
      <c r="B5" s="7" t="s">
        <v>19</v>
      </c>
      <c r="C5" s="2" t="s">
        <v>8</v>
      </c>
      <c r="D5" s="2" t="s">
        <v>10</v>
      </c>
    </row>
    <row r="6" spans="2:12" x14ac:dyDescent="0.25">
      <c r="B6" s="7" t="s">
        <v>20</v>
      </c>
      <c r="C6" s="2" t="s">
        <v>12</v>
      </c>
      <c r="D6" s="2" t="s">
        <v>10</v>
      </c>
      <c r="F6" s="8" t="s">
        <v>94</v>
      </c>
    </row>
    <row r="7" spans="2:12" x14ac:dyDescent="0.25">
      <c r="B7" s="7" t="s">
        <v>21</v>
      </c>
      <c r="C7" s="2" t="s">
        <v>13</v>
      </c>
      <c r="D7" s="2" t="s">
        <v>10</v>
      </c>
    </row>
    <row r="8" spans="2:12" x14ac:dyDescent="0.25">
      <c r="B8" s="7" t="s">
        <v>22</v>
      </c>
      <c r="C8" s="2" t="s">
        <v>13</v>
      </c>
      <c r="D8" s="2" t="s">
        <v>7</v>
      </c>
      <c r="F8" s="50" t="s">
        <v>95</v>
      </c>
      <c r="G8" s="51"/>
      <c r="H8" s="51"/>
      <c r="I8" s="51"/>
      <c r="J8" s="51"/>
      <c r="K8" s="51"/>
    </row>
    <row r="9" spans="2:12" ht="15.75" thickBot="1" x14ac:dyDescent="0.3">
      <c r="B9" s="7" t="s">
        <v>23</v>
      </c>
      <c r="C9" s="2" t="s">
        <v>13</v>
      </c>
      <c r="D9" s="2" t="s">
        <v>10</v>
      </c>
    </row>
    <row r="10" spans="2:12" ht="15.75" thickBot="1" x14ac:dyDescent="0.3">
      <c r="B10" s="7" t="s">
        <v>24</v>
      </c>
      <c r="C10" s="2" t="s">
        <v>12</v>
      </c>
      <c r="D10" s="2" t="s">
        <v>7</v>
      </c>
      <c r="G10" s="20" t="s">
        <v>86</v>
      </c>
      <c r="H10" s="15"/>
      <c r="I10" s="20" t="s">
        <v>87</v>
      </c>
      <c r="J10" s="15"/>
      <c r="K10" s="20" t="s">
        <v>88</v>
      </c>
    </row>
    <row r="11" spans="2:12" x14ac:dyDescent="0.25">
      <c r="B11" s="7" t="s">
        <v>25</v>
      </c>
      <c r="C11" s="2" t="s">
        <v>13</v>
      </c>
      <c r="D11" s="2" t="s">
        <v>10</v>
      </c>
    </row>
    <row r="12" spans="2:12" x14ac:dyDescent="0.25">
      <c r="B12" s="7" t="s">
        <v>26</v>
      </c>
      <c r="C12" s="2" t="s">
        <v>12</v>
      </c>
      <c r="D12" s="2" t="s">
        <v>10</v>
      </c>
      <c r="F12" s="16" t="s">
        <v>89</v>
      </c>
      <c r="G12" s="2">
        <f>2/4</f>
        <v>0.5</v>
      </c>
      <c r="H12" s="16" t="s">
        <v>91</v>
      </c>
      <c r="I12" s="2">
        <f>4/6</f>
        <v>0.66666666666666663</v>
      </c>
      <c r="J12" s="16" t="s">
        <v>92</v>
      </c>
      <c r="K12" s="2">
        <f>3/4</f>
        <v>0.75</v>
      </c>
    </row>
    <row r="13" spans="2:12" x14ac:dyDescent="0.25">
      <c r="B13" s="7" t="s">
        <v>27</v>
      </c>
      <c r="C13" s="2" t="s">
        <v>12</v>
      </c>
      <c r="D13" s="2" t="s">
        <v>10</v>
      </c>
      <c r="F13" s="16" t="s">
        <v>90</v>
      </c>
      <c r="G13" s="2">
        <f>2/4</f>
        <v>0.5</v>
      </c>
      <c r="H13" s="16" t="s">
        <v>99</v>
      </c>
      <c r="I13" s="2">
        <f>2/6</f>
        <v>0.33333333333333331</v>
      </c>
      <c r="J13" s="16" t="s">
        <v>93</v>
      </c>
      <c r="K13" s="2">
        <f>1/4</f>
        <v>0.25</v>
      </c>
    </row>
    <row r="14" spans="2:12" x14ac:dyDescent="0.25">
      <c r="B14" s="7" t="s">
        <v>28</v>
      </c>
      <c r="C14" s="2" t="s">
        <v>12</v>
      </c>
      <c r="D14" s="2" t="s">
        <v>10</v>
      </c>
    </row>
    <row r="15" spans="2:12" ht="15.75" thickBot="1" x14ac:dyDescent="0.3">
      <c r="B15" s="7" t="s">
        <v>29</v>
      </c>
      <c r="C15" s="2" t="s">
        <v>8</v>
      </c>
      <c r="D15" s="2" t="s">
        <v>10</v>
      </c>
    </row>
    <row r="16" spans="2:12" ht="15.75" thickBot="1" x14ac:dyDescent="0.3">
      <c r="B16" s="7" t="s">
        <v>30</v>
      </c>
      <c r="C16" s="2" t="s">
        <v>12</v>
      </c>
      <c r="D16" s="2" t="s">
        <v>7</v>
      </c>
      <c r="F16" s="18" t="s">
        <v>96</v>
      </c>
      <c r="G16" s="10" t="s">
        <v>35</v>
      </c>
    </row>
    <row r="17" spans="2:9" x14ac:dyDescent="0.25">
      <c r="G17" s="8">
        <f>-(2/4)*LOG(2/4,(2)) -(2/4)*LOG(2/4,(2))</f>
        <v>1</v>
      </c>
    </row>
    <row r="19" spans="2:9" x14ac:dyDescent="0.25">
      <c r="B19" s="8" t="s">
        <v>79</v>
      </c>
      <c r="F19" s="18" t="s">
        <v>97</v>
      </c>
      <c r="G19" s="32">
        <f>-(4/6)*LOG(4/6,(2)) -(2/6)*LOG(2/6,(2))</f>
        <v>0.91829583405448956</v>
      </c>
    </row>
    <row r="20" spans="2:9" x14ac:dyDescent="0.25">
      <c r="B20" s="16" t="s">
        <v>80</v>
      </c>
      <c r="C20" s="2">
        <v>2</v>
      </c>
    </row>
    <row r="21" spans="2:9" x14ac:dyDescent="0.25">
      <c r="B21" s="16" t="s">
        <v>81</v>
      </c>
      <c r="C21" s="2">
        <v>2</v>
      </c>
    </row>
    <row r="22" spans="2:9" x14ac:dyDescent="0.25">
      <c r="B22" s="16" t="s">
        <v>82</v>
      </c>
      <c r="C22" s="2">
        <v>4</v>
      </c>
      <c r="F22" s="18" t="s">
        <v>98</v>
      </c>
      <c r="G22" s="8">
        <f>-(3/4)*LOG(3/4,(2)) -(1/4)*LOG(1/4,(2))</f>
        <v>0.81127812445913283</v>
      </c>
    </row>
    <row r="23" spans="2:9" x14ac:dyDescent="0.25">
      <c r="B23" s="16" t="s">
        <v>83</v>
      </c>
      <c r="C23" s="2">
        <v>2</v>
      </c>
    </row>
    <row r="24" spans="2:9" x14ac:dyDescent="0.25">
      <c r="B24" s="16" t="s">
        <v>84</v>
      </c>
      <c r="C24" s="2">
        <v>3</v>
      </c>
    </row>
    <row r="25" spans="2:9" x14ac:dyDescent="0.25">
      <c r="B25" s="16" t="s">
        <v>85</v>
      </c>
      <c r="C25" s="2">
        <v>1</v>
      </c>
      <c r="F25" s="18" t="s">
        <v>67</v>
      </c>
      <c r="G25" s="8"/>
      <c r="H25" s="8" t="s">
        <v>60</v>
      </c>
      <c r="I25" s="8"/>
    </row>
    <row r="26" spans="2:9" x14ac:dyDescent="0.25">
      <c r="H26" t="s">
        <v>61</v>
      </c>
    </row>
    <row r="27" spans="2:9" x14ac:dyDescent="0.25">
      <c r="H27" s="8">
        <f>((4/14)*G17) +((6/14)*G19) + ((4/14)*G22)</f>
        <v>0.91106339301167627</v>
      </c>
    </row>
    <row r="29" spans="2:9" x14ac:dyDescent="0.25">
      <c r="F29" s="18" t="s">
        <v>59</v>
      </c>
    </row>
    <row r="30" spans="2:9" ht="15.75" thickBot="1" x14ac:dyDescent="0.3"/>
    <row r="31" spans="2:9" ht="15.75" thickBot="1" x14ac:dyDescent="0.3">
      <c r="F31" s="30" t="s">
        <v>78</v>
      </c>
      <c r="G31" s="31">
        <f>L2-H27</f>
        <v>2.9136606988323765E-2</v>
      </c>
    </row>
  </sheetData>
  <mergeCells count="1">
    <mergeCell ref="F8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27" sqref="H27"/>
    </sheetView>
  </sheetViews>
  <sheetFormatPr defaultRowHeight="15" x14ac:dyDescent="0.25"/>
  <cols>
    <col min="2" max="2" width="11.5703125" bestFit="1" customWidth="1"/>
    <col min="7" max="7" width="24.140625" customWidth="1"/>
    <col min="11" max="11" width="16.140625" customWidth="1"/>
  </cols>
  <sheetData>
    <row r="2" spans="2:14" x14ac:dyDescent="0.25">
      <c r="B2" s="6" t="s">
        <v>31</v>
      </c>
      <c r="C2" s="6" t="s">
        <v>2</v>
      </c>
      <c r="D2" s="6" t="s">
        <v>4</v>
      </c>
    </row>
    <row r="3" spans="2:14" x14ac:dyDescent="0.25">
      <c r="B3" s="7" t="s">
        <v>17</v>
      </c>
      <c r="C3" s="2" t="s">
        <v>6</v>
      </c>
      <c r="D3" s="2" t="s">
        <v>7</v>
      </c>
      <c r="G3" s="22" t="s">
        <v>63</v>
      </c>
      <c r="H3" s="1" t="s">
        <v>64</v>
      </c>
      <c r="I3" s="1"/>
      <c r="M3" s="19" t="s">
        <v>39</v>
      </c>
      <c r="N3" s="22">
        <v>0.94020000000000004</v>
      </c>
    </row>
    <row r="4" spans="2:14" x14ac:dyDescent="0.25">
      <c r="B4" s="7" t="s">
        <v>18</v>
      </c>
      <c r="C4" s="2" t="s">
        <v>6</v>
      </c>
      <c r="D4" s="2" t="s">
        <v>7</v>
      </c>
      <c r="G4" s="1"/>
      <c r="H4" s="1" t="s">
        <v>65</v>
      </c>
      <c r="I4" s="1"/>
    </row>
    <row r="5" spans="2:14" x14ac:dyDescent="0.25">
      <c r="B5" s="7" t="s">
        <v>19</v>
      </c>
      <c r="C5" s="2" t="s">
        <v>6</v>
      </c>
      <c r="D5" s="2" t="s">
        <v>10</v>
      </c>
      <c r="G5" s="1"/>
      <c r="H5" s="1" t="s">
        <v>66</v>
      </c>
      <c r="I5" s="21"/>
    </row>
    <row r="6" spans="2:14" x14ac:dyDescent="0.25">
      <c r="B6" s="7" t="s">
        <v>20</v>
      </c>
      <c r="C6" s="2" t="s">
        <v>6</v>
      </c>
      <c r="D6" s="2" t="s">
        <v>10</v>
      </c>
    </row>
    <row r="7" spans="2:14" x14ac:dyDescent="0.25">
      <c r="B7" s="7" t="s">
        <v>21</v>
      </c>
      <c r="C7" s="2" t="s">
        <v>11</v>
      </c>
      <c r="D7" s="2" t="s">
        <v>10</v>
      </c>
      <c r="G7" s="8" t="s">
        <v>105</v>
      </c>
    </row>
    <row r="8" spans="2:14" x14ac:dyDescent="0.25">
      <c r="B8" s="7" t="s">
        <v>22</v>
      </c>
      <c r="C8" s="2" t="s">
        <v>11</v>
      </c>
      <c r="D8" s="2" t="s">
        <v>7</v>
      </c>
    </row>
    <row r="9" spans="2:14" x14ac:dyDescent="0.25">
      <c r="B9" s="7" t="s">
        <v>23</v>
      </c>
      <c r="C9" s="2" t="s">
        <v>11</v>
      </c>
      <c r="D9" s="2" t="s">
        <v>10</v>
      </c>
      <c r="J9" s="18" t="s">
        <v>100</v>
      </c>
    </row>
    <row r="10" spans="2:14" x14ac:dyDescent="0.25">
      <c r="B10" s="7" t="s">
        <v>24</v>
      </c>
      <c r="C10" s="2" t="s">
        <v>6</v>
      </c>
      <c r="D10" s="2" t="s">
        <v>7</v>
      </c>
    </row>
    <row r="11" spans="2:14" x14ac:dyDescent="0.25">
      <c r="B11" s="7" t="s">
        <v>25</v>
      </c>
      <c r="C11" s="2" t="s">
        <v>11</v>
      </c>
      <c r="D11" s="2" t="s">
        <v>10</v>
      </c>
      <c r="H11" s="8" t="s">
        <v>106</v>
      </c>
      <c r="L11" s="8" t="s">
        <v>107</v>
      </c>
    </row>
    <row r="12" spans="2:14" x14ac:dyDescent="0.25">
      <c r="B12" s="7" t="s">
        <v>26</v>
      </c>
      <c r="C12" s="2" t="s">
        <v>11</v>
      </c>
      <c r="D12" s="2" t="s">
        <v>10</v>
      </c>
      <c r="G12" s="16" t="s">
        <v>108</v>
      </c>
      <c r="H12" s="2">
        <f>3/7</f>
        <v>0.42857142857142855</v>
      </c>
      <c r="K12" s="16" t="s">
        <v>109</v>
      </c>
      <c r="L12" s="24">
        <f>6/7</f>
        <v>0.8571428571428571</v>
      </c>
    </row>
    <row r="13" spans="2:14" x14ac:dyDescent="0.25">
      <c r="B13" s="7" t="s">
        <v>27</v>
      </c>
      <c r="C13" s="2" t="s">
        <v>11</v>
      </c>
      <c r="D13" s="2" t="s">
        <v>10</v>
      </c>
      <c r="G13" s="16" t="s">
        <v>113</v>
      </c>
      <c r="H13" s="2">
        <f>4/7</f>
        <v>0.5714285714285714</v>
      </c>
      <c r="K13" s="16" t="s">
        <v>110</v>
      </c>
      <c r="L13" s="24">
        <f>1/7</f>
        <v>0.14285714285714285</v>
      </c>
    </row>
    <row r="14" spans="2:14" ht="15.75" thickBot="1" x14ac:dyDescent="0.3">
      <c r="B14" s="7" t="s">
        <v>28</v>
      </c>
      <c r="C14" s="2" t="s">
        <v>6</v>
      </c>
      <c r="D14" s="2" t="s">
        <v>10</v>
      </c>
    </row>
    <row r="15" spans="2:14" ht="15.75" thickBot="1" x14ac:dyDescent="0.3">
      <c r="B15" s="7" t="s">
        <v>29</v>
      </c>
      <c r="C15" s="2" t="s">
        <v>11</v>
      </c>
      <c r="D15" s="2" t="s">
        <v>10</v>
      </c>
      <c r="G15" s="18" t="s">
        <v>111</v>
      </c>
      <c r="H15" s="10" t="s">
        <v>35</v>
      </c>
    </row>
    <row r="16" spans="2:14" x14ac:dyDescent="0.25">
      <c r="B16" s="7" t="s">
        <v>30</v>
      </c>
      <c r="C16" s="2" t="s">
        <v>6</v>
      </c>
      <c r="D16" s="2" t="s">
        <v>7</v>
      </c>
      <c r="H16" s="27">
        <f>-((3/7)*LOG(3/7,(2))) -((4/7)*LOG(4/7,(2)))</f>
        <v>0.98522813603425163</v>
      </c>
    </row>
    <row r="18" spans="2:10" x14ac:dyDescent="0.25">
      <c r="B18" s="8" t="s">
        <v>100</v>
      </c>
      <c r="G18" s="18" t="s">
        <v>112</v>
      </c>
      <c r="H18" s="25">
        <f>-((6/7)*LOG(6/7,(2))) -((1/7)*LOG(1/7,(2)))</f>
        <v>0.59167277858232747</v>
      </c>
    </row>
    <row r="19" spans="2:10" x14ac:dyDescent="0.25">
      <c r="B19" s="16" t="s">
        <v>101</v>
      </c>
      <c r="C19" s="1">
        <v>3</v>
      </c>
    </row>
    <row r="20" spans="2:10" x14ac:dyDescent="0.25">
      <c r="B20" s="16" t="s">
        <v>102</v>
      </c>
      <c r="C20" s="1">
        <v>4</v>
      </c>
    </row>
    <row r="21" spans="2:10" x14ac:dyDescent="0.25">
      <c r="B21" s="16" t="s">
        <v>103</v>
      </c>
      <c r="C21" s="1">
        <v>6</v>
      </c>
      <c r="G21" s="18" t="s">
        <v>67</v>
      </c>
      <c r="H21" s="8"/>
      <c r="I21" s="8" t="s">
        <v>60</v>
      </c>
      <c r="J21" s="8"/>
    </row>
    <row r="22" spans="2:10" x14ac:dyDescent="0.25">
      <c r="B22" s="16" t="s">
        <v>104</v>
      </c>
      <c r="C22" s="1">
        <v>1</v>
      </c>
      <c r="I22" t="s">
        <v>114</v>
      </c>
    </row>
    <row r="23" spans="2:10" x14ac:dyDescent="0.25">
      <c r="I23" s="28">
        <f>(7/14)*H16</f>
        <v>0.49261406801712582</v>
      </c>
      <c r="J23">
        <f>(7/14)*H18</f>
        <v>0.29583638929116374</v>
      </c>
    </row>
    <row r="24" spans="2:10" x14ac:dyDescent="0.25">
      <c r="I24" s="26">
        <f>I23+J23</f>
        <v>0.78845045730828955</v>
      </c>
    </row>
    <row r="25" spans="2:10" x14ac:dyDescent="0.25">
      <c r="G25" s="18" t="s">
        <v>59</v>
      </c>
    </row>
    <row r="26" spans="2:10" ht="15.75" thickBot="1" x14ac:dyDescent="0.3"/>
    <row r="27" spans="2:10" ht="15.75" thickBot="1" x14ac:dyDescent="0.3">
      <c r="G27" s="30" t="s">
        <v>78</v>
      </c>
      <c r="H27" s="31">
        <f>N3-I24</f>
        <v>0.15174954269171048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6" sqref="C6"/>
    </sheetView>
  </sheetViews>
  <sheetFormatPr defaultRowHeight="15" x14ac:dyDescent="0.25"/>
  <cols>
    <col min="3" max="3" width="16.5703125" customWidth="1"/>
    <col min="4" max="4" width="17.5703125" customWidth="1"/>
  </cols>
  <sheetData>
    <row r="2" spans="2:5" x14ac:dyDescent="0.25">
      <c r="C2" s="33" t="s">
        <v>117</v>
      </c>
      <c r="D2" s="33" t="s">
        <v>115</v>
      </c>
      <c r="E2" s="33" t="s">
        <v>116</v>
      </c>
    </row>
    <row r="3" spans="2:5" x14ac:dyDescent="0.25">
      <c r="B3" t="s">
        <v>155</v>
      </c>
      <c r="C3" s="2" t="s">
        <v>0</v>
      </c>
      <c r="D3" s="2">
        <v>0.69299999999999995</v>
      </c>
      <c r="E3" s="34">
        <v>0.247</v>
      </c>
    </row>
    <row r="4" spans="2:5" x14ac:dyDescent="0.25">
      <c r="B4" t="s">
        <v>156</v>
      </c>
      <c r="C4" s="2" t="s">
        <v>79</v>
      </c>
      <c r="D4" s="2">
        <v>0.91100000000000003</v>
      </c>
      <c r="E4" s="2">
        <v>2.9000000000000001E-2</v>
      </c>
    </row>
    <row r="5" spans="2:5" x14ac:dyDescent="0.25">
      <c r="B5" t="s">
        <v>157</v>
      </c>
      <c r="C5" s="2" t="s">
        <v>100</v>
      </c>
      <c r="D5" s="2">
        <v>0.78800000000000003</v>
      </c>
      <c r="E5" s="2">
        <v>0.152</v>
      </c>
    </row>
    <row r="6" spans="2:5" x14ac:dyDescent="0.25">
      <c r="B6" t="s">
        <v>158</v>
      </c>
      <c r="C6" s="2" t="s">
        <v>71</v>
      </c>
      <c r="D6" s="2">
        <v>0.89200000000000002</v>
      </c>
      <c r="E6" s="2">
        <v>4.8000000000000001E-2</v>
      </c>
    </row>
    <row r="10" spans="2:5" x14ac:dyDescent="0.25">
      <c r="C10" t="s">
        <v>118</v>
      </c>
      <c r="D10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topLeftCell="A52" workbookViewId="0">
      <selection activeCell="H24" sqref="H24"/>
    </sheetView>
  </sheetViews>
  <sheetFormatPr defaultRowHeight="15" x14ac:dyDescent="0.25"/>
  <sheetData>
    <row r="2" spans="1:13" x14ac:dyDescent="0.25">
      <c r="A2" s="6" t="s">
        <v>31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8" t="s">
        <v>121</v>
      </c>
      <c r="H2" s="35" t="s">
        <v>122</v>
      </c>
    </row>
    <row r="3" spans="1:13" x14ac:dyDescent="0.25">
      <c r="A3" s="7" t="s">
        <v>17</v>
      </c>
      <c r="B3" s="2" t="s">
        <v>5</v>
      </c>
      <c r="C3" s="2" t="s">
        <v>8</v>
      </c>
      <c r="D3" s="2" t="s">
        <v>6</v>
      </c>
      <c r="E3" s="2" t="b">
        <v>0</v>
      </c>
      <c r="F3" s="2" t="s">
        <v>7</v>
      </c>
      <c r="H3" s="11" t="s">
        <v>123</v>
      </c>
    </row>
    <row r="4" spans="1:13" x14ac:dyDescent="0.25">
      <c r="A4" s="7" t="s">
        <v>18</v>
      </c>
      <c r="B4" s="2" t="s">
        <v>5</v>
      </c>
      <c r="C4" s="2" t="s">
        <v>8</v>
      </c>
      <c r="D4" s="2" t="s">
        <v>6</v>
      </c>
      <c r="E4" s="2" t="b">
        <v>1</v>
      </c>
      <c r="F4" s="2" t="s">
        <v>7</v>
      </c>
      <c r="H4" s="11" t="s">
        <v>124</v>
      </c>
    </row>
    <row r="5" spans="1:13" x14ac:dyDescent="0.25">
      <c r="A5" s="7" t="s">
        <v>19</v>
      </c>
      <c r="B5" s="2" t="s">
        <v>9</v>
      </c>
      <c r="C5" s="2" t="s">
        <v>8</v>
      </c>
      <c r="D5" s="2" t="s">
        <v>6</v>
      </c>
      <c r="E5" s="2" t="b">
        <v>0</v>
      </c>
      <c r="F5" s="2" t="s">
        <v>10</v>
      </c>
    </row>
    <row r="6" spans="1:13" ht="15.75" thickBot="1" x14ac:dyDescent="0.3">
      <c r="A6" s="7" t="s">
        <v>20</v>
      </c>
      <c r="B6" s="2" t="s">
        <v>14</v>
      </c>
      <c r="C6" s="2" t="s">
        <v>12</v>
      </c>
      <c r="D6" s="2" t="s">
        <v>6</v>
      </c>
      <c r="E6" s="2" t="b">
        <v>0</v>
      </c>
      <c r="F6" s="2" t="s">
        <v>10</v>
      </c>
    </row>
    <row r="7" spans="1:13" x14ac:dyDescent="0.25">
      <c r="A7" s="7" t="s">
        <v>21</v>
      </c>
      <c r="B7" s="2" t="s">
        <v>14</v>
      </c>
      <c r="C7" s="2" t="s">
        <v>13</v>
      </c>
      <c r="D7" s="2" t="s">
        <v>11</v>
      </c>
      <c r="E7" s="2" t="b">
        <v>0</v>
      </c>
      <c r="F7" s="2" t="s">
        <v>10</v>
      </c>
      <c r="G7" s="43" t="s">
        <v>125</v>
      </c>
      <c r="I7" s="52" t="s">
        <v>126</v>
      </c>
      <c r="J7" s="53"/>
      <c r="K7" s="53"/>
      <c r="L7" s="53"/>
      <c r="M7" s="54"/>
    </row>
    <row r="8" spans="1:13" x14ac:dyDescent="0.25">
      <c r="A8" s="7" t="s">
        <v>22</v>
      </c>
      <c r="B8" s="2" t="s">
        <v>14</v>
      </c>
      <c r="C8" s="2" t="s">
        <v>13</v>
      </c>
      <c r="D8" s="2" t="s">
        <v>11</v>
      </c>
      <c r="E8" s="2" t="b">
        <v>1</v>
      </c>
      <c r="F8" s="2" t="s">
        <v>7</v>
      </c>
      <c r="I8" s="39" t="s">
        <v>127</v>
      </c>
      <c r="J8" s="40"/>
      <c r="K8" s="40" t="s">
        <v>128</v>
      </c>
      <c r="L8" s="40"/>
      <c r="M8" s="41" t="s">
        <v>129</v>
      </c>
    </row>
    <row r="9" spans="1:13" ht="15.75" thickBot="1" x14ac:dyDescent="0.3">
      <c r="A9" s="7" t="s">
        <v>23</v>
      </c>
      <c r="B9" s="2" t="s">
        <v>9</v>
      </c>
      <c r="C9" s="2" t="s">
        <v>13</v>
      </c>
      <c r="D9" s="2" t="s">
        <v>11</v>
      </c>
      <c r="E9" s="2" t="b">
        <v>1</v>
      </c>
      <c r="F9" s="2" t="s">
        <v>10</v>
      </c>
      <c r="I9" s="36">
        <v>9</v>
      </c>
      <c r="J9" s="37"/>
      <c r="K9" s="37">
        <v>5</v>
      </c>
      <c r="L9" s="37"/>
      <c r="M9" s="38">
        <v>14</v>
      </c>
    </row>
    <row r="10" spans="1:13" x14ac:dyDescent="0.25">
      <c r="A10" s="7" t="s">
        <v>24</v>
      </c>
      <c r="B10" s="2" t="s">
        <v>5</v>
      </c>
      <c r="C10" s="2" t="s">
        <v>12</v>
      </c>
      <c r="D10" s="2" t="s">
        <v>6</v>
      </c>
      <c r="E10" s="2" t="b">
        <v>0</v>
      </c>
      <c r="F10" s="2" t="s">
        <v>7</v>
      </c>
    </row>
    <row r="11" spans="1:13" ht="15.75" thickBot="1" x14ac:dyDescent="0.3">
      <c r="A11" s="7" t="s">
        <v>25</v>
      </c>
      <c r="B11" s="2" t="s">
        <v>5</v>
      </c>
      <c r="C11" s="2" t="s">
        <v>13</v>
      </c>
      <c r="D11" s="2" t="s">
        <v>11</v>
      </c>
      <c r="E11" s="2" t="b">
        <v>0</v>
      </c>
      <c r="F11" s="2" t="s">
        <v>10</v>
      </c>
      <c r="I11" t="s">
        <v>130</v>
      </c>
    </row>
    <row r="12" spans="1:13" ht="15.75" thickBot="1" x14ac:dyDescent="0.3">
      <c r="A12" s="7" t="s">
        <v>26</v>
      </c>
      <c r="B12" s="2" t="s">
        <v>14</v>
      </c>
      <c r="C12" s="2" t="s">
        <v>12</v>
      </c>
      <c r="D12" s="2" t="s">
        <v>11</v>
      </c>
      <c r="E12" s="2" t="b">
        <v>0</v>
      </c>
      <c r="F12" s="2" t="s">
        <v>10</v>
      </c>
      <c r="H12" s="13" t="s">
        <v>131</v>
      </c>
      <c r="I12" s="42">
        <f xml:space="preserve"> 1 - (9/14)^2 - (5/14)^2</f>
        <v>0.45918367346938771</v>
      </c>
    </row>
    <row r="13" spans="1:13" x14ac:dyDescent="0.25">
      <c r="A13" s="7" t="s">
        <v>27</v>
      </c>
      <c r="B13" s="2" t="s">
        <v>5</v>
      </c>
      <c r="C13" s="2" t="s">
        <v>12</v>
      </c>
      <c r="D13" s="2" t="s">
        <v>11</v>
      </c>
      <c r="E13" s="2" t="b">
        <v>1</v>
      </c>
      <c r="F13" s="2" t="s">
        <v>10</v>
      </c>
    </row>
    <row r="14" spans="1:13" x14ac:dyDescent="0.25">
      <c r="A14" s="7" t="s">
        <v>28</v>
      </c>
      <c r="B14" s="2" t="s">
        <v>9</v>
      </c>
      <c r="C14" s="2" t="s">
        <v>12</v>
      </c>
      <c r="D14" s="2" t="s">
        <v>6</v>
      </c>
      <c r="E14" s="2" t="b">
        <v>1</v>
      </c>
      <c r="F14" s="2" t="s">
        <v>10</v>
      </c>
      <c r="G14" s="43" t="s">
        <v>132</v>
      </c>
      <c r="H14" s="44" t="s">
        <v>133</v>
      </c>
    </row>
    <row r="15" spans="1:13" x14ac:dyDescent="0.25">
      <c r="A15" s="7" t="s">
        <v>29</v>
      </c>
      <c r="B15" s="2" t="s">
        <v>9</v>
      </c>
      <c r="C15" s="2" t="s">
        <v>8</v>
      </c>
      <c r="D15" s="2" t="s">
        <v>11</v>
      </c>
      <c r="E15" s="2" t="b">
        <v>0</v>
      </c>
      <c r="F15" s="2" t="s">
        <v>10</v>
      </c>
      <c r="H15" s="55" t="s">
        <v>126</v>
      </c>
      <c r="I15" s="56"/>
      <c r="J15" s="56"/>
      <c r="K15" s="56"/>
      <c r="L15" s="56"/>
      <c r="M15" s="57"/>
    </row>
    <row r="16" spans="1:13" x14ac:dyDescent="0.25">
      <c r="A16" s="7" t="s">
        <v>30</v>
      </c>
      <c r="B16" s="2" t="s">
        <v>14</v>
      </c>
      <c r="C16" s="2" t="s">
        <v>12</v>
      </c>
      <c r="D16" s="2" t="s">
        <v>6</v>
      </c>
      <c r="E16" s="2" t="b">
        <v>1</v>
      </c>
      <c r="F16" s="2" t="s">
        <v>7</v>
      </c>
      <c r="H16" s="1"/>
      <c r="I16" s="40" t="s">
        <v>127</v>
      </c>
      <c r="J16" s="40"/>
      <c r="K16" s="40" t="s">
        <v>128</v>
      </c>
      <c r="L16" s="40"/>
      <c r="M16" s="40" t="s">
        <v>129</v>
      </c>
    </row>
    <row r="17" spans="8:13" x14ac:dyDescent="0.25">
      <c r="H17" s="16" t="s">
        <v>44</v>
      </c>
      <c r="I17" s="2">
        <v>3</v>
      </c>
      <c r="J17" s="2"/>
      <c r="K17" s="2">
        <v>2</v>
      </c>
      <c r="L17" s="2"/>
      <c r="M17" s="2">
        <v>5</v>
      </c>
    </row>
    <row r="18" spans="8:13" x14ac:dyDescent="0.25">
      <c r="H18" s="16" t="s">
        <v>45</v>
      </c>
      <c r="I18" s="2">
        <v>4</v>
      </c>
      <c r="J18" s="2"/>
      <c r="K18" s="2">
        <v>0</v>
      </c>
      <c r="L18" s="2"/>
      <c r="M18" s="2">
        <v>4</v>
      </c>
    </row>
    <row r="19" spans="8:13" x14ac:dyDescent="0.25">
      <c r="H19" s="16" t="s">
        <v>46</v>
      </c>
      <c r="I19" s="2">
        <v>2</v>
      </c>
      <c r="J19" s="2"/>
      <c r="K19" s="2">
        <v>3</v>
      </c>
      <c r="L19" s="2"/>
      <c r="M19" s="2">
        <v>5</v>
      </c>
    </row>
    <row r="20" spans="8:13" x14ac:dyDescent="0.25">
      <c r="M20" s="45">
        <f>SUM(M17:M19)</f>
        <v>14</v>
      </c>
    </row>
    <row r="22" spans="8:13" x14ac:dyDescent="0.25">
      <c r="H22" s="46" t="s">
        <v>134</v>
      </c>
    </row>
    <row r="24" spans="8:13" x14ac:dyDescent="0.25">
      <c r="H24" s="8">
        <f xml:space="preserve"> ((5/14) *(1-(3/5)^2-(2/5)^2))+((4/14) *(1-(4/4)^2-(0/4)^2))+((5/14) *(1-(2/5)^2-(3/5)^2))</f>
        <v>0.34285714285714286</v>
      </c>
    </row>
    <row r="26" spans="8:13" x14ac:dyDescent="0.25">
      <c r="H26" s="8" t="s">
        <v>135</v>
      </c>
      <c r="J26" t="s">
        <v>136</v>
      </c>
    </row>
    <row r="27" spans="8:13" x14ac:dyDescent="0.25">
      <c r="J27" s="8">
        <f>I12-H24</f>
        <v>0.11632653061224485</v>
      </c>
    </row>
    <row r="30" spans="8:13" x14ac:dyDescent="0.25">
      <c r="H30" s="47" t="s">
        <v>137</v>
      </c>
    </row>
    <row r="31" spans="8:13" x14ac:dyDescent="0.25">
      <c r="H31" s="55" t="s">
        <v>126</v>
      </c>
      <c r="I31" s="56"/>
      <c r="J31" s="56"/>
      <c r="K31" s="56"/>
      <c r="L31" s="56"/>
      <c r="M31" s="57"/>
    </row>
    <row r="32" spans="8:13" x14ac:dyDescent="0.25">
      <c r="H32" s="1"/>
      <c r="I32" s="40" t="s">
        <v>127</v>
      </c>
      <c r="J32" s="40"/>
      <c r="K32" s="40" t="s">
        <v>128</v>
      </c>
      <c r="L32" s="40"/>
      <c r="M32" s="40" t="s">
        <v>129</v>
      </c>
    </row>
    <row r="33" spans="8:13" x14ac:dyDescent="0.25">
      <c r="H33" s="16" t="s">
        <v>86</v>
      </c>
      <c r="I33" s="2">
        <v>2</v>
      </c>
      <c r="J33" s="2"/>
      <c r="K33" s="2">
        <v>2</v>
      </c>
      <c r="L33" s="2"/>
      <c r="M33" s="2">
        <v>4</v>
      </c>
    </row>
    <row r="34" spans="8:13" x14ac:dyDescent="0.25">
      <c r="H34" s="16" t="s">
        <v>87</v>
      </c>
      <c r="I34" s="2">
        <v>4</v>
      </c>
      <c r="J34" s="2"/>
      <c r="K34" s="2">
        <v>2</v>
      </c>
      <c r="L34" s="2"/>
      <c r="M34" s="2">
        <v>6</v>
      </c>
    </row>
    <row r="35" spans="8:13" x14ac:dyDescent="0.25">
      <c r="H35" s="16" t="s">
        <v>138</v>
      </c>
      <c r="I35" s="2">
        <v>3</v>
      </c>
      <c r="J35" s="2"/>
      <c r="K35" s="2">
        <v>1</v>
      </c>
      <c r="L35" s="2"/>
      <c r="M35" s="2">
        <v>4</v>
      </c>
    </row>
    <row r="36" spans="8:13" x14ac:dyDescent="0.25">
      <c r="M36">
        <f>SUM(M33:M35)</f>
        <v>14</v>
      </c>
    </row>
    <row r="37" spans="8:13" x14ac:dyDescent="0.25">
      <c r="H37">
        <f xml:space="preserve"> ((4/14) *(1-(2/4)^2-(2/4)^2))+((6/14) *(1-(4/6)^2-(2/6)^2))+((4/14) *(1-(3/4)^2-(1/4)^2))</f>
        <v>0.44047619047619047</v>
      </c>
    </row>
    <row r="39" spans="8:13" x14ac:dyDescent="0.25">
      <c r="H39" s="8" t="s">
        <v>139</v>
      </c>
      <c r="J39" t="s">
        <v>140</v>
      </c>
    </row>
    <row r="40" spans="8:13" x14ac:dyDescent="0.25">
      <c r="J40" s="8">
        <f>I12-H37</f>
        <v>1.8707482993197244E-2</v>
      </c>
    </row>
    <row r="43" spans="8:13" x14ac:dyDescent="0.25">
      <c r="H43" s="47" t="s">
        <v>141</v>
      </c>
    </row>
    <row r="44" spans="8:13" x14ac:dyDescent="0.25">
      <c r="H44" s="55" t="s">
        <v>126</v>
      </c>
      <c r="I44" s="56"/>
      <c r="J44" s="56"/>
      <c r="K44" s="56"/>
      <c r="L44" s="56"/>
      <c r="M44" s="57"/>
    </row>
    <row r="45" spans="8:13" x14ac:dyDescent="0.25">
      <c r="H45" s="1"/>
      <c r="I45" s="40" t="s">
        <v>127</v>
      </c>
      <c r="J45" s="40"/>
      <c r="K45" s="40" t="s">
        <v>128</v>
      </c>
      <c r="L45" s="40"/>
      <c r="M45" s="40" t="s">
        <v>129</v>
      </c>
    </row>
    <row r="46" spans="8:13" x14ac:dyDescent="0.25">
      <c r="H46" s="16" t="s">
        <v>106</v>
      </c>
      <c r="I46" s="2">
        <v>3</v>
      </c>
      <c r="J46" s="2"/>
      <c r="K46" s="2">
        <v>3</v>
      </c>
      <c r="L46" s="2"/>
      <c r="M46" s="2">
        <v>6</v>
      </c>
    </row>
    <row r="47" spans="8:13" x14ac:dyDescent="0.25">
      <c r="H47" s="16" t="s">
        <v>107</v>
      </c>
      <c r="I47" s="2">
        <v>6</v>
      </c>
      <c r="J47" s="2"/>
      <c r="K47" s="2">
        <v>2</v>
      </c>
      <c r="L47" s="2"/>
      <c r="M47" s="2">
        <v>8</v>
      </c>
    </row>
    <row r="48" spans="8:13" x14ac:dyDescent="0.25">
      <c r="M48">
        <v>14</v>
      </c>
    </row>
    <row r="49" spans="8:13" x14ac:dyDescent="0.25">
      <c r="H49">
        <f xml:space="preserve"> ((6/14) *(1-(3/6)^2-(3/6)^2))+((8/14) *(1-(6/8)^2-(2/8)^2))</f>
        <v>0.42857142857142855</v>
      </c>
    </row>
    <row r="51" spans="8:13" x14ac:dyDescent="0.25">
      <c r="H51" s="8" t="s">
        <v>144</v>
      </c>
      <c r="J51" t="s">
        <v>140</v>
      </c>
    </row>
    <row r="52" spans="8:13" x14ac:dyDescent="0.25">
      <c r="J52" s="8">
        <f>$I$12-H49</f>
        <v>3.0612244897959162E-2</v>
      </c>
    </row>
    <row r="55" spans="8:13" x14ac:dyDescent="0.25">
      <c r="H55" s="47" t="s">
        <v>142</v>
      </c>
    </row>
    <row r="56" spans="8:13" x14ac:dyDescent="0.25">
      <c r="H56" s="55" t="s">
        <v>126</v>
      </c>
      <c r="I56" s="56"/>
      <c r="J56" s="56"/>
      <c r="K56" s="56"/>
      <c r="L56" s="56"/>
      <c r="M56" s="57"/>
    </row>
    <row r="57" spans="8:13" x14ac:dyDescent="0.25">
      <c r="H57" s="1"/>
      <c r="I57" s="40" t="s">
        <v>127</v>
      </c>
      <c r="J57" s="40"/>
      <c r="K57" s="40" t="s">
        <v>128</v>
      </c>
      <c r="L57" s="40"/>
      <c r="M57" s="40" t="s">
        <v>129</v>
      </c>
    </row>
    <row r="58" spans="8:13" x14ac:dyDescent="0.25">
      <c r="H58" s="16" t="s">
        <v>106</v>
      </c>
      <c r="I58" s="2">
        <v>3</v>
      </c>
      <c r="J58" s="2"/>
      <c r="K58" s="2">
        <v>4</v>
      </c>
      <c r="L58" s="2"/>
      <c r="M58" s="2">
        <v>7</v>
      </c>
    </row>
    <row r="59" spans="8:13" x14ac:dyDescent="0.25">
      <c r="H59" s="16" t="s">
        <v>107</v>
      </c>
      <c r="I59" s="2">
        <v>6</v>
      </c>
      <c r="J59" s="2"/>
      <c r="K59" s="2">
        <v>1</v>
      </c>
      <c r="L59" s="2"/>
      <c r="M59" s="2">
        <v>7</v>
      </c>
    </row>
    <row r="60" spans="8:13" x14ac:dyDescent="0.25">
      <c r="M60">
        <v>14</v>
      </c>
    </row>
    <row r="61" spans="8:13" x14ac:dyDescent="0.25">
      <c r="H61">
        <f xml:space="preserve"> ((7/14) *(1-(3/7)^2-(4/7)^2))+((7/14) *(1-(6/7)^2-(1/7)^2))</f>
        <v>0.36734693877551028</v>
      </c>
    </row>
    <row r="63" spans="8:13" x14ac:dyDescent="0.25">
      <c r="H63" s="8" t="s">
        <v>139</v>
      </c>
      <c r="J63" t="s">
        <v>140</v>
      </c>
    </row>
    <row r="64" spans="8:13" x14ac:dyDescent="0.25">
      <c r="J64" s="8">
        <f>$I$12-H61</f>
        <v>9.1836734693877431E-2</v>
      </c>
    </row>
    <row r="66" spans="5:7" x14ac:dyDescent="0.25">
      <c r="E66" s="22" t="s">
        <v>117</v>
      </c>
      <c r="F66" s="22" t="s">
        <v>145</v>
      </c>
    </row>
    <row r="67" spans="5:7" x14ac:dyDescent="0.25">
      <c r="E67" s="48" t="s">
        <v>0</v>
      </c>
      <c r="F67" s="49">
        <v>0.11637069999999999</v>
      </c>
      <c r="G67" t="s">
        <v>146</v>
      </c>
    </row>
    <row r="68" spans="5:7" x14ac:dyDescent="0.25">
      <c r="E68" s="48" t="s">
        <v>71</v>
      </c>
      <c r="F68" s="48">
        <v>9.1837000000000002E-2</v>
      </c>
    </row>
    <row r="69" spans="5:7" x14ac:dyDescent="0.25">
      <c r="E69" s="48" t="s">
        <v>143</v>
      </c>
      <c r="F69" s="48">
        <v>3.0612E-2</v>
      </c>
    </row>
    <row r="70" spans="5:7" x14ac:dyDescent="0.25">
      <c r="E70" s="48" t="s">
        <v>79</v>
      </c>
      <c r="F70" s="48">
        <v>1.8707000000000001E-2</v>
      </c>
    </row>
  </sheetData>
  <mergeCells count="5">
    <mergeCell ref="I7:M7"/>
    <mergeCell ref="H15:M15"/>
    <mergeCell ref="H31:M31"/>
    <mergeCell ref="H44:M44"/>
    <mergeCell ref="H56:M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Outlook</vt:lpstr>
      <vt:lpstr>Windy</vt:lpstr>
      <vt:lpstr>Temp</vt:lpstr>
      <vt:lpstr>Humidity</vt:lpstr>
      <vt:lpstr>Overall Comparision</vt:lpstr>
      <vt:lpstr>Gini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2019-10-03T06:37:23Z</dcterms:created>
  <dcterms:modified xsi:type="dcterms:W3CDTF">2019-11-02T02:13:44Z</dcterms:modified>
</cp:coreProperties>
</file>