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Excel Project\"/>
    </mc:Choice>
  </mc:AlternateContent>
  <bookViews>
    <workbookView xWindow="0" yWindow="0" windowWidth="20490" windowHeight="7755" activeTab="1"/>
  </bookViews>
  <sheets>
    <sheet name="Project Documentation" sheetId="1" r:id="rId1"/>
    <sheet name="Project Workshee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2" l="1"/>
  <c r="D28" i="2"/>
  <c r="E28" i="2"/>
  <c r="B7" i="2"/>
  <c r="E7" i="2" l="1"/>
  <c r="C77" i="2" l="1"/>
  <c r="C78" i="2"/>
  <c r="C79" i="2"/>
  <c r="C80" i="2"/>
  <c r="C81" i="2"/>
  <c r="C82" i="2"/>
  <c r="C83" i="2"/>
  <c r="C84" i="2"/>
  <c r="C76" i="2"/>
  <c r="B155" i="2" l="1"/>
  <c r="B153" i="2"/>
  <c r="B152" i="2"/>
  <c r="B151" i="2"/>
  <c r="B150" i="2"/>
  <c r="B149" i="2"/>
  <c r="C136" i="2"/>
  <c r="B136" i="2"/>
  <c r="C119" i="2"/>
  <c r="C120" i="2"/>
  <c r="C121" i="2"/>
  <c r="C122" i="2"/>
  <c r="C123" i="2"/>
  <c r="C124" i="2"/>
  <c r="C125" i="2"/>
  <c r="C126" i="2"/>
  <c r="C127" i="2"/>
  <c r="C118" i="2"/>
  <c r="C117" i="2"/>
  <c r="C113" i="2"/>
  <c r="C108" i="2"/>
  <c r="C105" i="2"/>
  <c r="C106" i="2"/>
  <c r="C107" i="2"/>
  <c r="C109" i="2"/>
  <c r="C110" i="2"/>
  <c r="C111" i="2"/>
  <c r="C112" i="2"/>
  <c r="C104" i="2"/>
  <c r="C103" i="2"/>
  <c r="E91" i="2"/>
  <c r="E92" i="2"/>
  <c r="E93" i="2"/>
  <c r="E94" i="2"/>
  <c r="E95" i="2"/>
  <c r="E96" i="2"/>
  <c r="E97" i="2"/>
  <c r="E98" i="2"/>
  <c r="E99" i="2"/>
  <c r="E90" i="2"/>
  <c r="E89" i="2"/>
  <c r="E73" i="2"/>
  <c r="B73" i="2"/>
  <c r="C60" i="2"/>
  <c r="B60" i="2"/>
  <c r="C59" i="2"/>
  <c r="B59" i="2"/>
  <c r="C58" i="2"/>
  <c r="B58" i="2"/>
  <c r="C56" i="2"/>
  <c r="B56" i="2"/>
  <c r="B46" i="2"/>
  <c r="B40" i="2"/>
  <c r="D21" i="2"/>
  <c r="D24" i="2"/>
  <c r="F29" i="2"/>
  <c r="E29" i="2"/>
  <c r="E30" i="2"/>
  <c r="E31" i="2"/>
  <c r="E32" i="2"/>
  <c r="E33" i="2"/>
  <c r="E34" i="2"/>
  <c r="E35" i="2"/>
  <c r="D29" i="2"/>
  <c r="D30" i="2"/>
  <c r="D31" i="2"/>
  <c r="D32" i="2"/>
  <c r="D33" i="2"/>
  <c r="D34" i="2"/>
  <c r="D35" i="2"/>
  <c r="B25" i="2"/>
  <c r="E17" i="2"/>
  <c r="B18" i="2"/>
  <c r="A95" i="2" l="1"/>
  <c r="B28" i="2"/>
  <c r="A29" i="2"/>
  <c r="A30" i="2" s="1"/>
  <c r="A31" i="2" s="1"/>
  <c r="A32" i="2" s="1"/>
  <c r="A33" i="2" s="1"/>
  <c r="A34" i="2" s="1"/>
  <c r="A35" i="2" s="1"/>
  <c r="C30" i="2"/>
  <c r="E12" i="2"/>
  <c r="B14" i="2"/>
  <c r="B12" i="2"/>
  <c r="C29" i="2" l="1"/>
  <c r="C33" i="2"/>
  <c r="B29" i="2"/>
  <c r="C28" i="2"/>
  <c r="C32" i="2"/>
  <c r="C35" i="2"/>
  <c r="C34" i="2"/>
  <c r="C31" i="2"/>
  <c r="B30" i="2" l="1"/>
  <c r="F30" i="2" s="1"/>
  <c r="B31" i="2" l="1"/>
  <c r="F31" i="2" s="1"/>
  <c r="B32" i="2" l="1"/>
  <c r="F32" i="2" l="1"/>
  <c r="B33" i="2" s="1"/>
  <c r="F33" i="2" s="1"/>
  <c r="B34" i="2" s="1"/>
  <c r="F34" i="2" l="1"/>
  <c r="B35" i="2" s="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<sst xmlns="http://schemas.openxmlformats.org/spreadsheetml/2006/main" count="103" uniqueCount="51">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</sst>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 #,##0;[Red]&quot;₹&quot;\ \-#,##0"/>
    <numFmt numFmtId="165" formatCode="&quot;₹&quot;\ #,##0.00;[Red]&quot;₹&quot;\ \-#,##0.00"/>
    <numFmt numFmtId="166" formatCode="dd\/mmm\/yyyy"/>
    <numFmt numFmtId="167" formatCode="d\/m\/yyyy"/>
    <numFmt numFmtId="168"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103">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0" fontId="0" fillId="0" borderId="10" xfId="0" applyNumberFormat="1" applyBorder="1" applyAlignment="1">
      <alignment horizontal="center"/>
    </xf>
    <xf numFmtId="1" fontId="0" fillId="0" borderId="13" xfId="0" applyNumberFormat="1" applyBorder="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0" fillId="0" borderId="1" xfId="0" applyFill="1" applyBorder="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6" fontId="0" fillId="0" borderId="11" xfId="0" applyNumberFormat="1" applyFill="1" applyBorder="1" applyAlignment="1">
      <alignment horizontal="center"/>
    </xf>
    <xf numFmtId="0" fontId="0" fillId="0" borderId="13" xfId="0" applyFill="1"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165" fontId="0" fillId="0" borderId="30" xfId="0" applyNumberFormat="1" applyBorder="1" applyAlignment="1">
      <alignment horizontal="center"/>
    </xf>
    <xf numFmtId="1" fontId="0" fillId="0" borderId="0" xfId="0" applyNumberForma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0" fontId="0" fillId="0" borderId="19" xfId="0" applyFill="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67" fontId="0" fillId="0" borderId="1" xfId="0" applyNumberFormat="1" applyBorder="1" applyAlignment="1">
      <alignment horizontal="center"/>
    </xf>
    <xf numFmtId="0"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8" fontId="0" fillId="0" borderId="15" xfId="0" applyNumberFormat="1" applyBorder="1" applyAlignment="1">
      <alignment horizontal="center"/>
    </xf>
    <xf numFmtId="168" fontId="0" fillId="0" borderId="10" xfId="0" applyNumberFormat="1" applyBorder="1" applyAlignment="1">
      <alignment horizontal="center"/>
    </xf>
    <xf numFmtId="168" fontId="0" fillId="0" borderId="13"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5"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xmlns=""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xmlns=""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r>
            <a:rPr lang="en-US"/>
            <a:t/>
          </a:r>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r>
            <a:rPr lang="en-US" sz="1600"/>
            <a:t/>
          </a:r>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r>
            <a:rPr lang="en-US" sz="3600"/>
            <a:t/>
          </a:r>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286808</xdr:colOff>
      <xdr:row>50</xdr:row>
      <xdr:rowOff>112185</xdr:rowOff>
    </xdr:from>
    <xdr:to>
      <xdr:col>7</xdr:col>
      <xdr:colOff>48683</xdr:colOff>
      <xdr:row>72</xdr:row>
      <xdr:rowOff>7410</xdr:rowOff>
    </xdr:to>
    <xdr:pic>
      <xdr:nvPicPr>
        <xdr:cNvPr id="4" name="Picture 3" descr="Payments">
          <a:extLst>
            <a:ext uri="{FF2B5EF4-FFF2-40B4-BE49-F238E27FC236}">
              <a16:creationId xmlns:a16="http://schemas.microsoft.com/office/drawing/2014/main" xmlns=""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808" y="9425518"/>
          <a:ext cx="4029075" cy="3993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246592</xdr:colOff>
      <xdr:row>75</xdr:row>
      <xdr:rowOff>150283</xdr:rowOff>
    </xdr:from>
    <xdr:to>
      <xdr:col>6</xdr:col>
      <xdr:colOff>398992</xdr:colOff>
      <xdr:row>96</xdr:row>
      <xdr:rowOff>9736</xdr:rowOff>
    </xdr:to>
    <xdr:pic>
      <xdr:nvPicPr>
        <xdr:cNvPr id="5" name="Picture 4" descr="Payments Result">
          <a:extLst>
            <a:ext uri="{FF2B5EF4-FFF2-40B4-BE49-F238E27FC236}">
              <a16:creationId xmlns:a16="http://schemas.microsoft.com/office/drawing/2014/main" xmlns=""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92" y="14120283"/>
          <a:ext cx="3810000" cy="3771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123</xdr:row>
      <xdr:rowOff>76200</xdr:rowOff>
    </xdr:from>
    <xdr:to>
      <xdr:col>10</xdr:col>
      <xdr:colOff>28575</xdr:colOff>
      <xdr:row>140</xdr:row>
      <xdr:rowOff>57150</xdr:rowOff>
    </xdr:to>
    <xdr:pic>
      <xdr:nvPicPr>
        <xdr:cNvPr id="6" name="Picture 5" descr="Use PMT Function">
          <a:extLst>
            <a:ext uri="{FF2B5EF4-FFF2-40B4-BE49-F238E27FC236}">
              <a16:creationId xmlns:a16="http://schemas.microsoft.com/office/drawing/2014/main" xmlns=""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xmlns=""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180</xdr:row>
      <xdr:rowOff>95250</xdr:rowOff>
    </xdr:from>
    <xdr:to>
      <xdr:col>7</xdr:col>
      <xdr:colOff>419100</xdr:colOff>
      <xdr:row>192</xdr:row>
      <xdr:rowOff>104775</xdr:rowOff>
    </xdr:to>
    <xdr:pic>
      <xdr:nvPicPr>
        <xdr:cNvPr id="8" name="Picture 7" descr="Calculate EMI">
          <a:extLst>
            <a:ext uri="{FF2B5EF4-FFF2-40B4-BE49-F238E27FC236}">
              <a16:creationId xmlns:a16="http://schemas.microsoft.com/office/drawing/2014/main" xmlns=""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0525" y="32489775"/>
          <a:ext cx="4295775"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117475</xdr:colOff>
      <xdr:row>199</xdr:row>
      <xdr:rowOff>139699</xdr:rowOff>
    </xdr:from>
    <xdr:to>
      <xdr:col>8</xdr:col>
      <xdr:colOff>193674</xdr:colOff>
      <xdr:row>213</xdr:row>
      <xdr:rowOff>53974</xdr:rowOff>
    </xdr:to>
    <xdr:pic>
      <xdr:nvPicPr>
        <xdr:cNvPr id="16" name="Picture 15" descr="EMI Result">
          <a:extLst>
            <a:ext uri="{FF2B5EF4-FFF2-40B4-BE49-F238E27FC236}">
              <a16:creationId xmlns:a16="http://schemas.microsoft.com/office/drawing/2014/main" xmlns=""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1308" y="38049199"/>
          <a:ext cx="4373033"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xmlns=""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240</xdr:row>
      <xdr:rowOff>19046</xdr:rowOff>
    </xdr:from>
    <xdr:to>
      <xdr:col>14</xdr:col>
      <xdr:colOff>117324</xdr:colOff>
      <xdr:row>253</xdr:row>
      <xdr:rowOff>123821</xdr:rowOff>
    </xdr:to>
    <xdr:pic>
      <xdr:nvPicPr>
        <xdr:cNvPr id="18" name="Picture 17" descr="Calculate Interest and Principal Result">
          <a:extLst>
            <a:ext uri="{FF2B5EF4-FFF2-40B4-BE49-F238E27FC236}">
              <a16:creationId xmlns:a16="http://schemas.microsoft.com/office/drawing/2014/main" xmlns=""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299085</xdr:colOff>
      <xdr:row>274</xdr:row>
      <xdr:rowOff>86149</xdr:rowOff>
    </xdr:from>
    <xdr:to>
      <xdr:col>9</xdr:col>
      <xdr:colOff>527685</xdr:colOff>
      <xdr:row>294</xdr:row>
      <xdr:rowOff>173779</xdr:rowOff>
    </xdr:to>
    <xdr:pic>
      <xdr:nvPicPr>
        <xdr:cNvPr id="19" name="Picture 18" descr="Summing Up">
          <a:extLst>
            <a:ext uri="{FF2B5EF4-FFF2-40B4-BE49-F238E27FC236}">
              <a16:creationId xmlns:a16="http://schemas.microsoft.com/office/drawing/2014/main" xmlns=""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99085" y="51123216"/>
          <a:ext cx="5715000" cy="3812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609388</xdr:colOff>
      <xdr:row>299</xdr:row>
      <xdr:rowOff>184574</xdr:rowOff>
    </xdr:from>
    <xdr:to>
      <xdr:col>13</xdr:col>
      <xdr:colOff>228388</xdr:colOff>
      <xdr:row>321</xdr:row>
      <xdr:rowOff>57362</xdr:rowOff>
    </xdr:to>
    <xdr:pic>
      <xdr:nvPicPr>
        <xdr:cNvPr id="21" name="Picture 20" descr="Summing Up Result">
          <a:extLst>
            <a:ext uri="{FF2B5EF4-FFF2-40B4-BE49-F238E27FC236}">
              <a16:creationId xmlns:a16="http://schemas.microsoft.com/office/drawing/2014/main" xmlns=""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38188" y="55878307"/>
          <a:ext cx="5715000" cy="3970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500380</xdr:colOff>
      <xdr:row>334</xdr:row>
      <xdr:rowOff>48048</xdr:rowOff>
    </xdr:from>
    <xdr:to>
      <xdr:col>25</xdr:col>
      <xdr:colOff>169122</xdr:colOff>
      <xdr:row>342</xdr:row>
      <xdr:rowOff>164253</xdr:rowOff>
    </xdr:to>
    <xdr:pic>
      <xdr:nvPicPr>
        <xdr:cNvPr id="24" name="Picture 23" descr="Calculating Interest Rate">
          <a:extLst>
            <a:ext uri="{FF2B5EF4-FFF2-40B4-BE49-F238E27FC236}">
              <a16:creationId xmlns:a16="http://schemas.microsoft.com/office/drawing/2014/main" xmlns=""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815580" y="62261115"/>
          <a:ext cx="4867275" cy="1606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503767</xdr:colOff>
      <xdr:row>349</xdr:row>
      <xdr:rowOff>147107</xdr:rowOff>
    </xdr:from>
    <xdr:to>
      <xdr:col>9</xdr:col>
      <xdr:colOff>284692</xdr:colOff>
      <xdr:row>361</xdr:row>
      <xdr:rowOff>137582</xdr:rowOff>
    </xdr:to>
    <xdr:pic>
      <xdr:nvPicPr>
        <xdr:cNvPr id="25" name="Picture 24" descr="Calculating Interest Rate Result">
          <a:extLst>
            <a:ext uri="{FF2B5EF4-FFF2-40B4-BE49-F238E27FC236}">
              <a16:creationId xmlns:a16="http://schemas.microsoft.com/office/drawing/2014/main" xmlns=""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03767" y="65154174"/>
          <a:ext cx="5267325" cy="222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37042</xdr:colOff>
      <xdr:row>370</xdr:row>
      <xdr:rowOff>141816</xdr:rowOff>
    </xdr:from>
    <xdr:to>
      <xdr:col>18</xdr:col>
      <xdr:colOff>27517</xdr:colOff>
      <xdr:row>379</xdr:row>
      <xdr:rowOff>141816</xdr:rowOff>
    </xdr:to>
    <xdr:pic>
      <xdr:nvPicPr>
        <xdr:cNvPr id="26" name="Picture 25" descr="Excel Nper Function">
          <a:extLst>
            <a:ext uri="{FF2B5EF4-FFF2-40B4-BE49-F238E27FC236}">
              <a16:creationId xmlns:a16="http://schemas.microsoft.com/office/drawing/2014/main" xmlns=""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133042" y="69060483"/>
          <a:ext cx="4867275"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375708</xdr:colOff>
      <xdr:row>374</xdr:row>
      <xdr:rowOff>50800</xdr:rowOff>
    </xdr:from>
    <xdr:to>
      <xdr:col>8</xdr:col>
      <xdr:colOff>509058</xdr:colOff>
      <xdr:row>384</xdr:row>
      <xdr:rowOff>170391</xdr:rowOff>
    </xdr:to>
    <xdr:pic>
      <xdr:nvPicPr>
        <xdr:cNvPr id="27" name="Picture 26" descr="Excel Nper Function result">
          <a:extLst>
            <a:ext uri="{FF2B5EF4-FFF2-40B4-BE49-F238E27FC236}">
              <a16:creationId xmlns:a16="http://schemas.microsoft.com/office/drawing/2014/main" xmlns=""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75708" y="69714533"/>
          <a:ext cx="5010150" cy="1982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27094</xdr:colOff>
      <xdr:row>387</xdr:row>
      <xdr:rowOff>59267</xdr:rowOff>
    </xdr:from>
    <xdr:to>
      <xdr:col>17</xdr:col>
      <xdr:colOff>55669</xdr:colOff>
      <xdr:row>401</xdr:row>
      <xdr:rowOff>2117</xdr:rowOff>
    </xdr:to>
    <xdr:pic>
      <xdr:nvPicPr>
        <xdr:cNvPr id="28" name="Picture 27" descr="Decisions on Investments">
          <a:extLst>
            <a:ext uri="{FF2B5EF4-FFF2-40B4-BE49-F238E27FC236}">
              <a16:creationId xmlns:a16="http://schemas.microsoft.com/office/drawing/2014/main" xmlns=""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13494" y="72144467"/>
          <a:ext cx="4905375" cy="2550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167216</xdr:colOff>
      <xdr:row>413</xdr:row>
      <xdr:rowOff>132293</xdr:rowOff>
    </xdr:from>
    <xdr:to>
      <xdr:col>10</xdr:col>
      <xdr:colOff>395816</xdr:colOff>
      <xdr:row>429</xdr:row>
      <xdr:rowOff>37043</xdr:rowOff>
    </xdr:to>
    <xdr:pic>
      <xdr:nvPicPr>
        <xdr:cNvPr id="29" name="Picture 28" descr="NPV Function">
          <a:extLst>
            <a:ext uri="{FF2B5EF4-FFF2-40B4-BE49-F238E27FC236}">
              <a16:creationId xmlns:a16="http://schemas.microsoft.com/office/drawing/2014/main" xmlns=""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76816" y="77060426"/>
          <a:ext cx="5715000" cy="288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553509</xdr:colOff>
      <xdr:row>443</xdr:row>
      <xdr:rowOff>35984</xdr:rowOff>
    </xdr:from>
    <xdr:to>
      <xdr:col>9</xdr:col>
      <xdr:colOff>96309</xdr:colOff>
      <xdr:row>458</xdr:row>
      <xdr:rowOff>121709</xdr:rowOff>
    </xdr:to>
    <xdr:pic>
      <xdr:nvPicPr>
        <xdr:cNvPr id="31" name="Picture 30" descr="NPV Function Result">
          <a:extLst>
            <a:ext uri="{FF2B5EF4-FFF2-40B4-BE49-F238E27FC236}">
              <a16:creationId xmlns:a16="http://schemas.microsoft.com/office/drawing/2014/main" xmlns=""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53509" y="82552117"/>
          <a:ext cx="5029200" cy="287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234950</xdr:colOff>
      <xdr:row>462</xdr:row>
      <xdr:rowOff>115359</xdr:rowOff>
    </xdr:from>
    <xdr:to>
      <xdr:col>13</xdr:col>
      <xdr:colOff>187325</xdr:colOff>
      <xdr:row>479</xdr:row>
      <xdr:rowOff>172509</xdr:rowOff>
    </xdr:to>
    <xdr:pic>
      <xdr:nvPicPr>
        <xdr:cNvPr id="32" name="Picture 31" descr="Cash Flows at Beginning Year">
          <a:extLst>
            <a:ext uri="{FF2B5EF4-FFF2-40B4-BE49-F238E27FC236}">
              <a16:creationId xmlns:a16="http://schemas.microsoft.com/office/drawing/2014/main" xmlns=""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673350" y="86170559"/>
          <a:ext cx="5438775" cy="322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70909</xdr:colOff>
      <xdr:row>492</xdr:row>
      <xdr:rowOff>112183</xdr:rowOff>
    </xdr:from>
    <xdr:to>
      <xdr:col>11</xdr:col>
      <xdr:colOff>299509</xdr:colOff>
      <xdr:row>510</xdr:row>
      <xdr:rowOff>178858</xdr:rowOff>
    </xdr:to>
    <xdr:pic>
      <xdr:nvPicPr>
        <xdr:cNvPr id="33" name="Picture 32" descr="Cash Flows at Beginning Year Result">
          <a:extLst>
            <a:ext uri="{FF2B5EF4-FFF2-40B4-BE49-F238E27FC236}">
              <a16:creationId xmlns:a16="http://schemas.microsoft.com/office/drawing/2014/main" xmlns=""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899709" y="91755383"/>
          <a:ext cx="5105400" cy="341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72390</xdr:rowOff>
    </xdr:from>
    <xdr:to>
      <xdr:col>8</xdr:col>
      <xdr:colOff>304800</xdr:colOff>
      <xdr:row>543</xdr:row>
      <xdr:rowOff>72390</xdr:rowOff>
    </xdr:to>
    <xdr:pic>
      <xdr:nvPicPr>
        <xdr:cNvPr id="34" name="Picture 33" descr="Cash Flows in Middle Year">
          <a:extLst>
            <a:ext uri="{FF2B5EF4-FFF2-40B4-BE49-F238E27FC236}">
              <a16:creationId xmlns:a16="http://schemas.microsoft.com/office/drawing/2014/main" xmlns=""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9571863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a16="http://schemas.microsoft.com/office/drawing/2014/main" xmlns=""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a16="http://schemas.microsoft.com/office/drawing/2014/main" xmlns=""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604</xdr:row>
      <xdr:rowOff>76200</xdr:rowOff>
    </xdr:from>
    <xdr:to>
      <xdr:col>7</xdr:col>
      <xdr:colOff>47625</xdr:colOff>
      <xdr:row>624</xdr:row>
      <xdr:rowOff>180975</xdr:rowOff>
    </xdr:to>
    <xdr:pic>
      <xdr:nvPicPr>
        <xdr:cNvPr id="37" name="Picture 36" descr="Cash Flows at Irregular Intervals Result">
          <a:extLst>
            <a:ext uri="{FF2B5EF4-FFF2-40B4-BE49-F238E27FC236}">
              <a16:creationId xmlns:a16="http://schemas.microsoft.com/office/drawing/2014/main" xmlns=""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631</xdr:row>
      <xdr:rowOff>9525</xdr:rowOff>
    </xdr:from>
    <xdr:to>
      <xdr:col>8</xdr:col>
      <xdr:colOff>9525</xdr:colOff>
      <xdr:row>651</xdr:row>
      <xdr:rowOff>38100</xdr:rowOff>
    </xdr:to>
    <xdr:pic>
      <xdr:nvPicPr>
        <xdr:cNvPr id="39" name="Picture 38" descr="Include Date">
          <a:extLst>
            <a:ext uri="{FF2B5EF4-FFF2-40B4-BE49-F238E27FC236}">
              <a16:creationId xmlns:a16="http://schemas.microsoft.com/office/drawing/2014/main" xmlns=""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377190</xdr:colOff>
      <xdr:row>654</xdr:row>
      <xdr:rowOff>19050</xdr:rowOff>
    </xdr:from>
    <xdr:to>
      <xdr:col>6</xdr:col>
      <xdr:colOff>243840</xdr:colOff>
      <xdr:row>674</xdr:row>
      <xdr:rowOff>78105</xdr:rowOff>
    </xdr:to>
    <xdr:pic>
      <xdr:nvPicPr>
        <xdr:cNvPr id="40" name="Picture 39" descr="Include Date Result">
          <a:extLst>
            <a:ext uri="{FF2B5EF4-FFF2-40B4-BE49-F238E27FC236}">
              <a16:creationId xmlns:a16="http://schemas.microsoft.com/office/drawing/2014/main" xmlns=""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77190" y="119439690"/>
          <a:ext cx="3524250" cy="371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48683</xdr:colOff>
      <xdr:row>679</xdr:row>
      <xdr:rowOff>175683</xdr:rowOff>
    </xdr:from>
    <xdr:to>
      <xdr:col>16</xdr:col>
      <xdr:colOff>191558</xdr:colOff>
      <xdr:row>698</xdr:row>
      <xdr:rowOff>109008</xdr:rowOff>
    </xdr:to>
    <xdr:pic>
      <xdr:nvPicPr>
        <xdr:cNvPr id="41" name="Picture 40" descr="Internal Rate of Return">
          <a:extLst>
            <a:ext uri="{FF2B5EF4-FFF2-40B4-BE49-F238E27FC236}">
              <a16:creationId xmlns:a16="http://schemas.microsoft.com/office/drawing/2014/main" xmlns=""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535083" y="126650750"/>
          <a:ext cx="4410075" cy="3472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716</xdr:row>
      <xdr:rowOff>0</xdr:rowOff>
    </xdr:from>
    <xdr:to>
      <xdr:col>9</xdr:col>
      <xdr:colOff>295275</xdr:colOff>
      <xdr:row>730</xdr:row>
      <xdr:rowOff>180975</xdr:rowOff>
    </xdr:to>
    <xdr:pic>
      <xdr:nvPicPr>
        <xdr:cNvPr id="42" name="Picture 41" descr="Calculate IRR">
          <a:extLst>
            <a:ext uri="{FF2B5EF4-FFF2-40B4-BE49-F238E27FC236}">
              <a16:creationId xmlns:a16="http://schemas.microsoft.com/office/drawing/2014/main" xmlns=""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348615</xdr:colOff>
      <xdr:row>735</xdr:row>
      <xdr:rowOff>144780</xdr:rowOff>
    </xdr:from>
    <xdr:to>
      <xdr:col>9</xdr:col>
      <xdr:colOff>253365</xdr:colOff>
      <xdr:row>750</xdr:row>
      <xdr:rowOff>135255</xdr:rowOff>
    </xdr:to>
    <xdr:pic>
      <xdr:nvPicPr>
        <xdr:cNvPr id="43" name="Picture 42" descr="Calculate IRR">
          <a:extLst>
            <a:ext uri="{FF2B5EF4-FFF2-40B4-BE49-F238E27FC236}">
              <a16:creationId xmlns:a16="http://schemas.microsoft.com/office/drawing/2014/main" xmlns=""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8615" y="13437870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253365</xdr:colOff>
      <xdr:row>766</xdr:row>
      <xdr:rowOff>154305</xdr:rowOff>
    </xdr:from>
    <xdr:to>
      <xdr:col>9</xdr:col>
      <xdr:colOff>100965</xdr:colOff>
      <xdr:row>786</xdr:row>
      <xdr:rowOff>40005</xdr:rowOff>
    </xdr:to>
    <xdr:pic>
      <xdr:nvPicPr>
        <xdr:cNvPr id="44" name="Picture 43" descr="Unique IRR">
          <a:extLst>
            <a:ext uri="{FF2B5EF4-FFF2-40B4-BE49-F238E27FC236}">
              <a16:creationId xmlns:a16="http://schemas.microsoft.com/office/drawing/2014/main" xmlns=""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3365" y="14005750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789</xdr:row>
      <xdr:rowOff>161925</xdr:rowOff>
    </xdr:from>
    <xdr:to>
      <xdr:col>6</xdr:col>
      <xdr:colOff>590550</xdr:colOff>
      <xdr:row>810</xdr:row>
      <xdr:rowOff>9525</xdr:rowOff>
    </xdr:to>
    <xdr:pic>
      <xdr:nvPicPr>
        <xdr:cNvPr id="46" name="Picture 45" descr="Unique Value">
          <a:extLst>
            <a:ext uri="{FF2B5EF4-FFF2-40B4-BE49-F238E27FC236}">
              <a16:creationId xmlns:a16="http://schemas.microsoft.com/office/drawing/2014/main" xmlns=""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816</xdr:row>
      <xdr:rowOff>38100</xdr:rowOff>
    </xdr:from>
    <xdr:to>
      <xdr:col>10</xdr:col>
      <xdr:colOff>85725</xdr:colOff>
      <xdr:row>833</xdr:row>
      <xdr:rowOff>38100</xdr:rowOff>
    </xdr:to>
    <xdr:pic>
      <xdr:nvPicPr>
        <xdr:cNvPr id="48" name="Picture 47" descr="Multiple IRRs">
          <a:extLst>
            <a:ext uri="{FF2B5EF4-FFF2-40B4-BE49-F238E27FC236}">
              <a16:creationId xmlns:a16="http://schemas.microsoft.com/office/drawing/2014/main" xmlns=""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xmlns=""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222885</xdr:colOff>
      <xdr:row>868</xdr:row>
      <xdr:rowOff>112395</xdr:rowOff>
    </xdr:from>
    <xdr:to>
      <xdr:col>6</xdr:col>
      <xdr:colOff>356235</xdr:colOff>
      <xdr:row>888</xdr:row>
      <xdr:rowOff>112395</xdr:rowOff>
    </xdr:to>
    <xdr:pic>
      <xdr:nvPicPr>
        <xdr:cNvPr id="51" name="Picture 50" descr="Calculating NPV">
          <a:extLst>
            <a:ext uri="{FF2B5EF4-FFF2-40B4-BE49-F238E27FC236}">
              <a16:creationId xmlns:a16="http://schemas.microsoft.com/office/drawing/2014/main" xmlns=""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832485" y="15866935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895</xdr:row>
      <xdr:rowOff>28575</xdr:rowOff>
    </xdr:from>
    <xdr:to>
      <xdr:col>8</xdr:col>
      <xdr:colOff>180975</xdr:colOff>
      <xdr:row>914</xdr:row>
      <xdr:rowOff>57150</xdr:rowOff>
    </xdr:to>
    <xdr:pic>
      <xdr:nvPicPr>
        <xdr:cNvPr id="52" name="Picture 51" descr="No IRRs">
          <a:extLst>
            <a:ext uri="{FF2B5EF4-FFF2-40B4-BE49-F238E27FC236}">
              <a16:creationId xmlns:a16="http://schemas.microsoft.com/office/drawing/2014/main" xmlns=""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47675" y="1635232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588645</xdr:colOff>
      <xdr:row>925</xdr:row>
      <xdr:rowOff>104775</xdr:rowOff>
    </xdr:from>
    <xdr:to>
      <xdr:col>7</xdr:col>
      <xdr:colOff>55245</xdr:colOff>
      <xdr:row>944</xdr:row>
      <xdr:rowOff>171450</xdr:rowOff>
    </xdr:to>
    <xdr:pic>
      <xdr:nvPicPr>
        <xdr:cNvPr id="53" name="Picture 52" descr="No IRRs result">
          <a:extLst>
            <a:ext uri="{FF2B5EF4-FFF2-40B4-BE49-F238E27FC236}">
              <a16:creationId xmlns:a16="http://schemas.microsoft.com/office/drawing/2014/main" xmlns=""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88645" y="16908589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a16="http://schemas.microsoft.com/office/drawing/2014/main" xmlns=""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989</xdr:row>
      <xdr:rowOff>19050</xdr:rowOff>
    </xdr:from>
    <xdr:to>
      <xdr:col>7</xdr:col>
      <xdr:colOff>238125</xdr:colOff>
      <xdr:row>996</xdr:row>
      <xdr:rowOff>123825</xdr:rowOff>
    </xdr:to>
    <xdr:pic>
      <xdr:nvPicPr>
        <xdr:cNvPr id="56" name="Picture 55" descr="Significant Size">
          <a:extLst>
            <a:ext uri="{FF2B5EF4-FFF2-40B4-BE49-F238E27FC236}">
              <a16:creationId xmlns:a16="http://schemas.microsoft.com/office/drawing/2014/main" xmlns=""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97366</xdr:colOff>
      <xdr:row>982</xdr:row>
      <xdr:rowOff>127845</xdr:rowOff>
    </xdr:from>
    <xdr:to>
      <xdr:col>19</xdr:col>
      <xdr:colOff>325966</xdr:colOff>
      <xdr:row>1000</xdr:row>
      <xdr:rowOff>158325</xdr:rowOff>
    </xdr:to>
    <xdr:pic>
      <xdr:nvPicPr>
        <xdr:cNvPr id="57" name="Picture 56" descr="Different Cash Flows">
          <a:extLst>
            <a:ext uri="{FF2B5EF4-FFF2-40B4-BE49-F238E27FC236}">
              <a16:creationId xmlns:a16="http://schemas.microsoft.com/office/drawing/2014/main" xmlns=""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412566" y="183041712"/>
          <a:ext cx="4495800" cy="3383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480483</xdr:colOff>
      <xdr:row>1050</xdr:row>
      <xdr:rowOff>136525</xdr:rowOff>
    </xdr:from>
    <xdr:to>
      <xdr:col>12</xdr:col>
      <xdr:colOff>23283</xdr:colOff>
      <xdr:row>1064</xdr:row>
      <xdr:rowOff>16933</xdr:rowOff>
    </xdr:to>
    <xdr:pic>
      <xdr:nvPicPr>
        <xdr:cNvPr id="58" name="Picture 57" descr="XIRR">
          <a:extLst>
            <a:ext uri="{FF2B5EF4-FFF2-40B4-BE49-F238E27FC236}">
              <a16:creationId xmlns:a16="http://schemas.microsoft.com/office/drawing/2014/main" xmlns=""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3528483" y="195716525"/>
          <a:ext cx="3810000" cy="2488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a16="http://schemas.microsoft.com/office/drawing/2014/main" xmlns=""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265642</xdr:colOff>
      <xdr:row>1076</xdr:row>
      <xdr:rowOff>84667</xdr:rowOff>
    </xdr:from>
    <xdr:to>
      <xdr:col>6</xdr:col>
      <xdr:colOff>589492</xdr:colOff>
      <xdr:row>1094</xdr:row>
      <xdr:rowOff>128058</xdr:rowOff>
    </xdr:to>
    <xdr:pic>
      <xdr:nvPicPr>
        <xdr:cNvPr id="61" name="Picture 60" descr="MIRR">
          <a:extLst>
            <a:ext uri="{FF2B5EF4-FFF2-40B4-BE49-F238E27FC236}">
              <a16:creationId xmlns:a16="http://schemas.microsoft.com/office/drawing/2014/main" xmlns=""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875242" y="200507600"/>
          <a:ext cx="3371850" cy="3396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508000</xdr:colOff>
      <xdr:row>1110</xdr:row>
      <xdr:rowOff>13758</xdr:rowOff>
    </xdr:from>
    <xdr:to>
      <xdr:col>16</xdr:col>
      <xdr:colOff>117475</xdr:colOff>
      <xdr:row>1130</xdr:row>
      <xdr:rowOff>13759</xdr:rowOff>
    </xdr:to>
    <xdr:pic>
      <xdr:nvPicPr>
        <xdr:cNvPr id="62" name="Picture 61" descr="Modified IRR">
          <a:extLst>
            <a:ext uri="{FF2B5EF4-FFF2-40B4-BE49-F238E27FC236}">
              <a16:creationId xmlns:a16="http://schemas.microsoft.com/office/drawing/2014/main" xmlns=""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5384800" y="206769758"/>
          <a:ext cx="4486275" cy="3725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125941</xdr:colOff>
      <xdr:row>1136</xdr:row>
      <xdr:rowOff>137585</xdr:rowOff>
    </xdr:from>
    <xdr:to>
      <xdr:col>6</xdr:col>
      <xdr:colOff>259291</xdr:colOff>
      <xdr:row>1157</xdr:row>
      <xdr:rowOff>61385</xdr:rowOff>
    </xdr:to>
    <xdr:pic>
      <xdr:nvPicPr>
        <xdr:cNvPr id="63" name="Picture 62" descr="Modified IRR Result">
          <a:extLst>
            <a:ext uri="{FF2B5EF4-FFF2-40B4-BE49-F238E27FC236}">
              <a16:creationId xmlns:a16="http://schemas.microsoft.com/office/drawing/2014/main" xmlns=""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35541" y="211736518"/>
          <a:ext cx="3181350" cy="383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xmlns=""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V1:Y1"/>
  <sheetViews>
    <sheetView topLeftCell="A1136" zoomScale="90" zoomScaleNormal="90" workbookViewId="0">
      <selection activeCell="E147" sqref="E147"/>
    </sheetView>
  </sheetViews>
  <sheetFormatPr defaultRowHeight="15" x14ac:dyDescent="0.25"/>
  <cols>
    <col min="21" max="21" width="4.7109375" customWidth="1"/>
    <col min="22" max="25" width="8.85546875" hidden="1" customWidth="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showGridLines="0" tabSelected="1" topLeftCell="A140" zoomScaleNormal="100" workbookViewId="0">
      <selection activeCell="F148" sqref="F148"/>
    </sheetView>
  </sheetViews>
  <sheetFormatPr defaultRowHeight="15" x14ac:dyDescent="0.25"/>
  <cols>
    <col min="1" max="1" width="20.7109375" bestFit="1" customWidth="1"/>
    <col min="2" max="2" width="15.7109375" bestFit="1" customWidth="1"/>
    <col min="3" max="3" width="14.7109375" customWidth="1"/>
    <col min="4" max="4" width="38.28515625" bestFit="1" customWidth="1"/>
    <col min="5" max="5" width="12" bestFit="1" customWidth="1"/>
    <col min="6" max="6" width="15.7109375" customWidth="1"/>
  </cols>
  <sheetData>
    <row r="1" spans="1:6" ht="16.5" thickBot="1" x14ac:dyDescent="0.3">
      <c r="A1" s="93" t="s">
        <v>6</v>
      </c>
      <c r="B1" s="94"/>
      <c r="C1" s="94"/>
      <c r="D1" s="94"/>
      <c r="E1" s="95"/>
    </row>
    <row r="2" spans="1:6" x14ac:dyDescent="0.25">
      <c r="A2" s="7" t="s">
        <v>0</v>
      </c>
      <c r="B2" s="8">
        <v>32000</v>
      </c>
      <c r="C2" s="1"/>
      <c r="D2" s="7" t="s">
        <v>0</v>
      </c>
      <c r="E2" s="8">
        <v>32000</v>
      </c>
    </row>
    <row r="3" spans="1:6" x14ac:dyDescent="0.25">
      <c r="A3" s="5" t="s">
        <v>1</v>
      </c>
      <c r="B3" s="2">
        <v>0.13</v>
      </c>
      <c r="C3" s="1"/>
      <c r="D3" s="5" t="s">
        <v>1</v>
      </c>
      <c r="E3" s="26">
        <v>0.13</v>
      </c>
    </row>
    <row r="4" spans="1:6" x14ac:dyDescent="0.25">
      <c r="A4" s="5" t="s">
        <v>2</v>
      </c>
      <c r="B4" s="2">
        <v>8</v>
      </c>
      <c r="C4" s="1"/>
      <c r="D4" s="5" t="s">
        <v>2</v>
      </c>
      <c r="E4" s="2">
        <v>8</v>
      </c>
    </row>
    <row r="5" spans="1:6" x14ac:dyDescent="0.25">
      <c r="A5" s="5" t="s">
        <v>5</v>
      </c>
      <c r="B5" s="2">
        <v>-6000</v>
      </c>
      <c r="C5" s="1"/>
      <c r="D5" s="5" t="s">
        <v>5</v>
      </c>
      <c r="E5" s="2">
        <v>-6000</v>
      </c>
    </row>
    <row r="6" spans="1:6" x14ac:dyDescent="0.25">
      <c r="A6" s="92" t="s">
        <v>3</v>
      </c>
      <c r="B6" s="92"/>
      <c r="C6" s="3"/>
      <c r="D6" s="92" t="s">
        <v>3</v>
      </c>
      <c r="E6" s="92"/>
    </row>
    <row r="7" spans="1:6" x14ac:dyDescent="0.25">
      <c r="A7" s="5" t="s">
        <v>4</v>
      </c>
      <c r="B7" s="6">
        <f>PV(B3,B4,B5)</f>
        <v>28792.621766665405</v>
      </c>
      <c r="C7" s="1"/>
      <c r="D7" s="5" t="s">
        <v>4</v>
      </c>
      <c r="E7" s="6">
        <f>PV(E3,E4,E5)</f>
        <v>28792.621766665405</v>
      </c>
    </row>
    <row r="8" spans="1:6" ht="15.75" thickBot="1" x14ac:dyDescent="0.3"/>
    <row r="9" spans="1:6" ht="19.5" thickBot="1" x14ac:dyDescent="0.35">
      <c r="A9" s="96" t="s">
        <v>14</v>
      </c>
      <c r="B9" s="97"/>
      <c r="C9" s="97"/>
      <c r="D9" s="97"/>
      <c r="E9" s="97"/>
      <c r="F9" s="98"/>
    </row>
    <row r="11" spans="1:6" x14ac:dyDescent="0.25">
      <c r="A11" s="2" t="s">
        <v>7</v>
      </c>
      <c r="B11" s="2">
        <v>0.12</v>
      </c>
      <c r="D11" s="2" t="s">
        <v>7</v>
      </c>
      <c r="E11" s="2">
        <v>0.16</v>
      </c>
    </row>
    <row r="12" spans="1:6" x14ac:dyDescent="0.25">
      <c r="A12" s="2" t="s">
        <v>8</v>
      </c>
      <c r="B12" s="2">
        <f>B11/12</f>
        <v>0.01</v>
      </c>
      <c r="D12" s="2" t="s">
        <v>8</v>
      </c>
      <c r="E12" s="2">
        <f>E11/12</f>
        <v>1.3333333333333334E-2</v>
      </c>
    </row>
    <row r="13" spans="1:6" x14ac:dyDescent="0.25">
      <c r="A13" s="2" t="s">
        <v>9</v>
      </c>
      <c r="B13" s="2">
        <v>25</v>
      </c>
      <c r="D13" s="2" t="s">
        <v>9</v>
      </c>
      <c r="E13" s="2">
        <v>8</v>
      </c>
    </row>
    <row r="14" spans="1:6" x14ac:dyDescent="0.25">
      <c r="A14" s="2" t="s">
        <v>10</v>
      </c>
      <c r="B14" s="2">
        <f>B13*12</f>
        <v>300</v>
      </c>
      <c r="D14" s="2" t="s">
        <v>11</v>
      </c>
      <c r="E14" s="2">
        <v>-100000</v>
      </c>
    </row>
    <row r="15" spans="1:6" x14ac:dyDescent="0.25">
      <c r="A15" s="2" t="s">
        <v>11</v>
      </c>
      <c r="B15" s="2">
        <v>-5000000</v>
      </c>
      <c r="D15" s="2" t="s">
        <v>12</v>
      </c>
      <c r="E15" s="2">
        <v>0</v>
      </c>
    </row>
    <row r="16" spans="1:6" x14ac:dyDescent="0.25">
      <c r="A16" s="2" t="s">
        <v>12</v>
      </c>
      <c r="B16" s="2">
        <v>0</v>
      </c>
      <c r="D16" s="2" t="s">
        <v>13</v>
      </c>
      <c r="E16" s="2">
        <v>0</v>
      </c>
    </row>
    <row r="17" spans="1:6" x14ac:dyDescent="0.25">
      <c r="A17" s="2" t="s">
        <v>13</v>
      </c>
      <c r="B17" s="2">
        <v>1</v>
      </c>
      <c r="D17" s="2" t="s">
        <v>14</v>
      </c>
      <c r="E17" s="9">
        <f>PMT(E12,E13,E14,E15,E16)</f>
        <v>13261.587371330586</v>
      </c>
    </row>
    <row r="18" spans="1:6" x14ac:dyDescent="0.25">
      <c r="A18" s="2" t="s">
        <v>14</v>
      </c>
      <c r="B18" s="9">
        <f>PMT(B12,B14,B15,B16,B17)</f>
        <v>52139.809019684551</v>
      </c>
    </row>
    <row r="19" spans="1:6" ht="15.75" thickBot="1" x14ac:dyDescent="0.3"/>
    <row r="20" spans="1:6" ht="30.75" thickBot="1" x14ac:dyDescent="0.3">
      <c r="A20" s="2" t="s">
        <v>8</v>
      </c>
      <c r="B20" s="2">
        <v>1.2999999999999999E-2</v>
      </c>
      <c r="D20" s="24" t="s">
        <v>21</v>
      </c>
    </row>
    <row r="21" spans="1:6" x14ac:dyDescent="0.25">
      <c r="A21" s="2" t="s">
        <v>15</v>
      </c>
      <c r="B21" s="2">
        <v>8</v>
      </c>
      <c r="D21" s="21">
        <f>CUMIPMT(B20,B21,B22,2,3,0)</f>
        <v>-2132.2333374657865</v>
      </c>
    </row>
    <row r="22" spans="1:6" ht="15.75" thickBot="1" x14ac:dyDescent="0.3">
      <c r="A22" s="2" t="s">
        <v>11</v>
      </c>
      <c r="B22" s="2">
        <v>100000</v>
      </c>
      <c r="D22" s="22"/>
    </row>
    <row r="23" spans="1:6" ht="15.75" thickBot="1" x14ac:dyDescent="0.3">
      <c r="A23" s="2" t="s">
        <v>12</v>
      </c>
      <c r="B23" s="2">
        <v>0</v>
      </c>
      <c r="D23" s="23" t="s">
        <v>22</v>
      </c>
    </row>
    <row r="24" spans="1:6" x14ac:dyDescent="0.25">
      <c r="A24" s="2" t="s">
        <v>13</v>
      </c>
      <c r="B24" s="2">
        <v>0</v>
      </c>
      <c r="D24" s="21">
        <f>CUMPRINC(B20,B21,B22,2,3,0)</f>
        <v>-24352.300989895884</v>
      </c>
    </row>
    <row r="25" spans="1:6" x14ac:dyDescent="0.25">
      <c r="A25" s="2" t="s">
        <v>14</v>
      </c>
      <c r="B25" s="10">
        <f>PMT(B20,B21,B22,B23,B24)</f>
        <v>-13242.267163680835</v>
      </c>
      <c r="D25" s="4"/>
    </row>
    <row r="26" spans="1:6" ht="15.75" thickBot="1" x14ac:dyDescent="0.3"/>
    <row r="27" spans="1:6" ht="15.75" thickBot="1" x14ac:dyDescent="0.3">
      <c r="A27" s="17" t="s">
        <v>16</v>
      </c>
      <c r="B27" s="18" t="s">
        <v>17</v>
      </c>
      <c r="C27" s="18" t="s">
        <v>14</v>
      </c>
      <c r="D27" s="18" t="s">
        <v>18</v>
      </c>
      <c r="E27" s="18" t="s">
        <v>19</v>
      </c>
      <c r="F27" s="19" t="s">
        <v>20</v>
      </c>
    </row>
    <row r="28" spans="1:6" x14ac:dyDescent="0.25">
      <c r="A28" s="14">
        <v>1</v>
      </c>
      <c r="B28" s="15">
        <f>B22</f>
        <v>100000</v>
      </c>
      <c r="C28" s="15">
        <f>-$B$25</f>
        <v>13242.267163680835</v>
      </c>
      <c r="D28" s="15">
        <f>IPMT(-$B$20,$A28,$B$21,$B$22,$B$23,$B$24)</f>
        <v>1300</v>
      </c>
      <c r="E28" s="15">
        <f>PPMT($B$20,$A28,$B$21,-$B$22,$B$23,$B$24)</f>
        <v>11942.267163680835</v>
      </c>
      <c r="F28" s="16">
        <f>B28-C28</f>
        <v>86757.732836319163</v>
      </c>
    </row>
    <row r="29" spans="1:6" x14ac:dyDescent="0.25">
      <c r="A29" s="11">
        <f>A28+1</f>
        <v>2</v>
      </c>
      <c r="B29" s="4">
        <f>F28</f>
        <v>86757.732836319163</v>
      </c>
      <c r="C29" s="4">
        <f t="shared" ref="C29:C35" si="0">-$B$25</f>
        <v>13242.267163680835</v>
      </c>
      <c r="D29" s="15">
        <f t="shared" ref="D29:D35" si="1">IPMT(-$B$20,$A29,$B$21,$B$22,$B$23,$B$24)</f>
        <v>1129.9611534273699</v>
      </c>
      <c r="E29" s="15">
        <f t="shared" ref="E29:E35" si="2">PPMT($B$20,$A29,$B$21,-$B$22,$B$23,$B$24)</f>
        <v>12097.516636808687</v>
      </c>
      <c r="F29" s="16">
        <f t="shared" ref="F29:F35" si="3">B29-C29</f>
        <v>73515.465672638325</v>
      </c>
    </row>
    <row r="30" spans="1:6" x14ac:dyDescent="0.25">
      <c r="A30" s="11">
        <f t="shared" ref="A30:A35" si="4">A29+1</f>
        <v>3</v>
      </c>
      <c r="B30" s="4">
        <f t="shared" ref="B30:B35" si="5">F29</f>
        <v>73515.465672638325</v>
      </c>
      <c r="C30" s="4">
        <f t="shared" si="0"/>
        <v>13242.267163680835</v>
      </c>
      <c r="D30" s="15">
        <f t="shared" si="1"/>
        <v>962.13281186018412</v>
      </c>
      <c r="E30" s="15">
        <f t="shared" si="2"/>
        <v>12254.7843530872</v>
      </c>
      <c r="F30" s="16">
        <f t="shared" si="3"/>
        <v>60273.198508957488</v>
      </c>
    </row>
    <row r="31" spans="1:6" x14ac:dyDescent="0.25">
      <c r="A31" s="11">
        <f t="shared" si="4"/>
        <v>4</v>
      </c>
      <c r="B31" s="4">
        <f t="shared" si="5"/>
        <v>60273.198508957488</v>
      </c>
      <c r="C31" s="4">
        <f t="shared" si="0"/>
        <v>13242.267163680835</v>
      </c>
      <c r="D31" s="15">
        <f t="shared" si="1"/>
        <v>796.48623873337181</v>
      </c>
      <c r="E31" s="15">
        <f t="shared" si="2"/>
        <v>12414.096549677333</v>
      </c>
      <c r="F31" s="16">
        <f t="shared" si="3"/>
        <v>47030.931345276651</v>
      </c>
    </row>
    <row r="32" spans="1:6" x14ac:dyDescent="0.25">
      <c r="A32" s="11">
        <f t="shared" si="4"/>
        <v>5</v>
      </c>
      <c r="B32" s="4">
        <f t="shared" si="5"/>
        <v>47030.931345276651</v>
      </c>
      <c r="C32" s="4">
        <f t="shared" si="0"/>
        <v>13242.267163680835</v>
      </c>
      <c r="D32" s="15">
        <f t="shared" si="1"/>
        <v>632.99307105720811</v>
      </c>
      <c r="E32" s="15">
        <f t="shared" si="2"/>
        <v>12575.479804823137</v>
      </c>
      <c r="F32" s="16">
        <f t="shared" si="3"/>
        <v>33788.664181595814</v>
      </c>
    </row>
    <row r="33" spans="1:6" x14ac:dyDescent="0.25">
      <c r="A33" s="11">
        <f t="shared" si="4"/>
        <v>6</v>
      </c>
      <c r="B33" s="4">
        <f t="shared" si="5"/>
        <v>33788.664181595814</v>
      </c>
      <c r="C33" s="4">
        <f t="shared" si="0"/>
        <v>13242.267163680835</v>
      </c>
      <c r="D33" s="15">
        <f t="shared" si="1"/>
        <v>471.6253145608344</v>
      </c>
      <c r="E33" s="15">
        <f t="shared" si="2"/>
        <v>12738.961042285839</v>
      </c>
      <c r="F33" s="16">
        <f t="shared" si="3"/>
        <v>20546.397017914976</v>
      </c>
    </row>
    <row r="34" spans="1:6" x14ac:dyDescent="0.25">
      <c r="A34" s="11">
        <f t="shared" si="4"/>
        <v>7</v>
      </c>
      <c r="B34" s="4">
        <f t="shared" si="5"/>
        <v>20546.397017914976</v>
      </c>
      <c r="C34" s="4">
        <f t="shared" si="0"/>
        <v>13242.267163680835</v>
      </c>
      <c r="D34" s="15">
        <f t="shared" si="1"/>
        <v>312.35533889891354</v>
      </c>
      <c r="E34" s="15">
        <f t="shared" si="2"/>
        <v>12904.567535835553</v>
      </c>
      <c r="F34" s="16">
        <f t="shared" si="3"/>
        <v>7304.129854234141</v>
      </c>
    </row>
    <row r="35" spans="1:6" ht="15.75" thickBot="1" x14ac:dyDescent="0.3">
      <c r="A35" s="12">
        <f t="shared" si="4"/>
        <v>8</v>
      </c>
      <c r="B35" s="13">
        <f t="shared" si="5"/>
        <v>7304.129854234141</v>
      </c>
      <c r="C35" s="13">
        <f t="shared" si="0"/>
        <v>13242.267163680835</v>
      </c>
      <c r="D35" s="15">
        <f t="shared" si="1"/>
        <v>155.15587292059774</v>
      </c>
      <c r="E35" s="15">
        <f t="shared" si="2"/>
        <v>13072.326913801417</v>
      </c>
      <c r="F35" s="16">
        <f t="shared" si="3"/>
        <v>-5938.1373094466944</v>
      </c>
    </row>
    <row r="36" spans="1:6" ht="15.75" thickBot="1" x14ac:dyDescent="0.3"/>
    <row r="37" spans="1:6" x14ac:dyDescent="0.25">
      <c r="A37" s="27" t="s">
        <v>23</v>
      </c>
      <c r="B37" s="28">
        <v>100000</v>
      </c>
    </row>
    <row r="38" spans="1:6" x14ac:dyDescent="0.25">
      <c r="A38" s="11" t="s">
        <v>24</v>
      </c>
      <c r="B38" s="29">
        <v>15</v>
      </c>
    </row>
    <row r="39" spans="1:6" x14ac:dyDescent="0.25">
      <c r="A39" s="11" t="s">
        <v>14</v>
      </c>
      <c r="B39" s="29">
        <v>-12000</v>
      </c>
    </row>
    <row r="40" spans="1:6" ht="15.75" thickBot="1" x14ac:dyDescent="0.3">
      <c r="A40" s="12" t="s">
        <v>18</v>
      </c>
      <c r="B40" s="30">
        <f>RATE(B38,B39,B37,0)</f>
        <v>8.4417979849322686E-2</v>
      </c>
    </row>
    <row r="41" spans="1:6" x14ac:dyDescent="0.25">
      <c r="A41" s="33"/>
      <c r="B41" s="34"/>
    </row>
    <row r="42" spans="1:6" ht="16.5" thickBot="1" x14ac:dyDescent="0.3">
      <c r="A42" s="99" t="s">
        <v>25</v>
      </c>
      <c r="B42" s="99"/>
    </row>
    <row r="43" spans="1:6" x14ac:dyDescent="0.25">
      <c r="A43" s="27" t="s">
        <v>23</v>
      </c>
      <c r="B43" s="28">
        <v>100000</v>
      </c>
    </row>
    <row r="44" spans="1:6" x14ac:dyDescent="0.25">
      <c r="A44" s="11" t="s">
        <v>18</v>
      </c>
      <c r="B44" s="31">
        <v>0.1</v>
      </c>
    </row>
    <row r="45" spans="1:6" x14ac:dyDescent="0.25">
      <c r="A45" s="11" t="s">
        <v>14</v>
      </c>
      <c r="B45" s="29">
        <v>-15000</v>
      </c>
    </row>
    <row r="46" spans="1:6" ht="15.75" thickBot="1" x14ac:dyDescent="0.3">
      <c r="A46" s="12" t="s">
        <v>24</v>
      </c>
      <c r="B46" s="32">
        <f>NPER(B44,B45,B43,0)</f>
        <v>11.526704607247604</v>
      </c>
    </row>
    <row r="47" spans="1:6" x14ac:dyDescent="0.25">
      <c r="A47" s="33"/>
      <c r="B47" s="57"/>
    </row>
    <row r="48" spans="1:6" ht="15.75" x14ac:dyDescent="0.25">
      <c r="A48" s="102" t="s">
        <v>36</v>
      </c>
      <c r="B48" s="102"/>
      <c r="C48" s="102"/>
      <c r="D48" s="102"/>
      <c r="E48" s="102"/>
    </row>
    <row r="50" spans="1:5" x14ac:dyDescent="0.25">
      <c r="A50" s="35" t="s">
        <v>1</v>
      </c>
      <c r="B50" s="64">
        <v>0.2</v>
      </c>
      <c r="C50" s="2"/>
    </row>
    <row r="51" spans="1:5" x14ac:dyDescent="0.25">
      <c r="A51" s="2"/>
      <c r="B51" s="100" t="s">
        <v>26</v>
      </c>
      <c r="C51" s="101"/>
    </row>
    <row r="52" spans="1:5" x14ac:dyDescent="0.25">
      <c r="A52" s="64" t="s">
        <v>27</v>
      </c>
      <c r="B52" s="64" t="s">
        <v>28</v>
      </c>
      <c r="C52" s="64"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f>SUM(B53:B55)</f>
        <v>8000</v>
      </c>
      <c r="C56" s="2">
        <f>SUM(C53:C55)</f>
        <v>7000</v>
      </c>
    </row>
    <row r="58" spans="1:5" x14ac:dyDescent="0.25">
      <c r="A58" s="2" t="s">
        <v>31</v>
      </c>
      <c r="B58" s="4">
        <f>NPV(B50,B53:B55)</f>
        <v>4976.851851851854</v>
      </c>
      <c r="C58" s="4">
        <f>NPV(B50,C53:C55)</f>
        <v>5092.592592592594</v>
      </c>
    </row>
    <row r="59" spans="1:5" x14ac:dyDescent="0.25">
      <c r="A59" s="2" t="s">
        <v>32</v>
      </c>
      <c r="B59" s="20">
        <f>B53+NPV(B50,B54:B55)</f>
        <v>5972.2222222222208</v>
      </c>
      <c r="C59" s="4">
        <f>C53+NPV(B50,C54:C55)</f>
        <v>6111.1111111111113</v>
      </c>
    </row>
    <row r="60" spans="1:5" x14ac:dyDescent="0.25">
      <c r="A60" s="35" t="s">
        <v>33</v>
      </c>
      <c r="B60" s="4">
        <f>SQRT(1+B54)*B58</f>
        <v>786925.10948398768</v>
      </c>
      <c r="C60" s="4">
        <f>SQRT(1+B50)*C58</f>
        <v>5578.6556782933594</v>
      </c>
    </row>
    <row r="61" spans="1:5" ht="15.75" thickBot="1" x14ac:dyDescent="0.3"/>
    <row r="62" spans="1:5" x14ac:dyDescent="0.25">
      <c r="A62" s="58" t="s">
        <v>1</v>
      </c>
      <c r="B62" s="59">
        <v>0.2</v>
      </c>
      <c r="D62" s="58" t="s">
        <v>1</v>
      </c>
      <c r="E62" s="59">
        <v>0.2</v>
      </c>
    </row>
    <row r="63" spans="1:5" ht="15.75" thickBot="1" x14ac:dyDescent="0.3">
      <c r="A63" s="62" t="s">
        <v>34</v>
      </c>
      <c r="B63" s="63" t="s">
        <v>26</v>
      </c>
      <c r="D63" s="60" t="s">
        <v>34</v>
      </c>
      <c r="E63" s="61" t="s">
        <v>26</v>
      </c>
    </row>
    <row r="64" spans="1:5" x14ac:dyDescent="0.25">
      <c r="A64" s="38">
        <v>42536</v>
      </c>
      <c r="B64" s="29">
        <v>5000</v>
      </c>
      <c r="D64" s="46">
        <v>42078</v>
      </c>
      <c r="E64" s="47">
        <v>0</v>
      </c>
    </row>
    <row r="65" spans="1:5" x14ac:dyDescent="0.25">
      <c r="A65" s="38">
        <v>42657</v>
      </c>
      <c r="B65" s="29">
        <v>5143</v>
      </c>
      <c r="D65" s="38">
        <v>42536</v>
      </c>
      <c r="E65" s="29">
        <v>5000</v>
      </c>
    </row>
    <row r="66" spans="1:5" x14ac:dyDescent="0.25">
      <c r="A66" s="38">
        <v>42855</v>
      </c>
      <c r="B66" s="29">
        <v>8838</v>
      </c>
      <c r="D66" s="38">
        <v>42657</v>
      </c>
      <c r="E66" s="29">
        <v>5143</v>
      </c>
    </row>
    <row r="67" spans="1:5" x14ac:dyDescent="0.25">
      <c r="A67" s="38">
        <v>42684</v>
      </c>
      <c r="B67" s="29">
        <v>-4893</v>
      </c>
      <c r="D67" s="38">
        <v>42855</v>
      </c>
      <c r="E67" s="29">
        <v>8838</v>
      </c>
    </row>
    <row r="68" spans="1:5" x14ac:dyDescent="0.25">
      <c r="A68" s="38">
        <v>42629</v>
      </c>
      <c r="B68" s="29">
        <v>-2134</v>
      </c>
      <c r="D68" s="38">
        <v>42684</v>
      </c>
      <c r="E68" s="29">
        <v>-4893</v>
      </c>
    </row>
    <row r="69" spans="1:5" x14ac:dyDescent="0.25">
      <c r="A69" s="38">
        <v>42843</v>
      </c>
      <c r="B69" s="29">
        <v>8047</v>
      </c>
      <c r="D69" s="38">
        <v>42629</v>
      </c>
      <c r="E69" s="29">
        <v>-2134</v>
      </c>
    </row>
    <row r="70" spans="1:5" x14ac:dyDescent="0.25">
      <c r="A70" s="38">
        <v>42609</v>
      </c>
      <c r="B70" s="29">
        <v>3908</v>
      </c>
      <c r="D70" s="38">
        <v>42843</v>
      </c>
      <c r="E70" s="29">
        <v>8047</v>
      </c>
    </row>
    <row r="71" spans="1:5" ht="15.75" thickBot="1" x14ac:dyDescent="0.3">
      <c r="A71" s="39">
        <v>42568</v>
      </c>
      <c r="B71" s="40">
        <v>-4007</v>
      </c>
      <c r="D71" s="41">
        <v>42609</v>
      </c>
      <c r="E71" s="42">
        <v>3908</v>
      </c>
    </row>
    <row r="72" spans="1:5" ht="15.75" thickBot="1" x14ac:dyDescent="0.3">
      <c r="D72" s="44">
        <v>42568</v>
      </c>
      <c r="E72" s="45">
        <v>-4007</v>
      </c>
    </row>
    <row r="73" spans="1:5" ht="15.75" thickBot="1" x14ac:dyDescent="0.3">
      <c r="A73" s="36" t="s">
        <v>35</v>
      </c>
      <c r="B73" s="37">
        <f>XNPV(B62,B64:B71,A64:A71)</f>
        <v>17523.654500894841</v>
      </c>
      <c r="D73" s="25" t="s">
        <v>35</v>
      </c>
      <c r="E73" s="43">
        <f>XNPV(E62,E64:E72,D64:D72)</f>
        <v>13940.183426721771</v>
      </c>
    </row>
    <row r="74" spans="1:5" ht="15.75" thickBot="1" x14ac:dyDescent="0.3"/>
    <row r="75" spans="1:5" ht="15.75" thickBot="1" x14ac:dyDescent="0.3">
      <c r="A75" s="65" t="s">
        <v>26</v>
      </c>
      <c r="B75" s="66" t="s">
        <v>1</v>
      </c>
      <c r="C75" s="67" t="s">
        <v>35</v>
      </c>
    </row>
    <row r="76" spans="1:5" x14ac:dyDescent="0.25">
      <c r="A76" s="54">
        <v>10000</v>
      </c>
      <c r="B76" s="55">
        <v>0.08</v>
      </c>
      <c r="C76" s="56">
        <f>NPV($B76,$A$76:$A$79)</f>
        <v>-304.94918532819202</v>
      </c>
    </row>
    <row r="77" spans="1:5" x14ac:dyDescent="0.25">
      <c r="A77" s="50">
        <v>-5000</v>
      </c>
      <c r="B77" s="52">
        <v>8.5000000000000006E-2</v>
      </c>
      <c r="C77" s="56">
        <f t="shared" ref="C77:C84" si="6">NPV($B77,$A$76:$A$79)</f>
        <v>-242.25684036084584</v>
      </c>
    </row>
    <row r="78" spans="1:5" x14ac:dyDescent="0.25">
      <c r="A78" s="50">
        <v>-8500</v>
      </c>
      <c r="B78" s="52">
        <v>0.09</v>
      </c>
      <c r="C78" s="56">
        <f t="shared" si="6"/>
        <v>-180.79719811594737</v>
      </c>
    </row>
    <row r="79" spans="1:5" ht="15.75" thickBot="1" x14ac:dyDescent="0.3">
      <c r="A79" s="51">
        <v>2000</v>
      </c>
      <c r="B79" s="52">
        <v>9.5000000000000001E-2</v>
      </c>
      <c r="C79" s="56">
        <f t="shared" si="6"/>
        <v>-120.54389452858119</v>
      </c>
    </row>
    <row r="80" spans="1:5" x14ac:dyDescent="0.25">
      <c r="A80" s="33"/>
      <c r="B80" s="52">
        <v>0.1</v>
      </c>
      <c r="C80" s="56">
        <f t="shared" si="6"/>
        <v>-61.471210982855276</v>
      </c>
    </row>
    <row r="81" spans="1:6" x14ac:dyDescent="0.25">
      <c r="A81" s="33"/>
      <c r="B81" s="52">
        <v>0.1053</v>
      </c>
      <c r="C81" s="56">
        <f t="shared" si="6"/>
        <v>-0.11523532268666639</v>
      </c>
    </row>
    <row r="82" spans="1:6" x14ac:dyDescent="0.25">
      <c r="A82" s="33"/>
      <c r="B82" s="52">
        <v>0.11</v>
      </c>
      <c r="C82" s="56">
        <f t="shared" si="6"/>
        <v>53.232050020658598</v>
      </c>
    </row>
    <row r="83" spans="1:6" x14ac:dyDescent="0.25">
      <c r="A83" s="33"/>
      <c r="B83" s="52">
        <v>0.115</v>
      </c>
      <c r="C83" s="56">
        <f t="shared" si="6"/>
        <v>108.91099578129308</v>
      </c>
    </row>
    <row r="84" spans="1:6" ht="15.75" thickBot="1" x14ac:dyDescent="0.3">
      <c r="A84" s="33"/>
      <c r="B84" s="53">
        <v>0.12</v>
      </c>
      <c r="C84" s="56">
        <f t="shared" si="6"/>
        <v>163.50609121199599</v>
      </c>
    </row>
    <row r="85" spans="1:6" x14ac:dyDescent="0.25">
      <c r="B85" s="48"/>
    </row>
    <row r="86" spans="1:6" ht="15.75" x14ac:dyDescent="0.25">
      <c r="A86" s="91" t="s">
        <v>38</v>
      </c>
      <c r="B86" s="91"/>
      <c r="C86" s="91"/>
      <c r="D86" s="91"/>
      <c r="E86" s="91"/>
      <c r="F86" s="91"/>
    </row>
    <row r="87" spans="1:6" ht="15.75" thickBot="1" x14ac:dyDescent="0.3"/>
    <row r="88" spans="1:6" ht="15.75" thickBot="1" x14ac:dyDescent="0.3">
      <c r="A88" s="64" t="s">
        <v>37</v>
      </c>
      <c r="C88" s="87" t="s">
        <v>37</v>
      </c>
      <c r="D88" s="66" t="s">
        <v>39</v>
      </c>
      <c r="E88" s="88" t="s">
        <v>38</v>
      </c>
    </row>
    <row r="89" spans="1:6" x14ac:dyDescent="0.25">
      <c r="A89" s="2">
        <v>10000</v>
      </c>
      <c r="C89" s="70">
        <v>10000</v>
      </c>
      <c r="D89" s="14"/>
      <c r="E89" s="71">
        <f>IRR($C$89:$C$92)</f>
        <v>0.1053100591867342</v>
      </c>
    </row>
    <row r="90" spans="1:6" x14ac:dyDescent="0.25">
      <c r="A90" s="2">
        <v>-5000</v>
      </c>
      <c r="C90" s="69">
        <v>-5000</v>
      </c>
      <c r="D90" s="11">
        <v>0.05</v>
      </c>
      <c r="E90" s="71">
        <f>IRR($C$89:$C$92,$D90)</f>
        <v>0.10531005918673531</v>
      </c>
    </row>
    <row r="91" spans="1:6" x14ac:dyDescent="0.25">
      <c r="A91" s="2">
        <v>-8500</v>
      </c>
      <c r="C91" s="69">
        <v>-8500</v>
      </c>
      <c r="D91" s="11">
        <v>0.15</v>
      </c>
      <c r="E91" s="71">
        <f t="shared" ref="E91:E99" si="7">IRR($C$89:$C$92,$D91)</f>
        <v>0.10531005918673553</v>
      </c>
    </row>
    <row r="92" spans="1:6" x14ac:dyDescent="0.25">
      <c r="A92" s="2">
        <v>2000</v>
      </c>
      <c r="C92" s="69">
        <v>2000</v>
      </c>
      <c r="D92" s="11">
        <v>0.2</v>
      </c>
      <c r="E92" s="71">
        <f t="shared" si="7"/>
        <v>0.10531005918672065</v>
      </c>
    </row>
    <row r="93" spans="1:6" ht="15.75" thickBot="1" x14ac:dyDescent="0.3">
      <c r="D93" s="11">
        <v>0.25</v>
      </c>
      <c r="E93" s="71">
        <f t="shared" si="7"/>
        <v>0.10531005918632652</v>
      </c>
    </row>
    <row r="94" spans="1:6" ht="15.75" thickBot="1" x14ac:dyDescent="0.3">
      <c r="A94" s="89" t="s">
        <v>38</v>
      </c>
      <c r="D94" s="11">
        <v>0.3</v>
      </c>
      <c r="E94" s="71">
        <f t="shared" si="7"/>
        <v>0.10531005918673553</v>
      </c>
    </row>
    <row r="95" spans="1:6" ht="15.75" thickBot="1" x14ac:dyDescent="0.3">
      <c r="A95" s="68">
        <f>IRR(A89:A92)</f>
        <v>0.1053100591867342</v>
      </c>
      <c r="D95" s="11">
        <v>0.35</v>
      </c>
      <c r="E95" s="71">
        <f t="shared" si="7"/>
        <v>0.10531005918673553</v>
      </c>
    </row>
    <row r="96" spans="1:6" x14ac:dyDescent="0.25">
      <c r="D96" s="11">
        <v>0.4</v>
      </c>
      <c r="E96" s="71">
        <f t="shared" si="7"/>
        <v>0.10531005918673553</v>
      </c>
    </row>
    <row r="97" spans="1:5" x14ac:dyDescent="0.25">
      <c r="D97" s="11">
        <v>0.45</v>
      </c>
      <c r="E97" s="71">
        <f t="shared" si="7"/>
        <v>0.10531005918673575</v>
      </c>
    </row>
    <row r="98" spans="1:5" x14ac:dyDescent="0.25">
      <c r="D98" s="11">
        <v>0.5</v>
      </c>
      <c r="E98" s="71">
        <f t="shared" si="7"/>
        <v>0.10531005918673619</v>
      </c>
    </row>
    <row r="99" spans="1:5" ht="15.75" thickBot="1" x14ac:dyDescent="0.3">
      <c r="D99" s="12">
        <v>0.55000000000000004</v>
      </c>
      <c r="E99" s="71">
        <f t="shared" si="7"/>
        <v>0.1053100591867373</v>
      </c>
    </row>
    <row r="101" spans="1:5" ht="15.75" thickBot="1" x14ac:dyDescent="0.3"/>
    <row r="102" spans="1:5" ht="15.75" thickBot="1" x14ac:dyDescent="0.3">
      <c r="A102" s="90" t="s">
        <v>37</v>
      </c>
      <c r="B102" s="17" t="s">
        <v>39</v>
      </c>
      <c r="C102" s="19" t="s">
        <v>38</v>
      </c>
    </row>
    <row r="103" spans="1:5" x14ac:dyDescent="0.25">
      <c r="A103" s="70">
        <v>-20000</v>
      </c>
      <c r="B103" s="14"/>
      <c r="C103" s="71">
        <f>IRR($A$103:$A$106)</f>
        <v>-9.5909414154996986E-2</v>
      </c>
    </row>
    <row r="104" spans="1:5" x14ac:dyDescent="0.25">
      <c r="A104" s="69">
        <v>82000</v>
      </c>
      <c r="B104" s="52">
        <v>0.15</v>
      </c>
      <c r="C104" s="71">
        <f>IRR($A$103:$A$106,B104)</f>
        <v>-9.5909414155059047E-2</v>
      </c>
    </row>
    <row r="105" spans="1:5" x14ac:dyDescent="0.25">
      <c r="A105" s="69">
        <v>-60000</v>
      </c>
      <c r="B105" s="52">
        <v>0.2</v>
      </c>
      <c r="C105" s="71">
        <f t="shared" ref="C105:C112" si="8">IRR($A$103:$A$106,B105)</f>
        <v>-9.5909414154996986E-2</v>
      </c>
    </row>
    <row r="106" spans="1:5" x14ac:dyDescent="0.25">
      <c r="A106" s="69">
        <v>2000</v>
      </c>
      <c r="B106" s="52">
        <v>0.25</v>
      </c>
      <c r="C106" s="71">
        <f t="shared" si="8"/>
        <v>-9.5909414153667494E-2</v>
      </c>
    </row>
    <row r="107" spans="1:5" x14ac:dyDescent="0.25">
      <c r="B107" s="52">
        <v>0.3</v>
      </c>
      <c r="C107" s="71">
        <f t="shared" si="8"/>
        <v>-9.590941415486065E-2</v>
      </c>
    </row>
    <row r="108" spans="1:5" x14ac:dyDescent="0.25">
      <c r="B108" s="52">
        <v>0.35</v>
      </c>
      <c r="C108" s="71">
        <f>IRR($A$103:$A$106,B108)</f>
        <v>-9.5909414154996986E-2</v>
      </c>
    </row>
    <row r="109" spans="1:5" x14ac:dyDescent="0.25">
      <c r="B109" s="52">
        <v>0.4</v>
      </c>
      <c r="C109" s="71">
        <f t="shared" si="8"/>
        <v>-9.5909414154997874E-2</v>
      </c>
    </row>
    <row r="110" spans="1:5" x14ac:dyDescent="0.25">
      <c r="B110" s="52">
        <v>0.45</v>
      </c>
      <c r="C110" s="71">
        <f t="shared" si="8"/>
        <v>2.160916914048538</v>
      </c>
    </row>
    <row r="111" spans="1:5" x14ac:dyDescent="0.25">
      <c r="B111" s="52">
        <v>0.5</v>
      </c>
      <c r="C111" s="71">
        <f t="shared" si="8"/>
        <v>2.1609169140534945</v>
      </c>
    </row>
    <row r="112" spans="1:5" x14ac:dyDescent="0.25">
      <c r="B112" s="52">
        <v>0.55000000000000004</v>
      </c>
      <c r="C112" s="71">
        <f t="shared" si="8"/>
        <v>2.1609169140387743</v>
      </c>
    </row>
    <row r="113" spans="1:3" ht="15.75" thickBot="1" x14ac:dyDescent="0.3">
      <c r="B113" s="53">
        <v>0.6</v>
      </c>
      <c r="C113" s="71">
        <f>IRR($A$103:$A$106,B113)</f>
        <v>2.1609169140492739</v>
      </c>
    </row>
    <row r="115" spans="1:3" ht="15.75" thickBot="1" x14ac:dyDescent="0.3"/>
    <row r="116" spans="1:3" ht="15.75" thickBot="1" x14ac:dyDescent="0.3">
      <c r="A116" s="65" t="s">
        <v>37</v>
      </c>
      <c r="B116" s="66" t="s">
        <v>39</v>
      </c>
      <c r="C116" s="88" t="s">
        <v>38</v>
      </c>
    </row>
    <row r="117" spans="1:3" x14ac:dyDescent="0.25">
      <c r="A117" s="70">
        <v>10000</v>
      </c>
      <c r="B117" s="14"/>
      <c r="C117" s="74" t="e">
        <f>IRR($A$117:$A$120)</f>
        <v>#NUM!</v>
      </c>
    </row>
    <row r="118" spans="1:3" x14ac:dyDescent="0.25">
      <c r="A118" s="69">
        <v>-5000</v>
      </c>
      <c r="B118" s="11">
        <v>0.05</v>
      </c>
      <c r="C118" s="74" t="e">
        <f>IRR($A$117:$A$120,B118)</f>
        <v>#NUM!</v>
      </c>
    </row>
    <row r="119" spans="1:3" x14ac:dyDescent="0.25">
      <c r="A119" s="69">
        <v>8500</v>
      </c>
      <c r="B119" s="11">
        <v>0.15</v>
      </c>
      <c r="C119" s="74" t="e">
        <f t="shared" ref="C119:C127" si="9">IRR($A$117:$A$120,B119)</f>
        <v>#NUM!</v>
      </c>
    </row>
    <row r="120" spans="1:3" x14ac:dyDescent="0.25">
      <c r="A120" s="69">
        <v>2000</v>
      </c>
      <c r="B120" s="11">
        <v>0.2</v>
      </c>
      <c r="C120" s="74" t="e">
        <f t="shared" si="9"/>
        <v>#NUM!</v>
      </c>
    </row>
    <row r="121" spans="1:3" x14ac:dyDescent="0.25">
      <c r="B121" s="11">
        <v>0.25</v>
      </c>
      <c r="C121" s="74" t="e">
        <f t="shared" si="9"/>
        <v>#NUM!</v>
      </c>
    </row>
    <row r="122" spans="1:3" x14ac:dyDescent="0.25">
      <c r="B122" s="11">
        <v>0.3</v>
      </c>
      <c r="C122" s="74" t="e">
        <f t="shared" si="9"/>
        <v>#NUM!</v>
      </c>
    </row>
    <row r="123" spans="1:3" x14ac:dyDescent="0.25">
      <c r="B123" s="11">
        <v>0.35</v>
      </c>
      <c r="C123" s="74" t="e">
        <f t="shared" si="9"/>
        <v>#NUM!</v>
      </c>
    </row>
    <row r="124" spans="1:3" x14ac:dyDescent="0.25">
      <c r="B124" s="11">
        <v>0.4</v>
      </c>
      <c r="C124" s="74" t="e">
        <f t="shared" si="9"/>
        <v>#NUM!</v>
      </c>
    </row>
    <row r="125" spans="1:3" x14ac:dyDescent="0.25">
      <c r="B125" s="11">
        <v>0.45</v>
      </c>
      <c r="C125" s="74" t="e">
        <f t="shared" si="9"/>
        <v>#NUM!</v>
      </c>
    </row>
    <row r="126" spans="1:3" x14ac:dyDescent="0.25">
      <c r="B126" s="11">
        <v>0.5</v>
      </c>
      <c r="C126" s="74" t="e">
        <f t="shared" si="9"/>
        <v>#NUM!</v>
      </c>
    </row>
    <row r="127" spans="1:3" ht="15.75" thickBot="1" x14ac:dyDescent="0.3">
      <c r="B127" s="12">
        <v>0.55000000000000004</v>
      </c>
      <c r="C127" s="74" t="e">
        <f t="shared" si="9"/>
        <v>#NUM!</v>
      </c>
    </row>
    <row r="129" spans="1:6" x14ac:dyDescent="0.25">
      <c r="A129" s="64" t="s">
        <v>40</v>
      </c>
      <c r="B129" s="64" t="s">
        <v>41</v>
      </c>
      <c r="C129" s="64" t="s">
        <v>42</v>
      </c>
      <c r="E129" s="64" t="s">
        <v>34</v>
      </c>
      <c r="F129" s="64" t="s">
        <v>26</v>
      </c>
    </row>
    <row r="130" spans="1:6" x14ac:dyDescent="0.25">
      <c r="A130" s="2">
        <v>0</v>
      </c>
      <c r="B130" s="35">
        <v>-1000</v>
      </c>
      <c r="C130" s="2">
        <v>-1000</v>
      </c>
      <c r="E130" s="80">
        <v>42220</v>
      </c>
      <c r="F130" s="35">
        <v>-10000</v>
      </c>
    </row>
    <row r="131" spans="1:6" x14ac:dyDescent="0.25">
      <c r="A131" s="2">
        <v>1</v>
      </c>
      <c r="B131" s="35">
        <v>0</v>
      </c>
      <c r="C131" s="2">
        <v>400</v>
      </c>
      <c r="E131" s="81" t="s">
        <v>43</v>
      </c>
      <c r="F131" s="35">
        <v>4000</v>
      </c>
    </row>
    <row r="132" spans="1:6" x14ac:dyDescent="0.25">
      <c r="A132" s="2">
        <v>2</v>
      </c>
      <c r="B132" s="35">
        <v>200</v>
      </c>
      <c r="C132" s="2">
        <v>400</v>
      </c>
      <c r="E132" s="81" t="s">
        <v>44</v>
      </c>
      <c r="F132" s="35">
        <v>3000</v>
      </c>
    </row>
    <row r="133" spans="1:6" x14ac:dyDescent="0.25">
      <c r="A133" s="2">
        <v>3</v>
      </c>
      <c r="B133" s="35">
        <v>300</v>
      </c>
      <c r="C133" s="2">
        <v>300</v>
      </c>
      <c r="E133" s="81" t="s">
        <v>45</v>
      </c>
      <c r="F133" s="35">
        <v>5000</v>
      </c>
    </row>
    <row r="134" spans="1:6" ht="15.75" thickBot="1" x14ac:dyDescent="0.3">
      <c r="A134" s="2">
        <v>4</v>
      </c>
      <c r="B134" s="35">
        <v>500</v>
      </c>
      <c r="C134" s="2">
        <v>300</v>
      </c>
    </row>
    <row r="135" spans="1:6" ht="15.75" thickBot="1" x14ac:dyDescent="0.3">
      <c r="A135" s="49">
        <v>5</v>
      </c>
      <c r="B135" s="75">
        <v>900</v>
      </c>
      <c r="C135" s="49">
        <v>200</v>
      </c>
      <c r="E135" s="66" t="s">
        <v>46</v>
      </c>
      <c r="F135" s="82">
        <v>0.26419999999999999</v>
      </c>
    </row>
    <row r="136" spans="1:6" ht="15.75" thickBot="1" x14ac:dyDescent="0.3">
      <c r="A136" s="66" t="s">
        <v>38</v>
      </c>
      <c r="B136" s="76">
        <f>IRR(B130:B135)</f>
        <v>0.17318426166949052</v>
      </c>
      <c r="C136" s="77">
        <f>IRR(C130:C135)</f>
        <v>0.20494783010707418</v>
      </c>
    </row>
    <row r="137" spans="1:6" ht="15.75" thickBot="1" x14ac:dyDescent="0.3">
      <c r="A137" s="66" t="s">
        <v>35</v>
      </c>
      <c r="B137" s="78">
        <v>815.89</v>
      </c>
      <c r="C137" s="79">
        <v>552.4</v>
      </c>
    </row>
    <row r="140" spans="1:6" x14ac:dyDescent="0.25">
      <c r="A140" s="64" t="s">
        <v>47</v>
      </c>
      <c r="B140" s="26">
        <v>0.1</v>
      </c>
    </row>
    <row r="141" spans="1:6" x14ac:dyDescent="0.25">
      <c r="A141" s="64" t="s">
        <v>48</v>
      </c>
      <c r="B141" s="26">
        <v>0.12</v>
      </c>
    </row>
    <row r="143" spans="1:6" x14ac:dyDescent="0.25">
      <c r="A143" s="64" t="s">
        <v>40</v>
      </c>
      <c r="B143" s="64"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66" t="s">
        <v>49</v>
      </c>
      <c r="B148" s="88" t="s">
        <v>35</v>
      </c>
    </row>
    <row r="149" spans="1:2" x14ac:dyDescent="0.25">
      <c r="A149" s="83">
        <v>0.1</v>
      </c>
      <c r="B149" s="84">
        <f>NPV(A149,B144:B146)</f>
        <v>-0.70323065364387649</v>
      </c>
    </row>
    <row r="150" spans="1:2" x14ac:dyDescent="0.25">
      <c r="A150" s="72">
        <v>0.25</v>
      </c>
      <c r="B150" s="85">
        <f>NPV(A150,B144:B146)</f>
        <v>0</v>
      </c>
    </row>
    <row r="151" spans="1:2" x14ac:dyDescent="0.25">
      <c r="A151" s="72">
        <v>1.1000000000000001</v>
      </c>
      <c r="B151" s="85">
        <f>NPV(A151,B144:B146)</f>
        <v>0.42587193607601764</v>
      </c>
    </row>
    <row r="152" spans="1:2" x14ac:dyDescent="0.25">
      <c r="A152" s="72">
        <v>4</v>
      </c>
      <c r="B152" s="85">
        <f>NPV(A152,B144:B146)</f>
        <v>-2.2204460492503132E-17</v>
      </c>
    </row>
    <row r="153" spans="1:2" ht="15.75" thickBot="1" x14ac:dyDescent="0.3">
      <c r="A153" s="73">
        <v>5</v>
      </c>
      <c r="B153" s="86">
        <f>NPV(A153,B144:B146)</f>
        <v>-3.5185185185185187E-2</v>
      </c>
    </row>
    <row r="155" spans="1:2" x14ac:dyDescent="0.25">
      <c r="A155" s="64" t="s">
        <v>50</v>
      </c>
      <c r="B155" s="26">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hp</cp:lastModifiedBy>
  <dcterms:created xsi:type="dcterms:W3CDTF">2023-06-15T04:20:27Z</dcterms:created>
  <dcterms:modified xsi:type="dcterms:W3CDTF">2024-08-07T14:54:55Z</dcterms:modified>
</cp:coreProperties>
</file>