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s\Desktop\"/>
    </mc:Choice>
  </mc:AlternateContent>
  <xr:revisionPtr revIDLastSave="0" documentId="13_ncr:1_{DD1832C4-AB3D-4B6D-9BE9-AC1D6D6B987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ption 1" sheetId="7" r:id="rId1"/>
    <sheet name="Option 2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72" i="7" l="1"/>
  <c r="W18" i="7"/>
  <c r="W10" i="7"/>
  <c r="F88" i="8"/>
  <c r="E88" i="8"/>
  <c r="D88" i="8"/>
  <c r="F52" i="8"/>
  <c r="F48" i="8"/>
  <c r="X16" i="8"/>
  <c r="W16" i="8"/>
  <c r="V16" i="8"/>
  <c r="U18" i="8"/>
  <c r="U16" i="8"/>
  <c r="U17" i="8"/>
  <c r="V17" i="8"/>
  <c r="W17" i="8" s="1"/>
  <c r="X17" i="8" s="1"/>
  <c r="V18" i="8"/>
  <c r="W18" i="8" s="1"/>
  <c r="X18" i="8" s="1"/>
  <c r="L18" i="8"/>
  <c r="M18" i="8"/>
  <c r="N18" i="8"/>
  <c r="O18" i="8"/>
  <c r="P18" i="8"/>
  <c r="Q18" i="8"/>
  <c r="R18" i="8"/>
  <c r="S18" i="8"/>
  <c r="T18" i="8"/>
  <c r="K18" i="8"/>
  <c r="J18" i="8"/>
  <c r="I18" i="8"/>
  <c r="H18" i="8"/>
  <c r="X12" i="8"/>
  <c r="W10" i="8"/>
  <c r="V10" i="8"/>
  <c r="K10" i="8"/>
  <c r="J10" i="8"/>
  <c r="H84" i="7"/>
  <c r="H83" i="7"/>
  <c r="H82" i="7"/>
  <c r="G82" i="7"/>
  <c r="F80" i="7"/>
  <c r="F79" i="7"/>
  <c r="E80" i="7"/>
  <c r="E79" i="7"/>
  <c r="L16" i="8"/>
  <c r="M16" i="8"/>
  <c r="N16" i="8"/>
  <c r="O16" i="8"/>
  <c r="P16" i="8"/>
  <c r="Q16" i="8"/>
  <c r="R16" i="8"/>
  <c r="S16" i="8"/>
  <c r="T16" i="8"/>
  <c r="K16" i="8"/>
  <c r="K17" i="8"/>
  <c r="K12" i="8"/>
  <c r="K11" i="8"/>
  <c r="J12" i="8"/>
  <c r="J11" i="8"/>
  <c r="G10" i="8"/>
  <c r="G24" i="8"/>
  <c r="G23" i="8"/>
  <c r="G22" i="8"/>
  <c r="I83" i="7"/>
  <c r="G79" i="7"/>
  <c r="H79" i="7" s="1"/>
  <c r="I79" i="7" s="1"/>
  <c r="G80" i="7"/>
  <c r="H80" i="7" s="1"/>
  <c r="I80" i="7" s="1"/>
  <c r="J80" i="7" s="1"/>
  <c r="J18" i="7" s="1"/>
  <c r="K18" i="7" s="1"/>
  <c r="D78" i="7"/>
  <c r="E78" i="7" s="1"/>
  <c r="F78" i="7" s="1"/>
  <c r="G78" i="7" s="1"/>
  <c r="H78" i="7" s="1"/>
  <c r="I78" i="7" s="1"/>
  <c r="D74" i="7"/>
  <c r="D73" i="7"/>
  <c r="D72" i="8"/>
  <c r="G84" i="7"/>
  <c r="F79" i="8"/>
  <c r="G79" i="8"/>
  <c r="H79" i="8"/>
  <c r="I79" i="8"/>
  <c r="J79" i="8"/>
  <c r="E79" i="8"/>
  <c r="F80" i="8"/>
  <c r="G80" i="8"/>
  <c r="H80" i="8"/>
  <c r="I80" i="8"/>
  <c r="J80" i="8"/>
  <c r="E80" i="8"/>
  <c r="D79" i="7"/>
  <c r="J79" i="7"/>
  <c r="J17" i="7" s="1"/>
  <c r="K17" i="7" s="1"/>
  <c r="D80" i="7"/>
  <c r="F4" i="8"/>
  <c r="E72" i="7"/>
  <c r="I42" i="7"/>
  <c r="E74" i="8"/>
  <c r="F5" i="8"/>
  <c r="F30" i="8" s="1"/>
  <c r="F6" i="8"/>
  <c r="F29" i="8"/>
  <c r="G84" i="8"/>
  <c r="H84" i="8" s="1"/>
  <c r="I84" i="8" s="1"/>
  <c r="J84" i="8" s="1"/>
  <c r="D74" i="8"/>
  <c r="D80" i="8" s="1"/>
  <c r="E73" i="8"/>
  <c r="G83" i="8" s="1"/>
  <c r="D73" i="8"/>
  <c r="D79" i="8" s="1"/>
  <c r="E72" i="8"/>
  <c r="G82" i="8" s="1"/>
  <c r="H82" i="8" s="1"/>
  <c r="I82" i="8" s="1"/>
  <c r="J82" i="8" s="1"/>
  <c r="D78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E30" i="8"/>
  <c r="D30" i="8"/>
  <c r="C30" i="8"/>
  <c r="X29" i="8"/>
  <c r="X30" i="8" s="1"/>
  <c r="X31" i="8" s="1"/>
  <c r="W29" i="8"/>
  <c r="W30" i="8" s="1"/>
  <c r="W31" i="8" s="1"/>
  <c r="V29" i="8"/>
  <c r="V30" i="8" s="1"/>
  <c r="V31" i="8" s="1"/>
  <c r="U29" i="8"/>
  <c r="U30" i="8" s="1"/>
  <c r="U31" i="8" s="1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E29" i="8"/>
  <c r="D29" i="8"/>
  <c r="C29" i="8"/>
  <c r="F24" i="8"/>
  <c r="F38" i="8" s="1"/>
  <c r="E24" i="8"/>
  <c r="E38" i="8" s="1"/>
  <c r="D24" i="8"/>
  <c r="D38" i="8" s="1"/>
  <c r="C24" i="8"/>
  <c r="C38" i="8" s="1"/>
  <c r="F23" i="8"/>
  <c r="F37" i="8" s="1"/>
  <c r="E23" i="8"/>
  <c r="E37" i="8" s="1"/>
  <c r="D23" i="8"/>
  <c r="D37" i="8" s="1"/>
  <c r="C23" i="8"/>
  <c r="C37" i="8" s="1"/>
  <c r="F22" i="8"/>
  <c r="F36" i="8" s="1"/>
  <c r="E22" i="8"/>
  <c r="E36" i="8" s="1"/>
  <c r="D22" i="8"/>
  <c r="D36" i="8" s="1"/>
  <c r="C22" i="8"/>
  <c r="C36" i="8" s="1"/>
  <c r="C42" i="8" s="1"/>
  <c r="D42" i="8" s="1"/>
  <c r="E42" i="8" s="1"/>
  <c r="J83" i="7"/>
  <c r="J11" i="7" s="1"/>
  <c r="K11" i="7" s="1"/>
  <c r="I84" i="7"/>
  <c r="G83" i="7"/>
  <c r="I82" i="7"/>
  <c r="L11" i="7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L17" i="7"/>
  <c r="M17" i="7" s="1"/>
  <c r="N17" i="7" s="1"/>
  <c r="J78" i="7"/>
  <c r="J16" i="7" s="1"/>
  <c r="K16" i="7" s="1"/>
  <c r="E74" i="7"/>
  <c r="E73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W30" i="7"/>
  <c r="W31" i="7" s="1"/>
  <c r="V30" i="7"/>
  <c r="V31" i="7" s="1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X29" i="7"/>
  <c r="X30" i="7" s="1"/>
  <c r="X31" i="7" s="1"/>
  <c r="W29" i="7"/>
  <c r="V29" i="7"/>
  <c r="U29" i="7"/>
  <c r="U30" i="7" s="1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I24" i="7"/>
  <c r="I38" i="7" s="1"/>
  <c r="H24" i="7"/>
  <c r="H38" i="7" s="1"/>
  <c r="G24" i="7"/>
  <c r="G38" i="7" s="1"/>
  <c r="F24" i="7"/>
  <c r="F38" i="7" s="1"/>
  <c r="E24" i="7"/>
  <c r="E38" i="7" s="1"/>
  <c r="D24" i="7"/>
  <c r="D38" i="7" s="1"/>
  <c r="C24" i="7"/>
  <c r="C38" i="7" s="1"/>
  <c r="I23" i="7"/>
  <c r="I37" i="7" s="1"/>
  <c r="H23" i="7"/>
  <c r="H37" i="7" s="1"/>
  <c r="G23" i="7"/>
  <c r="G37" i="7" s="1"/>
  <c r="F23" i="7"/>
  <c r="F37" i="7" s="1"/>
  <c r="E23" i="7"/>
  <c r="E37" i="7" s="1"/>
  <c r="D23" i="7"/>
  <c r="D37" i="7" s="1"/>
  <c r="C23" i="7"/>
  <c r="C37" i="7" s="1"/>
  <c r="I22" i="7"/>
  <c r="I36" i="7" s="1"/>
  <c r="H22" i="7"/>
  <c r="H36" i="7" s="1"/>
  <c r="G22" i="7"/>
  <c r="G36" i="7" s="1"/>
  <c r="F22" i="7"/>
  <c r="F36" i="7" s="1"/>
  <c r="E22" i="7"/>
  <c r="E36" i="7" s="1"/>
  <c r="D22" i="7"/>
  <c r="D36" i="7" s="1"/>
  <c r="C22" i="7"/>
  <c r="C36" i="7" s="1"/>
  <c r="J84" i="7" l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K24" i="7"/>
  <c r="K38" i="7" s="1"/>
  <c r="K23" i="7"/>
  <c r="J82" i="7"/>
  <c r="E78" i="8"/>
  <c r="F78" i="8" s="1"/>
  <c r="G78" i="8" s="1"/>
  <c r="H78" i="8" s="1"/>
  <c r="J24" i="7"/>
  <c r="C43" i="8"/>
  <c r="D43" i="8" s="1"/>
  <c r="E43" i="8" s="1"/>
  <c r="F43" i="8" s="1"/>
  <c r="G18" i="8"/>
  <c r="F42" i="8"/>
  <c r="H83" i="8"/>
  <c r="I83" i="8" s="1"/>
  <c r="J83" i="8" s="1"/>
  <c r="G11" i="8"/>
  <c r="H11" i="8" s="1"/>
  <c r="I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I78" i="8"/>
  <c r="J78" i="8" s="1"/>
  <c r="G16" i="8"/>
  <c r="H10" i="8"/>
  <c r="I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G17" i="8"/>
  <c r="G12" i="8"/>
  <c r="C44" i="8"/>
  <c r="D44" i="8" s="1"/>
  <c r="E44" i="8" s="1"/>
  <c r="F44" i="8" s="1"/>
  <c r="L18" i="7"/>
  <c r="J23" i="7"/>
  <c r="J37" i="7" s="1"/>
  <c r="K37" i="7"/>
  <c r="L24" i="7"/>
  <c r="L38" i="7" s="1"/>
  <c r="C42" i="7"/>
  <c r="D42" i="7" s="1"/>
  <c r="E42" i="7" s="1"/>
  <c r="F42" i="7" s="1"/>
  <c r="G42" i="7" s="1"/>
  <c r="H42" i="7" s="1"/>
  <c r="C43" i="7"/>
  <c r="D43" i="7" s="1"/>
  <c r="E43" i="7" s="1"/>
  <c r="F43" i="7" s="1"/>
  <c r="G43" i="7" s="1"/>
  <c r="H43" i="7" s="1"/>
  <c r="I43" i="7" s="1"/>
  <c r="C44" i="7"/>
  <c r="D44" i="7" s="1"/>
  <c r="E44" i="7" s="1"/>
  <c r="F44" i="7" s="1"/>
  <c r="G44" i="7" s="1"/>
  <c r="H44" i="7" s="1"/>
  <c r="I44" i="7" s="1"/>
  <c r="N23" i="7"/>
  <c r="N37" i="7" s="1"/>
  <c r="L23" i="7"/>
  <c r="L37" i="7" s="1"/>
  <c r="O17" i="7"/>
  <c r="M23" i="7"/>
  <c r="M37" i="7" s="1"/>
  <c r="J10" i="7" l="1"/>
  <c r="J38" i="7"/>
  <c r="J44" i="7" s="1"/>
  <c r="M18" i="7"/>
  <c r="N18" i="7" s="1"/>
  <c r="W11" i="8"/>
  <c r="X11" i="8" s="1"/>
  <c r="X10" i="8"/>
  <c r="H17" i="8"/>
  <c r="G37" i="8"/>
  <c r="G43" i="8" s="1"/>
  <c r="G36" i="8"/>
  <c r="G42" i="8" s="1"/>
  <c r="H16" i="8"/>
  <c r="G38" i="8"/>
  <c r="G44" i="8" s="1"/>
  <c r="H12" i="8"/>
  <c r="M24" i="7"/>
  <c r="M38" i="7" s="1"/>
  <c r="K44" i="7"/>
  <c r="L44" i="7" s="1"/>
  <c r="M44" i="7" s="1"/>
  <c r="J43" i="7"/>
  <c r="K43" i="7" s="1"/>
  <c r="L43" i="7" s="1"/>
  <c r="M43" i="7" s="1"/>
  <c r="N43" i="7" s="1"/>
  <c r="O18" i="7"/>
  <c r="N24" i="7"/>
  <c r="N38" i="7" s="1"/>
  <c r="L16" i="7"/>
  <c r="O23" i="7"/>
  <c r="O37" i="7" s="1"/>
  <c r="P17" i="7"/>
  <c r="K10" i="7" l="1"/>
  <c r="J22" i="7"/>
  <c r="J36" i="7" s="1"/>
  <c r="J42" i="7" s="1"/>
  <c r="I16" i="8"/>
  <c r="H22" i="8"/>
  <c r="H36" i="8" s="1"/>
  <c r="H42" i="8" s="1"/>
  <c r="H23" i="8"/>
  <c r="H37" i="8" s="1"/>
  <c r="H43" i="8" s="1"/>
  <c r="I17" i="8"/>
  <c r="H24" i="8"/>
  <c r="H38" i="8" s="1"/>
  <c r="H44" i="8" s="1"/>
  <c r="I12" i="8"/>
  <c r="N44" i="7"/>
  <c r="O43" i="7"/>
  <c r="O24" i="7"/>
  <c r="O38" i="7" s="1"/>
  <c r="P18" i="7"/>
  <c r="Q17" i="7"/>
  <c r="P23" i="7"/>
  <c r="P37" i="7" s="1"/>
  <c r="M16" i="7"/>
  <c r="K22" i="7" l="1"/>
  <c r="K36" i="7" s="1"/>
  <c r="K42" i="7" s="1"/>
  <c r="L10" i="7"/>
  <c r="J17" i="8"/>
  <c r="I23" i="8"/>
  <c r="I37" i="8" s="1"/>
  <c r="I43" i="8" s="1"/>
  <c r="I22" i="8"/>
  <c r="I36" i="8" s="1"/>
  <c r="I42" i="8" s="1"/>
  <c r="J16" i="8"/>
  <c r="I24" i="8"/>
  <c r="I38" i="8" s="1"/>
  <c r="I44" i="8" s="1"/>
  <c r="O44" i="7"/>
  <c r="N16" i="7"/>
  <c r="R17" i="7"/>
  <c r="Q23" i="7"/>
  <c r="Q37" i="7" s="1"/>
  <c r="P43" i="7"/>
  <c r="P24" i="7"/>
  <c r="P38" i="7" s="1"/>
  <c r="Q18" i="7"/>
  <c r="M10" i="7" l="1"/>
  <c r="L22" i="7"/>
  <c r="L36" i="7" s="1"/>
  <c r="L42" i="7" s="1"/>
  <c r="J22" i="8"/>
  <c r="J36" i="8" s="1"/>
  <c r="J42" i="8" s="1"/>
  <c r="J23" i="8"/>
  <c r="J37" i="8" s="1"/>
  <c r="J43" i="8" s="1"/>
  <c r="J24" i="8"/>
  <c r="J38" i="8" s="1"/>
  <c r="J44" i="8" s="1"/>
  <c r="P44" i="7"/>
  <c r="Q43" i="7"/>
  <c r="O16" i="7"/>
  <c r="Q24" i="7"/>
  <c r="Q38" i="7" s="1"/>
  <c r="Q44" i="7" s="1"/>
  <c r="R18" i="7"/>
  <c r="R23" i="7"/>
  <c r="R37" i="7" s="1"/>
  <c r="R43" i="7" s="1"/>
  <c r="S17" i="7"/>
  <c r="N10" i="7" l="1"/>
  <c r="M22" i="7"/>
  <c r="M36" i="7" s="1"/>
  <c r="M42" i="7" s="1"/>
  <c r="K22" i="8"/>
  <c r="K36" i="8" s="1"/>
  <c r="K42" i="8" s="1"/>
  <c r="L17" i="8"/>
  <c r="K23" i="8"/>
  <c r="K37" i="8" s="1"/>
  <c r="K43" i="8" s="1"/>
  <c r="K24" i="8"/>
  <c r="K38" i="8" s="1"/>
  <c r="K44" i="8" s="1"/>
  <c r="L12" i="8"/>
  <c r="S18" i="7"/>
  <c r="R24" i="7"/>
  <c r="R38" i="7" s="1"/>
  <c r="R44" i="7" s="1"/>
  <c r="P16" i="7"/>
  <c r="S23" i="7"/>
  <c r="S37" i="7" s="1"/>
  <c r="S43" i="7" s="1"/>
  <c r="T17" i="7"/>
  <c r="O10" i="7" l="1"/>
  <c r="N22" i="7"/>
  <c r="N36" i="7" s="1"/>
  <c r="N42" i="7" s="1"/>
  <c r="L22" i="8"/>
  <c r="L36" i="8" s="1"/>
  <c r="L42" i="8" s="1"/>
  <c r="M17" i="8"/>
  <c r="L23" i="8"/>
  <c r="L37" i="8" s="1"/>
  <c r="L43" i="8" s="1"/>
  <c r="M12" i="8"/>
  <c r="L24" i="8"/>
  <c r="L38" i="8" s="1"/>
  <c r="L44" i="8" s="1"/>
  <c r="S24" i="7"/>
  <c r="S38" i="7" s="1"/>
  <c r="S44" i="7" s="1"/>
  <c r="T18" i="7"/>
  <c r="Q16" i="7"/>
  <c r="U17" i="7"/>
  <c r="T23" i="7"/>
  <c r="T37" i="7" s="1"/>
  <c r="T43" i="7" s="1"/>
  <c r="P10" i="7" l="1"/>
  <c r="O22" i="7"/>
  <c r="O36" i="7" s="1"/>
  <c r="O42" i="7" s="1"/>
  <c r="M22" i="8"/>
  <c r="M36" i="8" s="1"/>
  <c r="M42" i="8" s="1"/>
  <c r="N17" i="8"/>
  <c r="M23" i="8"/>
  <c r="M37" i="8" s="1"/>
  <c r="M43" i="8" s="1"/>
  <c r="N12" i="8"/>
  <c r="M24" i="8"/>
  <c r="M38" i="8" s="1"/>
  <c r="M44" i="8" s="1"/>
  <c r="R16" i="7"/>
  <c r="V17" i="7"/>
  <c r="W17" i="7" s="1"/>
  <c r="U23" i="7"/>
  <c r="U37" i="7" s="1"/>
  <c r="U43" i="7" s="1"/>
  <c r="T24" i="7"/>
  <c r="T38" i="7" s="1"/>
  <c r="T44" i="7" s="1"/>
  <c r="U18" i="7"/>
  <c r="Q10" i="7" l="1"/>
  <c r="P22" i="7"/>
  <c r="P36" i="7" s="1"/>
  <c r="P42" i="7" s="1"/>
  <c r="N22" i="8"/>
  <c r="N36" i="8" s="1"/>
  <c r="N42" i="8" s="1"/>
  <c r="O17" i="8"/>
  <c r="N23" i="8"/>
  <c r="N37" i="8" s="1"/>
  <c r="N43" i="8" s="1"/>
  <c r="O12" i="8"/>
  <c r="N24" i="8"/>
  <c r="N38" i="8" s="1"/>
  <c r="N44" i="8" s="1"/>
  <c r="V23" i="7"/>
  <c r="V37" i="7" s="1"/>
  <c r="V43" i="7" s="1"/>
  <c r="U24" i="7"/>
  <c r="U38" i="7" s="1"/>
  <c r="U44" i="7" s="1"/>
  <c r="V18" i="7"/>
  <c r="S16" i="7"/>
  <c r="R10" i="7" l="1"/>
  <c r="Q22" i="7"/>
  <c r="Q36" i="7" s="1"/>
  <c r="Q42" i="7" s="1"/>
  <c r="O22" i="8"/>
  <c r="O36" i="8" s="1"/>
  <c r="O42" i="8" s="1"/>
  <c r="P17" i="8"/>
  <c r="O23" i="8"/>
  <c r="O37" i="8" s="1"/>
  <c r="O43" i="8" s="1"/>
  <c r="P12" i="8"/>
  <c r="O24" i="8"/>
  <c r="O38" i="8" s="1"/>
  <c r="O44" i="8" s="1"/>
  <c r="V24" i="7"/>
  <c r="V38" i="7" s="1"/>
  <c r="V44" i="7" s="1"/>
  <c r="T16" i="7"/>
  <c r="W23" i="7"/>
  <c r="W37" i="7" s="1"/>
  <c r="W43" i="7" s="1"/>
  <c r="X17" i="7"/>
  <c r="X23" i="7" s="1"/>
  <c r="X37" i="7" s="1"/>
  <c r="S10" i="7" l="1"/>
  <c r="R22" i="7"/>
  <c r="R36" i="7" s="1"/>
  <c r="R42" i="7" s="1"/>
  <c r="P22" i="8"/>
  <c r="P36" i="8" s="1"/>
  <c r="P42" i="8" s="1"/>
  <c r="Q17" i="8"/>
  <c r="P23" i="8"/>
  <c r="P37" i="8" s="1"/>
  <c r="P43" i="8" s="1"/>
  <c r="Q12" i="8"/>
  <c r="P24" i="8"/>
  <c r="P38" i="8" s="1"/>
  <c r="P44" i="8" s="1"/>
  <c r="X43" i="7"/>
  <c r="F49" i="7" s="1"/>
  <c r="F53" i="7" s="1"/>
  <c r="U16" i="7"/>
  <c r="W24" i="7"/>
  <c r="W38" i="7" s="1"/>
  <c r="W44" i="7" s="1"/>
  <c r="X18" i="7"/>
  <c r="X24" i="7" s="1"/>
  <c r="X38" i="7" s="1"/>
  <c r="T10" i="7" l="1"/>
  <c r="S22" i="7"/>
  <c r="S36" i="7" s="1"/>
  <c r="S42" i="7" s="1"/>
  <c r="X44" i="7"/>
  <c r="Q22" i="8"/>
  <c r="Q36" i="8" s="1"/>
  <c r="Q42" i="8" s="1"/>
  <c r="R17" i="8"/>
  <c r="Q23" i="8"/>
  <c r="Q37" i="8" s="1"/>
  <c r="Q43" i="8" s="1"/>
  <c r="R12" i="8"/>
  <c r="Q24" i="8"/>
  <c r="Q38" i="8" s="1"/>
  <c r="Q44" i="8" s="1"/>
  <c r="F50" i="7"/>
  <c r="F52" i="7" s="1"/>
  <c r="V16" i="7"/>
  <c r="W16" i="7" s="1"/>
  <c r="U10" i="7" l="1"/>
  <c r="T22" i="7"/>
  <c r="T36" i="7" s="1"/>
  <c r="T42" i="7" s="1"/>
  <c r="R22" i="8"/>
  <c r="R36" i="8" s="1"/>
  <c r="R42" i="8" s="1"/>
  <c r="S17" i="8"/>
  <c r="T17" i="8" s="1"/>
  <c r="R23" i="8"/>
  <c r="R37" i="8" s="1"/>
  <c r="R43" i="8" s="1"/>
  <c r="S12" i="8"/>
  <c r="R24" i="8"/>
  <c r="R38" i="8" s="1"/>
  <c r="R44" i="8" s="1"/>
  <c r="V10" i="7" l="1"/>
  <c r="U22" i="7"/>
  <c r="U36" i="7" s="1"/>
  <c r="U42" i="7" s="1"/>
  <c r="S23" i="8"/>
  <c r="S37" i="8" s="1"/>
  <c r="S43" i="8" s="1"/>
  <c r="S22" i="8"/>
  <c r="S36" i="8" s="1"/>
  <c r="S42" i="8" s="1"/>
  <c r="T12" i="8"/>
  <c r="U12" i="8" s="1"/>
  <c r="V12" i="8" s="1"/>
  <c r="S24" i="8"/>
  <c r="S38" i="8" s="1"/>
  <c r="S44" i="8" s="1"/>
  <c r="X16" i="7"/>
  <c r="V22" i="7" l="1"/>
  <c r="V36" i="7" s="1"/>
  <c r="V42" i="7" s="1"/>
  <c r="T23" i="8"/>
  <c r="T37" i="8" s="1"/>
  <c r="T43" i="8" s="1"/>
  <c r="T22" i="8"/>
  <c r="T36" i="8" s="1"/>
  <c r="T42" i="8" s="1"/>
  <c r="T24" i="8"/>
  <c r="T38" i="8" s="1"/>
  <c r="T44" i="8" s="1"/>
  <c r="X10" i="7" l="1"/>
  <c r="X22" i="7" s="1"/>
  <c r="X36" i="7" s="1"/>
  <c r="W22" i="7"/>
  <c r="W36" i="7" s="1"/>
  <c r="W42" i="7" s="1"/>
  <c r="X42" i="7" s="1"/>
  <c r="F48" i="7" s="1"/>
  <c r="F54" i="7" s="1"/>
  <c r="F57" i="7" s="1"/>
  <c r="U23" i="8"/>
  <c r="U37" i="8" s="1"/>
  <c r="U43" i="8" s="1"/>
  <c r="U22" i="8"/>
  <c r="U36" i="8" s="1"/>
  <c r="U42" i="8" s="1"/>
  <c r="U24" i="8"/>
  <c r="U38" i="8" s="1"/>
  <c r="U44" i="8" s="1"/>
  <c r="V22" i="8" l="1"/>
  <c r="V36" i="8" s="1"/>
  <c r="V42" i="8" s="1"/>
  <c r="V23" i="8"/>
  <c r="V37" i="8" s="1"/>
  <c r="V43" i="8" s="1"/>
  <c r="W12" i="8"/>
  <c r="V24" i="8"/>
  <c r="V38" i="8" s="1"/>
  <c r="V44" i="8" s="1"/>
  <c r="X23" i="8" l="1"/>
  <c r="X37" i="8" s="1"/>
  <c r="W23" i="8"/>
  <c r="W37" i="8" s="1"/>
  <c r="W43" i="8" s="1"/>
  <c r="X43" i="8" s="1"/>
  <c r="F49" i="8" s="1"/>
  <c r="W22" i="8"/>
  <c r="W36" i="8" s="1"/>
  <c r="W42" i="8" s="1"/>
  <c r="X22" i="8"/>
  <c r="X36" i="8" s="1"/>
  <c r="X24" i="8"/>
  <c r="X38" i="8" s="1"/>
  <c r="W24" i="8"/>
  <c r="W38" i="8" s="1"/>
  <c r="W44" i="8" s="1"/>
  <c r="F53" i="8" l="1"/>
  <c r="X42" i="8"/>
  <c r="F54" i="8" s="1"/>
  <c r="X44" i="8"/>
  <c r="F50" i="8" s="1"/>
  <c r="F57" i="8" l="1"/>
</calcChain>
</file>

<file path=xl/sharedStrings.xml><?xml version="1.0" encoding="utf-8"?>
<sst xmlns="http://schemas.openxmlformats.org/spreadsheetml/2006/main" count="127" uniqueCount="33">
  <si>
    <t>Investment Cash flow</t>
  </si>
  <si>
    <t xml:space="preserve">Discount rate </t>
  </si>
  <si>
    <t>Year</t>
  </si>
  <si>
    <t>Best Case</t>
  </si>
  <si>
    <t>Base Case</t>
  </si>
  <si>
    <t xml:space="preserve">Worst Case </t>
  </si>
  <si>
    <t>Operating cost</t>
  </si>
  <si>
    <t xml:space="preserve">Annual revenue </t>
  </si>
  <si>
    <t>Operational Cash Flow</t>
  </si>
  <si>
    <t xml:space="preserve">Present Value of Investment </t>
  </si>
  <si>
    <t>Present Value of Operational Cash Flow</t>
  </si>
  <si>
    <t xml:space="preserve">Cumulative Net present Cash Flow for the Investment </t>
  </si>
  <si>
    <t>Best NPV</t>
  </si>
  <si>
    <t>Base NPV</t>
  </si>
  <si>
    <t>Worst NPV</t>
  </si>
  <si>
    <t>alpha</t>
  </si>
  <si>
    <t>a</t>
  </si>
  <si>
    <t>beta</t>
  </si>
  <si>
    <t>ROV</t>
  </si>
  <si>
    <t xml:space="preserve">Income Statement </t>
  </si>
  <si>
    <t>Total Revenue</t>
  </si>
  <si>
    <t xml:space="preserve">Operating Expense </t>
  </si>
  <si>
    <t>Estimation</t>
  </si>
  <si>
    <t>Revenue 2023</t>
  </si>
  <si>
    <t>Operating Expense 2026</t>
  </si>
  <si>
    <t>Best</t>
  </si>
  <si>
    <t>Base</t>
  </si>
  <si>
    <t>Worst</t>
  </si>
  <si>
    <t>Revenue Projection</t>
  </si>
  <si>
    <t>Expense projection</t>
  </si>
  <si>
    <t xml:space="preserve">Base </t>
  </si>
  <si>
    <t>Option 1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</si>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</sst>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10" fontId="0" fillId="0" borderId="18" xfId="0" applyNumberFormat="1" applyBorder="1"/>
    <xf numFmtId="0" fontId="0" fillId="0" borderId="19" xfId="0" applyBorder="1"/>
    <xf numFmtId="0" fontId="0" fillId="0" borderId="0" xfId="0" applyBorder="1"/>
    <xf numFmtId="3" fontId="0" fillId="0" borderId="0" xfId="0" applyNumberFormat="1" applyBorder="1"/>
    <xf numFmtId="2" fontId="0" fillId="0" borderId="0" xfId="0" applyNumberFormat="1" applyBorder="1"/>
    <xf numFmtId="2" fontId="0" fillId="0" borderId="2" xfId="0" applyNumberFormat="1" applyBorder="1"/>
    <xf numFmtId="10" fontId="0" fillId="0" borderId="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1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5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wrapText="1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Option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'Option 1'!$B$42</c:f>
              <c:strCache>
                <c:ptCount val="1"/>
                <c:pt idx="0">
                  <c:v>Best Case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'Option 1'!$C$41:$X$41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'Option 1'!$C$42:$X$42</c:f>
              <c:numCache>
                <c:formatCode>General</c:formatCode>
                <c:ptCount val="22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-20000</c:v>
                </c:pt>
                <c:pt idx="5">
                  <c:v>-20000</c:v>
                </c:pt>
                <c:pt idx="6">
                  <c:v>-20000</c:v>
                </c:pt>
                <c:pt idx="7">
                  <c:v>-12322.186885537805</c:v>
                </c:pt>
                <c:pt idx="8">
                  <c:v>-3937.9905472646678</c:v>
                </c:pt>
                <c:pt idx="9">
                  <c:v>5142.7143095387655</c:v>
                </c:pt>
                <c:pt idx="10">
                  <c:v>14911.675716451373</c:v>
                </c:pt>
                <c:pt idx="11">
                  <c:v>25362.191558072329</c:v>
                </c:pt>
                <c:pt idx="12">
                  <c:v>36489.042113299649</c:v>
                </c:pt>
                <c:pt idx="13">
                  <c:v>48288.427705313959</c:v>
                </c:pt>
                <c:pt idx="14">
                  <c:v>60757.911164451783</c:v>
                </c:pt>
                <c:pt idx="15">
                  <c:v>73896.36482747586</c:v>
                </c:pt>
                <c:pt idx="16">
                  <c:v>87703.921814880028</c:v>
                </c:pt>
                <c:pt idx="17">
                  <c:v>102181.93134487887</c:v>
                </c:pt>
                <c:pt idx="18">
                  <c:v>117332.91785869825</c:v>
                </c:pt>
                <c:pt idx="19">
                  <c:v>133160.54374676858</c:v>
                </c:pt>
                <c:pt idx="20">
                  <c:v>149669.57547949092</c:v>
                </c:pt>
                <c:pt idx="21">
                  <c:v>166865.85295945342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4-4FCA-973F-66E130FF4433}"/>
            </c:ext>
          </c:extLst>
        </c:ser>
        <c:ser>
          <c:idx val="1"/>
          <c:order val="1"/>
          <c:tx>
            <c:strRef>
              <c:f>'Option 1'!$B$43</c:f>
              <c:strCache>
                <c:ptCount val="1"/>
                <c:pt idx="0">
                  <c:v>Base Case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'Option 1'!$C$41:$X$41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'Option 1'!$C$43:$X$43</c:f>
              <c:numCache>
                <c:formatCode>General</c:formatCode>
                <c:ptCount val="22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-20000</c:v>
                </c:pt>
                <c:pt idx="5">
                  <c:v>-20000</c:v>
                </c:pt>
                <c:pt idx="6">
                  <c:v>-20000</c:v>
                </c:pt>
                <c:pt idx="7">
                  <c:v>-15630.836017446451</c:v>
                </c:pt>
                <c:pt idx="8">
                  <c:v>-11002.989576527903</c:v>
                </c:pt>
                <c:pt idx="9">
                  <c:v>-6136.8330301825017</c:v>
                </c:pt>
                <c:pt idx="10">
                  <c:v>-1051.4266771886378</c:v>
                </c:pt>
                <c:pt idx="11">
                  <c:v>4235.3985372530988</c:v>
                </c:pt>
                <c:pt idx="12">
                  <c:v>9706.9635201101119</c:v>
                </c:pt>
                <c:pt idx="13">
                  <c:v>15347.668401525962</c:v>
                </c:pt>
                <c:pt idx="14">
                  <c:v>21142.924472027102</c:v>
                </c:pt>
                <c:pt idx="15">
                  <c:v>27079.090398953176</c:v>
                </c:pt>
                <c:pt idx="16">
                  <c:v>33143.412453170757</c:v>
                </c:pt>
                <c:pt idx="17">
                  <c:v>39323.968494031935</c:v>
                </c:pt>
                <c:pt idx="18">
                  <c:v>45609.615476378545</c:v>
                </c:pt>
                <c:pt idx="19">
                  <c:v>51989.94025823674</c:v>
                </c:pt>
                <c:pt idx="20">
                  <c:v>58455.21350175768</c:v>
                </c:pt>
                <c:pt idx="21">
                  <c:v>64996.346472997044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4-4FCA-973F-66E130FF4433}"/>
            </c:ext>
          </c:extLst>
        </c:ser>
        <c:ser>
          <c:idx val="2"/>
          <c:order val="2"/>
          <c:tx>
            <c:strRef>
              <c:f>'Option 1'!$B$44</c:f>
              <c:strCache>
                <c:ptCount val="1"/>
                <c:pt idx="0">
                  <c:v>Worst Case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'Option 1'!$C$41:$X$41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'Option 1'!$C$44:$X$44</c:f>
              <c:numCache>
                <c:formatCode>General</c:formatCode>
                <c:ptCount val="22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-20000</c:v>
                </c:pt>
                <c:pt idx="5">
                  <c:v>-20000</c:v>
                </c:pt>
                <c:pt idx="6">
                  <c:v>-20000</c:v>
                </c:pt>
                <c:pt idx="7">
                  <c:v>-19222.943517813113</c:v>
                </c:pt>
                <c:pt idx="8">
                  <c:v>-18494.720794705227</c:v>
                </c:pt>
                <c:pt idx="9">
                  <c:v>-17812.262895431024</c:v>
                </c:pt>
                <c:pt idx="10">
                  <c:v>-17172.69375057648</c:v>
                </c:pt>
                <c:pt idx="11">
                  <c:v>-16573.31803599394</c:v>
                </c:pt>
                <c:pt idx="12">
                  <c:v>-16011.60981394856</c:v>
                </c:pt>
                <c:pt idx="13">
                  <c:v>-15485.201888106694</c:v>
                </c:pt>
                <c:pt idx="14">
                  <c:v>-14991.875827505166</c:v>
                </c:pt>
                <c:pt idx="15">
                  <c:v>-14529.552617459633</c:v>
                </c:pt>
                <c:pt idx="16">
                  <c:v>-14096.283898012329</c:v>
                </c:pt>
                <c:pt idx="17">
                  <c:v>-13690.243752995562</c:v>
                </c:pt>
                <c:pt idx="18">
                  <c:v>-13309.721015107743</c:v>
                </c:pt>
                <c:pt idx="19">
                  <c:v>-12953.112054573403</c:v>
                </c:pt>
                <c:pt idx="20">
                  <c:v>-12618.914020996568</c:v>
                </c:pt>
                <c:pt idx="21">
                  <c:v>-12305.718509926768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4-4FCA-973F-66E130FF4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50816"/>
        <c:axId val="613648656"/>
      </c:lineChart>
      <c:catAx>
        <c:axId val="613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48656"/>
        <c:crosses val="autoZero"/>
        <c:auto val="1"/>
        <c:lblAlgn val="ctr"/>
        <c:lblOffset val="100"/>
        <c:noMultiLvlLbl val="0"/>
      </c:catAx>
      <c:valAx>
        <c:axId val="61364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Option</a:t>
            </a:r>
            <a:r>
              <a:rPr lang="en-GB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'Option 2'!$B$42</c:f>
              <c:strCache>
                <c:ptCount val="1"/>
                <c:pt idx="0">
                  <c:v>Best Case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'Option 2'!$C$41:$X$41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'Option 2'!$C$42:$X$42</c:f>
              <c:numCache>
                <c:formatCode>General</c:formatCode>
                <c:ptCount val="22"/>
                <c:pt idx="0">
                  <c:v>-10000</c:v>
                </c:pt>
                <c:pt idx="1">
                  <c:v>-10000</c:v>
                </c:pt>
                <c:pt idx="2">
                  <c:v>-10000</c:v>
                </c:pt>
                <c:pt idx="3">
                  <c:v>-20000</c:v>
                </c:pt>
                <c:pt idx="4">
                  <c:v>-17259.014502732643</c:v>
                </c:pt>
                <c:pt idx="5">
                  <c:v>-14144.74838190035</c:v>
                </c:pt>
                <c:pt idx="6">
                  <c:v>-10664.821481307932</c:v>
                </c:pt>
                <c:pt idx="7">
                  <c:v>-2987.0083668457373</c:v>
                </c:pt>
                <c:pt idx="8">
                  <c:v>5397.1879714274</c:v>
                </c:pt>
                <c:pt idx="9">
                  <c:v>14477.892828230833</c:v>
                </c:pt>
                <c:pt idx="10">
                  <c:v>24246.854235143441</c:v>
                </c:pt>
                <c:pt idx="11">
                  <c:v>34697.370076764397</c:v>
                </c:pt>
                <c:pt idx="12">
                  <c:v>45824.220631991717</c:v>
                </c:pt>
                <c:pt idx="13">
                  <c:v>57623.606224006027</c:v>
                </c:pt>
                <c:pt idx="14">
                  <c:v>70093.089683143859</c:v>
                </c:pt>
                <c:pt idx="15">
                  <c:v>83231.543346167935</c:v>
                </c:pt>
                <c:pt idx="16">
                  <c:v>97039.100333572103</c:v>
                </c:pt>
                <c:pt idx="17">
                  <c:v>111517.10986357095</c:v>
                </c:pt>
                <c:pt idx="18">
                  <c:v>126668.09637739032</c:v>
                </c:pt>
                <c:pt idx="19">
                  <c:v>134581.90932142548</c:v>
                </c:pt>
                <c:pt idx="20">
                  <c:v>142836.42518778663</c:v>
                </c:pt>
                <c:pt idx="21">
                  <c:v>151434.56392776789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5-4F50-AF1B-004F26E7722E}"/>
            </c:ext>
          </c:extLst>
        </c:ser>
        <c:ser>
          <c:idx val="1"/>
          <c:order val="1"/>
          <c:tx>
            <c:strRef>
              <c:f>'Option 2'!$B$43</c:f>
              <c:strCache>
                <c:ptCount val="1"/>
                <c:pt idx="0">
                  <c:v>Base Case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'Option 2'!$C$41:$X$41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'Option 2'!$C$43:$X$43</c:f>
              <c:numCache>
                <c:formatCode>General</c:formatCode>
                <c:ptCount val="22"/>
                <c:pt idx="0">
                  <c:v>-10000</c:v>
                </c:pt>
                <c:pt idx="1">
                  <c:v>-10000</c:v>
                </c:pt>
                <c:pt idx="2">
                  <c:v>-10000</c:v>
                </c:pt>
                <c:pt idx="3">
                  <c:v>-20000</c:v>
                </c:pt>
                <c:pt idx="4">
                  <c:v>-18271.798847190115</c:v>
                </c:pt>
                <c:pt idx="5">
                  <c:v>-16379.305532998264</c:v>
                </c:pt>
                <c:pt idx="6">
                  <c:v>-14334.951098663021</c:v>
                </c:pt>
                <c:pt idx="7">
                  <c:v>-9965.7871161094699</c:v>
                </c:pt>
                <c:pt idx="8">
                  <c:v>-5337.9406751909228</c:v>
                </c:pt>
                <c:pt idx="9">
                  <c:v>-471.78412884552108</c:v>
                </c:pt>
                <c:pt idx="10">
                  <c:v>4613.6222241483429</c:v>
                </c:pt>
                <c:pt idx="11">
                  <c:v>9900.4474385900794</c:v>
                </c:pt>
                <c:pt idx="12">
                  <c:v>15372.012421447092</c:v>
                </c:pt>
                <c:pt idx="13">
                  <c:v>21012.71730286294</c:v>
                </c:pt>
                <c:pt idx="14">
                  <c:v>26807.973373364079</c:v>
                </c:pt>
                <c:pt idx="15">
                  <c:v>32744.139300290153</c:v>
                </c:pt>
                <c:pt idx="16">
                  <c:v>38808.461354507737</c:v>
                </c:pt>
                <c:pt idx="17">
                  <c:v>44989.017395368915</c:v>
                </c:pt>
                <c:pt idx="18">
                  <c:v>51274.664377715526</c:v>
                </c:pt>
                <c:pt idx="19">
                  <c:v>54464.82676864462</c:v>
                </c:pt>
                <c:pt idx="20">
                  <c:v>57697.463390405086</c:v>
                </c:pt>
                <c:pt idx="21">
                  <c:v>60968.029876024768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5-4F50-AF1B-004F26E7722E}"/>
            </c:ext>
          </c:extLst>
        </c:ser>
        <c:ser>
          <c:idx val="2"/>
          <c:order val="2"/>
          <c:tx>
            <c:strRef>
              <c:f>'Option 2'!$B$44</c:f>
              <c:strCache>
                <c:ptCount val="1"/>
                <c:pt idx="0">
                  <c:v>Worst Case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'Option 2'!$C$41:$X$41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'Option 2'!$C$44:$X$44</c:f>
              <c:numCache>
                <c:formatCode>General</c:formatCode>
                <c:ptCount val="22"/>
                <c:pt idx="0">
                  <c:v>-10000</c:v>
                </c:pt>
                <c:pt idx="1">
                  <c:v>-10000</c:v>
                </c:pt>
                <c:pt idx="2">
                  <c:v>-10000</c:v>
                </c:pt>
                <c:pt idx="3">
                  <c:v>-20000</c:v>
                </c:pt>
                <c:pt idx="4">
                  <c:v>-19527.950354260774</c:v>
                </c:pt>
                <c:pt idx="5">
                  <c:v>-19085.566452520594</c:v>
                </c:pt>
                <c:pt idx="6">
                  <c:v>-18670.983964671472</c:v>
                </c:pt>
                <c:pt idx="7">
                  <c:v>-17893.927482484585</c:v>
                </c:pt>
                <c:pt idx="8">
                  <c:v>-17165.704759376698</c:v>
                </c:pt>
                <c:pt idx="9">
                  <c:v>-16483.246860102496</c:v>
                </c:pt>
                <c:pt idx="10">
                  <c:v>-15843.67771524795</c:v>
                </c:pt>
                <c:pt idx="11">
                  <c:v>-15244.30200066541</c:v>
                </c:pt>
                <c:pt idx="12">
                  <c:v>-14682.59377862003</c:v>
                </c:pt>
                <c:pt idx="13">
                  <c:v>-14156.185852778164</c:v>
                </c:pt>
                <c:pt idx="14">
                  <c:v>-13662.859792176636</c:v>
                </c:pt>
                <c:pt idx="15">
                  <c:v>-13200.536582131102</c:v>
                </c:pt>
                <c:pt idx="16">
                  <c:v>-12767.267862683799</c:v>
                </c:pt>
                <c:pt idx="17">
                  <c:v>-12361.227717667032</c:v>
                </c:pt>
                <c:pt idx="18">
                  <c:v>-11980.704979779213</c:v>
                </c:pt>
                <c:pt idx="19">
                  <c:v>-11802.400499512043</c:v>
                </c:pt>
                <c:pt idx="20">
                  <c:v>-11635.301482723626</c:v>
                </c:pt>
                <c:pt idx="21">
                  <c:v>-11478.703727188726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5-4F50-AF1B-004F26E77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374856"/>
        <c:axId val="623376656"/>
      </c:lineChart>
      <c:catAx>
        <c:axId val="62337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76656"/>
        <c:crosses val="autoZero"/>
        <c:auto val="1"/>
        <c:lblAlgn val="ctr"/>
        <c:lblOffset val="100"/>
        <c:noMultiLvlLbl val="0"/>
      </c:catAx>
      <c:valAx>
        <c:axId val="62337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Comparision</a:t>
            </a:r>
            <a:r>
              <a:rPr lang="en-GB" baseline="0"/>
              <a:t> of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'Option 2'!$C$87</c:f>
              <c:strCache>
                <c:ptCount val="1"/>
                <c:pt idx="0">
                  <c:v>Option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'Option 2'!$D$86:$F$86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'Option 2'!$D$87:$F$87</c:f>
              <c:numCache>
                <c:formatCode>General</c:formatCode>
                <c:ptCount val="3"/>
                <c:pt idx="0">
                  <c:v>166865.85295945342</c:v>
                </c:pt>
                <c:pt idx="1">
                  <c:v>64996.346472997044</c:v>
                </c:pt>
                <c:pt idx="2">
                  <c:v>-12305.718509926768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8-4D36-9CBA-C6DA99F60468}"/>
            </c:ext>
          </c:extLst>
        </c:ser>
        <c:ser>
          <c:idx val="1"/>
          <c:order val="1"/>
          <c:tx>
            <c:strRef>
              <c:f>'Option 2'!$C$88</c:f>
              <c:strCache>
                <c:ptCount val="1"/>
                <c:pt idx="0">
                  <c:v>Option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'Option 2'!$D$86:$F$86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xVal>
          <c:yVal>
            <c:numRef>
              <c:f>'Option 2'!$D$88:$F$88</c:f>
              <c:numCache>
                <c:formatCode>General</c:formatCode>
                <c:ptCount val="3"/>
                <c:pt idx="0">
                  <c:v>151434.56392776789</c:v>
                </c:pt>
                <c:pt idx="1">
                  <c:v>60968.029876024768</c:v>
                </c:pt>
                <c:pt idx="2">
                  <c:v>-11478.703727188726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8-4D36-9CBA-C6DA99F60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42896"/>
        <c:axId val="623447576"/>
      </c:scatterChart>
      <c:valAx>
        <c:axId val="623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47576"/>
        <c:crosses val="autoZero"/>
        <c:crossBetween val="midCat"/>
      </c:valAx>
      <c:valAx>
        <c:axId val="6234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4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45</xdr:row>
      <xdr:rowOff>129540</xdr:rowOff>
    </xdr:from>
    <xdr:to>
      <xdr:col>13</xdr:col>
      <xdr:colOff>891540</xdr:colOff>
      <xdr:row>62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91603-BAB0-4401-DAE1-862765893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46</xdr:row>
      <xdr:rowOff>68580</xdr:rowOff>
    </xdr:from>
    <xdr:to>
      <xdr:col>14</xdr:col>
      <xdr:colOff>129540</xdr:colOff>
      <xdr:row>62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41337-C3D0-B160-6F5B-46DF2BDC0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645795</xdr:colOff>
      <xdr:row>66</xdr:row>
      <xdr:rowOff>70485</xdr:rowOff>
    </xdr:from>
    <xdr:to>
      <xdr:col>16</xdr:col>
      <xdr:colOff>586740</xdr:colOff>
      <xdr:row>81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E5880-DD0A-95D6-6936-CAFF59CDBF22}"/>
            </a:ext>
            <a:ext uri="{147F2762-F138-4A5C-976F-8EAC2B608ADB}">
              <a16:predDERef xmlns:a16="http://schemas.microsoft.com/office/drawing/2014/main" pred="{C6741337-C3D0-B160-6F5B-46DF2BDC0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1BA7-C281-4BA8-B74B-9A40E14B405F}">
  <dimension ref="B1:Z84"/>
  <sheetViews>
    <sheetView tabSelected="1" topLeftCell="A67" workbookViewId="0">
      <selection activeCell="E88" sqref="E88"/>
    </sheetView>
  </sheetViews>
  <sheetFormatPr defaultRowHeight="13.2" x14ac:dyDescent="0.25"/>
  <cols>
    <col min="1" max="1" width="13.6640625" customWidth="1"/>
    <col min="2" max="2" width="25.33203125" customWidth="1"/>
    <col min="3" max="3" width="19.6640625" customWidth="1"/>
    <col min="4" max="4" width="15.5546875" customWidth="1"/>
    <col min="5" max="6" width="17.5546875" customWidth="1"/>
    <col min="10" max="10" width="9.33203125" bestFit="1" customWidth="1"/>
    <col min="11" max="11" width="12.5546875" customWidth="1"/>
    <col min="12" max="12" width="10.33203125" customWidth="1"/>
    <col min="13" max="13" width="12.44140625" customWidth="1"/>
    <col min="14" max="14" width="13.33203125" customWidth="1"/>
    <col min="15" max="15" width="9.6640625" customWidth="1"/>
    <col min="16" max="16" width="10.33203125" customWidth="1"/>
    <col min="17" max="17" width="16.109375" customWidth="1"/>
    <col min="18" max="18" width="13.88671875" customWidth="1"/>
    <col min="19" max="19" width="14" customWidth="1"/>
    <col min="20" max="20" width="16.88671875" customWidth="1"/>
    <col min="21" max="21" width="12.33203125" customWidth="1"/>
    <col min="22" max="22" width="12.5546875" customWidth="1"/>
    <col min="23" max="23" width="10.33203125" customWidth="1"/>
    <col min="24" max="24" width="11.109375" customWidth="1"/>
  </cols>
  <sheetData>
    <row r="1" spans="2:26" ht="13.8" thickBot="1" x14ac:dyDescent="0.3"/>
    <row r="2" spans="2:26" x14ac:dyDescent="0.25">
      <c r="B2" s="35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 t="s">
        <v>1</v>
      </c>
      <c r="N2" s="28">
        <v>3.9120000000000002E-2</v>
      </c>
      <c r="O2" s="27"/>
      <c r="P2" s="27"/>
      <c r="Q2" s="27"/>
      <c r="R2" s="27"/>
      <c r="S2" s="27"/>
      <c r="T2" s="27"/>
      <c r="U2" s="27"/>
      <c r="V2" s="27"/>
      <c r="W2" s="27"/>
      <c r="X2" s="29"/>
    </row>
    <row r="3" spans="2:26" x14ac:dyDescent="0.25">
      <c r="B3" s="36" t="s">
        <v>2</v>
      </c>
      <c r="C3" s="30">
        <v>0</v>
      </c>
      <c r="D3" s="30">
        <v>1</v>
      </c>
      <c r="E3" s="30">
        <v>2</v>
      </c>
      <c r="F3" s="30">
        <v>3</v>
      </c>
      <c r="G3" s="30">
        <v>4</v>
      </c>
      <c r="H3" s="30">
        <v>5</v>
      </c>
      <c r="I3" s="30">
        <v>6</v>
      </c>
      <c r="J3" s="30">
        <v>7</v>
      </c>
      <c r="K3" s="30">
        <v>8</v>
      </c>
      <c r="L3" s="30">
        <v>9</v>
      </c>
      <c r="M3" s="30">
        <v>10</v>
      </c>
      <c r="N3" s="30">
        <v>11</v>
      </c>
      <c r="O3" s="30">
        <v>12</v>
      </c>
      <c r="P3" s="30">
        <v>13</v>
      </c>
      <c r="Q3" s="30">
        <v>14</v>
      </c>
      <c r="R3" s="30">
        <v>15</v>
      </c>
      <c r="S3" s="30">
        <v>16</v>
      </c>
      <c r="T3" s="30">
        <v>17</v>
      </c>
      <c r="U3" s="30">
        <v>18</v>
      </c>
      <c r="V3" s="30">
        <v>19</v>
      </c>
      <c r="W3" s="30">
        <v>20</v>
      </c>
      <c r="X3" s="11">
        <v>21</v>
      </c>
    </row>
    <row r="4" spans="2:26" x14ac:dyDescent="0.25">
      <c r="B4" s="36" t="s">
        <v>3</v>
      </c>
      <c r="C4" s="31">
        <v>20000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11">
        <v>0</v>
      </c>
    </row>
    <row r="5" spans="2:26" x14ac:dyDescent="0.25">
      <c r="B5" s="36" t="s">
        <v>4</v>
      </c>
      <c r="C5" s="31">
        <v>20000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11">
        <v>0</v>
      </c>
    </row>
    <row r="6" spans="2:26" x14ac:dyDescent="0.25">
      <c r="B6" s="36" t="s">
        <v>5</v>
      </c>
      <c r="C6" s="31">
        <v>20000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11">
        <v>0</v>
      </c>
    </row>
    <row r="7" spans="2:26" x14ac:dyDescent="0.25">
      <c r="B7" s="36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11"/>
    </row>
    <row r="8" spans="2:26" x14ac:dyDescent="0.25">
      <c r="B8" s="36" t="s">
        <v>6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11"/>
    </row>
    <row r="9" spans="2:26" x14ac:dyDescent="0.25">
      <c r="B9" s="36" t="s">
        <v>2</v>
      </c>
      <c r="C9" s="30">
        <v>0</v>
      </c>
      <c r="D9" s="30">
        <v>1</v>
      </c>
      <c r="E9" s="30">
        <v>2</v>
      </c>
      <c r="F9" s="30">
        <v>3</v>
      </c>
      <c r="G9" s="30">
        <v>4</v>
      </c>
      <c r="H9" s="30">
        <v>5</v>
      </c>
      <c r="I9" s="30">
        <v>6</v>
      </c>
      <c r="J9" s="30">
        <v>7</v>
      </c>
      <c r="K9" s="30">
        <v>8</v>
      </c>
      <c r="L9" s="30">
        <v>9</v>
      </c>
      <c r="M9" s="30">
        <v>10</v>
      </c>
      <c r="N9" s="30">
        <v>11</v>
      </c>
      <c r="O9" s="30">
        <v>12</v>
      </c>
      <c r="P9" s="30">
        <v>13</v>
      </c>
      <c r="Q9" s="30">
        <v>14</v>
      </c>
      <c r="R9" s="30">
        <v>15</v>
      </c>
      <c r="S9" s="30">
        <v>16</v>
      </c>
      <c r="T9" s="30">
        <v>17</v>
      </c>
      <c r="U9" s="30">
        <v>18</v>
      </c>
      <c r="V9" s="30">
        <v>19</v>
      </c>
      <c r="W9" s="30">
        <v>20</v>
      </c>
      <c r="X9" s="11">
        <v>21</v>
      </c>
    </row>
    <row r="10" spans="2:26" x14ac:dyDescent="0.25">
      <c r="B10" s="36" t="s">
        <v>3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2">
        <f>J82*1.02*2</f>
        <v>9520.8928739999992</v>
      </c>
      <c r="K10" s="32">
        <f>J10*1.02</f>
        <v>9711.31073148</v>
      </c>
      <c r="L10" s="32">
        <f t="shared" ref="L10:X12" si="0">K10*1.02</f>
        <v>9905.5369461095997</v>
      </c>
      <c r="M10" s="32">
        <f t="shared" si="0"/>
        <v>10103.647685031792</v>
      </c>
      <c r="N10" s="32">
        <f t="shared" si="0"/>
        <v>10305.720638732428</v>
      </c>
      <c r="O10" s="32">
        <f t="shared" si="0"/>
        <v>10511.835051507076</v>
      </c>
      <c r="P10" s="32">
        <f t="shared" si="0"/>
        <v>10722.071752537218</v>
      </c>
      <c r="Q10" s="32">
        <f t="shared" si="0"/>
        <v>10936.513187587963</v>
      </c>
      <c r="R10" s="32">
        <f t="shared" si="0"/>
        <v>11155.243451339722</v>
      </c>
      <c r="S10" s="32">
        <f t="shared" si="0"/>
        <v>11378.348320366516</v>
      </c>
      <c r="T10" s="32">
        <f t="shared" si="0"/>
        <v>11605.915286773847</v>
      </c>
      <c r="U10" s="32">
        <f t="shared" si="0"/>
        <v>11838.033592509324</v>
      </c>
      <c r="V10" s="32">
        <f t="shared" si="0"/>
        <v>12074.794264359511</v>
      </c>
      <c r="W10" s="32">
        <f>V10*1.02</f>
        <v>12316.2901496467</v>
      </c>
      <c r="X10" s="33">
        <f t="shared" si="0"/>
        <v>12562.615952639635</v>
      </c>
      <c r="Y10" s="3"/>
      <c r="Z10" s="3"/>
    </row>
    <row r="11" spans="2:26" x14ac:dyDescent="0.25">
      <c r="B11" s="36" t="s">
        <v>4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2">
        <f>J83*1.02*2</f>
        <v>9597.0600169920017</v>
      </c>
      <c r="K11" s="32">
        <f>J11*1.02</f>
        <v>9789.0012173318428</v>
      </c>
      <c r="L11" s="32">
        <f t="shared" si="0"/>
        <v>9984.78124167848</v>
      </c>
      <c r="M11" s="32">
        <f t="shared" si="0"/>
        <v>10184.47686651205</v>
      </c>
      <c r="N11" s="32">
        <f t="shared" si="0"/>
        <v>10388.166403842291</v>
      </c>
      <c r="O11" s="32">
        <f t="shared" si="0"/>
        <v>10595.929731919137</v>
      </c>
      <c r="P11" s="32">
        <f t="shared" si="0"/>
        <v>10807.84832655752</v>
      </c>
      <c r="Q11" s="32">
        <f t="shared" si="0"/>
        <v>11024.00529308867</v>
      </c>
      <c r="R11" s="32">
        <f t="shared" si="0"/>
        <v>11244.485398950445</v>
      </c>
      <c r="S11" s="32">
        <f t="shared" si="0"/>
        <v>11469.375106929454</v>
      </c>
      <c r="T11" s="32">
        <f t="shared" si="0"/>
        <v>11698.762609068042</v>
      </c>
      <c r="U11" s="32">
        <f t="shared" si="0"/>
        <v>11932.737861249403</v>
      </c>
      <c r="V11" s="32">
        <f t="shared" si="0"/>
        <v>12171.39261847439</v>
      </c>
      <c r="W11" s="32">
        <f t="shared" si="0"/>
        <v>12414.820470843879</v>
      </c>
      <c r="X11" s="33">
        <f t="shared" si="0"/>
        <v>12663.116880260757</v>
      </c>
    </row>
    <row r="12" spans="2:26" x14ac:dyDescent="0.25">
      <c r="B12" s="36" t="s">
        <v>5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2">
        <f>J84*1.02*2</f>
        <v>9673.2271599840005</v>
      </c>
      <c r="K12" s="32">
        <f>J12*1.02</f>
        <v>9866.6917031836801</v>
      </c>
      <c r="L12" s="32">
        <f>K12*1.02</f>
        <v>10064.025537247355</v>
      </c>
      <c r="M12" s="32">
        <f t="shared" si="0"/>
        <v>10265.306047992302</v>
      </c>
      <c r="N12" s="32">
        <f t="shared" si="0"/>
        <v>10470.612168952148</v>
      </c>
      <c r="O12" s="32">
        <f t="shared" si="0"/>
        <v>10680.024412331191</v>
      </c>
      <c r="P12" s="32">
        <f t="shared" si="0"/>
        <v>10893.624900577815</v>
      </c>
      <c r="Q12" s="32">
        <f t="shared" si="0"/>
        <v>11111.497398589372</v>
      </c>
      <c r="R12" s="32">
        <f t="shared" si="0"/>
        <v>11333.72734656116</v>
      </c>
      <c r="S12" s="32">
        <f t="shared" si="0"/>
        <v>11560.401893492382</v>
      </c>
      <c r="T12" s="32">
        <f t="shared" si="0"/>
        <v>11791.609931362231</v>
      </c>
      <c r="U12" s="32">
        <f t="shared" si="0"/>
        <v>12027.442129989475</v>
      </c>
      <c r="V12" s="32">
        <f t="shared" si="0"/>
        <v>12267.990972589265</v>
      </c>
      <c r="W12" s="32">
        <f t="shared" si="0"/>
        <v>12513.35079204105</v>
      </c>
      <c r="X12" s="33">
        <f t="shared" si="0"/>
        <v>12763.617807881872</v>
      </c>
    </row>
    <row r="13" spans="2:26" x14ac:dyDescent="0.25">
      <c r="B13" s="36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11"/>
    </row>
    <row r="14" spans="2:26" x14ac:dyDescent="0.25">
      <c r="B14" s="36" t="s">
        <v>7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11"/>
    </row>
    <row r="15" spans="2:26" x14ac:dyDescent="0.25">
      <c r="B15" s="36" t="s">
        <v>2</v>
      </c>
      <c r="C15" s="30">
        <v>0</v>
      </c>
      <c r="D15" s="30">
        <v>1</v>
      </c>
      <c r="E15" s="30">
        <v>2</v>
      </c>
      <c r="F15" s="30">
        <v>3</v>
      </c>
      <c r="G15" s="30">
        <v>4</v>
      </c>
      <c r="H15" s="30">
        <v>5</v>
      </c>
      <c r="I15" s="30">
        <v>6</v>
      </c>
      <c r="J15" s="30">
        <v>7</v>
      </c>
      <c r="K15" s="30">
        <v>8</v>
      </c>
      <c r="L15" s="30">
        <v>9</v>
      </c>
      <c r="M15" s="30">
        <v>10</v>
      </c>
      <c r="N15" s="30">
        <v>11</v>
      </c>
      <c r="O15" s="30">
        <v>12</v>
      </c>
      <c r="P15" s="30">
        <v>13</v>
      </c>
      <c r="Q15" s="30">
        <v>14</v>
      </c>
      <c r="R15" s="30">
        <v>15</v>
      </c>
      <c r="S15" s="30">
        <v>16</v>
      </c>
      <c r="T15" s="30">
        <v>17</v>
      </c>
      <c r="U15" s="30">
        <v>18</v>
      </c>
      <c r="V15" s="30">
        <v>19</v>
      </c>
      <c r="W15" s="30">
        <v>20</v>
      </c>
      <c r="X15" s="11">
        <v>21</v>
      </c>
    </row>
    <row r="16" spans="2:26" x14ac:dyDescent="0.25">
      <c r="B16" s="36" t="s">
        <v>3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2">
        <f>J78*1.12*2</f>
        <v>23412.65277363982</v>
      </c>
      <c r="K16" s="32">
        <f>J16*1.12</f>
        <v>26222.171106476602</v>
      </c>
      <c r="L16" s="32">
        <f t="shared" ref="L16:X16" si="1">K16*1.12</f>
        <v>29368.831639253796</v>
      </c>
      <c r="M16" s="32">
        <f t="shared" si="1"/>
        <v>32893.091435964256</v>
      </c>
      <c r="N16" s="32">
        <f t="shared" si="1"/>
        <v>36840.262408279967</v>
      </c>
      <c r="O16" s="32">
        <f t="shared" si="1"/>
        <v>41261.093897273568</v>
      </c>
      <c r="P16" s="32">
        <f t="shared" si="1"/>
        <v>46212.425164946399</v>
      </c>
      <c r="Q16" s="32">
        <f t="shared" si="1"/>
        <v>51757.916184739974</v>
      </c>
      <c r="R16" s="32">
        <f t="shared" si="1"/>
        <v>57968.866126908775</v>
      </c>
      <c r="S16" s="32">
        <f t="shared" si="1"/>
        <v>64925.130062137832</v>
      </c>
      <c r="T16" s="32">
        <f t="shared" si="1"/>
        <v>72716.145669594378</v>
      </c>
      <c r="U16" s="32">
        <f t="shared" si="1"/>
        <v>81442.083149945713</v>
      </c>
      <c r="V16" s="32">
        <f t="shared" si="1"/>
        <v>91215.133127939203</v>
      </c>
      <c r="W16" s="32">
        <f>V16*1.12</f>
        <v>102160.94910329192</v>
      </c>
      <c r="X16" s="33">
        <f t="shared" si="1"/>
        <v>114420.26299568696</v>
      </c>
    </row>
    <row r="17" spans="2:24" x14ac:dyDescent="0.25">
      <c r="B17" s="36" t="s">
        <v>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2">
        <f>J79*1.08*2</f>
        <v>17502.354936643031</v>
      </c>
      <c r="K17" s="32">
        <f>J17*1.08</f>
        <v>18902.543331574474</v>
      </c>
      <c r="L17" s="32">
        <f t="shared" ref="L17:X17" si="2">K17*1.08</f>
        <v>20414.746798100434</v>
      </c>
      <c r="M17" s="32">
        <f t="shared" si="2"/>
        <v>22047.926541948469</v>
      </c>
      <c r="N17" s="32">
        <f t="shared" si="2"/>
        <v>23811.760665304348</v>
      </c>
      <c r="O17" s="32">
        <f t="shared" si="2"/>
        <v>25716.701518528698</v>
      </c>
      <c r="P17" s="32">
        <f t="shared" si="2"/>
        <v>27774.037640010996</v>
      </c>
      <c r="Q17" s="32">
        <f t="shared" si="2"/>
        <v>29995.960651211877</v>
      </c>
      <c r="R17" s="32">
        <f t="shared" si="2"/>
        <v>32395.63750330883</v>
      </c>
      <c r="S17" s="32">
        <f t="shared" si="2"/>
        <v>34987.288503573538</v>
      </c>
      <c r="T17" s="32">
        <f t="shared" si="2"/>
        <v>37786.271583859423</v>
      </c>
      <c r="U17" s="32">
        <f t="shared" si="2"/>
        <v>40809.173310568178</v>
      </c>
      <c r="V17" s="32">
        <f t="shared" si="2"/>
        <v>44073.907175413638</v>
      </c>
      <c r="W17" s="32">
        <f>V17*1.08</f>
        <v>47599.819749446731</v>
      </c>
      <c r="X17" s="33">
        <f t="shared" si="2"/>
        <v>51407.805329402472</v>
      </c>
    </row>
    <row r="18" spans="2:24" x14ac:dyDescent="0.25">
      <c r="B18" s="36" t="s">
        <v>5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2">
        <f>J80*1.02*2</f>
        <v>11079.185069882293</v>
      </c>
      <c r="K18" s="32">
        <f>J18*1.02</f>
        <v>11300.768771279938</v>
      </c>
      <c r="L18" s="32">
        <f t="shared" ref="L18:V18" si="3">K18*1.02</f>
        <v>11526.784146705537</v>
      </c>
      <c r="M18" s="32">
        <f>L18*1.02</f>
        <v>11757.319829639648</v>
      </c>
      <c r="N18" s="32">
        <f t="shared" si="3"/>
        <v>11992.46622623244</v>
      </c>
      <c r="O18" s="32">
        <f t="shared" si="3"/>
        <v>12232.315550757088</v>
      </c>
      <c r="P18" s="32">
        <f t="shared" si="3"/>
        <v>12476.96186177223</v>
      </c>
      <c r="Q18" s="32">
        <f t="shared" si="3"/>
        <v>12726.501099007675</v>
      </c>
      <c r="R18" s="32">
        <f t="shared" si="3"/>
        <v>12981.031120987829</v>
      </c>
      <c r="S18" s="32">
        <f t="shared" si="3"/>
        <v>13240.651743407587</v>
      </c>
      <c r="T18" s="32">
        <f t="shared" si="3"/>
        <v>13505.464778275738</v>
      </c>
      <c r="U18" s="32">
        <f t="shared" si="3"/>
        <v>13775.574073841253</v>
      </c>
      <c r="V18" s="32">
        <f t="shared" si="3"/>
        <v>14051.085555318079</v>
      </c>
      <c r="W18" s="32">
        <f>V18*1.02</f>
        <v>14332.10726642444</v>
      </c>
      <c r="X18" s="33">
        <f>W18*1.02</f>
        <v>14618.74941175293</v>
      </c>
    </row>
    <row r="19" spans="2:24" x14ac:dyDescent="0.25">
      <c r="B19" s="36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11"/>
    </row>
    <row r="20" spans="2:24" x14ac:dyDescent="0.25">
      <c r="B20" s="36" t="s">
        <v>8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 t="s">
        <v>1</v>
      </c>
      <c r="N20" s="34">
        <v>8.8400000000000006E-2</v>
      </c>
      <c r="O20" s="30"/>
      <c r="P20" s="30"/>
      <c r="Q20" s="30"/>
      <c r="R20" s="30"/>
      <c r="S20" s="30"/>
      <c r="T20" s="30"/>
      <c r="U20" s="30"/>
      <c r="V20" s="30"/>
      <c r="W20" s="30"/>
      <c r="X20" s="11"/>
    </row>
    <row r="21" spans="2:24" x14ac:dyDescent="0.25">
      <c r="B21" s="36" t="s">
        <v>2</v>
      </c>
      <c r="C21" s="30">
        <v>0</v>
      </c>
      <c r="D21" s="30">
        <v>1</v>
      </c>
      <c r="E21" s="30">
        <v>2</v>
      </c>
      <c r="F21" s="30">
        <v>3</v>
      </c>
      <c r="G21" s="30">
        <v>4</v>
      </c>
      <c r="H21" s="30">
        <v>5</v>
      </c>
      <c r="I21" s="30">
        <v>6</v>
      </c>
      <c r="J21" s="30">
        <v>7</v>
      </c>
      <c r="K21" s="30">
        <v>8</v>
      </c>
      <c r="L21" s="30">
        <v>9</v>
      </c>
      <c r="M21" s="30">
        <v>10</v>
      </c>
      <c r="N21" s="30">
        <v>11</v>
      </c>
      <c r="O21" s="30">
        <v>12</v>
      </c>
      <c r="P21" s="30">
        <v>13</v>
      </c>
      <c r="Q21" s="30">
        <v>14</v>
      </c>
      <c r="R21" s="30">
        <v>15</v>
      </c>
      <c r="S21" s="30">
        <v>16</v>
      </c>
      <c r="T21" s="30">
        <v>17</v>
      </c>
      <c r="U21" s="30">
        <v>18</v>
      </c>
      <c r="V21" s="30">
        <v>19</v>
      </c>
      <c r="W21" s="30">
        <v>20</v>
      </c>
      <c r="X21" s="11">
        <v>21</v>
      </c>
    </row>
    <row r="22" spans="2:24" x14ac:dyDescent="0.25">
      <c r="B22" s="36" t="s">
        <v>3</v>
      </c>
      <c r="C22" s="30">
        <f>C16-C10</f>
        <v>0</v>
      </c>
      <c r="D22" s="30">
        <f t="shared" ref="D22:I24" si="4">D16-D10</f>
        <v>0</v>
      </c>
      <c r="E22" s="30">
        <f t="shared" si="4"/>
        <v>0</v>
      </c>
      <c r="F22" s="30">
        <f t="shared" si="4"/>
        <v>0</v>
      </c>
      <c r="G22" s="30">
        <f t="shared" si="4"/>
        <v>0</v>
      </c>
      <c r="H22" s="30">
        <f t="shared" si="4"/>
        <v>0</v>
      </c>
      <c r="I22" s="30">
        <f t="shared" si="4"/>
        <v>0</v>
      </c>
      <c r="J22" s="32">
        <f t="shared" ref="J22:K24" si="5">J16-J10</f>
        <v>13891.759899639821</v>
      </c>
      <c r="K22" s="32">
        <f t="shared" si="5"/>
        <v>16510.860374996602</v>
      </c>
      <c r="L22" s="32">
        <f t="shared" ref="L22:X24" si="6">L16-L10</f>
        <v>19463.294693144198</v>
      </c>
      <c r="M22" s="32">
        <f t="shared" si="6"/>
        <v>22789.443750932463</v>
      </c>
      <c r="N22" s="32">
        <f t="shared" si="6"/>
        <v>26534.541769547541</v>
      </c>
      <c r="O22" s="32">
        <f t="shared" si="6"/>
        <v>30749.25884576649</v>
      </c>
      <c r="P22" s="32">
        <f t="shared" si="6"/>
        <v>35490.353412409182</v>
      </c>
      <c r="Q22" s="32">
        <f t="shared" si="6"/>
        <v>40821.402997152007</v>
      </c>
      <c r="R22" s="32">
        <f t="shared" si="6"/>
        <v>46813.622675569051</v>
      </c>
      <c r="S22" s="32">
        <f t="shared" si="6"/>
        <v>53546.781741771316</v>
      </c>
      <c r="T22" s="32">
        <f t="shared" si="6"/>
        <v>61110.230382820533</v>
      </c>
      <c r="U22" s="32">
        <f t="shared" si="6"/>
        <v>69604.049557436389</v>
      </c>
      <c r="V22" s="32">
        <f t="shared" si="6"/>
        <v>79140.338863579687</v>
      </c>
      <c r="W22" s="32">
        <f t="shared" si="6"/>
        <v>89844.658953645223</v>
      </c>
      <c r="X22" s="33">
        <f t="shared" si="6"/>
        <v>101857.64704304733</v>
      </c>
    </row>
    <row r="23" spans="2:24" x14ac:dyDescent="0.25">
      <c r="B23" s="36" t="s">
        <v>4</v>
      </c>
      <c r="C23" s="30">
        <f>C17-C11</f>
        <v>0</v>
      </c>
      <c r="D23" s="30">
        <f t="shared" si="4"/>
        <v>0</v>
      </c>
      <c r="E23" s="30">
        <f t="shared" si="4"/>
        <v>0</v>
      </c>
      <c r="F23" s="30">
        <f t="shared" si="4"/>
        <v>0</v>
      </c>
      <c r="G23" s="30">
        <f t="shared" si="4"/>
        <v>0</v>
      </c>
      <c r="H23" s="30">
        <f t="shared" si="4"/>
        <v>0</v>
      </c>
      <c r="I23" s="30">
        <f t="shared" si="4"/>
        <v>0</v>
      </c>
      <c r="J23" s="32">
        <f t="shared" si="5"/>
        <v>7905.294919651029</v>
      </c>
      <c r="K23" s="32">
        <f t="shared" si="5"/>
        <v>9113.5421142426312</v>
      </c>
      <c r="L23" s="32">
        <f t="shared" si="6"/>
        <v>10429.965556421954</v>
      </c>
      <c r="M23" s="32">
        <f t="shared" si="6"/>
        <v>11863.449675436419</v>
      </c>
      <c r="N23" s="32">
        <f t="shared" si="6"/>
        <v>13423.594261462056</v>
      </c>
      <c r="O23" s="32">
        <f t="shared" si="6"/>
        <v>15120.771786609561</v>
      </c>
      <c r="P23" s="32">
        <f t="shared" si="6"/>
        <v>16966.189313453477</v>
      </c>
      <c r="Q23" s="32">
        <f t="shared" si="6"/>
        <v>18971.955358123207</v>
      </c>
      <c r="R23" s="32">
        <f t="shared" si="6"/>
        <v>21151.152104358385</v>
      </c>
      <c r="S23" s="32">
        <f t="shared" si="6"/>
        <v>23517.913396644086</v>
      </c>
      <c r="T23" s="32">
        <f t="shared" si="6"/>
        <v>26087.508974791381</v>
      </c>
      <c r="U23" s="32">
        <f t="shared" si="6"/>
        <v>28876.435449318775</v>
      </c>
      <c r="V23" s="32">
        <f t="shared" si="6"/>
        <v>31902.514556939248</v>
      </c>
      <c r="W23" s="32">
        <f t="shared" si="6"/>
        <v>35184.999278602852</v>
      </c>
      <c r="X23" s="33">
        <f t="shared" si="6"/>
        <v>38744.688449141715</v>
      </c>
    </row>
    <row r="24" spans="2:24" x14ac:dyDescent="0.25">
      <c r="B24" s="36" t="s">
        <v>5</v>
      </c>
      <c r="C24" s="30">
        <f>C18-C12</f>
        <v>0</v>
      </c>
      <c r="D24" s="30">
        <f t="shared" si="4"/>
        <v>0</v>
      </c>
      <c r="E24" s="30">
        <f t="shared" si="4"/>
        <v>0</v>
      </c>
      <c r="F24" s="30">
        <f t="shared" si="4"/>
        <v>0</v>
      </c>
      <c r="G24" s="30">
        <f t="shared" si="4"/>
        <v>0</v>
      </c>
      <c r="H24" s="30">
        <f t="shared" si="4"/>
        <v>0</v>
      </c>
      <c r="I24" s="30">
        <f t="shared" si="4"/>
        <v>0</v>
      </c>
      <c r="J24" s="32">
        <f t="shared" si="5"/>
        <v>1405.9579098982922</v>
      </c>
      <c r="K24" s="32">
        <f t="shared" si="5"/>
        <v>1434.0770680962578</v>
      </c>
      <c r="L24" s="32">
        <f t="shared" si="6"/>
        <v>1462.758609458182</v>
      </c>
      <c r="M24" s="32">
        <f t="shared" si="6"/>
        <v>1492.0137816473452</v>
      </c>
      <c r="N24" s="32">
        <f t="shared" si="6"/>
        <v>1521.8540572802922</v>
      </c>
      <c r="O24" s="32">
        <f t="shared" si="6"/>
        <v>1552.2911384258969</v>
      </c>
      <c r="P24" s="32">
        <f t="shared" si="6"/>
        <v>1583.3369611944145</v>
      </c>
      <c r="Q24" s="32">
        <f t="shared" si="6"/>
        <v>1615.0037004183032</v>
      </c>
      <c r="R24" s="32">
        <f t="shared" si="6"/>
        <v>1647.3037744266694</v>
      </c>
      <c r="S24" s="32">
        <f t="shared" si="6"/>
        <v>1680.2498499152043</v>
      </c>
      <c r="T24" s="32">
        <f t="shared" si="6"/>
        <v>1713.8548469135076</v>
      </c>
      <c r="U24" s="32">
        <f t="shared" si="6"/>
        <v>1748.1319438517785</v>
      </c>
      <c r="V24" s="32">
        <f t="shared" si="6"/>
        <v>1783.0945827288142</v>
      </c>
      <c r="W24" s="32">
        <f t="shared" si="6"/>
        <v>1818.75647438339</v>
      </c>
      <c r="X24" s="33">
        <f>X18-X12</f>
        <v>1855.1316038710575</v>
      </c>
    </row>
    <row r="25" spans="2:24" x14ac:dyDescent="0.25">
      <c r="B25" s="3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11"/>
    </row>
    <row r="26" spans="2:24" x14ac:dyDescent="0.25">
      <c r="B26" s="3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11"/>
    </row>
    <row r="27" spans="2:24" x14ac:dyDescent="0.25">
      <c r="B27" s="36" t="s">
        <v>9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11"/>
    </row>
    <row r="28" spans="2:24" x14ac:dyDescent="0.25">
      <c r="B28" s="36" t="s">
        <v>2</v>
      </c>
      <c r="C28" s="30">
        <v>0</v>
      </c>
      <c r="D28" s="30">
        <v>1</v>
      </c>
      <c r="E28" s="30">
        <v>2</v>
      </c>
      <c r="F28" s="30">
        <v>3</v>
      </c>
      <c r="G28" s="30">
        <v>4</v>
      </c>
      <c r="H28" s="30">
        <v>5</v>
      </c>
      <c r="I28" s="30">
        <v>6</v>
      </c>
      <c r="J28" s="30">
        <v>7</v>
      </c>
      <c r="K28" s="30">
        <v>8</v>
      </c>
      <c r="L28" s="30">
        <v>9</v>
      </c>
      <c r="M28" s="30">
        <v>10</v>
      </c>
      <c r="N28" s="30">
        <v>11</v>
      </c>
      <c r="O28" s="30">
        <v>12</v>
      </c>
      <c r="P28" s="30">
        <v>13</v>
      </c>
      <c r="Q28" s="30">
        <v>14</v>
      </c>
      <c r="R28" s="30">
        <v>15</v>
      </c>
      <c r="S28" s="30">
        <v>16</v>
      </c>
      <c r="T28" s="30">
        <v>17</v>
      </c>
      <c r="U28" s="30">
        <v>18</v>
      </c>
      <c r="V28" s="30">
        <v>19</v>
      </c>
      <c r="W28" s="30">
        <v>20</v>
      </c>
      <c r="X28" s="11">
        <v>21</v>
      </c>
    </row>
    <row r="29" spans="2:24" x14ac:dyDescent="0.25">
      <c r="B29" s="36" t="s">
        <v>3</v>
      </c>
      <c r="C29" s="30">
        <f>C4</f>
        <v>20000</v>
      </c>
      <c r="D29" s="30">
        <f>D4/(1+ N2)^D28</f>
        <v>0</v>
      </c>
      <c r="E29" s="30">
        <f t="shared" ref="E29:T29" si="7">E4/(1+ O2)^E28</f>
        <v>0</v>
      </c>
      <c r="F29" s="30">
        <f t="shared" si="7"/>
        <v>0</v>
      </c>
      <c r="G29" s="30">
        <f t="shared" si="7"/>
        <v>0</v>
      </c>
      <c r="H29" s="30">
        <f t="shared" si="7"/>
        <v>0</v>
      </c>
      <c r="I29" s="30">
        <f t="shared" si="7"/>
        <v>0</v>
      </c>
      <c r="J29" s="30">
        <f t="shared" si="7"/>
        <v>0</v>
      </c>
      <c r="K29" s="30">
        <f t="shared" si="7"/>
        <v>0</v>
      </c>
      <c r="L29" s="30">
        <f t="shared" si="7"/>
        <v>0</v>
      </c>
      <c r="M29" s="30">
        <f t="shared" si="7"/>
        <v>0</v>
      </c>
      <c r="N29" s="30">
        <f t="shared" si="7"/>
        <v>0</v>
      </c>
      <c r="O29" s="30">
        <f t="shared" si="7"/>
        <v>0</v>
      </c>
      <c r="P29" s="30">
        <f t="shared" si="7"/>
        <v>0</v>
      </c>
      <c r="Q29" s="30">
        <f t="shared" si="7"/>
        <v>0</v>
      </c>
      <c r="R29" s="30">
        <f t="shared" si="7"/>
        <v>0</v>
      </c>
      <c r="S29" s="30">
        <f t="shared" si="7"/>
        <v>0</v>
      </c>
      <c r="T29" s="30">
        <f t="shared" si="7"/>
        <v>0</v>
      </c>
      <c r="U29" s="30">
        <f>U4/(1+ AE2)^U28</f>
        <v>0</v>
      </c>
      <c r="V29" s="30">
        <f t="shared" ref="V29:X31" si="8">V4/(1+ AF2)^V28</f>
        <v>0</v>
      </c>
      <c r="W29" s="30">
        <f t="shared" si="8"/>
        <v>0</v>
      </c>
      <c r="X29" s="11">
        <f t="shared" si="8"/>
        <v>0</v>
      </c>
    </row>
    <row r="30" spans="2:24" x14ac:dyDescent="0.25">
      <c r="B30" s="36" t="s">
        <v>4</v>
      </c>
      <c r="C30" s="30">
        <f t="shared" ref="C30:C31" si="9">C5</f>
        <v>20000</v>
      </c>
      <c r="D30" s="30">
        <f t="shared" ref="D30:T31" si="10">D5/(1+ $N$2)^D$28</f>
        <v>0</v>
      </c>
      <c r="E30" s="30">
        <f t="shared" si="10"/>
        <v>0</v>
      </c>
      <c r="F30" s="30">
        <f t="shared" si="10"/>
        <v>0</v>
      </c>
      <c r="G30" s="30">
        <f t="shared" si="10"/>
        <v>0</v>
      </c>
      <c r="H30" s="30">
        <f t="shared" si="10"/>
        <v>0</v>
      </c>
      <c r="I30" s="30">
        <f t="shared" si="10"/>
        <v>0</v>
      </c>
      <c r="J30" s="30">
        <f t="shared" si="10"/>
        <v>0</v>
      </c>
      <c r="K30" s="30">
        <f t="shared" si="10"/>
        <v>0</v>
      </c>
      <c r="L30" s="30">
        <f t="shared" si="10"/>
        <v>0</v>
      </c>
      <c r="M30" s="30">
        <f t="shared" si="10"/>
        <v>0</v>
      </c>
      <c r="N30" s="30">
        <f t="shared" si="10"/>
        <v>0</v>
      </c>
      <c r="O30" s="30">
        <f t="shared" si="10"/>
        <v>0</v>
      </c>
      <c r="P30" s="30">
        <f t="shared" si="10"/>
        <v>0</v>
      </c>
      <c r="Q30" s="30">
        <f t="shared" si="10"/>
        <v>0</v>
      </c>
      <c r="R30" s="30">
        <f t="shared" si="10"/>
        <v>0</v>
      </c>
      <c r="S30" s="30">
        <f t="shared" si="10"/>
        <v>0</v>
      </c>
      <c r="T30" s="30">
        <f t="shared" si="10"/>
        <v>0</v>
      </c>
      <c r="U30" s="30">
        <f t="shared" ref="U30:U31" si="11">U5/(1+ AE3)^U29</f>
        <v>0</v>
      </c>
      <c r="V30" s="30">
        <f t="shared" si="8"/>
        <v>0</v>
      </c>
      <c r="W30" s="30">
        <f t="shared" si="8"/>
        <v>0</v>
      </c>
      <c r="X30" s="11">
        <f t="shared" si="8"/>
        <v>0</v>
      </c>
    </row>
    <row r="31" spans="2:24" x14ac:dyDescent="0.25">
      <c r="B31" s="36" t="s">
        <v>5</v>
      </c>
      <c r="C31" s="30">
        <f t="shared" si="9"/>
        <v>20000</v>
      </c>
      <c r="D31" s="30">
        <f t="shared" si="10"/>
        <v>0</v>
      </c>
      <c r="E31" s="30">
        <f t="shared" si="10"/>
        <v>0</v>
      </c>
      <c r="F31" s="30">
        <f t="shared" si="10"/>
        <v>0</v>
      </c>
      <c r="G31" s="30">
        <f t="shared" si="10"/>
        <v>0</v>
      </c>
      <c r="H31" s="30">
        <f t="shared" si="10"/>
        <v>0</v>
      </c>
      <c r="I31" s="30">
        <f t="shared" si="10"/>
        <v>0</v>
      </c>
      <c r="J31" s="30">
        <f t="shared" si="10"/>
        <v>0</v>
      </c>
      <c r="K31" s="30">
        <f t="shared" si="10"/>
        <v>0</v>
      </c>
      <c r="L31" s="30">
        <f t="shared" si="10"/>
        <v>0</v>
      </c>
      <c r="M31" s="30">
        <f t="shared" si="10"/>
        <v>0</v>
      </c>
      <c r="N31" s="30">
        <f t="shared" si="10"/>
        <v>0</v>
      </c>
      <c r="O31" s="30">
        <f t="shared" si="10"/>
        <v>0</v>
      </c>
      <c r="P31" s="30">
        <f t="shared" si="10"/>
        <v>0</v>
      </c>
      <c r="Q31" s="30">
        <f t="shared" si="10"/>
        <v>0</v>
      </c>
      <c r="R31" s="30">
        <f t="shared" si="10"/>
        <v>0</v>
      </c>
      <c r="S31" s="30">
        <f t="shared" si="10"/>
        <v>0</v>
      </c>
      <c r="T31" s="30">
        <f t="shared" si="10"/>
        <v>0</v>
      </c>
      <c r="U31" s="30">
        <f t="shared" si="11"/>
        <v>0</v>
      </c>
      <c r="V31" s="30">
        <f>V6/(1+ AF4)^V30</f>
        <v>0</v>
      </c>
      <c r="W31" s="30">
        <f t="shared" si="8"/>
        <v>0</v>
      </c>
      <c r="X31" s="11">
        <f t="shared" si="8"/>
        <v>0</v>
      </c>
    </row>
    <row r="32" spans="2:24" x14ac:dyDescent="0.25">
      <c r="B32" s="36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11"/>
    </row>
    <row r="33" spans="2:24" x14ac:dyDescent="0.25">
      <c r="B33" s="36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11"/>
    </row>
    <row r="34" spans="2:24" ht="26.4" x14ac:dyDescent="0.25">
      <c r="B34" s="38" t="s">
        <v>10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11"/>
    </row>
    <row r="35" spans="2:24" x14ac:dyDescent="0.25">
      <c r="B35" s="36" t="s">
        <v>2</v>
      </c>
      <c r="C35" s="30">
        <v>0</v>
      </c>
      <c r="D35" s="30">
        <v>1</v>
      </c>
      <c r="E35" s="30">
        <v>2</v>
      </c>
      <c r="F35" s="30">
        <v>3</v>
      </c>
      <c r="G35" s="30">
        <v>4</v>
      </c>
      <c r="H35" s="30">
        <v>5</v>
      </c>
      <c r="I35" s="30">
        <v>6</v>
      </c>
      <c r="J35" s="30">
        <v>7</v>
      </c>
      <c r="K35" s="30">
        <v>8</v>
      </c>
      <c r="L35" s="30">
        <v>9</v>
      </c>
      <c r="M35" s="30">
        <v>10</v>
      </c>
      <c r="N35" s="30">
        <v>11</v>
      </c>
      <c r="O35" s="30">
        <v>12</v>
      </c>
      <c r="P35" s="30">
        <v>13</v>
      </c>
      <c r="Q35" s="30">
        <v>14</v>
      </c>
      <c r="R35" s="30">
        <v>15</v>
      </c>
      <c r="S35" s="30">
        <v>16</v>
      </c>
      <c r="T35" s="30">
        <v>17</v>
      </c>
      <c r="U35" s="30">
        <v>18</v>
      </c>
      <c r="V35" s="30">
        <v>19</v>
      </c>
      <c r="W35" s="30">
        <v>20</v>
      </c>
      <c r="X35" s="11">
        <v>21</v>
      </c>
    </row>
    <row r="36" spans="2:24" x14ac:dyDescent="0.25">
      <c r="B36" s="36" t="s">
        <v>3</v>
      </c>
      <c r="C36" s="30">
        <f>C22</f>
        <v>0</v>
      </c>
      <c r="D36" s="30">
        <f>D22/(1+ $N$20)^D$35</f>
        <v>0</v>
      </c>
      <c r="E36" s="30">
        <f t="shared" ref="E36:X36" si="12">E22/(1+ $N$20)^E$35</f>
        <v>0</v>
      </c>
      <c r="F36" s="30">
        <f t="shared" si="12"/>
        <v>0</v>
      </c>
      <c r="G36" s="30">
        <f t="shared" si="12"/>
        <v>0</v>
      </c>
      <c r="H36" s="30">
        <f t="shared" si="12"/>
        <v>0</v>
      </c>
      <c r="I36" s="30">
        <f t="shared" si="12"/>
        <v>0</v>
      </c>
      <c r="J36" s="30">
        <f>J22/(1+ $N$20)^J$35</f>
        <v>7677.8131144621948</v>
      </c>
      <c r="K36" s="30">
        <f t="shared" si="12"/>
        <v>8384.1963382731374</v>
      </c>
      <c r="L36" s="30">
        <f t="shared" si="12"/>
        <v>9080.7048568034334</v>
      </c>
      <c r="M36" s="30">
        <f t="shared" si="12"/>
        <v>9768.9614069126073</v>
      </c>
      <c r="N36" s="30">
        <f t="shared" si="12"/>
        <v>10450.515841620956</v>
      </c>
      <c r="O36" s="30">
        <f t="shared" si="12"/>
        <v>11126.85055522732</v>
      </c>
      <c r="P36" s="30">
        <f t="shared" si="12"/>
        <v>11799.385592014311</v>
      </c>
      <c r="Q36" s="30">
        <f t="shared" si="12"/>
        <v>12469.483459137824</v>
      </c>
      <c r="R36" s="30">
        <f t="shared" si="12"/>
        <v>13138.453663024075</v>
      </c>
      <c r="S36" s="30">
        <f t="shared" si="12"/>
        <v>13807.556987404168</v>
      </c>
      <c r="T36" s="30">
        <f t="shared" si="12"/>
        <v>14478.009529998842</v>
      </c>
      <c r="U36" s="30">
        <f t="shared" si="12"/>
        <v>15150.986513819367</v>
      </c>
      <c r="V36" s="30">
        <f t="shared" si="12"/>
        <v>15827.625888070343</v>
      </c>
      <c r="W36" s="30">
        <f t="shared" si="12"/>
        <v>16509.03173272232</v>
      </c>
      <c r="X36" s="11">
        <f t="shared" si="12"/>
        <v>17196.277479962497</v>
      </c>
    </row>
    <row r="37" spans="2:24" x14ac:dyDescent="0.25">
      <c r="B37" s="36" t="s">
        <v>4</v>
      </c>
      <c r="C37" s="30">
        <f>C23/(1+$N$20)^C$35</f>
        <v>0</v>
      </c>
      <c r="D37" s="30">
        <f>D23/(1+$N$20)^D$35</f>
        <v>0</v>
      </c>
      <c r="E37" s="30">
        <f t="shared" ref="E37:X38" si="13">E23/(1+$N$20)^E$35</f>
        <v>0</v>
      </c>
      <c r="F37" s="30">
        <f t="shared" si="13"/>
        <v>0</v>
      </c>
      <c r="G37" s="30">
        <f t="shared" si="13"/>
        <v>0</v>
      </c>
      <c r="H37" s="30">
        <f t="shared" si="13"/>
        <v>0</v>
      </c>
      <c r="I37" s="30">
        <f t="shared" si="13"/>
        <v>0</v>
      </c>
      <c r="J37" s="30">
        <f>J23/(1+$N$20)^J$35</f>
        <v>4369.1639825535503</v>
      </c>
      <c r="K37" s="30">
        <f t="shared" si="13"/>
        <v>4627.8464409185472</v>
      </c>
      <c r="L37" s="30">
        <f t="shared" si="13"/>
        <v>4866.1565463454017</v>
      </c>
      <c r="M37" s="30">
        <f t="shared" si="13"/>
        <v>5085.4063529938639</v>
      </c>
      <c r="N37" s="30">
        <f t="shared" si="13"/>
        <v>5286.8252144417365</v>
      </c>
      <c r="O37" s="30">
        <f t="shared" si="13"/>
        <v>5471.5649828570131</v>
      </c>
      <c r="P37" s="30">
        <f t="shared" si="13"/>
        <v>5640.7048814158497</v>
      </c>
      <c r="Q37" s="30">
        <f t="shared" si="13"/>
        <v>5795.2560705011383</v>
      </c>
      <c r="R37" s="30">
        <f t="shared" si="13"/>
        <v>5936.1659269260736</v>
      </c>
      <c r="S37" s="30">
        <f t="shared" si="13"/>
        <v>6064.3220542175814</v>
      </c>
      <c r="T37" s="30">
        <f t="shared" si="13"/>
        <v>6180.5560408611809</v>
      </c>
      <c r="U37" s="30">
        <f t="shared" si="13"/>
        <v>6285.6469823466141</v>
      </c>
      <c r="V37" s="30">
        <f t="shared" si="13"/>
        <v>6380.324781858194</v>
      </c>
      <c r="W37" s="30">
        <f t="shared" si="13"/>
        <v>6465.27324352094</v>
      </c>
      <c r="X37" s="11">
        <f t="shared" si="13"/>
        <v>6541.1329712393654</v>
      </c>
    </row>
    <row r="38" spans="2:24" x14ac:dyDescent="0.25">
      <c r="B38" s="36" t="s">
        <v>5</v>
      </c>
      <c r="C38" s="30">
        <f>C24/(1+$N$20)^C$35</f>
        <v>0</v>
      </c>
      <c r="D38" s="30">
        <f>D24/(1+$N$20)^D$35</f>
        <v>0</v>
      </c>
      <c r="E38" s="30">
        <f t="shared" si="13"/>
        <v>0</v>
      </c>
      <c r="F38" s="30">
        <f t="shared" si="13"/>
        <v>0</v>
      </c>
      <c r="G38" s="30">
        <f t="shared" si="13"/>
        <v>0</v>
      </c>
      <c r="H38" s="30">
        <f t="shared" si="13"/>
        <v>0</v>
      </c>
      <c r="I38" s="30">
        <f t="shared" si="13"/>
        <v>0</v>
      </c>
      <c r="J38" s="30">
        <f>J24/(1+$N$20)^J$35</f>
        <v>777.05648218688577</v>
      </c>
      <c r="K38" s="30">
        <f>K24/(1+$N$20)^K$35</f>
        <v>728.22272310788617</v>
      </c>
      <c r="L38" s="30">
        <f t="shared" si="13"/>
        <v>682.4578992742039</v>
      </c>
      <c r="M38" s="30">
        <f t="shared" si="13"/>
        <v>639.56914485454581</v>
      </c>
      <c r="N38" s="30">
        <f t="shared" si="13"/>
        <v>599.37571458254024</v>
      </c>
      <c r="O38" s="30">
        <f t="shared" si="13"/>
        <v>561.7082220453791</v>
      </c>
      <c r="P38" s="30">
        <f t="shared" si="13"/>
        <v>526.40792584186568</v>
      </c>
      <c r="Q38" s="30">
        <f t="shared" si="13"/>
        <v>493.32606060152807</v>
      </c>
      <c r="R38" s="30">
        <f t="shared" si="13"/>
        <v>462.32321004553347</v>
      </c>
      <c r="S38" s="30">
        <f t="shared" si="13"/>
        <v>433.268719447303</v>
      </c>
      <c r="T38" s="30">
        <f t="shared" si="13"/>
        <v>406.04014501676664</v>
      </c>
      <c r="U38" s="30">
        <f>U24/(1+$N$20)^U$35</f>
        <v>380.52273788781901</v>
      </c>
      <c r="V38" s="30">
        <f t="shared" si="13"/>
        <v>356.60896053433976</v>
      </c>
      <c r="W38" s="30">
        <f t="shared" si="13"/>
        <v>334.19803357683435</v>
      </c>
      <c r="X38" s="11">
        <f>X24/(1+$N$20)^X$35</f>
        <v>313.1955110698006</v>
      </c>
    </row>
    <row r="39" spans="2:24" x14ac:dyDescent="0.25">
      <c r="B39" s="36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11"/>
    </row>
    <row r="40" spans="2:24" ht="26.4" x14ac:dyDescent="0.25">
      <c r="B40" s="38" t="s">
        <v>11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11"/>
    </row>
    <row r="41" spans="2:24" x14ac:dyDescent="0.25">
      <c r="B41" s="36" t="s">
        <v>2</v>
      </c>
      <c r="C41" s="30">
        <v>0</v>
      </c>
      <c r="D41" s="30">
        <v>1</v>
      </c>
      <c r="E41" s="30">
        <v>2</v>
      </c>
      <c r="F41" s="30">
        <v>3</v>
      </c>
      <c r="G41" s="30">
        <v>4</v>
      </c>
      <c r="H41" s="30">
        <v>5</v>
      </c>
      <c r="I41" s="30">
        <v>6</v>
      </c>
      <c r="J41" s="30">
        <v>7</v>
      </c>
      <c r="K41" s="30">
        <v>8</v>
      </c>
      <c r="L41" s="30">
        <v>9</v>
      </c>
      <c r="M41" s="30">
        <v>10</v>
      </c>
      <c r="N41" s="30">
        <v>11</v>
      </c>
      <c r="O41" s="30">
        <v>12</v>
      </c>
      <c r="P41" s="30">
        <v>13</v>
      </c>
      <c r="Q41" s="30">
        <v>14</v>
      </c>
      <c r="R41" s="30">
        <v>15</v>
      </c>
      <c r="S41" s="30">
        <v>16</v>
      </c>
      <c r="T41" s="30">
        <v>17</v>
      </c>
      <c r="U41" s="30">
        <v>18</v>
      </c>
      <c r="V41" s="30">
        <v>19</v>
      </c>
      <c r="W41" s="30">
        <v>20</v>
      </c>
      <c r="X41" s="11">
        <v>21</v>
      </c>
    </row>
    <row r="42" spans="2:24" x14ac:dyDescent="0.25">
      <c r="B42" s="36" t="s">
        <v>3</v>
      </c>
      <c r="C42" s="30">
        <f>-C29+C36</f>
        <v>-20000</v>
      </c>
      <c r="D42" s="30">
        <f>C42+D36</f>
        <v>-20000</v>
      </c>
      <c r="E42" s="30">
        <f t="shared" ref="E42:J44" si="14">D42+E36</f>
        <v>-20000</v>
      </c>
      <c r="F42" s="30">
        <f t="shared" si="14"/>
        <v>-20000</v>
      </c>
      <c r="G42" s="30">
        <f t="shared" si="14"/>
        <v>-20000</v>
      </c>
      <c r="H42" s="30">
        <f t="shared" si="14"/>
        <v>-20000</v>
      </c>
      <c r="I42" s="30">
        <f>H42+I36</f>
        <v>-20000</v>
      </c>
      <c r="J42" s="30">
        <f>I42+J36</f>
        <v>-12322.186885537805</v>
      </c>
      <c r="K42" s="30">
        <f t="shared" ref="K42:X44" si="15">J42+K36</f>
        <v>-3937.9905472646678</v>
      </c>
      <c r="L42" s="30">
        <f>K42+L36</f>
        <v>5142.7143095387655</v>
      </c>
      <c r="M42" s="30">
        <f t="shared" si="15"/>
        <v>14911.675716451373</v>
      </c>
      <c r="N42" s="30">
        <f t="shared" si="15"/>
        <v>25362.191558072329</v>
      </c>
      <c r="O42" s="30">
        <f t="shared" si="15"/>
        <v>36489.042113299649</v>
      </c>
      <c r="P42" s="30">
        <f t="shared" si="15"/>
        <v>48288.427705313959</v>
      </c>
      <c r="Q42" s="30">
        <f t="shared" si="15"/>
        <v>60757.911164451783</v>
      </c>
      <c r="R42" s="30">
        <f t="shared" si="15"/>
        <v>73896.36482747586</v>
      </c>
      <c r="S42" s="30">
        <f t="shared" si="15"/>
        <v>87703.921814880028</v>
      </c>
      <c r="T42" s="30">
        <f t="shared" si="15"/>
        <v>102181.93134487887</v>
      </c>
      <c r="U42" s="30">
        <f t="shared" si="15"/>
        <v>117332.91785869825</v>
      </c>
      <c r="V42" s="30">
        <f t="shared" si="15"/>
        <v>133160.54374676858</v>
      </c>
      <c r="W42" s="30">
        <f t="shared" si="15"/>
        <v>149669.57547949092</v>
      </c>
      <c r="X42" s="11">
        <f t="shared" si="15"/>
        <v>166865.85295945342</v>
      </c>
    </row>
    <row r="43" spans="2:24" x14ac:dyDescent="0.25">
      <c r="B43" s="36" t="s">
        <v>4</v>
      </c>
      <c r="C43" s="30">
        <f>-C30+C37</f>
        <v>-20000</v>
      </c>
      <c r="D43" s="30">
        <f>C43+D37</f>
        <v>-20000</v>
      </c>
      <c r="E43" s="30">
        <f t="shared" si="14"/>
        <v>-20000</v>
      </c>
      <c r="F43" s="30">
        <f t="shared" si="14"/>
        <v>-20000</v>
      </c>
      <c r="G43" s="30">
        <f t="shared" si="14"/>
        <v>-20000</v>
      </c>
      <c r="H43" s="30">
        <f t="shared" si="14"/>
        <v>-20000</v>
      </c>
      <c r="I43" s="30">
        <f t="shared" si="14"/>
        <v>-20000</v>
      </c>
      <c r="J43" s="30">
        <f t="shared" si="14"/>
        <v>-15630.836017446451</v>
      </c>
      <c r="K43" s="30">
        <f t="shared" si="15"/>
        <v>-11002.989576527903</v>
      </c>
      <c r="L43" s="30">
        <f t="shared" si="15"/>
        <v>-6136.8330301825017</v>
      </c>
      <c r="M43" s="30">
        <f t="shared" si="15"/>
        <v>-1051.4266771886378</v>
      </c>
      <c r="N43" s="30">
        <f t="shared" si="15"/>
        <v>4235.3985372530988</v>
      </c>
      <c r="O43" s="30">
        <f t="shared" si="15"/>
        <v>9706.9635201101119</v>
      </c>
      <c r="P43" s="30">
        <f t="shared" si="15"/>
        <v>15347.668401525962</v>
      </c>
      <c r="Q43" s="30">
        <f t="shared" si="15"/>
        <v>21142.924472027102</v>
      </c>
      <c r="R43" s="30">
        <f t="shared" si="15"/>
        <v>27079.090398953176</v>
      </c>
      <c r="S43" s="30">
        <f t="shared" si="15"/>
        <v>33143.412453170757</v>
      </c>
      <c r="T43" s="30">
        <f t="shared" si="15"/>
        <v>39323.968494031935</v>
      </c>
      <c r="U43" s="30">
        <f t="shared" si="15"/>
        <v>45609.615476378545</v>
      </c>
      <c r="V43" s="30">
        <f t="shared" si="15"/>
        <v>51989.94025823674</v>
      </c>
      <c r="W43" s="30">
        <f t="shared" si="15"/>
        <v>58455.21350175768</v>
      </c>
      <c r="X43" s="11">
        <f t="shared" si="15"/>
        <v>64996.346472997044</v>
      </c>
    </row>
    <row r="44" spans="2:24" ht="13.8" thickBot="1" x14ac:dyDescent="0.3">
      <c r="B44" s="37" t="s">
        <v>5</v>
      </c>
      <c r="C44" s="14">
        <f t="shared" ref="C44" si="16">-C31+C38</f>
        <v>-20000</v>
      </c>
      <c r="D44" s="14">
        <f>C44+D38</f>
        <v>-20000</v>
      </c>
      <c r="E44" s="14">
        <f t="shared" si="14"/>
        <v>-20000</v>
      </c>
      <c r="F44" s="14">
        <f t="shared" si="14"/>
        <v>-20000</v>
      </c>
      <c r="G44" s="14">
        <f t="shared" si="14"/>
        <v>-20000</v>
      </c>
      <c r="H44" s="14">
        <f t="shared" si="14"/>
        <v>-20000</v>
      </c>
      <c r="I44" s="14">
        <f t="shared" si="14"/>
        <v>-20000</v>
      </c>
      <c r="J44" s="14">
        <f>I44+J38</f>
        <v>-19222.943517813113</v>
      </c>
      <c r="K44" s="14">
        <f t="shared" si="15"/>
        <v>-18494.720794705227</v>
      </c>
      <c r="L44" s="14">
        <f t="shared" si="15"/>
        <v>-17812.262895431024</v>
      </c>
      <c r="M44" s="14">
        <f t="shared" si="15"/>
        <v>-17172.69375057648</v>
      </c>
      <c r="N44" s="14">
        <f t="shared" si="15"/>
        <v>-16573.31803599394</v>
      </c>
      <c r="O44" s="14">
        <f t="shared" si="15"/>
        <v>-16011.60981394856</v>
      </c>
      <c r="P44" s="14">
        <f t="shared" si="15"/>
        <v>-15485.201888106694</v>
      </c>
      <c r="Q44" s="14">
        <f t="shared" si="15"/>
        <v>-14991.875827505166</v>
      </c>
      <c r="R44" s="14">
        <f t="shared" si="15"/>
        <v>-14529.552617459633</v>
      </c>
      <c r="S44" s="14">
        <f t="shared" si="15"/>
        <v>-14096.283898012329</v>
      </c>
      <c r="T44" s="14">
        <f t="shared" si="15"/>
        <v>-13690.243752995562</v>
      </c>
      <c r="U44" s="14">
        <f t="shared" si="15"/>
        <v>-13309.721015107743</v>
      </c>
      <c r="V44" s="14">
        <f t="shared" si="15"/>
        <v>-12953.112054573403</v>
      </c>
      <c r="W44" s="14">
        <f t="shared" si="15"/>
        <v>-12618.914020996568</v>
      </c>
      <c r="X44" s="15">
        <f>W44+X38</f>
        <v>-12305.718509926768</v>
      </c>
    </row>
    <row r="47" spans="2:24" ht="13.8" thickBot="1" x14ac:dyDescent="0.3"/>
    <row r="48" spans="2:24" x14ac:dyDescent="0.25">
      <c r="E48" s="39" t="s">
        <v>12</v>
      </c>
      <c r="F48" s="40">
        <f>X42</f>
        <v>166865.85295945342</v>
      </c>
    </row>
    <row r="49" spans="3:6" x14ac:dyDescent="0.25">
      <c r="E49" s="41" t="s">
        <v>13</v>
      </c>
      <c r="F49" s="42">
        <f>X43</f>
        <v>64996.346472997044</v>
      </c>
    </row>
    <row r="50" spans="3:6" x14ac:dyDescent="0.25">
      <c r="E50" s="41" t="s">
        <v>14</v>
      </c>
      <c r="F50" s="42">
        <f>X44</f>
        <v>-12305.718509926768</v>
      </c>
    </row>
    <row r="51" spans="3:6" x14ac:dyDescent="0.25">
      <c r="E51" s="41"/>
      <c r="F51" s="42"/>
    </row>
    <row r="52" spans="3:6" x14ac:dyDescent="0.25">
      <c r="E52" s="43" t="s">
        <v>15</v>
      </c>
      <c r="F52" s="42">
        <f>F49-F50</f>
        <v>77302.06498292381</v>
      </c>
    </row>
    <row r="53" spans="3:6" x14ac:dyDescent="0.25">
      <c r="E53" s="43" t="s">
        <v>16</v>
      </c>
      <c r="F53" s="42">
        <f>F49</f>
        <v>64996.346472997044</v>
      </c>
    </row>
    <row r="54" spans="3:6" x14ac:dyDescent="0.25">
      <c r="E54" s="43" t="s">
        <v>17</v>
      </c>
      <c r="F54" s="42">
        <f>F48-F49</f>
        <v>101869.50648645638</v>
      </c>
    </row>
    <row r="55" spans="3:6" x14ac:dyDescent="0.25">
      <c r="E55" s="41"/>
      <c r="F55" s="42"/>
    </row>
    <row r="56" spans="3:6" x14ac:dyDescent="0.25">
      <c r="E56" s="41"/>
      <c r="F56" s="42"/>
    </row>
    <row r="57" spans="3:6" ht="13.8" thickBot="1" x14ac:dyDescent="0.3">
      <c r="E57" s="44" t="s">
        <v>18</v>
      </c>
      <c r="F57" s="45">
        <f>((-F53^3)/(6*F52^2))+((F53^2)/(2*F52))+(F53/2)+(F54/6)</f>
        <v>69142.894218013331</v>
      </c>
    </row>
    <row r="62" spans="3:6" ht="13.8" thickBot="1" x14ac:dyDescent="0.3"/>
    <row r="63" spans="3:6" ht="13.8" thickBot="1" x14ac:dyDescent="0.3">
      <c r="C63" s="52" t="s">
        <v>19</v>
      </c>
      <c r="D63" s="53" t="s">
        <v>20</v>
      </c>
      <c r="E63" s="54" t="s">
        <v>21</v>
      </c>
    </row>
    <row r="64" spans="3:6" x14ac:dyDescent="0.25">
      <c r="C64" s="46">
        <v>2022</v>
      </c>
      <c r="D64" s="47">
        <v>63054</v>
      </c>
      <c r="E64" s="48">
        <v>60720</v>
      </c>
    </row>
    <row r="65" spans="3:10" x14ac:dyDescent="0.25">
      <c r="C65" s="46">
        <v>2021</v>
      </c>
      <c r="D65" s="47">
        <v>79024</v>
      </c>
      <c r="E65" s="48">
        <v>59568</v>
      </c>
    </row>
    <row r="66" spans="3:10" x14ac:dyDescent="0.25">
      <c r="C66" s="46">
        <v>2020</v>
      </c>
      <c r="D66" s="47">
        <v>77867</v>
      </c>
      <c r="E66" s="48">
        <v>54189</v>
      </c>
    </row>
    <row r="67" spans="3:10" x14ac:dyDescent="0.25">
      <c r="C67" s="46">
        <v>2019</v>
      </c>
      <c r="D67" s="47">
        <v>71965</v>
      </c>
      <c r="E67" s="48">
        <v>49930</v>
      </c>
    </row>
    <row r="68" spans="3:10" x14ac:dyDescent="0.25">
      <c r="C68" s="46">
        <v>2018</v>
      </c>
      <c r="D68" s="47">
        <v>70848</v>
      </c>
      <c r="E68" s="48">
        <v>47532</v>
      </c>
    </row>
    <row r="69" spans="3:10" ht="13.8" thickBot="1" x14ac:dyDescent="0.3">
      <c r="C69" s="49">
        <v>2017</v>
      </c>
      <c r="D69" s="50">
        <v>62761</v>
      </c>
      <c r="E69" s="51">
        <v>44711</v>
      </c>
    </row>
    <row r="70" spans="3:10" ht="13.8" thickBot="1" x14ac:dyDescent="0.3"/>
    <row r="71" spans="3:10" ht="27" thickBot="1" x14ac:dyDescent="0.3">
      <c r="C71" s="56" t="s">
        <v>22</v>
      </c>
      <c r="D71" s="57" t="s">
        <v>23</v>
      </c>
      <c r="E71" s="58" t="s">
        <v>24</v>
      </c>
    </row>
    <row r="72" spans="3:10" x14ac:dyDescent="0.25">
      <c r="C72" s="10" t="s">
        <v>25</v>
      </c>
      <c r="D72" s="32">
        <f>(SUM($D$64:$D$69)/(6*15)*(1.12))</f>
        <v>5295.347555555556</v>
      </c>
      <c r="E72" s="33">
        <f>(SUM($E$64:$E$69)/(6*15) *(1.25))</f>
        <v>4397.916666666667</v>
      </c>
    </row>
    <row r="73" spans="3:10" x14ac:dyDescent="0.25">
      <c r="C73" s="10" t="s">
        <v>26</v>
      </c>
      <c r="D73" s="32">
        <f>SUM($D$64:$D$69)/(6*15)*(1.08)</f>
        <v>5106.2280000000001</v>
      </c>
      <c r="E73" s="33">
        <f>SUM($E$64:$E$69)/(6*15) *(1.26)</f>
        <v>4433.1000000000004</v>
      </c>
    </row>
    <row r="74" spans="3:10" ht="13.8" thickBot="1" x14ac:dyDescent="0.3">
      <c r="C74" s="12" t="s">
        <v>27</v>
      </c>
      <c r="D74" s="13">
        <f>SUM($D$64:$D$69)/(6*15)*(1.02)</f>
        <v>4822.5486666666666</v>
      </c>
      <c r="E74" s="55">
        <f>SUM($E$64:$E$69)/(6*15) *(1.27)</f>
        <v>4468.2833333333338</v>
      </c>
    </row>
    <row r="76" spans="3:10" ht="13.8" thickBot="1" x14ac:dyDescent="0.3">
      <c r="D76" s="3"/>
    </row>
    <row r="77" spans="3:10" ht="13.8" thickBot="1" x14ac:dyDescent="0.3">
      <c r="C77" s="59" t="s">
        <v>28</v>
      </c>
      <c r="D77" s="17">
        <v>0</v>
      </c>
      <c r="E77" s="17">
        <v>1</v>
      </c>
      <c r="F77" s="17">
        <v>2</v>
      </c>
      <c r="G77" s="17">
        <v>3</v>
      </c>
      <c r="H77" s="17">
        <v>4</v>
      </c>
      <c r="I77" s="17">
        <v>5</v>
      </c>
      <c r="J77" s="18">
        <v>6</v>
      </c>
    </row>
    <row r="78" spans="3:10" x14ac:dyDescent="0.25">
      <c r="C78" s="36" t="s">
        <v>25</v>
      </c>
      <c r="D78" s="32">
        <f>D72</f>
        <v>5295.347555555556</v>
      </c>
      <c r="E78" s="30">
        <f>D78*1.12</f>
        <v>5930.7892622222234</v>
      </c>
      <c r="F78" s="30">
        <f>E78*1.12</f>
        <v>6642.4839736888907</v>
      </c>
      <c r="G78" s="30">
        <f>F78*1.12</f>
        <v>7439.5820505315587</v>
      </c>
      <c r="H78" s="30">
        <f>G78*1.12</f>
        <v>8332.3318965953458</v>
      </c>
      <c r="I78" s="30">
        <f>H78*1.12</f>
        <v>9332.2117241867891</v>
      </c>
      <c r="J78" s="11">
        <f t="shared" ref="J78" si="17">I78*1.12</f>
        <v>10452.077131089205</v>
      </c>
    </row>
    <row r="79" spans="3:10" x14ac:dyDescent="0.25">
      <c r="C79" s="36" t="s">
        <v>26</v>
      </c>
      <c r="D79" s="32">
        <f>D73</f>
        <v>5106.2280000000001</v>
      </c>
      <c r="E79" s="30">
        <f>D79*1.08</f>
        <v>5514.7262400000009</v>
      </c>
      <c r="F79" s="30">
        <f>E79*1.08</f>
        <v>5955.9043392000012</v>
      </c>
      <c r="G79" s="30">
        <f>F79*1.08</f>
        <v>6432.3766863360015</v>
      </c>
      <c r="H79" s="30">
        <f>G79*1.08</f>
        <v>6946.9668212428824</v>
      </c>
      <c r="I79" s="30">
        <f>H79*1.08</f>
        <v>7502.7241669423138</v>
      </c>
      <c r="J79" s="11">
        <f t="shared" ref="J79" si="18">I79*1.08</f>
        <v>8102.9421002976997</v>
      </c>
    </row>
    <row r="80" spans="3:10" x14ac:dyDescent="0.25">
      <c r="C80" s="36" t="s">
        <v>27</v>
      </c>
      <c r="D80" s="32">
        <f>D74</f>
        <v>4822.5486666666666</v>
      </c>
      <c r="E80" s="30">
        <f t="shared" ref="E80:J80" si="19">D80*1.02</f>
        <v>4918.99964</v>
      </c>
      <c r="F80" s="30">
        <f t="shared" si="19"/>
        <v>5017.3796327999999</v>
      </c>
      <c r="G80" s="30">
        <f t="shared" si="19"/>
        <v>5117.7272254560003</v>
      </c>
      <c r="H80" s="30">
        <f t="shared" si="19"/>
        <v>5220.0817699651207</v>
      </c>
      <c r="I80" s="30">
        <f t="shared" si="19"/>
        <v>5324.4834053644236</v>
      </c>
      <c r="J80" s="11">
        <f t="shared" si="19"/>
        <v>5430.9730734717123</v>
      </c>
    </row>
    <row r="81" spans="3:10" x14ac:dyDescent="0.25">
      <c r="C81" s="36" t="s">
        <v>29</v>
      </c>
      <c r="D81" s="30"/>
      <c r="E81" s="30"/>
      <c r="F81" s="30"/>
      <c r="G81" s="30"/>
      <c r="H81" s="30"/>
      <c r="I81" s="30"/>
      <c r="J81" s="11"/>
    </row>
    <row r="82" spans="3:10" x14ac:dyDescent="0.25">
      <c r="C82" s="36" t="s">
        <v>25</v>
      </c>
      <c r="D82" s="30"/>
      <c r="E82" s="30"/>
      <c r="F82" s="30"/>
      <c r="G82" s="32">
        <f>E72</f>
        <v>4397.916666666667</v>
      </c>
      <c r="H82" s="30">
        <f>G82*1.02</f>
        <v>4485.875</v>
      </c>
      <c r="I82" s="30">
        <f t="shared" ref="I82" si="20">H82*1.02</f>
        <v>4575.5924999999997</v>
      </c>
      <c r="J82" s="11">
        <f>I82*1.02</f>
        <v>4667.1043499999996</v>
      </c>
    </row>
    <row r="83" spans="3:10" x14ac:dyDescent="0.25">
      <c r="C83" s="36" t="s">
        <v>26</v>
      </c>
      <c r="D83" s="30"/>
      <c r="E83" s="30"/>
      <c r="F83" s="30"/>
      <c r="G83" s="32">
        <f t="shared" ref="G83" si="21">E73</f>
        <v>4433.1000000000004</v>
      </c>
      <c r="H83" s="30">
        <f>G83*1.02</f>
        <v>4521.7620000000006</v>
      </c>
      <c r="I83" s="30">
        <f>H83*1.02</f>
        <v>4612.1972400000004</v>
      </c>
      <c r="J83" s="11">
        <f t="shared" ref="I83:J84" si="22">I83*1.02</f>
        <v>4704.4411848000009</v>
      </c>
    </row>
    <row r="84" spans="3:10" ht="13.8" thickBot="1" x14ac:dyDescent="0.3">
      <c r="C84" s="37" t="s">
        <v>27</v>
      </c>
      <c r="D84" s="14"/>
      <c r="E84" s="14"/>
      <c r="F84" s="14"/>
      <c r="G84" s="13">
        <f>E74</f>
        <v>4468.2833333333338</v>
      </c>
      <c r="H84" s="14">
        <f>G84*1.02</f>
        <v>4557.6490000000003</v>
      </c>
      <c r="I84" s="14">
        <f t="shared" si="22"/>
        <v>4648.8019800000002</v>
      </c>
      <c r="J84" s="15">
        <f>I84*1.02</f>
        <v>4741.7780196000003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443B-6585-417F-91FF-AB276947B4FC}">
  <dimension ref="B2:Z90"/>
  <sheetViews>
    <sheetView topLeftCell="A67" workbookViewId="0">
      <selection activeCell="G94" sqref="G94"/>
    </sheetView>
  </sheetViews>
  <sheetFormatPr defaultRowHeight="13.2" x14ac:dyDescent="0.25"/>
  <cols>
    <col min="1" max="1" width="13.6640625" customWidth="1"/>
    <col min="2" max="2" width="12.33203125" customWidth="1"/>
    <col min="3" max="3" width="19.6640625" customWidth="1"/>
    <col min="4" max="4" width="15.5546875" customWidth="1"/>
    <col min="5" max="6" width="17.5546875" customWidth="1"/>
    <col min="10" max="10" width="9.33203125" bestFit="1" customWidth="1"/>
    <col min="11" max="11" width="12.5546875" customWidth="1"/>
    <col min="12" max="12" width="10.33203125" customWidth="1"/>
    <col min="13" max="13" width="12.44140625" customWidth="1"/>
    <col min="14" max="14" width="13.33203125" customWidth="1"/>
    <col min="15" max="15" width="9.6640625" customWidth="1"/>
    <col min="16" max="16" width="10.33203125" customWidth="1"/>
    <col min="17" max="17" width="16.109375" customWidth="1"/>
    <col min="18" max="18" width="13.88671875" customWidth="1"/>
    <col min="19" max="19" width="14" customWidth="1"/>
    <col min="20" max="20" width="16.88671875" customWidth="1"/>
    <col min="21" max="21" width="12.33203125" customWidth="1"/>
    <col min="22" max="22" width="12.5546875" customWidth="1"/>
    <col min="23" max="23" width="12.33203125" customWidth="1"/>
    <col min="24" max="24" width="13.6640625" customWidth="1"/>
  </cols>
  <sheetData>
    <row r="2" spans="2:26" x14ac:dyDescent="0.25">
      <c r="B2" t="s">
        <v>0</v>
      </c>
      <c r="M2" t="s">
        <v>1</v>
      </c>
      <c r="N2" s="1">
        <v>3.9120000000000002E-2</v>
      </c>
    </row>
    <row r="3" spans="2:26" x14ac:dyDescent="0.25">
      <c r="B3" t="s">
        <v>2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2:26" x14ac:dyDescent="0.25">
      <c r="B4" t="s">
        <v>3</v>
      </c>
      <c r="C4" s="7">
        <v>10000</v>
      </c>
      <c r="D4">
        <v>0</v>
      </c>
      <c r="E4">
        <v>0</v>
      </c>
      <c r="F4">
        <f>C4*(1+$N$2)^$F$3</f>
        <v>11220.109914465282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2:26" x14ac:dyDescent="0.25">
      <c r="B5" t="s">
        <v>4</v>
      </c>
      <c r="C5" s="7">
        <v>10000</v>
      </c>
      <c r="D5">
        <v>0</v>
      </c>
      <c r="E5">
        <v>0</v>
      </c>
      <c r="F5">
        <f t="shared" ref="F5:F6" si="0">C5*(1+$N$2)^$F$3</f>
        <v>11220.109914465282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2:26" x14ac:dyDescent="0.25">
      <c r="B6" t="s">
        <v>5</v>
      </c>
      <c r="C6" s="7">
        <v>10000</v>
      </c>
      <c r="D6">
        <v>0</v>
      </c>
      <c r="E6">
        <v>0</v>
      </c>
      <c r="F6">
        <f t="shared" si="0"/>
        <v>11220.109914465282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8" spans="2:26" x14ac:dyDescent="0.25">
      <c r="B8" t="s">
        <v>6</v>
      </c>
    </row>
    <row r="9" spans="2:26" x14ac:dyDescent="0.25">
      <c r="B9" t="s">
        <v>2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  <c r="U9">
        <v>18</v>
      </c>
      <c r="V9">
        <v>19</v>
      </c>
      <c r="W9">
        <v>20</v>
      </c>
      <c r="X9">
        <v>21</v>
      </c>
    </row>
    <row r="10" spans="2:26" x14ac:dyDescent="0.25">
      <c r="B10" t="s">
        <v>3</v>
      </c>
      <c r="C10">
        <v>0</v>
      </c>
      <c r="D10">
        <v>0</v>
      </c>
      <c r="E10">
        <v>0</v>
      </c>
      <c r="F10">
        <v>0</v>
      </c>
      <c r="G10">
        <f>G82*1.02</f>
        <v>4485.875</v>
      </c>
      <c r="H10">
        <f>G10*1.02</f>
        <v>4575.5924999999997</v>
      </c>
      <c r="I10">
        <f>H10*1.02</f>
        <v>4667.1043499999996</v>
      </c>
      <c r="J10" s="3">
        <f>I10*1.02*2</f>
        <v>9520.8928739999992</v>
      </c>
      <c r="K10" s="3">
        <f>J10*1.02</f>
        <v>9711.31073148</v>
      </c>
      <c r="L10" s="3">
        <f t="shared" ref="L10:X10" si="1">K10*1.02</f>
        <v>9905.5369461095997</v>
      </c>
      <c r="M10" s="3">
        <f t="shared" si="1"/>
        <v>10103.647685031792</v>
      </c>
      <c r="N10" s="3">
        <f t="shared" si="1"/>
        <v>10305.720638732428</v>
      </c>
      <c r="O10" s="3">
        <f t="shared" si="1"/>
        <v>10511.835051507076</v>
      </c>
      <c r="P10" s="3">
        <f t="shared" si="1"/>
        <v>10722.071752537218</v>
      </c>
      <c r="Q10" s="3">
        <f t="shared" si="1"/>
        <v>10936.513187587963</v>
      </c>
      <c r="R10" s="3">
        <f t="shared" si="1"/>
        <v>11155.243451339722</v>
      </c>
      <c r="S10" s="3">
        <f t="shared" si="1"/>
        <v>11378.348320366516</v>
      </c>
      <c r="T10" s="3">
        <f t="shared" si="1"/>
        <v>11605.915286773847</v>
      </c>
      <c r="U10" s="3">
        <f>T10*1.02</f>
        <v>11838.033592509324</v>
      </c>
      <c r="V10" s="3">
        <f>U10*1.02/2</f>
        <v>6037.3971321797553</v>
      </c>
      <c r="W10" s="3">
        <f>V10*1.02</f>
        <v>6158.1450748233501</v>
      </c>
      <c r="X10" s="3">
        <f t="shared" si="1"/>
        <v>6281.3079763198175</v>
      </c>
      <c r="Y10" s="3"/>
      <c r="Z10" s="3"/>
    </row>
    <row r="11" spans="2:26" x14ac:dyDescent="0.25">
      <c r="B11" t="s">
        <v>4</v>
      </c>
      <c r="C11">
        <v>0</v>
      </c>
      <c r="D11">
        <v>0</v>
      </c>
      <c r="E11">
        <v>0</v>
      </c>
      <c r="F11">
        <v>0</v>
      </c>
      <c r="G11">
        <f t="shared" ref="G11" si="2">G83*1.02</f>
        <v>4521.7620000000006</v>
      </c>
      <c r="H11">
        <f t="shared" ref="H11:I11" si="3">G11*1.02</f>
        <v>4612.1972400000004</v>
      </c>
      <c r="I11">
        <f t="shared" si="3"/>
        <v>4704.4411848000009</v>
      </c>
      <c r="J11" s="3">
        <f>I11*1.02*2</f>
        <v>9597.0600169920017</v>
      </c>
      <c r="K11" s="3">
        <f>J11*1.02</f>
        <v>9789.0012173318428</v>
      </c>
      <c r="L11" s="3">
        <f t="shared" ref="L11:X11" si="4">K11*1.02</f>
        <v>9984.78124167848</v>
      </c>
      <c r="M11" s="3">
        <f t="shared" si="4"/>
        <v>10184.47686651205</v>
      </c>
      <c r="N11" s="3">
        <f t="shared" si="4"/>
        <v>10388.166403842291</v>
      </c>
      <c r="O11" s="3">
        <f t="shared" si="4"/>
        <v>10595.929731919137</v>
      </c>
      <c r="P11" s="3">
        <f t="shared" si="4"/>
        <v>10807.84832655752</v>
      </c>
      <c r="Q11" s="3">
        <f t="shared" si="4"/>
        <v>11024.00529308867</v>
      </c>
      <c r="R11" s="3">
        <f t="shared" si="4"/>
        <v>11244.485398950445</v>
      </c>
      <c r="S11" s="3">
        <f t="shared" si="4"/>
        <v>11469.375106929454</v>
      </c>
      <c r="T11" s="3">
        <f t="shared" si="4"/>
        <v>11698.762609068042</v>
      </c>
      <c r="U11" s="3">
        <f>T11*1.02</f>
        <v>11932.737861249403</v>
      </c>
      <c r="V11" s="3">
        <f>U11*1.02/2</f>
        <v>6085.6963092371952</v>
      </c>
      <c r="W11" s="3">
        <f t="shared" si="4"/>
        <v>6207.4102354219394</v>
      </c>
      <c r="X11" s="3">
        <f t="shared" si="4"/>
        <v>6331.5584401303786</v>
      </c>
    </row>
    <row r="12" spans="2:26" x14ac:dyDescent="0.25">
      <c r="B12" t="s">
        <v>5</v>
      </c>
      <c r="C12">
        <v>0</v>
      </c>
      <c r="D12">
        <v>0</v>
      </c>
      <c r="E12">
        <v>0</v>
      </c>
      <c r="F12">
        <v>0</v>
      </c>
      <c r="G12">
        <f>G84*1.02</f>
        <v>4557.6490000000003</v>
      </c>
      <c r="H12">
        <f>G12*1.02</f>
        <v>4648.8019800000002</v>
      </c>
      <c r="I12">
        <f>H12*1.02</f>
        <v>4741.7780196000003</v>
      </c>
      <c r="J12" s="3">
        <f>I12*1.02*2</f>
        <v>9673.2271599840005</v>
      </c>
      <c r="K12" s="3">
        <f>J12*1.02</f>
        <v>9866.6917031836801</v>
      </c>
      <c r="L12" s="3">
        <f t="shared" ref="L12:W12" si="5">K12*1.02</f>
        <v>10064.025537247355</v>
      </c>
      <c r="M12" s="3">
        <f t="shared" si="5"/>
        <v>10265.306047992302</v>
      </c>
      <c r="N12" s="3">
        <f t="shared" si="5"/>
        <v>10470.612168952148</v>
      </c>
      <c r="O12" s="3">
        <f t="shared" si="5"/>
        <v>10680.024412331191</v>
      </c>
      <c r="P12" s="3">
        <f t="shared" si="5"/>
        <v>10893.624900577815</v>
      </c>
      <c r="Q12" s="3">
        <f t="shared" si="5"/>
        <v>11111.497398589372</v>
      </c>
      <c r="R12" s="3">
        <f t="shared" si="5"/>
        <v>11333.72734656116</v>
      </c>
      <c r="S12" s="3">
        <f t="shared" si="5"/>
        <v>11560.401893492382</v>
      </c>
      <c r="T12" s="3">
        <f t="shared" si="5"/>
        <v>11791.609931362231</v>
      </c>
      <c r="U12" s="3">
        <f>T12*1.02</f>
        <v>12027.442129989475</v>
      </c>
      <c r="V12" s="3">
        <f t="shared" ref="V12" si="6">U12*1.02/2</f>
        <v>6133.9954862946324</v>
      </c>
      <c r="W12" s="3">
        <f t="shared" si="5"/>
        <v>6256.6753960205251</v>
      </c>
      <c r="X12" s="3">
        <f>W12*1.02</f>
        <v>6381.808903940936</v>
      </c>
    </row>
    <row r="14" spans="2:26" x14ac:dyDescent="0.25">
      <c r="B14" t="s">
        <v>7</v>
      </c>
    </row>
    <row r="15" spans="2:26" x14ac:dyDescent="0.25">
      <c r="B15" t="s">
        <v>2</v>
      </c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  <c r="P15">
        <v>13</v>
      </c>
      <c r="Q15">
        <v>14</v>
      </c>
      <c r="R15">
        <v>15</v>
      </c>
      <c r="S15">
        <v>16</v>
      </c>
      <c r="T15">
        <v>17</v>
      </c>
      <c r="U15">
        <v>18</v>
      </c>
      <c r="V15">
        <v>19</v>
      </c>
      <c r="W15">
        <v>20</v>
      </c>
      <c r="X15">
        <v>21</v>
      </c>
    </row>
    <row r="16" spans="2:26" x14ac:dyDescent="0.25">
      <c r="B16" t="s">
        <v>3</v>
      </c>
      <c r="C16">
        <v>0</v>
      </c>
      <c r="D16">
        <v>0</v>
      </c>
      <c r="E16">
        <v>0</v>
      </c>
      <c r="F16">
        <v>0</v>
      </c>
      <c r="G16">
        <f>H78</f>
        <v>8332.3318965953458</v>
      </c>
      <c r="H16">
        <f>G16*1.12</f>
        <v>9332.2117241867891</v>
      </c>
      <c r="I16">
        <f>H16*1.12</f>
        <v>10452.077131089205</v>
      </c>
      <c r="J16" s="3">
        <f>I16*1.12*2</f>
        <v>23412.65277363982</v>
      </c>
      <c r="K16" s="3">
        <f>J16*1.12</f>
        <v>26222.171106476602</v>
      </c>
      <c r="L16" s="3">
        <f t="shared" ref="L16:T16" si="7">K16*1.12</f>
        <v>29368.831639253796</v>
      </c>
      <c r="M16" s="3">
        <f t="shared" si="7"/>
        <v>32893.091435964256</v>
      </c>
      <c r="N16" s="3">
        <f t="shared" si="7"/>
        <v>36840.262408279967</v>
      </c>
      <c r="O16" s="3">
        <f t="shared" si="7"/>
        <v>41261.093897273568</v>
      </c>
      <c r="P16" s="3">
        <f t="shared" si="7"/>
        <v>46212.425164946399</v>
      </c>
      <c r="Q16" s="3">
        <f t="shared" si="7"/>
        <v>51757.916184739974</v>
      </c>
      <c r="R16" s="3">
        <f t="shared" si="7"/>
        <v>57968.866126908775</v>
      </c>
      <c r="S16" s="3">
        <f t="shared" si="7"/>
        <v>64925.130062137832</v>
      </c>
      <c r="T16" s="3">
        <f t="shared" si="7"/>
        <v>72716.145669594378</v>
      </c>
      <c r="U16" s="3">
        <f>T16*1.12</f>
        <v>81442.083149945713</v>
      </c>
      <c r="V16" s="3">
        <f>U16*1.12/2</f>
        <v>45607.566563969602</v>
      </c>
      <c r="W16" s="3">
        <f>V16*1.12</f>
        <v>51080.474551645959</v>
      </c>
      <c r="X16" s="3">
        <f>W16*1.12</f>
        <v>57210.131497843482</v>
      </c>
    </row>
    <row r="17" spans="2:24" x14ac:dyDescent="0.25">
      <c r="B17" t="s">
        <v>4</v>
      </c>
      <c r="C17">
        <v>0</v>
      </c>
      <c r="D17">
        <v>0</v>
      </c>
      <c r="E17">
        <v>0</v>
      </c>
      <c r="F17">
        <v>0</v>
      </c>
      <c r="G17">
        <f>H79</f>
        <v>6946.9668212428824</v>
      </c>
      <c r="H17">
        <f>G17*1.08</f>
        <v>7502.7241669423138</v>
      </c>
      <c r="I17">
        <f>H17*1.08</f>
        <v>8102.9421002976997</v>
      </c>
      <c r="J17" s="3">
        <f>I17*1.08*2</f>
        <v>17502.354936643031</v>
      </c>
      <c r="K17" s="3">
        <f>J17*1.08</f>
        <v>18902.543331574474</v>
      </c>
      <c r="L17" s="3">
        <f t="shared" ref="L17:R17" si="8">K17*1.08</f>
        <v>20414.746798100434</v>
      </c>
      <c r="M17" s="3">
        <f t="shared" si="8"/>
        <v>22047.926541948469</v>
      </c>
      <c r="N17" s="3">
        <f t="shared" si="8"/>
        <v>23811.760665304348</v>
      </c>
      <c r="O17" s="3">
        <f t="shared" si="8"/>
        <v>25716.701518528698</v>
      </c>
      <c r="P17" s="3">
        <f t="shared" si="8"/>
        <v>27774.037640010996</v>
      </c>
      <c r="Q17" s="3">
        <f t="shared" si="8"/>
        <v>29995.960651211877</v>
      </c>
      <c r="R17" s="3">
        <f t="shared" si="8"/>
        <v>32395.63750330883</v>
      </c>
      <c r="S17" s="3">
        <f>R17*1.08</f>
        <v>34987.288503573538</v>
      </c>
      <c r="T17" s="3">
        <f>S17*1.08</f>
        <v>37786.271583859423</v>
      </c>
      <c r="U17" s="3">
        <f>T17*1.08</f>
        <v>40809.173310568178</v>
      </c>
      <c r="V17" s="3">
        <f>U17*1.08/2</f>
        <v>22036.953587706819</v>
      </c>
      <c r="W17" s="3">
        <f>V17*1.08</f>
        <v>23799.909874723366</v>
      </c>
      <c r="X17" s="3">
        <f>W17*1.08</f>
        <v>25703.902664701236</v>
      </c>
    </row>
    <row r="18" spans="2:24" x14ac:dyDescent="0.25">
      <c r="B18" t="s">
        <v>5</v>
      </c>
      <c r="C18">
        <v>0</v>
      </c>
      <c r="D18">
        <v>0</v>
      </c>
      <c r="E18">
        <v>0</v>
      </c>
      <c r="F18">
        <v>0</v>
      </c>
      <c r="G18">
        <f>H80</f>
        <v>5220.0817699651207</v>
      </c>
      <c r="H18">
        <f>G18*1.02</f>
        <v>5324.4834053644236</v>
      </c>
      <c r="I18">
        <f>H18*1.02</f>
        <v>5430.9730734717123</v>
      </c>
      <c r="J18" s="3">
        <f>I18*1.02*2</f>
        <v>11079.185069882293</v>
      </c>
      <c r="K18" s="3">
        <f>J18*1.02</f>
        <v>11300.768771279938</v>
      </c>
      <c r="L18" s="3">
        <f t="shared" ref="L18:T18" si="9">K18*1.02</f>
        <v>11526.784146705537</v>
      </c>
      <c r="M18" s="3">
        <f t="shared" si="9"/>
        <v>11757.319829639648</v>
      </c>
      <c r="N18" s="3">
        <f t="shared" si="9"/>
        <v>11992.46622623244</v>
      </c>
      <c r="O18" s="3">
        <f t="shared" si="9"/>
        <v>12232.315550757088</v>
      </c>
      <c r="P18" s="3">
        <f t="shared" si="9"/>
        <v>12476.96186177223</v>
      </c>
      <c r="Q18" s="3">
        <f t="shared" si="9"/>
        <v>12726.501099007675</v>
      </c>
      <c r="R18" s="3">
        <f t="shared" si="9"/>
        <v>12981.031120987829</v>
      </c>
      <c r="S18" s="3">
        <f t="shared" si="9"/>
        <v>13240.651743407587</v>
      </c>
      <c r="T18" s="3">
        <f t="shared" si="9"/>
        <v>13505.464778275738</v>
      </c>
      <c r="U18" s="3">
        <f>T18*1.02</f>
        <v>13775.574073841253</v>
      </c>
      <c r="V18" s="3">
        <f>U18*1.02/2</f>
        <v>7025.5427776590395</v>
      </c>
      <c r="W18" s="3">
        <f>V18*1.02</f>
        <v>7166.0536332122201</v>
      </c>
      <c r="X18" s="3">
        <f>W18*1.02</f>
        <v>7309.3747058764648</v>
      </c>
    </row>
    <row r="20" spans="2:24" x14ac:dyDescent="0.25">
      <c r="B20" t="s">
        <v>8</v>
      </c>
      <c r="M20" t="s">
        <v>1</v>
      </c>
      <c r="N20" s="1">
        <v>8.8400000000000006E-2</v>
      </c>
    </row>
    <row r="21" spans="2:24" x14ac:dyDescent="0.25">
      <c r="B21" t="s">
        <v>2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14</v>
      </c>
      <c r="R21">
        <v>15</v>
      </c>
      <c r="S21">
        <v>16</v>
      </c>
      <c r="T21">
        <v>17</v>
      </c>
      <c r="U21">
        <v>18</v>
      </c>
      <c r="V21">
        <v>19</v>
      </c>
      <c r="W21">
        <v>20</v>
      </c>
      <c r="X21">
        <v>21</v>
      </c>
    </row>
    <row r="22" spans="2:24" x14ac:dyDescent="0.25">
      <c r="B22" t="s">
        <v>3</v>
      </c>
      <c r="C22">
        <f>C16-C10</f>
        <v>0</v>
      </c>
      <c r="D22">
        <f t="shared" ref="D22:F24" si="10">D16-D10</f>
        <v>0</v>
      </c>
      <c r="E22">
        <f t="shared" si="10"/>
        <v>0</v>
      </c>
      <c r="F22">
        <f t="shared" si="10"/>
        <v>0</v>
      </c>
      <c r="G22">
        <f>G16-G10</f>
        <v>3846.4568965953458</v>
      </c>
      <c r="H22">
        <f t="shared" ref="H22:X22" si="11">H16-H10</f>
        <v>4756.6192241867893</v>
      </c>
      <c r="I22">
        <f t="shared" si="11"/>
        <v>5784.9727810892055</v>
      </c>
      <c r="J22">
        <f t="shared" si="11"/>
        <v>13891.759899639821</v>
      </c>
      <c r="K22">
        <f t="shared" si="11"/>
        <v>16510.860374996602</v>
      </c>
      <c r="L22">
        <f t="shared" si="11"/>
        <v>19463.294693144198</v>
      </c>
      <c r="M22">
        <f t="shared" si="11"/>
        <v>22789.443750932463</v>
      </c>
      <c r="N22">
        <f t="shared" si="11"/>
        <v>26534.541769547541</v>
      </c>
      <c r="O22">
        <f t="shared" si="11"/>
        <v>30749.25884576649</v>
      </c>
      <c r="P22">
        <f t="shared" si="11"/>
        <v>35490.353412409182</v>
      </c>
      <c r="Q22">
        <f t="shared" si="11"/>
        <v>40821.402997152007</v>
      </c>
      <c r="R22">
        <f t="shared" si="11"/>
        <v>46813.622675569051</v>
      </c>
      <c r="S22">
        <f>S16-S10</f>
        <v>53546.781741771316</v>
      </c>
      <c r="T22">
        <f t="shared" si="11"/>
        <v>61110.230382820533</v>
      </c>
      <c r="U22">
        <f t="shared" si="11"/>
        <v>69604.049557436389</v>
      </c>
      <c r="V22">
        <f t="shared" si="11"/>
        <v>39570.169431789844</v>
      </c>
      <c r="W22">
        <f t="shared" si="11"/>
        <v>44922.329476822611</v>
      </c>
      <c r="X22">
        <f t="shared" si="11"/>
        <v>50928.823521523664</v>
      </c>
    </row>
    <row r="23" spans="2:24" x14ac:dyDescent="0.25">
      <c r="B23" t="s">
        <v>4</v>
      </c>
      <c r="C23">
        <f>C17-C11</f>
        <v>0</v>
      </c>
      <c r="D23">
        <f t="shared" si="10"/>
        <v>0</v>
      </c>
      <c r="E23">
        <f t="shared" si="10"/>
        <v>0</v>
      </c>
      <c r="F23">
        <f t="shared" si="10"/>
        <v>0</v>
      </c>
      <c r="G23">
        <f>G17-G11</f>
        <v>2425.2048212428817</v>
      </c>
      <c r="H23">
        <f t="shared" ref="H23:X23" si="12">H17-H11</f>
        <v>2890.5269269423134</v>
      </c>
      <c r="I23">
        <f t="shared" si="12"/>
        <v>3398.5009154976988</v>
      </c>
      <c r="J23">
        <f t="shared" si="12"/>
        <v>7905.294919651029</v>
      </c>
      <c r="K23">
        <f t="shared" si="12"/>
        <v>9113.5421142426312</v>
      </c>
      <c r="L23">
        <f t="shared" si="12"/>
        <v>10429.965556421954</v>
      </c>
      <c r="M23">
        <f t="shared" si="12"/>
        <v>11863.449675436419</v>
      </c>
      <c r="N23">
        <f t="shared" si="12"/>
        <v>13423.594261462056</v>
      </c>
      <c r="O23">
        <f t="shared" si="12"/>
        <v>15120.771786609561</v>
      </c>
      <c r="P23">
        <f t="shared" si="12"/>
        <v>16966.189313453477</v>
      </c>
      <c r="Q23">
        <f t="shared" si="12"/>
        <v>18971.955358123207</v>
      </c>
      <c r="R23">
        <f t="shared" si="12"/>
        <v>21151.152104358385</v>
      </c>
      <c r="S23">
        <f>S17-S11</f>
        <v>23517.913396644086</v>
      </c>
      <c r="T23">
        <f t="shared" si="12"/>
        <v>26087.508974791381</v>
      </c>
      <c r="U23">
        <f t="shared" si="12"/>
        <v>28876.435449318775</v>
      </c>
      <c r="V23">
        <f t="shared" si="12"/>
        <v>15951.257278469624</v>
      </c>
      <c r="W23">
        <f t="shared" si="12"/>
        <v>17592.499639301426</v>
      </c>
      <c r="X23">
        <f t="shared" si="12"/>
        <v>19372.344224570857</v>
      </c>
    </row>
    <row r="24" spans="2:24" x14ac:dyDescent="0.25">
      <c r="B24" t="s">
        <v>5</v>
      </c>
      <c r="C24">
        <f>C18-C12</f>
        <v>0</v>
      </c>
      <c r="D24">
        <f t="shared" si="10"/>
        <v>0</v>
      </c>
      <c r="E24">
        <f t="shared" si="10"/>
        <v>0</v>
      </c>
      <c r="F24">
        <f t="shared" si="10"/>
        <v>0</v>
      </c>
      <c r="G24">
        <f>G18-G12</f>
        <v>662.43276996512031</v>
      </c>
      <c r="H24">
        <f t="shared" ref="H24:W24" si="13">H18-H12</f>
        <v>675.68142536442338</v>
      </c>
      <c r="I24">
        <f t="shared" si="13"/>
        <v>689.19505387171193</v>
      </c>
      <c r="J24">
        <f t="shared" si="13"/>
        <v>1405.9579098982922</v>
      </c>
      <c r="K24">
        <f t="shared" si="13"/>
        <v>1434.0770680962578</v>
      </c>
      <c r="L24">
        <f t="shared" si="13"/>
        <v>1462.758609458182</v>
      </c>
      <c r="M24">
        <f t="shared" si="13"/>
        <v>1492.0137816473452</v>
      </c>
      <c r="N24">
        <f t="shared" si="13"/>
        <v>1521.8540572802922</v>
      </c>
      <c r="O24">
        <f t="shared" si="13"/>
        <v>1552.2911384258969</v>
      </c>
      <c r="P24">
        <f t="shared" si="13"/>
        <v>1583.3369611944145</v>
      </c>
      <c r="Q24">
        <f t="shared" si="13"/>
        <v>1615.0037004183032</v>
      </c>
      <c r="R24">
        <f t="shared" si="13"/>
        <v>1647.3037744266694</v>
      </c>
      <c r="S24">
        <f t="shared" si="13"/>
        <v>1680.2498499152043</v>
      </c>
      <c r="T24">
        <f t="shared" si="13"/>
        <v>1713.8548469135076</v>
      </c>
      <c r="U24">
        <f t="shared" si="13"/>
        <v>1748.1319438517785</v>
      </c>
      <c r="V24">
        <f t="shared" si="13"/>
        <v>891.5472913644071</v>
      </c>
      <c r="W24">
        <f t="shared" si="13"/>
        <v>909.37823719169501</v>
      </c>
      <c r="X24" s="3">
        <f>X18-X12</f>
        <v>927.56580193552873</v>
      </c>
    </row>
    <row r="27" spans="2:24" x14ac:dyDescent="0.25">
      <c r="B27" t="s">
        <v>9</v>
      </c>
    </row>
    <row r="28" spans="2:24" x14ac:dyDescent="0.25">
      <c r="B28" t="s">
        <v>2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</row>
    <row r="29" spans="2:24" x14ac:dyDescent="0.25">
      <c r="B29" t="s">
        <v>3</v>
      </c>
      <c r="C29">
        <f>C4</f>
        <v>10000</v>
      </c>
      <c r="D29">
        <f>D4/(1+ N2)^D28</f>
        <v>0</v>
      </c>
      <c r="E29">
        <f t="shared" ref="E29:T29" si="14">E4/(1+ O2)^E28</f>
        <v>0</v>
      </c>
      <c r="F29">
        <f>F4/(1+ N2)^F28</f>
        <v>10000</v>
      </c>
      <c r="G29">
        <f t="shared" si="14"/>
        <v>0</v>
      </c>
      <c r="H29">
        <f t="shared" si="14"/>
        <v>0</v>
      </c>
      <c r="I29">
        <f t="shared" si="14"/>
        <v>0</v>
      </c>
      <c r="J29">
        <f t="shared" si="14"/>
        <v>0</v>
      </c>
      <c r="K29">
        <f t="shared" si="14"/>
        <v>0</v>
      </c>
      <c r="L29">
        <f t="shared" si="14"/>
        <v>0</v>
      </c>
      <c r="M29">
        <f t="shared" si="14"/>
        <v>0</v>
      </c>
      <c r="N29">
        <f t="shared" si="14"/>
        <v>0</v>
      </c>
      <c r="O29">
        <f t="shared" si="14"/>
        <v>0</v>
      </c>
      <c r="P29">
        <f t="shared" si="14"/>
        <v>0</v>
      </c>
      <c r="Q29">
        <f t="shared" si="14"/>
        <v>0</v>
      </c>
      <c r="R29">
        <f t="shared" si="14"/>
        <v>0</v>
      </c>
      <c r="S29">
        <f t="shared" si="14"/>
        <v>0</v>
      </c>
      <c r="T29">
        <f t="shared" si="14"/>
        <v>0</v>
      </c>
      <c r="U29">
        <f>U4/(1+ AE2)^U28</f>
        <v>0</v>
      </c>
      <c r="V29">
        <f t="shared" ref="V29:X31" si="15">V4/(1+ AF2)^V28</f>
        <v>0</v>
      </c>
      <c r="W29">
        <f t="shared" si="15"/>
        <v>0</v>
      </c>
      <c r="X29">
        <f t="shared" si="15"/>
        <v>0</v>
      </c>
    </row>
    <row r="30" spans="2:24" x14ac:dyDescent="0.25">
      <c r="B30" t="s">
        <v>4</v>
      </c>
      <c r="C30">
        <f t="shared" ref="C30:C31" si="16">C5</f>
        <v>10000</v>
      </c>
      <c r="D30">
        <f t="shared" ref="D30:T31" si="17">D5/(1+ $N$2)^D$28</f>
        <v>0</v>
      </c>
      <c r="E30">
        <f t="shared" si="17"/>
        <v>0</v>
      </c>
      <c r="F30">
        <f t="shared" si="17"/>
        <v>10000</v>
      </c>
      <c r="G30">
        <f t="shared" si="17"/>
        <v>0</v>
      </c>
      <c r="H30">
        <f t="shared" si="17"/>
        <v>0</v>
      </c>
      <c r="I30">
        <f t="shared" si="17"/>
        <v>0</v>
      </c>
      <c r="J30">
        <f t="shared" si="17"/>
        <v>0</v>
      </c>
      <c r="K30">
        <f t="shared" si="17"/>
        <v>0</v>
      </c>
      <c r="L30">
        <f t="shared" si="17"/>
        <v>0</v>
      </c>
      <c r="M30">
        <f t="shared" si="17"/>
        <v>0</v>
      </c>
      <c r="N30">
        <f t="shared" si="17"/>
        <v>0</v>
      </c>
      <c r="O30">
        <f t="shared" si="17"/>
        <v>0</v>
      </c>
      <c r="P30">
        <f t="shared" si="17"/>
        <v>0</v>
      </c>
      <c r="Q30">
        <f t="shared" si="17"/>
        <v>0</v>
      </c>
      <c r="R30">
        <f t="shared" si="17"/>
        <v>0</v>
      </c>
      <c r="S30">
        <f t="shared" si="17"/>
        <v>0</v>
      </c>
      <c r="T30">
        <f t="shared" si="17"/>
        <v>0</v>
      </c>
      <c r="U30">
        <f t="shared" ref="U30:U31" si="18">U5/(1+ AE3)^U29</f>
        <v>0</v>
      </c>
      <c r="V30">
        <f t="shared" si="15"/>
        <v>0</v>
      </c>
      <c r="W30">
        <f t="shared" si="15"/>
        <v>0</v>
      </c>
      <c r="X30">
        <f t="shared" si="15"/>
        <v>0</v>
      </c>
    </row>
    <row r="31" spans="2:24" x14ac:dyDescent="0.25">
      <c r="B31" t="s">
        <v>5</v>
      </c>
      <c r="C31">
        <f t="shared" si="16"/>
        <v>10000</v>
      </c>
      <c r="D31">
        <f t="shared" si="17"/>
        <v>0</v>
      </c>
      <c r="E31">
        <f t="shared" si="17"/>
        <v>0</v>
      </c>
      <c r="F31">
        <f t="shared" si="17"/>
        <v>10000</v>
      </c>
      <c r="G31">
        <f t="shared" si="17"/>
        <v>0</v>
      </c>
      <c r="H31">
        <f t="shared" si="17"/>
        <v>0</v>
      </c>
      <c r="I31">
        <f t="shared" si="17"/>
        <v>0</v>
      </c>
      <c r="J31">
        <f t="shared" si="17"/>
        <v>0</v>
      </c>
      <c r="K31">
        <f t="shared" si="17"/>
        <v>0</v>
      </c>
      <c r="L31">
        <f t="shared" si="17"/>
        <v>0</v>
      </c>
      <c r="M31">
        <f t="shared" si="17"/>
        <v>0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7"/>
        <v>0</v>
      </c>
      <c r="R31">
        <f t="shared" si="17"/>
        <v>0</v>
      </c>
      <c r="S31">
        <f t="shared" si="17"/>
        <v>0</v>
      </c>
      <c r="T31">
        <f t="shared" si="17"/>
        <v>0</v>
      </c>
      <c r="U31">
        <f t="shared" si="18"/>
        <v>0</v>
      </c>
      <c r="V31">
        <f>V6/(1+ AF4)^V30</f>
        <v>0</v>
      </c>
      <c r="W31">
        <f t="shared" si="15"/>
        <v>0</v>
      </c>
      <c r="X31">
        <f t="shared" si="15"/>
        <v>0</v>
      </c>
    </row>
    <row r="34" spans="2:24" x14ac:dyDescent="0.25">
      <c r="B34" t="s">
        <v>10</v>
      </c>
    </row>
    <row r="35" spans="2:24" x14ac:dyDescent="0.25">
      <c r="B35" t="s">
        <v>2</v>
      </c>
      <c r="C35">
        <v>0</v>
      </c>
      <c r="D35">
        <v>1</v>
      </c>
      <c r="E35">
        <v>2</v>
      </c>
      <c r="F35">
        <v>3</v>
      </c>
      <c r="G35">
        <v>4</v>
      </c>
      <c r="H35">
        <v>5</v>
      </c>
      <c r="I35">
        <v>6</v>
      </c>
      <c r="J35">
        <v>7</v>
      </c>
      <c r="K35">
        <v>8</v>
      </c>
      <c r="L35">
        <v>9</v>
      </c>
      <c r="M35">
        <v>10</v>
      </c>
      <c r="N35">
        <v>11</v>
      </c>
      <c r="O35">
        <v>12</v>
      </c>
      <c r="P35">
        <v>13</v>
      </c>
      <c r="Q35">
        <v>14</v>
      </c>
      <c r="R35">
        <v>15</v>
      </c>
      <c r="S35">
        <v>16</v>
      </c>
      <c r="T35">
        <v>17</v>
      </c>
      <c r="U35">
        <v>18</v>
      </c>
      <c r="V35">
        <v>19</v>
      </c>
      <c r="W35">
        <v>20</v>
      </c>
      <c r="X35">
        <v>21</v>
      </c>
    </row>
    <row r="36" spans="2:24" x14ac:dyDescent="0.25">
      <c r="B36" t="s">
        <v>3</v>
      </c>
      <c r="C36">
        <f>C22</f>
        <v>0</v>
      </c>
      <c r="D36">
        <f>D22/(1+ $N$20)^D$35</f>
        <v>0</v>
      </c>
      <c r="E36">
        <f t="shared" ref="E36:X36" si="19">E22/(1+ $N$20)^E$35</f>
        <v>0</v>
      </c>
      <c r="F36">
        <f t="shared" si="19"/>
        <v>0</v>
      </c>
      <c r="G36">
        <f>G22/(1+ $N$20)^G$35</f>
        <v>2740.9854972673556</v>
      </c>
      <c r="H36">
        <f t="shared" si="19"/>
        <v>3114.2661208322934</v>
      </c>
      <c r="I36">
        <f t="shared" si="19"/>
        <v>3479.926900592417</v>
      </c>
      <c r="J36">
        <f>J22/(1+ $N$20)^J$35</f>
        <v>7677.8131144621948</v>
      </c>
      <c r="K36">
        <f t="shared" si="19"/>
        <v>8384.1963382731374</v>
      </c>
      <c r="L36">
        <f t="shared" si="19"/>
        <v>9080.7048568034334</v>
      </c>
      <c r="M36">
        <f t="shared" si="19"/>
        <v>9768.9614069126073</v>
      </c>
      <c r="N36">
        <f t="shared" si="19"/>
        <v>10450.515841620956</v>
      </c>
      <c r="O36">
        <f t="shared" si="19"/>
        <v>11126.85055522732</v>
      </c>
      <c r="P36">
        <f t="shared" si="19"/>
        <v>11799.385592014311</v>
      </c>
      <c r="Q36">
        <f t="shared" si="19"/>
        <v>12469.483459137824</v>
      </c>
      <c r="R36">
        <f t="shared" si="19"/>
        <v>13138.453663024075</v>
      </c>
      <c r="S36">
        <f t="shared" si="19"/>
        <v>13807.556987404168</v>
      </c>
      <c r="T36">
        <f t="shared" si="19"/>
        <v>14478.009529998842</v>
      </c>
      <c r="U36">
        <f t="shared" si="19"/>
        <v>15150.986513819367</v>
      </c>
      <c r="V36">
        <f t="shared" si="19"/>
        <v>7913.8129440351713</v>
      </c>
      <c r="W36">
        <f t="shared" si="19"/>
        <v>8254.5158663611601</v>
      </c>
      <c r="X36">
        <f t="shared" si="19"/>
        <v>8598.1387399812484</v>
      </c>
    </row>
    <row r="37" spans="2:24" x14ac:dyDescent="0.25">
      <c r="B37" t="s">
        <v>4</v>
      </c>
      <c r="C37">
        <f>C23/(1+$N$20)^C$35</f>
        <v>0</v>
      </c>
      <c r="D37">
        <f>D23/(1+$N$20)^D$35</f>
        <v>0</v>
      </c>
      <c r="E37">
        <f t="shared" ref="E37:X38" si="20">E23/(1+$N$20)^E$35</f>
        <v>0</v>
      </c>
      <c r="F37">
        <f t="shared" si="20"/>
        <v>0</v>
      </c>
      <c r="G37">
        <f t="shared" si="20"/>
        <v>1728.2011528098847</v>
      </c>
      <c r="H37">
        <f t="shared" si="20"/>
        <v>1892.4933141918509</v>
      </c>
      <c r="I37">
        <f t="shared" si="20"/>
        <v>2044.3544343352428</v>
      </c>
      <c r="J37">
        <f>J23/(1+$N$20)^J$35</f>
        <v>4369.1639825535503</v>
      </c>
      <c r="K37">
        <f t="shared" si="20"/>
        <v>4627.8464409185472</v>
      </c>
      <c r="L37">
        <f t="shared" si="20"/>
        <v>4866.1565463454017</v>
      </c>
      <c r="M37">
        <f t="shared" si="20"/>
        <v>5085.4063529938639</v>
      </c>
      <c r="N37">
        <f t="shared" si="20"/>
        <v>5286.8252144417365</v>
      </c>
      <c r="O37">
        <f t="shared" si="20"/>
        <v>5471.5649828570131</v>
      </c>
      <c r="P37">
        <f t="shared" si="20"/>
        <v>5640.7048814158497</v>
      </c>
      <c r="Q37">
        <f t="shared" si="20"/>
        <v>5795.2560705011383</v>
      </c>
      <c r="R37">
        <f t="shared" si="20"/>
        <v>5936.1659269260736</v>
      </c>
      <c r="S37">
        <f t="shared" si="20"/>
        <v>6064.3220542175814</v>
      </c>
      <c r="T37">
        <f t="shared" si="20"/>
        <v>6180.5560408611809</v>
      </c>
      <c r="U37">
        <f t="shared" si="20"/>
        <v>6285.6469823466141</v>
      </c>
      <c r="V37">
        <f t="shared" si="20"/>
        <v>3190.162390929097</v>
      </c>
      <c r="W37">
        <f t="shared" si="20"/>
        <v>3232.63662176047</v>
      </c>
      <c r="X37">
        <f t="shared" si="20"/>
        <v>3270.5664856196827</v>
      </c>
    </row>
    <row r="38" spans="2:24" x14ac:dyDescent="0.25">
      <c r="B38" t="s">
        <v>5</v>
      </c>
      <c r="C38">
        <f>C24/(1+$N$20)^C$35</f>
        <v>0</v>
      </c>
      <c r="D38">
        <f>D24/(1+$N$20)^D$35</f>
        <v>0</v>
      </c>
      <c r="E38">
        <f t="shared" si="20"/>
        <v>0</v>
      </c>
      <c r="F38">
        <f t="shared" si="20"/>
        <v>0</v>
      </c>
      <c r="G38">
        <f t="shared" si="20"/>
        <v>472.04964573922638</v>
      </c>
      <c r="H38">
        <f t="shared" si="20"/>
        <v>442.38390174017951</v>
      </c>
      <c r="I38">
        <f t="shared" si="20"/>
        <v>414.58248784912087</v>
      </c>
      <c r="J38">
        <f t="shared" si="20"/>
        <v>777.05648218688577</v>
      </c>
      <c r="K38">
        <f t="shared" si="20"/>
        <v>728.22272310788617</v>
      </c>
      <c r="L38">
        <f t="shared" si="20"/>
        <v>682.4578992742039</v>
      </c>
      <c r="M38">
        <f t="shared" si="20"/>
        <v>639.56914485454581</v>
      </c>
      <c r="N38">
        <f t="shared" si="20"/>
        <v>599.37571458254024</v>
      </c>
      <c r="O38">
        <f t="shared" si="20"/>
        <v>561.7082220453791</v>
      </c>
      <c r="P38">
        <f t="shared" si="20"/>
        <v>526.40792584186568</v>
      </c>
      <c r="Q38">
        <f t="shared" si="20"/>
        <v>493.32606060152807</v>
      </c>
      <c r="R38">
        <f t="shared" si="20"/>
        <v>462.32321004553347</v>
      </c>
      <c r="S38">
        <f t="shared" si="20"/>
        <v>433.268719447303</v>
      </c>
      <c r="T38">
        <f t="shared" si="20"/>
        <v>406.04014501676664</v>
      </c>
      <c r="U38">
        <f>U24/(1+$N$20)^U$35</f>
        <v>380.52273788781901</v>
      </c>
      <c r="V38">
        <f t="shared" si="20"/>
        <v>178.30448026716988</v>
      </c>
      <c r="W38">
        <f t="shared" si="20"/>
        <v>167.09901678841717</v>
      </c>
      <c r="X38">
        <f t="shared" si="20"/>
        <v>156.5977555349003</v>
      </c>
    </row>
    <row r="40" spans="2:24" x14ac:dyDescent="0.25">
      <c r="B40" t="s">
        <v>11</v>
      </c>
    </row>
    <row r="41" spans="2:24" x14ac:dyDescent="0.25">
      <c r="B41" t="s">
        <v>2</v>
      </c>
      <c r="C41">
        <v>0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>
        <v>7</v>
      </c>
      <c r="K41">
        <v>8</v>
      </c>
      <c r="L41">
        <v>9</v>
      </c>
      <c r="M41">
        <v>10</v>
      </c>
      <c r="N41">
        <v>11</v>
      </c>
      <c r="O41">
        <v>12</v>
      </c>
      <c r="P41">
        <v>13</v>
      </c>
      <c r="Q41">
        <v>14</v>
      </c>
      <c r="R41">
        <v>15</v>
      </c>
      <c r="S41">
        <v>16</v>
      </c>
      <c r="T41">
        <v>17</v>
      </c>
      <c r="U41">
        <v>18</v>
      </c>
      <c r="V41">
        <v>19</v>
      </c>
      <c r="W41">
        <v>20</v>
      </c>
      <c r="X41">
        <v>21</v>
      </c>
    </row>
    <row r="42" spans="2:24" x14ac:dyDescent="0.25">
      <c r="B42" t="s">
        <v>3</v>
      </c>
      <c r="C42">
        <f>-C29+C36</f>
        <v>-10000</v>
      </c>
      <c r="D42">
        <f>C42-D29+D36</f>
        <v>-10000</v>
      </c>
      <c r="E42">
        <f t="shared" ref="E42:W42" si="21">D42-E29+E36</f>
        <v>-10000</v>
      </c>
      <c r="F42">
        <f t="shared" si="21"/>
        <v>-20000</v>
      </c>
      <c r="G42">
        <f>F42-G29+G36</f>
        <v>-17259.014502732643</v>
      </c>
      <c r="H42">
        <f t="shared" si="21"/>
        <v>-14144.74838190035</v>
      </c>
      <c r="I42">
        <f t="shared" si="21"/>
        <v>-10664.821481307932</v>
      </c>
      <c r="J42">
        <f t="shared" si="21"/>
        <v>-2987.0083668457373</v>
      </c>
      <c r="K42">
        <f t="shared" si="21"/>
        <v>5397.1879714274</v>
      </c>
      <c r="L42">
        <f t="shared" si="21"/>
        <v>14477.892828230833</v>
      </c>
      <c r="M42">
        <f t="shared" si="21"/>
        <v>24246.854235143441</v>
      </c>
      <c r="N42">
        <f t="shared" si="21"/>
        <v>34697.370076764397</v>
      </c>
      <c r="O42">
        <f t="shared" si="21"/>
        <v>45824.220631991717</v>
      </c>
      <c r="P42">
        <f t="shared" si="21"/>
        <v>57623.606224006027</v>
      </c>
      <c r="Q42">
        <f t="shared" si="21"/>
        <v>70093.089683143859</v>
      </c>
      <c r="R42">
        <f t="shared" si="21"/>
        <v>83231.543346167935</v>
      </c>
      <c r="S42">
        <f t="shared" si="21"/>
        <v>97039.100333572103</v>
      </c>
      <c r="T42">
        <f t="shared" si="21"/>
        <v>111517.10986357095</v>
      </c>
      <c r="U42">
        <f t="shared" si="21"/>
        <v>126668.09637739032</v>
      </c>
      <c r="V42">
        <f t="shared" si="21"/>
        <v>134581.90932142548</v>
      </c>
      <c r="W42">
        <f t="shared" si="21"/>
        <v>142836.42518778663</v>
      </c>
      <c r="X42">
        <f>W42-X29+X36</f>
        <v>151434.56392776789</v>
      </c>
    </row>
    <row r="43" spans="2:24" x14ac:dyDescent="0.25">
      <c r="B43" t="s">
        <v>4</v>
      </c>
      <c r="C43">
        <f>-C30+C37</f>
        <v>-10000</v>
      </c>
      <c r="D43">
        <f t="shared" ref="D43:J44" si="22">C43-D30+D37</f>
        <v>-10000</v>
      </c>
      <c r="E43">
        <f t="shared" si="22"/>
        <v>-10000</v>
      </c>
      <c r="F43">
        <f t="shared" si="22"/>
        <v>-20000</v>
      </c>
      <c r="G43">
        <f t="shared" si="22"/>
        <v>-18271.798847190115</v>
      </c>
      <c r="H43">
        <f t="shared" si="22"/>
        <v>-16379.305532998264</v>
      </c>
      <c r="I43">
        <f t="shared" si="22"/>
        <v>-14334.951098663021</v>
      </c>
      <c r="J43">
        <f t="shared" si="22"/>
        <v>-9965.7871161094699</v>
      </c>
      <c r="K43">
        <f>J43+K37</f>
        <v>-5337.9406751909228</v>
      </c>
      <c r="L43">
        <f t="shared" ref="L43:X44" si="23">K43+L37</f>
        <v>-471.78412884552108</v>
      </c>
      <c r="M43">
        <f t="shared" si="23"/>
        <v>4613.6222241483429</v>
      </c>
      <c r="N43">
        <f t="shared" si="23"/>
        <v>9900.4474385900794</v>
      </c>
      <c r="O43">
        <f t="shared" si="23"/>
        <v>15372.012421447092</v>
      </c>
      <c r="P43">
        <f t="shared" si="23"/>
        <v>21012.71730286294</v>
      </c>
      <c r="Q43">
        <f t="shared" si="23"/>
        <v>26807.973373364079</v>
      </c>
      <c r="R43">
        <f t="shared" si="23"/>
        <v>32744.139300290153</v>
      </c>
      <c r="S43">
        <f t="shared" si="23"/>
        <v>38808.461354507737</v>
      </c>
      <c r="T43">
        <f t="shared" si="23"/>
        <v>44989.017395368915</v>
      </c>
      <c r="U43">
        <f t="shared" si="23"/>
        <v>51274.664377715526</v>
      </c>
      <c r="V43">
        <f t="shared" si="23"/>
        <v>54464.82676864462</v>
      </c>
      <c r="W43">
        <f t="shared" si="23"/>
        <v>57697.463390405086</v>
      </c>
      <c r="X43">
        <f t="shared" si="23"/>
        <v>60968.029876024768</v>
      </c>
    </row>
    <row r="44" spans="2:24" x14ac:dyDescent="0.25">
      <c r="B44" t="s">
        <v>5</v>
      </c>
      <c r="C44">
        <f t="shared" ref="C44" si="24">-C31+C38</f>
        <v>-10000</v>
      </c>
      <c r="D44">
        <f t="shared" si="22"/>
        <v>-10000</v>
      </c>
      <c r="E44">
        <f t="shared" si="22"/>
        <v>-10000</v>
      </c>
      <c r="F44">
        <f t="shared" si="22"/>
        <v>-20000</v>
      </c>
      <c r="G44">
        <f t="shared" si="22"/>
        <v>-19527.950354260774</v>
      </c>
      <c r="H44">
        <f t="shared" si="22"/>
        <v>-19085.566452520594</v>
      </c>
      <c r="I44">
        <f t="shared" si="22"/>
        <v>-18670.983964671472</v>
      </c>
      <c r="J44">
        <f t="shared" ref="J44" si="25">I44+J38</f>
        <v>-17893.927482484585</v>
      </c>
      <c r="K44">
        <f>J44+K38</f>
        <v>-17165.704759376698</v>
      </c>
      <c r="L44">
        <f t="shared" si="23"/>
        <v>-16483.246860102496</v>
      </c>
      <c r="M44">
        <f t="shared" si="23"/>
        <v>-15843.67771524795</v>
      </c>
      <c r="N44">
        <f t="shared" si="23"/>
        <v>-15244.30200066541</v>
      </c>
      <c r="O44">
        <f t="shared" si="23"/>
        <v>-14682.59377862003</v>
      </c>
      <c r="P44">
        <f t="shared" si="23"/>
        <v>-14156.185852778164</v>
      </c>
      <c r="Q44">
        <f t="shared" si="23"/>
        <v>-13662.859792176636</v>
      </c>
      <c r="R44">
        <f t="shared" si="23"/>
        <v>-13200.536582131102</v>
      </c>
      <c r="S44">
        <f t="shared" si="23"/>
        <v>-12767.267862683799</v>
      </c>
      <c r="T44">
        <f t="shared" si="23"/>
        <v>-12361.227717667032</v>
      </c>
      <c r="U44">
        <f t="shared" si="23"/>
        <v>-11980.704979779213</v>
      </c>
      <c r="V44">
        <f t="shared" si="23"/>
        <v>-11802.400499512043</v>
      </c>
      <c r="W44">
        <f t="shared" si="23"/>
        <v>-11635.301482723626</v>
      </c>
      <c r="X44">
        <f>W44+X38</f>
        <v>-11478.703727188726</v>
      </c>
    </row>
    <row r="48" spans="2:24" x14ac:dyDescent="0.25">
      <c r="E48" t="s">
        <v>12</v>
      </c>
      <c r="F48">
        <f>X42</f>
        <v>151434.56392776789</v>
      </c>
    </row>
    <row r="49" spans="3:6" x14ac:dyDescent="0.25">
      <c r="E49" t="s">
        <v>13</v>
      </c>
      <c r="F49">
        <f>X43</f>
        <v>60968.029876024768</v>
      </c>
    </row>
    <row r="50" spans="3:6" x14ac:dyDescent="0.25">
      <c r="E50" t="s">
        <v>14</v>
      </c>
      <c r="F50">
        <f>X44</f>
        <v>-11478.703727188726</v>
      </c>
    </row>
    <row r="52" spans="3:6" x14ac:dyDescent="0.25">
      <c r="E52" s="2" t="s">
        <v>15</v>
      </c>
      <c r="F52">
        <f>F49-F50</f>
        <v>72446.733603213492</v>
      </c>
    </row>
    <row r="53" spans="3:6" x14ac:dyDescent="0.25">
      <c r="E53" s="2" t="s">
        <v>16</v>
      </c>
      <c r="F53">
        <f>F49</f>
        <v>60968.029876024768</v>
      </c>
    </row>
    <row r="54" spans="3:6" x14ac:dyDescent="0.25">
      <c r="E54" s="2" t="s">
        <v>17</v>
      </c>
      <c r="F54">
        <f>F48-F49</f>
        <v>90466.534051743118</v>
      </c>
    </row>
    <row r="57" spans="3:6" x14ac:dyDescent="0.25">
      <c r="E57" s="2" t="s">
        <v>18</v>
      </c>
      <c r="F57">
        <f>((-F53^3)/(6*F52^2))+((F53^2)/(2*F52))+(F53/2)+(F54/6)</f>
        <v>64019.357416522384</v>
      </c>
    </row>
    <row r="63" spans="3:6" x14ac:dyDescent="0.25">
      <c r="C63" s="5" t="s">
        <v>19</v>
      </c>
      <c r="D63" s="5" t="s">
        <v>20</v>
      </c>
      <c r="E63" s="5" t="s">
        <v>21</v>
      </c>
    </row>
    <row r="64" spans="3:6" x14ac:dyDescent="0.25">
      <c r="C64" s="4">
        <v>2022</v>
      </c>
      <c r="D64" s="6">
        <v>63054</v>
      </c>
      <c r="E64" s="6">
        <v>60720</v>
      </c>
    </row>
    <row r="65" spans="3:10" x14ac:dyDescent="0.25">
      <c r="C65" s="4">
        <v>2021</v>
      </c>
      <c r="D65" s="6">
        <v>79024</v>
      </c>
      <c r="E65" s="6">
        <v>59568</v>
      </c>
    </row>
    <row r="66" spans="3:10" x14ac:dyDescent="0.25">
      <c r="C66" s="4">
        <v>2020</v>
      </c>
      <c r="D66" s="6">
        <v>77867</v>
      </c>
      <c r="E66" s="6">
        <v>54189</v>
      </c>
    </row>
    <row r="67" spans="3:10" x14ac:dyDescent="0.25">
      <c r="C67" s="4">
        <v>2019</v>
      </c>
      <c r="D67" s="6">
        <v>71965</v>
      </c>
      <c r="E67" s="6">
        <v>49930</v>
      </c>
    </row>
    <row r="68" spans="3:10" x14ac:dyDescent="0.25">
      <c r="C68" s="4">
        <v>2018</v>
      </c>
      <c r="D68" s="6">
        <v>70848</v>
      </c>
      <c r="E68" s="6">
        <v>47532</v>
      </c>
    </row>
    <row r="69" spans="3:10" x14ac:dyDescent="0.25">
      <c r="C69" s="4">
        <v>2017</v>
      </c>
      <c r="D69" s="6">
        <v>62761</v>
      </c>
      <c r="E69" s="6">
        <v>44711</v>
      </c>
    </row>
    <row r="71" spans="3:10" ht="26.4" x14ac:dyDescent="0.25">
      <c r="C71" s="8" t="s">
        <v>22</v>
      </c>
      <c r="D71" s="8" t="s">
        <v>23</v>
      </c>
      <c r="E71" s="9" t="s">
        <v>24</v>
      </c>
    </row>
    <row r="72" spans="3:10" x14ac:dyDescent="0.25">
      <c r="C72" t="s">
        <v>25</v>
      </c>
      <c r="D72" s="3">
        <f>(SUM($D$64:$D$69)/(6*15)*(1.12))</f>
        <v>5295.347555555556</v>
      </c>
      <c r="E72" s="3">
        <f>(SUM($E$64:$E$69)/(6*15) *(1.25))</f>
        <v>4397.916666666667</v>
      </c>
    </row>
    <row r="73" spans="3:10" x14ac:dyDescent="0.25">
      <c r="C73" t="s">
        <v>26</v>
      </c>
      <c r="D73" s="3">
        <f>SUM($D$64:$D$69)/(6*15)*(1.08)</f>
        <v>5106.2280000000001</v>
      </c>
      <c r="E73" s="3">
        <f>SUM($E$64:$E$69)/(6*15) *(1.26)</f>
        <v>4433.1000000000004</v>
      </c>
    </row>
    <row r="74" spans="3:10" x14ac:dyDescent="0.25">
      <c r="C74" t="s">
        <v>27</v>
      </c>
      <c r="D74" s="3">
        <f>SUM($D$64:$D$69)/(6*15)*(1.02)</f>
        <v>4822.5486666666666</v>
      </c>
      <c r="E74" s="3">
        <f>SUM($E$64:$E$69)/(6*15) *(1.27)</f>
        <v>4468.2833333333338</v>
      </c>
    </row>
    <row r="76" spans="3:10" ht="13.8" thickBot="1" x14ac:dyDescent="0.3">
      <c r="D76" s="3"/>
    </row>
    <row r="77" spans="3:10" ht="13.8" thickBot="1" x14ac:dyDescent="0.3">
      <c r="C77" s="16" t="s">
        <v>28</v>
      </c>
      <c r="D77" s="17">
        <v>0</v>
      </c>
      <c r="E77" s="17">
        <v>1</v>
      </c>
      <c r="F77" s="17">
        <v>2</v>
      </c>
      <c r="G77" s="17">
        <v>3</v>
      </c>
      <c r="H77" s="17">
        <v>4</v>
      </c>
      <c r="I77" s="17">
        <v>5</v>
      </c>
      <c r="J77" s="18">
        <v>6</v>
      </c>
    </row>
    <row r="78" spans="3:10" x14ac:dyDescent="0.25">
      <c r="C78" s="10" t="s">
        <v>25</v>
      </c>
      <c r="D78" s="3">
        <f>D72</f>
        <v>5295.347555555556</v>
      </c>
      <c r="E78">
        <f>D78*1.12</f>
        <v>5930.7892622222234</v>
      </c>
      <c r="F78">
        <f t="shared" ref="F78:J78" si="26">E78*1.12</f>
        <v>6642.4839736888907</v>
      </c>
      <c r="G78">
        <f t="shared" si="26"/>
        <v>7439.5820505315587</v>
      </c>
      <c r="H78">
        <f t="shared" si="26"/>
        <v>8332.3318965953458</v>
      </c>
      <c r="I78">
        <f t="shared" si="26"/>
        <v>9332.2117241867891</v>
      </c>
      <c r="J78" s="11">
        <f t="shared" si="26"/>
        <v>10452.077131089205</v>
      </c>
    </row>
    <row r="79" spans="3:10" x14ac:dyDescent="0.25">
      <c r="C79" s="10" t="s">
        <v>26</v>
      </c>
      <c r="D79" s="3">
        <f>D73</f>
        <v>5106.2280000000001</v>
      </c>
      <c r="E79">
        <f>D79*1.08</f>
        <v>5514.7262400000009</v>
      </c>
      <c r="F79">
        <f t="shared" ref="F79:J79" si="27">E79*1.08</f>
        <v>5955.9043392000012</v>
      </c>
      <c r="G79">
        <f t="shared" si="27"/>
        <v>6432.3766863360015</v>
      </c>
      <c r="H79">
        <f t="shared" si="27"/>
        <v>6946.9668212428824</v>
      </c>
      <c r="I79">
        <f t="shared" si="27"/>
        <v>7502.7241669423138</v>
      </c>
      <c r="J79">
        <f t="shared" si="27"/>
        <v>8102.9421002976997</v>
      </c>
    </row>
    <row r="80" spans="3:10" ht="13.8" thickBot="1" x14ac:dyDescent="0.3">
      <c r="C80" s="12" t="s">
        <v>27</v>
      </c>
      <c r="D80" s="13">
        <f>D74</f>
        <v>4822.5486666666666</v>
      </c>
      <c r="E80" s="14">
        <f>D80*1.02</f>
        <v>4918.99964</v>
      </c>
      <c r="F80" s="14">
        <f t="shared" ref="F80:J80" si="28">E80*1.02</f>
        <v>5017.3796327999999</v>
      </c>
      <c r="G80" s="14">
        <f t="shared" si="28"/>
        <v>5117.7272254560003</v>
      </c>
      <c r="H80" s="14">
        <f t="shared" si="28"/>
        <v>5220.0817699651207</v>
      </c>
      <c r="I80" s="14">
        <f t="shared" si="28"/>
        <v>5324.4834053644236</v>
      </c>
      <c r="J80" s="14">
        <f t="shared" si="28"/>
        <v>5430.9730734717123</v>
      </c>
    </row>
    <row r="81" spans="3:10" ht="13.8" thickBot="1" x14ac:dyDescent="0.3">
      <c r="C81" s="16" t="s">
        <v>29</v>
      </c>
      <c r="D81" s="17"/>
      <c r="E81" s="17"/>
      <c r="F81" s="17"/>
      <c r="G81" s="17"/>
      <c r="H81" s="17"/>
      <c r="I81" s="17"/>
      <c r="J81" s="18"/>
    </row>
    <row r="82" spans="3:10" x14ac:dyDescent="0.25">
      <c r="C82" s="10" t="s">
        <v>25</v>
      </c>
      <c r="G82" s="3">
        <f>E72</f>
        <v>4397.916666666667</v>
      </c>
      <c r="H82">
        <f>G82*1.02</f>
        <v>4485.875</v>
      </c>
      <c r="I82">
        <f t="shared" ref="I82:J82" si="29">H82*1.02</f>
        <v>4575.5924999999997</v>
      </c>
      <c r="J82" s="11">
        <f t="shared" si="29"/>
        <v>4667.1043499999996</v>
      </c>
    </row>
    <row r="83" spans="3:10" x14ac:dyDescent="0.25">
      <c r="C83" s="10" t="s">
        <v>26</v>
      </c>
      <c r="G83" s="3">
        <f t="shared" ref="G83:G84" si="30">E73</f>
        <v>4433.1000000000004</v>
      </c>
      <c r="H83">
        <f t="shared" ref="H83:J84" si="31">G83*1.02</f>
        <v>4521.7620000000006</v>
      </c>
      <c r="I83">
        <f t="shared" si="31"/>
        <v>4612.1972400000004</v>
      </c>
      <c r="J83" s="11">
        <f t="shared" si="31"/>
        <v>4704.4411848000009</v>
      </c>
    </row>
    <row r="84" spans="3:10" x14ac:dyDescent="0.25">
      <c r="C84" s="10" t="s">
        <v>27</v>
      </c>
      <c r="G84" s="13">
        <f t="shared" si="30"/>
        <v>4468.2833333333338</v>
      </c>
      <c r="H84" s="14">
        <f t="shared" si="31"/>
        <v>4557.6490000000003</v>
      </c>
      <c r="I84" s="14">
        <f t="shared" si="31"/>
        <v>4648.8019800000002</v>
      </c>
      <c r="J84" s="15">
        <f t="shared" si="31"/>
        <v>4741.7780196000003</v>
      </c>
    </row>
    <row r="85" spans="3:10" x14ac:dyDescent="0.25">
      <c r="C85" s="19"/>
      <c r="D85" s="20" t="s">
        <v>25</v>
      </c>
      <c r="E85" s="20" t="s">
        <v>30</v>
      </c>
      <c r="F85" s="21" t="s">
        <v>27</v>
      </c>
    </row>
    <row r="86" spans="3:10" x14ac:dyDescent="0.25">
      <c r="C86" s="22"/>
      <c r="D86" s="4">
        <v>0</v>
      </c>
      <c r="E86" s="4">
        <v>1</v>
      </c>
      <c r="F86" s="23">
        <v>0</v>
      </c>
    </row>
    <row r="87" spans="3:10" x14ac:dyDescent="0.25">
      <c r="C87" s="22" t="s">
        <v>31</v>
      </c>
      <c r="D87">
        <v>166865.85295945342</v>
      </c>
      <c r="E87">
        <v>64996.346472997044</v>
      </c>
      <c r="F87">
        <v>-12305.718509926768</v>
      </c>
    </row>
    <row r="88" spans="3:10" x14ac:dyDescent="0.25">
      <c r="C88" s="24" t="s">
        <v>32</v>
      </c>
      <c r="D88" s="25">
        <f>X42</f>
        <v>151434.56392776789</v>
      </c>
      <c r="E88" s="25">
        <f>X43</f>
        <v>60968.029876024768</v>
      </c>
      <c r="F88" s="26">
        <f>X44</f>
        <v>-11478.703727188726</v>
      </c>
    </row>
    <row r="90" spans="3:10" x14ac:dyDescent="0.25">
      <c r="D90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43F1FD41BF640BF20BDC3E2D8949B" ma:contentTypeVersion="2" ma:contentTypeDescription="Create a new document." ma:contentTypeScope="" ma:versionID="dc357f2cc76ae672d1fabb08f4c008f1">
  <xsd:schema xmlns:xsd="http://www.w3.org/2001/XMLSchema" xmlns:xs="http://www.w3.org/2001/XMLSchema" xmlns:p="http://schemas.microsoft.com/office/2006/metadata/properties" xmlns:ns2="3aa82c61-0f3f-4ef0-8901-ad86591f5309" targetNamespace="http://schemas.microsoft.com/office/2006/metadata/properties" ma:root="true" ma:fieldsID="013dda993498dd6f9368380dfaea3c73" ns2:_="">
    <xsd:import namespace="3aa82c61-0f3f-4ef0-8901-ad86591f5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82c61-0f3f-4ef0-8901-ad86591f5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F1A622-4F63-4B18-A966-02406B9D1A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82c61-0f3f-4ef0-8901-ad86591f5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7B11D-9F11-4C90-B3AD-BB1AFDC444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0376B-E08E-4AD5-8BAD-56D70BD9F61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1</vt:lpstr>
      <vt:lpstr>Option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Talasek</dc:creator>
  <cp:keywords/>
  <dc:description/>
  <cp:lastModifiedBy>Prashant Shrestha</cp:lastModifiedBy>
  <cp:revision>8</cp:revision>
  <dcterms:created xsi:type="dcterms:W3CDTF">2022-01-30T18:38:25Z</dcterms:created>
  <dcterms:modified xsi:type="dcterms:W3CDTF">2023-08-09T12:46:14Z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0x01010099643F1FD41BF640BF20BDC3E2D8949B</vt:lpwstr>
  </property>
</Properties>
</file>