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ocks\India\"/>
    </mc:Choice>
  </mc:AlternateContent>
  <xr:revisionPtr revIDLastSave="0" documentId="13_ncr:1_{13D75964-7FE4-47EA-9BE2-44E2B96DFA9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VA Calculation" sheetId="3" r:id="rId1"/>
    <sheet name="MP" sheetId="2" r:id="rId2"/>
  </sheets>
  <calcPr calcId="191029"/>
</workbook>
</file>

<file path=xl/calcChain.xml><?xml version="1.0" encoding="utf-8"?>
<calcChain xmlns="http://schemas.openxmlformats.org/spreadsheetml/2006/main">
  <c r="H32" i="3" l="1"/>
  <c r="H33" i="3"/>
  <c r="G18" i="2"/>
  <c r="K5" i="2"/>
  <c r="L5" i="2" s="1"/>
  <c r="K6" i="2"/>
  <c r="M6" i="2" s="1"/>
  <c r="K7" i="2"/>
  <c r="M7" i="2" s="1"/>
  <c r="K8" i="2"/>
  <c r="M8" i="2" s="1"/>
  <c r="K4" i="2"/>
  <c r="M4" i="2" s="1"/>
  <c r="K15" i="2" s="1"/>
  <c r="I5" i="2"/>
  <c r="J5" i="2" s="1"/>
  <c r="I6" i="2"/>
  <c r="I7" i="2"/>
  <c r="I8" i="2"/>
  <c r="I4" i="2"/>
  <c r="H5" i="2"/>
  <c r="H6" i="2"/>
  <c r="H7" i="2"/>
  <c r="H8" i="2"/>
  <c r="H4" i="2"/>
  <c r="D48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" i="3"/>
  <c r="H31" i="3"/>
  <c r="G10" i="2"/>
  <c r="B10" i="2"/>
  <c r="K16" i="2" l="1"/>
  <c r="L16" i="2"/>
  <c r="L15" i="2"/>
  <c r="L7" i="2"/>
  <c r="J7" i="2"/>
  <c r="J6" i="2"/>
  <c r="J4" i="2"/>
  <c r="K18" i="2" s="1"/>
  <c r="L4" i="2"/>
  <c r="J16" i="2" s="1"/>
  <c r="L8" i="2"/>
  <c r="L6" i="2"/>
  <c r="J8" i="2"/>
  <c r="M5" i="2"/>
  <c r="J19" i="2" l="1"/>
  <c r="J18" i="2"/>
  <c r="L18" i="2" s="1"/>
  <c r="J15" i="2"/>
  <c r="J12" i="2"/>
  <c r="J21" i="2" l="1"/>
  <c r="J22" i="2"/>
  <c r="L19" i="2"/>
  <c r="K19" i="2"/>
</calcChain>
</file>

<file path=xl/sharedStrings.xml><?xml version="1.0" encoding="utf-8"?>
<sst xmlns="http://schemas.openxmlformats.org/spreadsheetml/2006/main" count="80" uniqueCount="55">
  <si>
    <t>Date</t>
  </si>
  <si>
    <t>OPEN</t>
  </si>
  <si>
    <t>H-O</t>
  </si>
  <si>
    <t>O-L</t>
  </si>
  <si>
    <t>Stretch</t>
  </si>
  <si>
    <t>RANGE</t>
  </si>
  <si>
    <t>VAH</t>
  </si>
  <si>
    <t>POC</t>
  </si>
  <si>
    <t>VAL</t>
  </si>
  <si>
    <t>Open</t>
  </si>
  <si>
    <t>High</t>
  </si>
  <si>
    <t>Low</t>
  </si>
  <si>
    <t>10/04/2024</t>
  </si>
  <si>
    <t>10/03/2024</t>
  </si>
  <si>
    <t>10/02/2024</t>
  </si>
  <si>
    <t>10/01/2024</t>
  </si>
  <si>
    <t>09/30/2024</t>
  </si>
  <si>
    <t>Pr. Week</t>
  </si>
  <si>
    <t>Close</t>
  </si>
  <si>
    <t>4 Weeks</t>
  </si>
  <si>
    <t>Price Range</t>
  </si>
  <si>
    <t>Prints</t>
  </si>
  <si>
    <t>B</t>
  </si>
  <si>
    <t>TPO Size</t>
  </si>
  <si>
    <t>2/3rd</t>
  </si>
  <si>
    <t>BF</t>
  </si>
  <si>
    <t>BEF</t>
  </si>
  <si>
    <t>BEFG</t>
  </si>
  <si>
    <t>BCEFG</t>
  </si>
  <si>
    <t>H</t>
  </si>
  <si>
    <t>GH</t>
  </si>
  <si>
    <t>CDGHIL</t>
  </si>
  <si>
    <t>GHIL</t>
  </si>
  <si>
    <t>GHL</t>
  </si>
  <si>
    <t>ABCEGM</t>
  </si>
  <si>
    <t>ABCDEGM</t>
  </si>
  <si>
    <t>ABCDGJM</t>
  </si>
  <si>
    <t>ABCDGHIJM</t>
  </si>
  <si>
    <t>ABCDGHIJKM</t>
  </si>
  <si>
    <t>ACDGHIJKLM</t>
  </si>
  <si>
    <t>CDGHIJKLM</t>
  </si>
  <si>
    <t>CDGHIJLM</t>
  </si>
  <si>
    <t>CDGHILM</t>
  </si>
  <si>
    <t>Average Stretch=</t>
  </si>
  <si>
    <t>Target1</t>
  </si>
  <si>
    <t>Target2</t>
  </si>
  <si>
    <t>Move From Open</t>
  </si>
  <si>
    <t>Open &amp; Previous Day Stretch</t>
  </si>
  <si>
    <t>Price point</t>
  </si>
  <si>
    <t>Open &amp; Average Stretch</t>
  </si>
  <si>
    <t>Situational</t>
  </si>
  <si>
    <t>Critical Factor H-L</t>
  </si>
  <si>
    <t>Today's Values</t>
  </si>
  <si>
    <t>0.382 RANGE</t>
  </si>
  <si>
    <t>0.618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</si>
</sst>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6" applyNumberFormat="0" applyAlignment="0" applyProtection="0"/>
    <xf numFmtId="0" fontId="5" fillId="28" borderId="7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8" applyNumberFormat="0" applyFill="0" applyAlignment="0" applyProtection="0"/>
    <xf numFmtId="0" fontId="9" fillId="0" borderId="9" applyNumberFormat="0" applyFill="0" applyAlignment="0" applyProtection="0"/>
    <xf numFmtId="0" fontId="10" fillId="0" borderId="10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6" applyNumberFormat="0" applyAlignment="0" applyProtection="0"/>
    <xf numFmtId="0" fontId="12" fillId="0" borderId="11" applyNumberFormat="0" applyFill="0" applyAlignment="0" applyProtection="0"/>
    <xf numFmtId="0" fontId="13" fillId="31" borderId="0" applyNumberFormat="0" applyBorder="0" applyAlignment="0" applyProtection="0"/>
    <xf numFmtId="0" fontId="1" fillId="32" borderId="12" applyNumberFormat="0" applyFont="0" applyAlignment="0" applyProtection="0"/>
    <xf numFmtId="0" fontId="14" fillId="27" borderId="13" applyNumberFormat="0" applyAlignment="0" applyProtection="0"/>
    <xf numFmtId="0" fontId="15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7" fillId="0" borderId="0" applyNumberFormat="0" applyFill="0" applyBorder="0" applyAlignment="0" applyProtection="0"/>
  </cellStyleXfs>
  <cellXfs count="32">
    <xf numFmtId="0" fontId="0" fillId="0" borderId="0" xfId="0"/>
    <xf numFmtId="0" fontId="16" fillId="0" borderId="0" xfId="0" applyFont="1"/>
    <xf numFmtId="0" fontId="16" fillId="0" borderId="1" xfId="0" applyFont="1" applyBorder="1"/>
    <xf numFmtId="14" fontId="0" fillId="0" borderId="0" xfId="0" applyNumberFormat="1"/>
    <xf numFmtId="4" fontId="0" fillId="0" borderId="0" xfId="0" applyNumberForma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4" xfId="0" applyBorder="1"/>
    <xf numFmtId="0" fontId="0" fillId="0" borderId="18" xfId="0" applyBorder="1"/>
    <xf numFmtId="2" fontId="0" fillId="0" borderId="1" xfId="0" applyNumberFormat="1" applyBorder="1"/>
    <xf numFmtId="2" fontId="18" fillId="0" borderId="1" xfId="0" applyNumberFormat="1" applyFont="1" applyBorder="1"/>
    <xf numFmtId="0" fontId="0" fillId="0" borderId="2" xfId="0" applyBorder="1"/>
    <xf numFmtId="0" fontId="16" fillId="0" borderId="0" xfId="0" applyFont="1" applyAlignment="1">
      <alignment horizontal="center" vertical="center"/>
    </xf>
    <xf numFmtId="9" fontId="0" fillId="0" borderId="0" xfId="0" applyNumberFormat="1"/>
    <xf numFmtId="0" fontId="0" fillId="33" borderId="0" xfId="0" applyFill="1"/>
    <xf numFmtId="4" fontId="0" fillId="0" borderId="1" xfId="0" applyNumberFormat="1" applyBorder="1"/>
    <xf numFmtId="4" fontId="0" fillId="0" borderId="19" xfId="0" applyNumberFormat="1" applyBorder="1"/>
    <xf numFmtId="0" fontId="19" fillId="0" borderId="0" xfId="0" applyFont="1"/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wrapText="1"/>
    </xf>
    <xf numFmtId="0" fontId="16" fillId="0" borderId="3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5" xfId="0" applyFont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MP!$B$2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MP!$A$3:$A$11</c:f>
              <c:strCache>
                <c:ptCount val="9"/>
                <c:pt idx="0">
                  <c:v>Today's Values</c:v>
                </c:pt>
                <c:pt idx="1">
                  <c:v>10/04/2024</c:v>
                </c:pt>
                <c:pt idx="2">
                  <c:v>10/03/2024</c:v>
                </c:pt>
                <c:pt idx="3">
                  <c:v>10/02/2024</c:v>
                </c:pt>
                <c:pt idx="4">
                  <c:v>10/01/2024</c:v>
                </c:pt>
                <c:pt idx="5">
                  <c:v>09/30/2024</c:v>
                </c:pt>
                <c:pt idx="6">
                  <c:v>Pr. Week</c:v>
                </c:pt>
                <c:pt idx="7">
                  <c:v>Critical Factor H-L</c:v>
                </c:pt>
                <c:pt idx="8">
                  <c:v>4 Weeks</c:v>
                </c:pt>
              </c:strCache>
            </c:strRef>
          </c:cat>
          <c:val>
            <c:numRef>
              <c:f>MP!$B$3:$B$11</c:f>
              <c:numCache>
                <c:formatCode>#,##0.00</c:formatCode>
                <c:ptCount val="9"/>
                <c:pt idx="1">
                  <c:v>5753.21</c:v>
                </c:pt>
                <c:pt idx="2">
                  <c:v>5718.78</c:v>
                </c:pt>
                <c:pt idx="3">
                  <c:v>5719.63</c:v>
                </c:pt>
                <c:pt idx="4">
                  <c:v>5757.73</c:v>
                </c:pt>
                <c:pt idx="5">
                  <c:v>5765.14</c:v>
                </c:pt>
                <c:pt idx="6">
                  <c:v>5767.37</c:v>
                </c:pt>
                <c:pt idx="7">
                  <c:v>5767.37</c:v>
                </c:pt>
                <c:pt idx="8">
                  <c:v>5767.37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F-4292-B823-4BAC43E520A7}"/>
            </c:ext>
          </c:extLst>
        </c:ser>
        <c:ser>
          <c:idx val="1"/>
          <c:order val="1"/>
          <c:tx>
            <c:strRef>
              <c:f>MP!$G$2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MP!$A$3:$A$11</c:f>
              <c:strCache>
                <c:ptCount val="9"/>
                <c:pt idx="0">
                  <c:v>Today's Values</c:v>
                </c:pt>
                <c:pt idx="1">
                  <c:v>10/04/2024</c:v>
                </c:pt>
                <c:pt idx="2">
                  <c:v>10/03/2024</c:v>
                </c:pt>
                <c:pt idx="3">
                  <c:v>10/02/2024</c:v>
                </c:pt>
                <c:pt idx="4">
                  <c:v>10/01/2024</c:v>
                </c:pt>
                <c:pt idx="5">
                  <c:v>09/30/2024</c:v>
                </c:pt>
                <c:pt idx="6">
                  <c:v>Pr. Week</c:v>
                </c:pt>
                <c:pt idx="7">
                  <c:v>Critical Factor H-L</c:v>
                </c:pt>
                <c:pt idx="8">
                  <c:v>4 Weeks</c:v>
                </c:pt>
              </c:strCache>
            </c:strRef>
          </c:cat>
          <c:val>
            <c:numRef>
              <c:f>MP!$G$3:$G$11</c:f>
              <c:numCache>
                <c:formatCode>#,##0.00</c:formatCode>
                <c:ptCount val="9"/>
                <c:pt idx="1">
                  <c:v>5702.83</c:v>
                </c:pt>
                <c:pt idx="2">
                  <c:v>5677.37</c:v>
                </c:pt>
                <c:pt idx="3">
                  <c:v>5674</c:v>
                </c:pt>
                <c:pt idx="4">
                  <c:v>5681.28</c:v>
                </c:pt>
                <c:pt idx="5">
                  <c:v>5703.53</c:v>
                </c:pt>
                <c:pt idx="6">
                  <c:v>5698.99</c:v>
                </c:pt>
                <c:pt idx="7">
                  <c:v>5674</c:v>
                </c:pt>
                <c:pt idx="8">
                  <c:v>5406.96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F-4292-B823-4BAC43E520A7}"/>
            </c:ext>
          </c:extLst>
        </c:ser>
        <c:ser>
          <c:idx val="2"/>
          <c:order val="2"/>
          <c:tx>
            <c:strRef>
              <c:f>MP!$C$2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MP!$A$3:$A$11</c:f>
              <c:strCache>
                <c:ptCount val="9"/>
                <c:pt idx="0">
                  <c:v>Today's Values</c:v>
                </c:pt>
                <c:pt idx="1">
                  <c:v>10/04/2024</c:v>
                </c:pt>
                <c:pt idx="2">
                  <c:v>10/03/2024</c:v>
                </c:pt>
                <c:pt idx="3">
                  <c:v>10/02/2024</c:v>
                </c:pt>
                <c:pt idx="4">
                  <c:v>10/01/2024</c:v>
                </c:pt>
                <c:pt idx="5">
                  <c:v>09/30/2024</c:v>
                </c:pt>
                <c:pt idx="6">
                  <c:v>Pr. Week</c:v>
                </c:pt>
                <c:pt idx="7">
                  <c:v>Critical Factor H-L</c:v>
                </c:pt>
                <c:pt idx="8">
                  <c:v>4 Weeks</c:v>
                </c:pt>
              </c:strCache>
            </c:strRef>
          </c:cat>
          <c:val>
            <c:numRef>
              <c:f>MP!$C$3:$C$11</c:f>
              <c:numCache>
                <c:formatCode>#,##0.00</c:formatCode>
                <c:ptCount val="9"/>
                <c:pt idx="0">
                  <c:v>5700</c:v>
                </c:pt>
                <c:pt idx="1">
                  <c:v>5737.48</c:v>
                </c:pt>
                <c:pt idx="2">
                  <c:v>5698.19</c:v>
                </c:pt>
                <c:pt idx="3">
                  <c:v>5698.14</c:v>
                </c:pt>
                <c:pt idx="4">
                  <c:v>5757.73</c:v>
                </c:pt>
                <c:pt idx="5">
                  <c:v>5726.52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7F-4292-B823-4BAC43E520A7}"/>
            </c:ext>
          </c:extLst>
        </c:ser>
        <c:ser>
          <c:idx val="3"/>
          <c:order val="3"/>
          <c:tx>
            <c:strRef>
              <c:f>MP!$F$2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MP!$A$3:$A$11</c:f>
              <c:strCache>
                <c:ptCount val="9"/>
                <c:pt idx="0">
                  <c:v>Today's Values</c:v>
                </c:pt>
                <c:pt idx="1">
                  <c:v>10/04/2024</c:v>
                </c:pt>
                <c:pt idx="2">
                  <c:v>10/03/2024</c:v>
                </c:pt>
                <c:pt idx="3">
                  <c:v>10/02/2024</c:v>
                </c:pt>
                <c:pt idx="4">
                  <c:v>10/01/2024</c:v>
                </c:pt>
                <c:pt idx="5">
                  <c:v>09/30/2024</c:v>
                </c:pt>
                <c:pt idx="6">
                  <c:v>Pr. Week</c:v>
                </c:pt>
                <c:pt idx="7">
                  <c:v>Critical Factor H-L</c:v>
                </c:pt>
                <c:pt idx="8">
                  <c:v>4 Weeks</c:v>
                </c:pt>
              </c:strCache>
            </c:strRef>
          </c:cat>
          <c:val>
            <c:numRef>
              <c:f>MP!$F$3:$F$11</c:f>
              <c:numCache>
                <c:formatCode>#,##0.00</c:formatCode>
                <c:ptCount val="9"/>
                <c:pt idx="1">
                  <c:v>5751.07</c:v>
                </c:pt>
                <c:pt idx="2">
                  <c:v>5699.94</c:v>
                </c:pt>
                <c:pt idx="3">
                  <c:v>5709.54</c:v>
                </c:pt>
                <c:pt idx="4">
                  <c:v>5708.75</c:v>
                </c:pt>
                <c:pt idx="5">
                  <c:v>5762.48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7F-4292-B823-4BAC43E520A7}"/>
            </c:ext>
          </c:extLst>
        </c:ser>
        <c:ser>
          <c:idx val="4"/>
          <c:order val="4"/>
          <c:tx>
            <c:strRef>
              <c:f>MP!$D$2</c:f>
              <c:strCache>
                <c:ptCount val="1"/>
                <c:pt idx="0">
                  <c:v>VAH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MP!$A$3:$A$11</c:f>
              <c:strCache>
                <c:ptCount val="9"/>
                <c:pt idx="0">
                  <c:v>Today's Values</c:v>
                </c:pt>
                <c:pt idx="1">
                  <c:v>10/04/2024</c:v>
                </c:pt>
                <c:pt idx="2">
                  <c:v>10/03/2024</c:v>
                </c:pt>
                <c:pt idx="3">
                  <c:v>10/02/2024</c:v>
                </c:pt>
                <c:pt idx="4">
                  <c:v>10/01/2024</c:v>
                </c:pt>
                <c:pt idx="5">
                  <c:v>09/30/2024</c:v>
                </c:pt>
                <c:pt idx="6">
                  <c:v>Pr. Week</c:v>
                </c:pt>
                <c:pt idx="7">
                  <c:v>Critical Factor H-L</c:v>
                </c:pt>
                <c:pt idx="8">
                  <c:v>4 Weeks</c:v>
                </c:pt>
              </c:strCache>
            </c:strRef>
          </c:cat>
          <c:val>
            <c:numRef>
              <c:f>MP!$D$3:$D$11</c:f>
              <c:numCache>
                <c:formatCode>#,##0.00</c:formatCode>
                <c:ptCount val="9"/>
                <c:pt idx="1">
                  <c:v>5735</c:v>
                </c:pt>
                <c:pt idx="2">
                  <c:v>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7F-4292-B823-4BAC43E520A7}"/>
            </c:ext>
          </c:extLst>
        </c:ser>
        <c:ser>
          <c:idx val="5"/>
          <c:order val="5"/>
          <c:tx>
            <c:strRef>
              <c:f>MP!$E$2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MP!$A$3:$A$11</c:f>
              <c:strCache>
                <c:ptCount val="9"/>
                <c:pt idx="0">
                  <c:v>Today's Values</c:v>
                </c:pt>
                <c:pt idx="1">
                  <c:v>10/04/2024</c:v>
                </c:pt>
                <c:pt idx="2">
                  <c:v>10/03/2024</c:v>
                </c:pt>
                <c:pt idx="3">
                  <c:v>10/02/2024</c:v>
                </c:pt>
                <c:pt idx="4">
                  <c:v>10/01/2024</c:v>
                </c:pt>
                <c:pt idx="5">
                  <c:v>09/30/2024</c:v>
                </c:pt>
                <c:pt idx="6">
                  <c:v>Pr. Week</c:v>
                </c:pt>
                <c:pt idx="7">
                  <c:v>Critical Factor H-L</c:v>
                </c:pt>
                <c:pt idx="8">
                  <c:v>4 Weeks</c:v>
                </c:pt>
              </c:strCache>
            </c:strRef>
          </c:cat>
          <c:val>
            <c:numRef>
              <c:f>MP!$E$3:$E$11</c:f>
              <c:numCache>
                <c:formatCode>#,##0.00</c:formatCode>
                <c:ptCount val="9"/>
                <c:pt idx="1">
                  <c:v>5714</c:v>
                </c:pt>
                <c:pt idx="2">
                  <c:v>5684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7F-4292-B823-4BAC43E52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501967"/>
        <c:axId val="1247499087"/>
      </c:lineChart>
      <c:catAx>
        <c:axId val="124750196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99087"/>
        <c:crosses val="autoZero"/>
        <c:auto val="1"/>
        <c:lblAlgn val="ctr"/>
        <c:lblOffset val="100"/>
        <c:noMultiLvlLbl val="0"/>
      </c:catAx>
      <c:valAx>
        <c:axId val="1247499087"/>
        <c:scaling>
          <c:orientation val="minMax"/>
          <c:min val="539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0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0</xdr:row>
      <xdr:rowOff>66675</xdr:rowOff>
    </xdr:from>
    <xdr:to>
      <xdr:col>27</xdr:col>
      <xdr:colOff>85725</xdr:colOff>
      <xdr:row>32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10630-8C94-3CA8-F14D-7FB645EAF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34A4-7EE0-4574-8A8D-C6592783B0C5}">
  <dimension ref="B1:H48"/>
  <sheetViews>
    <sheetView topLeftCell="A34" workbookViewId="0">
      <selection activeCell="K27" sqref="K27"/>
    </sheetView>
  </sheetViews>
  <sheetFormatPr defaultRowHeight="14.5" x14ac:dyDescent="0.35"/>
  <cols>
    <col min="2" max="2" width="10.7265625" bestFit="1" customWidth="1"/>
    <col min="3" max="3" width="14.6328125" customWidth="1"/>
  </cols>
  <sheetData>
    <row r="1" spans="2:4" x14ac:dyDescent="0.35">
      <c r="B1" t="s">
        <v>20</v>
      </c>
      <c r="C1" t="s">
        <v>21</v>
      </c>
    </row>
    <row r="3" spans="2:4" x14ac:dyDescent="0.35">
      <c r="B3">
        <v>5720</v>
      </c>
    </row>
    <row r="4" spans="2:4" x14ac:dyDescent="0.35">
      <c r="B4">
        <v>5719</v>
      </c>
      <c r="C4" t="s">
        <v>22</v>
      </c>
      <c r="D4">
        <f>LEN(C4)</f>
        <v>1</v>
      </c>
    </row>
    <row r="5" spans="2:4" x14ac:dyDescent="0.35">
      <c r="B5">
        <v>5718</v>
      </c>
      <c r="C5" t="s">
        <v>22</v>
      </c>
      <c r="D5">
        <f t="shared" ref="D5:D47" si="0">LEN(C5)</f>
        <v>1</v>
      </c>
    </row>
    <row r="6" spans="2:4" x14ac:dyDescent="0.35">
      <c r="B6">
        <v>5717</v>
      </c>
      <c r="C6" t="s">
        <v>22</v>
      </c>
      <c r="D6">
        <f t="shared" si="0"/>
        <v>1</v>
      </c>
    </row>
    <row r="7" spans="2:4" x14ac:dyDescent="0.35">
      <c r="B7">
        <v>5716</v>
      </c>
      <c r="C7" t="s">
        <v>22</v>
      </c>
      <c r="D7">
        <f t="shared" si="0"/>
        <v>1</v>
      </c>
    </row>
    <row r="8" spans="2:4" x14ac:dyDescent="0.35">
      <c r="B8">
        <v>5715</v>
      </c>
      <c r="C8" t="s">
        <v>22</v>
      </c>
      <c r="D8">
        <f t="shared" si="0"/>
        <v>1</v>
      </c>
    </row>
    <row r="9" spans="2:4" x14ac:dyDescent="0.35">
      <c r="B9">
        <v>5714</v>
      </c>
      <c r="C9" t="s">
        <v>22</v>
      </c>
      <c r="D9">
        <f t="shared" si="0"/>
        <v>1</v>
      </c>
    </row>
    <row r="10" spans="2:4" x14ac:dyDescent="0.35">
      <c r="B10">
        <v>5713</v>
      </c>
      <c r="C10" t="s">
        <v>22</v>
      </c>
      <c r="D10">
        <f t="shared" si="0"/>
        <v>1</v>
      </c>
    </row>
    <row r="11" spans="2:4" x14ac:dyDescent="0.35">
      <c r="B11">
        <v>5712</v>
      </c>
      <c r="C11" t="s">
        <v>25</v>
      </c>
      <c r="D11">
        <f t="shared" si="0"/>
        <v>2</v>
      </c>
    </row>
    <row r="12" spans="2:4" x14ac:dyDescent="0.35">
      <c r="B12">
        <v>5711</v>
      </c>
      <c r="C12" t="s">
        <v>25</v>
      </c>
      <c r="D12">
        <f t="shared" si="0"/>
        <v>2</v>
      </c>
    </row>
    <row r="13" spans="2:4" x14ac:dyDescent="0.35">
      <c r="B13">
        <v>5710</v>
      </c>
      <c r="C13" t="s">
        <v>26</v>
      </c>
      <c r="D13">
        <f t="shared" si="0"/>
        <v>3</v>
      </c>
    </row>
    <row r="14" spans="2:4" x14ac:dyDescent="0.35">
      <c r="B14">
        <v>5709</v>
      </c>
      <c r="C14" t="s">
        <v>26</v>
      </c>
      <c r="D14">
        <f t="shared" si="0"/>
        <v>3</v>
      </c>
    </row>
    <row r="15" spans="2:4" x14ac:dyDescent="0.35">
      <c r="B15">
        <v>5708</v>
      </c>
      <c r="C15" t="s">
        <v>27</v>
      </c>
      <c r="D15">
        <f t="shared" si="0"/>
        <v>4</v>
      </c>
    </row>
    <row r="16" spans="2:4" x14ac:dyDescent="0.35">
      <c r="B16">
        <v>5707</v>
      </c>
      <c r="C16" t="s">
        <v>27</v>
      </c>
      <c r="D16">
        <f t="shared" si="0"/>
        <v>4</v>
      </c>
    </row>
    <row r="17" spans="2:8" x14ac:dyDescent="0.35">
      <c r="B17">
        <v>5706</v>
      </c>
      <c r="C17" t="s">
        <v>28</v>
      </c>
      <c r="D17">
        <f t="shared" si="0"/>
        <v>5</v>
      </c>
    </row>
    <row r="18" spans="2:8" x14ac:dyDescent="0.35">
      <c r="B18">
        <v>5705</v>
      </c>
      <c r="C18" t="s">
        <v>28</v>
      </c>
      <c r="D18">
        <f t="shared" si="0"/>
        <v>5</v>
      </c>
    </row>
    <row r="19" spans="2:8" x14ac:dyDescent="0.35">
      <c r="B19">
        <v>5704</v>
      </c>
      <c r="C19" t="s">
        <v>28</v>
      </c>
      <c r="D19">
        <f t="shared" si="0"/>
        <v>5</v>
      </c>
    </row>
    <row r="20" spans="2:8" x14ac:dyDescent="0.35">
      <c r="B20">
        <v>5703</v>
      </c>
      <c r="C20" t="s">
        <v>34</v>
      </c>
      <c r="D20">
        <f t="shared" si="0"/>
        <v>6</v>
      </c>
    </row>
    <row r="21" spans="2:8" x14ac:dyDescent="0.35">
      <c r="B21">
        <v>5702</v>
      </c>
      <c r="C21" t="s">
        <v>34</v>
      </c>
      <c r="D21">
        <f t="shared" si="0"/>
        <v>6</v>
      </c>
    </row>
    <row r="22" spans="2:8" x14ac:dyDescent="0.35">
      <c r="B22">
        <v>5701</v>
      </c>
      <c r="C22" t="s">
        <v>34</v>
      </c>
      <c r="D22">
        <f t="shared" si="0"/>
        <v>6</v>
      </c>
    </row>
    <row r="23" spans="2:8" x14ac:dyDescent="0.35">
      <c r="B23">
        <v>5700</v>
      </c>
      <c r="C23" t="s">
        <v>35</v>
      </c>
      <c r="D23">
        <f t="shared" si="0"/>
        <v>7</v>
      </c>
    </row>
    <row r="24" spans="2:8" x14ac:dyDescent="0.35">
      <c r="B24">
        <v>5699</v>
      </c>
      <c r="C24" t="s">
        <v>35</v>
      </c>
      <c r="D24">
        <f t="shared" si="0"/>
        <v>7</v>
      </c>
    </row>
    <row r="25" spans="2:8" x14ac:dyDescent="0.35">
      <c r="B25">
        <v>5698</v>
      </c>
      <c r="C25" t="s">
        <v>35</v>
      </c>
      <c r="D25">
        <f t="shared" si="0"/>
        <v>7</v>
      </c>
    </row>
    <row r="26" spans="2:8" x14ac:dyDescent="0.35">
      <c r="B26">
        <v>5697</v>
      </c>
      <c r="C26" t="s">
        <v>35</v>
      </c>
      <c r="D26">
        <f t="shared" si="0"/>
        <v>7</v>
      </c>
    </row>
    <row r="27" spans="2:8" x14ac:dyDescent="0.35">
      <c r="B27">
        <v>5696</v>
      </c>
      <c r="C27" t="s">
        <v>35</v>
      </c>
      <c r="D27">
        <f t="shared" si="0"/>
        <v>7</v>
      </c>
    </row>
    <row r="28" spans="2:8" x14ac:dyDescent="0.35">
      <c r="B28">
        <v>5695</v>
      </c>
      <c r="C28" t="s">
        <v>36</v>
      </c>
      <c r="D28">
        <f t="shared" si="0"/>
        <v>7</v>
      </c>
    </row>
    <row r="29" spans="2:8" x14ac:dyDescent="0.35">
      <c r="B29">
        <v>5694</v>
      </c>
      <c r="C29" t="s">
        <v>37</v>
      </c>
      <c r="D29">
        <f t="shared" si="0"/>
        <v>9</v>
      </c>
      <c r="G29" t="s">
        <v>7</v>
      </c>
      <c r="H29">
        <v>5691</v>
      </c>
    </row>
    <row r="30" spans="2:8" x14ac:dyDescent="0.35">
      <c r="B30">
        <v>5693</v>
      </c>
      <c r="C30" t="s">
        <v>38</v>
      </c>
      <c r="D30">
        <f t="shared" si="0"/>
        <v>10</v>
      </c>
      <c r="G30" t="s">
        <v>23</v>
      </c>
      <c r="H30">
        <v>215</v>
      </c>
    </row>
    <row r="31" spans="2:8" x14ac:dyDescent="0.35">
      <c r="B31">
        <v>5692</v>
      </c>
      <c r="C31" t="s">
        <v>38</v>
      </c>
      <c r="D31">
        <f t="shared" si="0"/>
        <v>10</v>
      </c>
      <c r="G31" t="s">
        <v>24</v>
      </c>
      <c r="H31">
        <f>H30*2/3</f>
        <v>143.33333333333334</v>
      </c>
    </row>
    <row r="32" spans="2:8" x14ac:dyDescent="0.35">
      <c r="B32">
        <v>5691</v>
      </c>
      <c r="C32" s="16" t="s">
        <v>38</v>
      </c>
      <c r="D32">
        <f t="shared" si="0"/>
        <v>10</v>
      </c>
      <c r="G32" s="15">
        <v>0.68300000000000005</v>
      </c>
      <c r="H32">
        <f>H30*G32</f>
        <v>146.845</v>
      </c>
    </row>
    <row r="33" spans="2:8" x14ac:dyDescent="0.35">
      <c r="B33">
        <v>5690</v>
      </c>
      <c r="C33" t="s">
        <v>38</v>
      </c>
      <c r="D33">
        <f t="shared" si="0"/>
        <v>10</v>
      </c>
      <c r="G33" s="15">
        <v>0.7</v>
      </c>
      <c r="H33">
        <f>H30*G33</f>
        <v>150.5</v>
      </c>
    </row>
    <row r="34" spans="2:8" x14ac:dyDescent="0.35">
      <c r="B34">
        <v>5689</v>
      </c>
      <c r="C34" t="s">
        <v>39</v>
      </c>
      <c r="D34">
        <f t="shared" si="0"/>
        <v>10</v>
      </c>
    </row>
    <row r="35" spans="2:8" x14ac:dyDescent="0.35">
      <c r="B35">
        <v>5688</v>
      </c>
      <c r="C35" t="s">
        <v>40</v>
      </c>
      <c r="D35">
        <f t="shared" si="0"/>
        <v>9</v>
      </c>
    </row>
    <row r="36" spans="2:8" x14ac:dyDescent="0.35">
      <c r="B36">
        <v>5687</v>
      </c>
      <c r="C36" t="s">
        <v>41</v>
      </c>
      <c r="D36">
        <f t="shared" si="0"/>
        <v>8</v>
      </c>
    </row>
    <row r="37" spans="2:8" x14ac:dyDescent="0.35">
      <c r="B37">
        <v>5686</v>
      </c>
      <c r="C37" t="s">
        <v>41</v>
      </c>
      <c r="D37">
        <f t="shared" si="0"/>
        <v>8</v>
      </c>
    </row>
    <row r="38" spans="2:8" x14ac:dyDescent="0.35">
      <c r="B38">
        <v>5685</v>
      </c>
      <c r="C38" t="s">
        <v>42</v>
      </c>
      <c r="D38">
        <f t="shared" si="0"/>
        <v>7</v>
      </c>
    </row>
    <row r="39" spans="2:8" x14ac:dyDescent="0.35">
      <c r="B39">
        <v>5684</v>
      </c>
      <c r="C39" t="s">
        <v>31</v>
      </c>
      <c r="D39">
        <f t="shared" si="0"/>
        <v>6</v>
      </c>
    </row>
    <row r="40" spans="2:8" x14ac:dyDescent="0.35">
      <c r="B40">
        <v>5683</v>
      </c>
      <c r="C40" t="s">
        <v>32</v>
      </c>
      <c r="D40">
        <f t="shared" si="0"/>
        <v>4</v>
      </c>
    </row>
    <row r="41" spans="2:8" x14ac:dyDescent="0.35">
      <c r="B41">
        <v>5682</v>
      </c>
      <c r="C41" t="s">
        <v>32</v>
      </c>
      <c r="D41">
        <f t="shared" si="0"/>
        <v>4</v>
      </c>
    </row>
    <row r="42" spans="2:8" x14ac:dyDescent="0.35">
      <c r="B42">
        <v>5681</v>
      </c>
      <c r="C42" t="s">
        <v>33</v>
      </c>
      <c r="D42">
        <f t="shared" si="0"/>
        <v>3</v>
      </c>
    </row>
    <row r="43" spans="2:8" x14ac:dyDescent="0.35">
      <c r="B43">
        <v>5680</v>
      </c>
      <c r="C43" t="s">
        <v>30</v>
      </c>
      <c r="D43">
        <f t="shared" si="0"/>
        <v>2</v>
      </c>
    </row>
    <row r="44" spans="2:8" x14ac:dyDescent="0.35">
      <c r="B44">
        <v>5679</v>
      </c>
      <c r="C44" t="s">
        <v>30</v>
      </c>
      <c r="D44">
        <f t="shared" si="0"/>
        <v>2</v>
      </c>
    </row>
    <row r="45" spans="2:8" x14ac:dyDescent="0.35">
      <c r="B45">
        <v>5678</v>
      </c>
      <c r="C45" t="s">
        <v>29</v>
      </c>
      <c r="D45">
        <f t="shared" si="0"/>
        <v>1</v>
      </c>
    </row>
    <row r="46" spans="2:8" x14ac:dyDescent="0.35">
      <c r="B46">
        <v>5677</v>
      </c>
      <c r="C46" t="s">
        <v>29</v>
      </c>
      <c r="D46">
        <f t="shared" si="0"/>
        <v>1</v>
      </c>
    </row>
    <row r="47" spans="2:8" x14ac:dyDescent="0.35">
      <c r="B47">
        <v>5676</v>
      </c>
      <c r="C47" t="s">
        <v>29</v>
      </c>
      <c r="D47">
        <f t="shared" si="0"/>
        <v>1</v>
      </c>
    </row>
    <row r="48" spans="2:8" x14ac:dyDescent="0.35">
      <c r="D48">
        <f>SUM(D4:D47)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F4561-0DAA-4C81-A126-5B183A9C3739}">
  <dimension ref="A2:M22"/>
  <sheetViews>
    <sheetView tabSelected="1" topLeftCell="A4" workbookViewId="0">
      <selection activeCell="K15" sqref="K15"/>
    </sheetView>
  </sheetViews>
  <sheetFormatPr defaultRowHeight="14.5" x14ac:dyDescent="0.35"/>
  <cols>
    <col min="1" max="1" width="16.26953125" customWidth="1"/>
    <col min="3" max="7" width="7.81640625" bestFit="1" customWidth="1"/>
    <col min="8" max="9" width="7.1796875" customWidth="1"/>
    <col min="10" max="10" width="9.7265625" customWidth="1"/>
    <col min="12" max="13" width="11.7265625" bestFit="1" customWidth="1"/>
  </cols>
  <sheetData>
    <row r="2" spans="1:13" x14ac:dyDescent="0.35">
      <c r="A2" s="1" t="s">
        <v>0</v>
      </c>
      <c r="B2" s="1" t="s">
        <v>10</v>
      </c>
      <c r="C2" s="1" t="s">
        <v>9</v>
      </c>
      <c r="D2" s="1" t="s">
        <v>6</v>
      </c>
      <c r="E2" s="1" t="s">
        <v>8</v>
      </c>
      <c r="F2" s="1" t="s">
        <v>18</v>
      </c>
      <c r="G2" s="1" t="s">
        <v>11</v>
      </c>
      <c r="H2" s="14" t="s">
        <v>2</v>
      </c>
      <c r="I2" s="14" t="s">
        <v>3</v>
      </c>
      <c r="J2" s="14" t="s">
        <v>4</v>
      </c>
      <c r="K2" s="14" t="s">
        <v>5</v>
      </c>
      <c r="L2" s="14" t="s">
        <v>53</v>
      </c>
      <c r="M2" s="14" t="s">
        <v>54</v>
      </c>
    </row>
    <row r="3" spans="1:13" x14ac:dyDescent="0.35">
      <c r="A3" s="3" t="s">
        <v>52</v>
      </c>
      <c r="B3" s="4"/>
      <c r="C3" s="4">
        <v>5700</v>
      </c>
      <c r="D3" s="4"/>
      <c r="E3" s="4"/>
      <c r="F3" s="4"/>
      <c r="G3" s="4"/>
    </row>
    <row r="4" spans="1:13" x14ac:dyDescent="0.35">
      <c r="A4" t="s">
        <v>12</v>
      </c>
      <c r="B4" s="4">
        <v>5753.21</v>
      </c>
      <c r="C4" s="4">
        <v>5737.48</v>
      </c>
      <c r="D4" s="4">
        <v>5735</v>
      </c>
      <c r="E4" s="4">
        <v>5714</v>
      </c>
      <c r="F4" s="4">
        <v>5751.07</v>
      </c>
      <c r="G4" s="4">
        <v>5702.83</v>
      </c>
      <c r="H4" s="4">
        <f>B4-C4</f>
        <v>15.730000000000473</v>
      </c>
      <c r="I4" s="4">
        <f>C4-G4</f>
        <v>34.649999999999636</v>
      </c>
      <c r="J4" s="4">
        <f>MIN(H4,I4)</f>
        <v>15.730000000000473</v>
      </c>
      <c r="K4" s="4">
        <f>B4-G4</f>
        <v>50.380000000000109</v>
      </c>
      <c r="L4">
        <f>0.382*K4</f>
        <v>19.245160000000041</v>
      </c>
      <c r="M4">
        <f>0.618*K4</f>
        <v>31.134840000000068</v>
      </c>
    </row>
    <row r="5" spans="1:13" x14ac:dyDescent="0.35">
      <c r="A5" t="s">
        <v>13</v>
      </c>
      <c r="B5" s="4">
        <v>5718.78</v>
      </c>
      <c r="C5" s="4">
        <v>5698.19</v>
      </c>
      <c r="D5" s="4">
        <v>5703</v>
      </c>
      <c r="E5" s="4">
        <v>5684</v>
      </c>
      <c r="F5" s="4">
        <v>5699.94</v>
      </c>
      <c r="G5" s="4">
        <v>5677.37</v>
      </c>
      <c r="H5" s="4">
        <f t="shared" ref="H5:H8" si="0">B5-C5</f>
        <v>20.590000000000146</v>
      </c>
      <c r="I5" s="4">
        <f t="shared" ref="I5:I8" si="1">C5-G5</f>
        <v>20.819999999999709</v>
      </c>
      <c r="J5" s="4">
        <f t="shared" ref="J5:J8" si="2">MIN(H5,I5)</f>
        <v>20.590000000000146</v>
      </c>
      <c r="K5" s="4">
        <f t="shared" ref="K5:K8" si="3">B5-G5</f>
        <v>41.409999999999854</v>
      </c>
      <c r="L5">
        <f t="shared" ref="L5:L8" si="4">0.382*K5</f>
        <v>15.818619999999944</v>
      </c>
      <c r="M5">
        <f t="shared" ref="M5:M8" si="5">0.618*K5</f>
        <v>25.591379999999909</v>
      </c>
    </row>
    <row r="6" spans="1:13" x14ac:dyDescent="0.35">
      <c r="A6" t="s">
        <v>14</v>
      </c>
      <c r="B6" s="4">
        <v>5719.63</v>
      </c>
      <c r="C6" s="4">
        <v>5698.14</v>
      </c>
      <c r="D6" s="4"/>
      <c r="E6" s="4"/>
      <c r="F6" s="4">
        <v>5709.54</v>
      </c>
      <c r="G6" s="4">
        <v>5674</v>
      </c>
      <c r="H6" s="4">
        <f t="shared" si="0"/>
        <v>21.489999999999782</v>
      </c>
      <c r="I6" s="4">
        <f t="shared" si="1"/>
        <v>24.140000000000327</v>
      </c>
      <c r="J6" s="4">
        <f t="shared" si="2"/>
        <v>21.489999999999782</v>
      </c>
      <c r="K6" s="4">
        <f t="shared" si="3"/>
        <v>45.630000000000109</v>
      </c>
      <c r="L6">
        <f t="shared" si="4"/>
        <v>17.430660000000042</v>
      </c>
      <c r="M6">
        <f t="shared" si="5"/>
        <v>28.199340000000067</v>
      </c>
    </row>
    <row r="7" spans="1:13" x14ac:dyDescent="0.35">
      <c r="A7" t="s">
        <v>15</v>
      </c>
      <c r="B7" s="4">
        <v>5757.73</v>
      </c>
      <c r="C7" s="4">
        <v>5757.73</v>
      </c>
      <c r="D7" s="4"/>
      <c r="E7" s="4"/>
      <c r="F7" s="4">
        <v>5708.75</v>
      </c>
      <c r="G7" s="4">
        <v>5681.28</v>
      </c>
      <c r="H7" s="4">
        <f t="shared" si="0"/>
        <v>0</v>
      </c>
      <c r="I7" s="4">
        <f t="shared" si="1"/>
        <v>76.449999999999818</v>
      </c>
      <c r="J7" s="4">
        <f t="shared" si="2"/>
        <v>0</v>
      </c>
      <c r="K7" s="4">
        <f t="shared" si="3"/>
        <v>76.449999999999818</v>
      </c>
      <c r="L7">
        <f t="shared" si="4"/>
        <v>29.20389999999993</v>
      </c>
      <c r="M7">
        <f t="shared" si="5"/>
        <v>47.246099999999885</v>
      </c>
    </row>
    <row r="8" spans="1:13" x14ac:dyDescent="0.35">
      <c r="A8" t="s">
        <v>16</v>
      </c>
      <c r="B8" s="4">
        <v>5765.14</v>
      </c>
      <c r="C8" s="4">
        <v>5726.52</v>
      </c>
      <c r="D8" s="4"/>
      <c r="E8" s="4"/>
      <c r="F8" s="4">
        <v>5762.48</v>
      </c>
      <c r="G8" s="4">
        <v>5703.53</v>
      </c>
      <c r="H8" s="4">
        <f t="shared" si="0"/>
        <v>38.619999999999891</v>
      </c>
      <c r="I8" s="4">
        <f t="shared" si="1"/>
        <v>22.990000000000691</v>
      </c>
      <c r="J8" s="4">
        <f t="shared" si="2"/>
        <v>22.990000000000691</v>
      </c>
      <c r="K8" s="4">
        <f t="shared" si="3"/>
        <v>61.610000000000582</v>
      </c>
      <c r="L8">
        <f t="shared" si="4"/>
        <v>23.535020000000223</v>
      </c>
      <c r="M8">
        <f t="shared" si="5"/>
        <v>38.074980000000359</v>
      </c>
    </row>
    <row r="9" spans="1:13" x14ac:dyDescent="0.35">
      <c r="A9" t="s">
        <v>17</v>
      </c>
      <c r="B9" s="4">
        <v>5767.37</v>
      </c>
      <c r="C9" s="4"/>
      <c r="D9" s="4"/>
      <c r="E9" s="4"/>
      <c r="F9" s="4"/>
      <c r="G9" s="4">
        <v>5698.99</v>
      </c>
    </row>
    <row r="10" spans="1:13" x14ac:dyDescent="0.35">
      <c r="A10" t="s">
        <v>51</v>
      </c>
      <c r="B10" s="4">
        <f>MAX(B4:B9)</f>
        <v>5767.37</v>
      </c>
      <c r="C10" s="4"/>
      <c r="D10" s="4"/>
      <c r="E10" s="4"/>
      <c r="F10" s="4"/>
      <c r="G10" s="4">
        <f>MIN(G4:G9)</f>
        <v>5674</v>
      </c>
    </row>
    <row r="11" spans="1:13" x14ac:dyDescent="0.35">
      <c r="A11" t="s">
        <v>19</v>
      </c>
      <c r="B11" s="4">
        <v>5767.37</v>
      </c>
      <c r="C11" s="4"/>
      <c r="D11" s="4"/>
      <c r="E11" s="4"/>
      <c r="F11" s="4"/>
      <c r="G11" s="4">
        <v>5406.96</v>
      </c>
    </row>
    <row r="12" spans="1:13" x14ac:dyDescent="0.35">
      <c r="B12" s="4"/>
      <c r="C12" s="4"/>
      <c r="D12" s="4"/>
      <c r="E12" s="4"/>
      <c r="F12" s="4"/>
      <c r="G12" s="4"/>
      <c r="H12" s="19" t="s">
        <v>43</v>
      </c>
      <c r="J12" s="4">
        <f>AVERAGE(J4:J8)</f>
        <v>16.160000000000217</v>
      </c>
    </row>
    <row r="13" spans="1:13" x14ac:dyDescent="0.35">
      <c r="B13" s="4"/>
      <c r="C13" s="4"/>
      <c r="D13" s="4"/>
      <c r="E13" s="4"/>
      <c r="F13" s="4"/>
      <c r="G13" s="4"/>
      <c r="J13" s="4"/>
    </row>
    <row r="14" spans="1:13" x14ac:dyDescent="0.35">
      <c r="B14" s="4"/>
      <c r="C14" s="4"/>
      <c r="D14" s="4"/>
      <c r="E14" s="4"/>
      <c r="F14" s="4"/>
      <c r="G14" s="4"/>
      <c r="J14" t="s">
        <v>48</v>
      </c>
      <c r="K14" t="s">
        <v>44</v>
      </c>
      <c r="L14" t="s">
        <v>45</v>
      </c>
    </row>
    <row r="15" spans="1:13" x14ac:dyDescent="0.35">
      <c r="F15" s="13"/>
      <c r="G15" s="5"/>
      <c r="H15" s="20" t="s">
        <v>46</v>
      </c>
      <c r="I15" s="21"/>
      <c r="J15" s="11">
        <f>G18+L4</f>
        <v>5719.2451600000004</v>
      </c>
      <c r="K15" s="12">
        <f>G18+M4</f>
        <v>5731.1348399999997</v>
      </c>
      <c r="L15" s="12">
        <f>G18+K4</f>
        <v>5750.38</v>
      </c>
    </row>
    <row r="16" spans="1:13" x14ac:dyDescent="0.35">
      <c r="F16" s="6"/>
      <c r="H16" s="22"/>
      <c r="I16" s="23"/>
      <c r="J16" s="11">
        <f>G18-L4</f>
        <v>5680.7548399999996</v>
      </c>
      <c r="K16" s="12">
        <f>G18-M4</f>
        <v>5668.8651600000003</v>
      </c>
      <c r="L16" s="12">
        <f>G18-K4</f>
        <v>5649.62</v>
      </c>
    </row>
    <row r="17" spans="6:12" x14ac:dyDescent="0.35">
      <c r="F17" s="6"/>
      <c r="L17" s="7"/>
    </row>
    <row r="18" spans="6:12" ht="22.5" customHeight="1" x14ac:dyDescent="0.35">
      <c r="F18" s="2" t="s">
        <v>1</v>
      </c>
      <c r="G18" s="18">
        <f>C3</f>
        <v>5700</v>
      </c>
      <c r="H18" s="24" t="s">
        <v>47</v>
      </c>
      <c r="I18" s="25"/>
      <c r="J18" s="11">
        <f>G18+J4</f>
        <v>5715.7300000000005</v>
      </c>
      <c r="K18" s="12">
        <f>G18+(0.618*(K4-J4))</f>
        <v>5721.4137000000001</v>
      </c>
      <c r="L18" s="12">
        <f>J18+K4-J4</f>
        <v>5750.38</v>
      </c>
    </row>
    <row r="19" spans="6:12" ht="21" customHeight="1" x14ac:dyDescent="0.35">
      <c r="F19" s="6"/>
      <c r="H19" s="26"/>
      <c r="I19" s="27"/>
      <c r="J19" s="11">
        <f>G18-J4</f>
        <v>5684.2699999999995</v>
      </c>
      <c r="K19" s="12">
        <f>J19-(0.618*(K4-J4))</f>
        <v>5662.8562999999995</v>
      </c>
      <c r="L19" s="12">
        <f>J19-K8-J8</f>
        <v>5599.6699999999983</v>
      </c>
    </row>
    <row r="20" spans="6:12" x14ac:dyDescent="0.35">
      <c r="F20" s="6"/>
      <c r="G20" s="8"/>
      <c r="L20" s="7"/>
    </row>
    <row r="21" spans="6:12" x14ac:dyDescent="0.35">
      <c r="F21" s="6"/>
      <c r="H21" s="20" t="s">
        <v>49</v>
      </c>
      <c r="I21" s="21"/>
      <c r="J21" s="17">
        <f>G18+J12</f>
        <v>5716.16</v>
      </c>
      <c r="K21" s="28" t="s">
        <v>50</v>
      </c>
      <c r="L21" s="29"/>
    </row>
    <row r="22" spans="6:12" x14ac:dyDescent="0.35">
      <c r="F22" s="9"/>
      <c r="G22" s="10"/>
      <c r="H22" s="22"/>
      <c r="I22" s="23"/>
      <c r="J22" s="17">
        <f>G18-J12</f>
        <v>5683.84</v>
      </c>
      <c r="K22" s="30"/>
      <c r="L22" s="31"/>
    </row>
  </sheetData>
  <mergeCells count="4">
    <mergeCell ref="H15:I16"/>
    <mergeCell ref="H18:I19"/>
    <mergeCell ref="H21:I22"/>
    <mergeCell ref="K21:L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 Calculation</vt:lpstr>
      <vt:lpstr>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Pavilion</dc:creator>
  <cp:lastModifiedBy>Prashanth Bennur Mallikarjuna</cp:lastModifiedBy>
  <dcterms:created xsi:type="dcterms:W3CDTF">2018-02-19T13:45:26Z</dcterms:created>
  <dcterms:modified xsi:type="dcterms:W3CDTF">2024-10-06T18:19:22Z</dcterms:modified>
</cp:coreProperties>
</file>