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E:\COLLEGE\PRASHIM\APPLICATION_PACKAGE\MS-EXCEL\"/>
    </mc:Choice>
  </mc:AlternateContent>
  <xr:revisionPtr revIDLastSave="0" documentId="13_ncr:1_{BD906A08-15E0-4CD7-9869-0B9E7D97542E}" xr6:coauthVersionLast="36" xr6:coauthVersionMax="36" xr10:uidLastSave="{00000000-0000-0000-0000-000000000000}"/>
  <bookViews>
    <workbookView xWindow="0" yWindow="0" windowWidth="21600" windowHeight="10575" tabRatio="770" firstSheet="1" activeTab="6" xr2:uid="{00000000-000D-0000-FFFF-FFFF00000000}"/>
  </bookViews>
  <sheets>
    <sheet name="Basic" sheetId="4" r:id="rId1"/>
    <sheet name="LAB-1" sheetId="1" r:id="rId2"/>
    <sheet name="LAB-2" sheetId="3" r:id="rId3"/>
    <sheet name="LAB-3" sheetId="5" r:id="rId4"/>
    <sheet name="Scenario Summary" sheetId="7" r:id="rId5"/>
    <sheet name="LAB-4" sheetId="6" r:id="rId6"/>
    <sheet name="LAB-5 " sheetId="8" r:id="rId7"/>
    <sheet name="1st Quarter Sales" sheetId="9" r:id="rId8"/>
    <sheet name="Sheet3" sheetId="10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8" l="1"/>
  <c r="S7" i="8"/>
  <c r="T7" i="8"/>
  <c r="R8" i="8"/>
  <c r="S8" i="8"/>
  <c r="T8" i="8"/>
  <c r="R9" i="8"/>
  <c r="S9" i="8"/>
  <c r="T9" i="8"/>
  <c r="R10" i="8"/>
  <c r="S10" i="8"/>
  <c r="T10" i="8"/>
  <c r="S6" i="8"/>
  <c r="T6" i="8"/>
  <c r="R6" i="8"/>
  <c r="F9" i="8"/>
  <c r="G9" i="8" s="1"/>
  <c r="E6" i="8"/>
  <c r="F6" i="8" s="1"/>
  <c r="G6" i="8" s="1"/>
  <c r="E7" i="8"/>
  <c r="E8" i="8"/>
  <c r="F8" i="8" s="1"/>
  <c r="E9" i="8"/>
  <c r="E10" i="8"/>
  <c r="F10" i="8" s="1"/>
  <c r="G10" i="8" s="1"/>
  <c r="E5" i="8"/>
  <c r="F5" i="8" s="1"/>
  <c r="G5" i="8" s="1"/>
  <c r="G8" i="8" l="1"/>
  <c r="F7" i="8"/>
  <c r="G7" i="8" s="1"/>
  <c r="AC18" i="6"/>
  <c r="F9" i="6"/>
  <c r="F10" i="6"/>
  <c r="F11" i="6"/>
  <c r="V11" i="6" s="1"/>
  <c r="F12" i="6"/>
  <c r="F13" i="6"/>
  <c r="F14" i="6"/>
  <c r="F15" i="6"/>
  <c r="V15" i="6" s="1"/>
  <c r="F16" i="6"/>
  <c r="F17" i="6"/>
  <c r="L17" i="6"/>
  <c r="L16" i="6"/>
  <c r="L15" i="6"/>
  <c r="L14" i="6"/>
  <c r="L13" i="6"/>
  <c r="L12" i="6"/>
  <c r="L11" i="6"/>
  <c r="L10" i="6"/>
  <c r="L9" i="6"/>
  <c r="L8" i="6"/>
  <c r="U17" i="6"/>
  <c r="U16" i="6"/>
  <c r="U15" i="6"/>
  <c r="W15" i="6" s="1"/>
  <c r="U14" i="6"/>
  <c r="U13" i="6"/>
  <c r="W13" i="6" s="1"/>
  <c r="U12" i="6"/>
  <c r="U11" i="6"/>
  <c r="W11" i="6" s="1"/>
  <c r="U10" i="6"/>
  <c r="W10" i="6" s="1"/>
  <c r="U9" i="6"/>
  <c r="W9" i="6" s="1"/>
  <c r="U8" i="6"/>
  <c r="R17" i="6"/>
  <c r="R16" i="6"/>
  <c r="R15" i="6"/>
  <c r="R14" i="6"/>
  <c r="R13" i="6"/>
  <c r="R12" i="6"/>
  <c r="R11" i="6"/>
  <c r="R10" i="6"/>
  <c r="R9" i="6"/>
  <c r="R8" i="6"/>
  <c r="O17" i="6"/>
  <c r="O16" i="6"/>
  <c r="O15" i="6"/>
  <c r="O14" i="6"/>
  <c r="O13" i="6"/>
  <c r="O12" i="6"/>
  <c r="O11" i="6"/>
  <c r="O10" i="6"/>
  <c r="O9" i="6"/>
  <c r="O8" i="6"/>
  <c r="AE29" i="6"/>
  <c r="I17" i="6"/>
  <c r="V17" i="6" s="1"/>
  <c r="I16" i="6"/>
  <c r="I15" i="6"/>
  <c r="I14" i="6"/>
  <c r="I13" i="6"/>
  <c r="V13" i="6" s="1"/>
  <c r="I12" i="6"/>
  <c r="I11" i="6"/>
  <c r="I10" i="6"/>
  <c r="V10" i="6" s="1"/>
  <c r="I9" i="6"/>
  <c r="V9" i="6" s="1"/>
  <c r="I8" i="6"/>
  <c r="Y9" i="6" l="1"/>
  <c r="X9" i="6"/>
  <c r="Y13" i="6"/>
  <c r="X13" i="6"/>
  <c r="X17" i="6"/>
  <c r="Y17" i="6"/>
  <c r="Z15" i="6"/>
  <c r="Y10" i="6"/>
  <c r="X10" i="6"/>
  <c r="Y15" i="6"/>
  <c r="Y11" i="6"/>
  <c r="X15" i="6"/>
  <c r="W17" i="6"/>
  <c r="X11" i="6"/>
  <c r="W16" i="6"/>
  <c r="W12" i="6"/>
  <c r="W14" i="6"/>
  <c r="V14" i="6"/>
  <c r="V16" i="6"/>
  <c r="V12" i="6"/>
  <c r="F8" i="6"/>
  <c r="V8" i="6" s="1"/>
  <c r="Z13" i="6" s="1"/>
  <c r="AC9" i="6"/>
  <c r="AG35" i="6"/>
  <c r="AH35" i="6" s="1"/>
  <c r="AG34" i="6"/>
  <c r="AH34" i="6" s="1"/>
  <c r="AG32" i="6"/>
  <c r="AH32" i="6" s="1"/>
  <c r="AG33" i="6"/>
  <c r="AH33" i="6" s="1"/>
  <c r="AG29" i="6"/>
  <c r="AH29" i="6" s="1"/>
  <c r="AG30" i="6"/>
  <c r="AH30" i="6" s="1"/>
  <c r="AG31" i="6"/>
  <c r="AH31" i="6" s="1"/>
  <c r="AG28" i="6"/>
  <c r="AH28" i="6" s="1"/>
  <c r="AE28" i="6"/>
  <c r="AG10" i="6"/>
  <c r="AE35" i="6"/>
  <c r="AE34" i="6"/>
  <c r="AE32" i="6"/>
  <c r="AE33" i="6"/>
  <c r="AE31" i="6"/>
  <c r="AE30" i="6"/>
  <c r="Z12" i="6" l="1"/>
  <c r="Y12" i="6"/>
  <c r="X12" i="6"/>
  <c r="W8" i="6"/>
  <c r="X14" i="6"/>
  <c r="Z14" i="6"/>
  <c r="Y14" i="6"/>
  <c r="Z8" i="6"/>
  <c r="X8" i="6"/>
  <c r="Y8" i="6"/>
  <c r="Z11" i="6"/>
  <c r="Z9" i="6"/>
  <c r="Z16" i="6"/>
  <c r="Y16" i="6"/>
  <c r="X16" i="6"/>
  <c r="Z10" i="6"/>
  <c r="Z17" i="6"/>
  <c r="M29" i="5"/>
  <c r="M30" i="5"/>
  <c r="M31" i="5"/>
  <c r="M32" i="5"/>
  <c r="M33" i="5"/>
  <c r="M34" i="5"/>
  <c r="M35" i="5"/>
  <c r="M36" i="5"/>
  <c r="M28" i="5"/>
  <c r="D28" i="5"/>
  <c r="D29" i="5"/>
  <c r="D30" i="5"/>
  <c r="D31" i="5"/>
  <c r="D32" i="5"/>
  <c r="D33" i="5"/>
  <c r="D34" i="5"/>
  <c r="D35" i="5"/>
  <c r="D36" i="5"/>
  <c r="D37" i="5"/>
  <c r="D38" i="5"/>
  <c r="D27" i="5"/>
  <c r="J16" i="5"/>
  <c r="J18" i="5"/>
  <c r="J19" i="5"/>
  <c r="J20" i="5"/>
  <c r="J17" i="5"/>
  <c r="E22" i="5"/>
  <c r="E21" i="5"/>
  <c r="I20" i="5"/>
  <c r="H20" i="5"/>
  <c r="I19" i="5"/>
  <c r="H19" i="5"/>
  <c r="I18" i="5"/>
  <c r="H18" i="5"/>
  <c r="I17" i="5"/>
  <c r="E23" i="5" s="1"/>
  <c r="H17" i="5"/>
  <c r="I16" i="5"/>
  <c r="H16" i="5"/>
  <c r="E4" i="5"/>
  <c r="E5" i="5"/>
  <c r="E6" i="5"/>
  <c r="E7" i="5"/>
  <c r="E8" i="5"/>
  <c r="E9" i="5"/>
  <c r="E10" i="5"/>
  <c r="E11" i="5"/>
  <c r="E12" i="5"/>
  <c r="E3" i="5"/>
  <c r="H11" i="5" l="1"/>
  <c r="I11" i="5" s="1"/>
  <c r="G11" i="5"/>
  <c r="H7" i="5"/>
  <c r="I7" i="5" s="1"/>
  <c r="G7" i="5"/>
  <c r="G3" i="5"/>
  <c r="H3" i="5"/>
  <c r="I3" i="5" s="1"/>
  <c r="G9" i="5"/>
  <c r="H9" i="5"/>
  <c r="I9" i="5" s="1"/>
  <c r="G5" i="5"/>
  <c r="H5" i="5"/>
  <c r="I5" i="5" s="1"/>
  <c r="G12" i="5"/>
  <c r="H12" i="5"/>
  <c r="I12" i="5" s="1"/>
  <c r="I8" i="5"/>
  <c r="G8" i="5"/>
  <c r="H8" i="5"/>
  <c r="G4" i="5"/>
  <c r="H4" i="5"/>
  <c r="I4" i="5" s="1"/>
  <c r="H10" i="5"/>
  <c r="I10" i="5"/>
  <c r="G10" i="5"/>
  <c r="H6" i="5"/>
  <c r="I6" i="5" s="1"/>
  <c r="G6" i="5"/>
  <c r="M6" i="3"/>
  <c r="M7" i="3"/>
  <c r="M8" i="3"/>
  <c r="M9" i="3"/>
  <c r="M10" i="3"/>
  <c r="M11" i="3"/>
  <c r="M5" i="3"/>
  <c r="Q33" i="3"/>
  <c r="Q34" i="3"/>
  <c r="Q35" i="3"/>
  <c r="Q36" i="3"/>
  <c r="Q37" i="3"/>
  <c r="Q38" i="3"/>
  <c r="Q39" i="3"/>
  <c r="Q40" i="3"/>
  <c r="Q32" i="3"/>
  <c r="E26" i="3"/>
  <c r="E27" i="3"/>
  <c r="E25" i="3"/>
  <c r="E19" i="1"/>
  <c r="E18" i="1"/>
  <c r="E16" i="1"/>
  <c r="E14" i="1"/>
  <c r="E17" i="1"/>
  <c r="E13" i="1"/>
  <c r="E15" i="1"/>
  <c r="H5" i="3"/>
  <c r="H6" i="3"/>
  <c r="H7" i="3"/>
  <c r="H8" i="3"/>
  <c r="H4" i="3"/>
  <c r="I5" i="3"/>
  <c r="I6" i="3"/>
  <c r="I7" i="3"/>
  <c r="I8" i="3"/>
  <c r="I4" i="3"/>
  <c r="E16" i="3"/>
  <c r="G11" i="3"/>
  <c r="F11" i="3"/>
  <c r="E11" i="3"/>
  <c r="G10" i="3"/>
  <c r="F10" i="3"/>
  <c r="E10" i="3"/>
  <c r="H4" i="1"/>
  <c r="H5" i="1"/>
  <c r="H6" i="1"/>
  <c r="H7" i="1"/>
  <c r="H8" i="1"/>
  <c r="I5" i="1"/>
  <c r="I6" i="1"/>
  <c r="I7" i="1"/>
  <c r="I8" i="1"/>
  <c r="I4" i="1"/>
  <c r="K4" i="5" l="1"/>
  <c r="J4" i="5"/>
  <c r="K5" i="5"/>
  <c r="J5" i="5"/>
  <c r="J7" i="5"/>
  <c r="K7" i="5"/>
  <c r="J6" i="5"/>
  <c r="K6" i="5"/>
  <c r="K9" i="5"/>
  <c r="J9" i="5"/>
  <c r="K12" i="5"/>
  <c r="J12" i="5"/>
  <c r="K8" i="5"/>
  <c r="J8" i="5"/>
  <c r="K3" i="5"/>
  <c r="J3" i="5"/>
  <c r="J10" i="5"/>
  <c r="K10" i="5"/>
  <c r="J11" i="5"/>
  <c r="K11" i="5"/>
  <c r="F11" i="1"/>
  <c r="G11" i="1"/>
  <c r="F10" i="1"/>
  <c r="G10" i="1"/>
  <c r="E11" i="1" l="1"/>
  <c r="E10" i="1"/>
  <c r="J4" i="1"/>
  <c r="J5" i="1"/>
  <c r="J7" i="1"/>
  <c r="J8" i="1"/>
  <c r="J6" i="1"/>
  <c r="AC8" i="6"/>
  <c r="AD10" i="6" s="1"/>
</calcChain>
</file>

<file path=xl/sharedStrings.xml><?xml version="1.0" encoding="utf-8"?>
<sst xmlns="http://schemas.openxmlformats.org/spreadsheetml/2006/main" count="543" uniqueCount="251">
  <si>
    <t>Ram</t>
  </si>
  <si>
    <t>Shyam</t>
  </si>
  <si>
    <t>Hari</t>
  </si>
  <si>
    <t>Sita</t>
  </si>
  <si>
    <t>Gita</t>
  </si>
  <si>
    <t>MATH</t>
  </si>
  <si>
    <t>PHYSICS</t>
  </si>
  <si>
    <t>COMPUTER</t>
  </si>
  <si>
    <t>TOTAL</t>
  </si>
  <si>
    <t>AVERAGE</t>
  </si>
  <si>
    <t>CLASS</t>
  </si>
  <si>
    <t>NAME</t>
  </si>
  <si>
    <t>ROLL NO</t>
  </si>
  <si>
    <t>STUDENTS MARKS INFORMATION SHEET</t>
  </si>
  <si>
    <t>SUM</t>
  </si>
  <si>
    <t>PERCENTAGE</t>
  </si>
  <si>
    <t>DOB</t>
  </si>
  <si>
    <t>PRINCIPLE</t>
  </si>
  <si>
    <t>RATE</t>
  </si>
  <si>
    <t>TIME</t>
  </si>
  <si>
    <t>INTEREST</t>
  </si>
  <si>
    <t>Max. marks in Math</t>
  </si>
  <si>
    <t>Max. marks in Physics</t>
  </si>
  <si>
    <t>Max. marks in Computer</t>
  </si>
  <si>
    <t>Min. marks in Math</t>
  </si>
  <si>
    <t>Min. marks in Physics</t>
  </si>
  <si>
    <t>Min. marks in Computer</t>
  </si>
  <si>
    <t>Number ofstudents</t>
  </si>
  <si>
    <t>Name</t>
  </si>
  <si>
    <t>Marks</t>
  </si>
  <si>
    <t>Result</t>
  </si>
  <si>
    <t>Region</t>
  </si>
  <si>
    <t>Quantity</t>
  </si>
  <si>
    <t>Cost</t>
  </si>
  <si>
    <t>Revenue</t>
  </si>
  <si>
    <t>Profit</t>
  </si>
  <si>
    <t>Comment</t>
  </si>
  <si>
    <t>Asia</t>
  </si>
  <si>
    <t>Europe</t>
  </si>
  <si>
    <t>North America</t>
  </si>
  <si>
    <t>Africa</t>
  </si>
  <si>
    <t>Region is Asia and Quantity is above 50 then PASSED</t>
  </si>
  <si>
    <t>Nested IF: Calculate Commission</t>
  </si>
  <si>
    <t>Seller</t>
  </si>
  <si>
    <t>Sales</t>
  </si>
  <si>
    <t>Commission</t>
  </si>
  <si>
    <t>Mike</t>
  </si>
  <si>
    <t>Sally</t>
  </si>
  <si>
    <t>Amy</t>
  </si>
  <si>
    <t>Neal</t>
  </si>
  <si>
    <t>Peter</t>
  </si>
  <si>
    <t>Olivia</t>
  </si>
  <si>
    <t>Aiden</t>
  </si>
  <si>
    <t>ID</t>
  </si>
  <si>
    <t>Position</t>
  </si>
  <si>
    <t>Salary</t>
  </si>
  <si>
    <t>Grade</t>
  </si>
  <si>
    <t>Daily Allowance</t>
  </si>
  <si>
    <t>Provident Fund</t>
  </si>
  <si>
    <t>Gross Salary</t>
  </si>
  <si>
    <t>Tax</t>
  </si>
  <si>
    <t>Net Salary</t>
  </si>
  <si>
    <t>RAMESH</t>
  </si>
  <si>
    <t>GITA</t>
  </si>
  <si>
    <t>RITA</t>
  </si>
  <si>
    <t>MINA</t>
  </si>
  <si>
    <t>SHYAM</t>
  </si>
  <si>
    <t>HARI</t>
  </si>
  <si>
    <t>GOPAL</t>
  </si>
  <si>
    <t>RAKESH</t>
  </si>
  <si>
    <t>ANKIT</t>
  </si>
  <si>
    <t>MUKESH</t>
  </si>
  <si>
    <t>MANAGER</t>
  </si>
  <si>
    <t>CLERK</t>
  </si>
  <si>
    <t>ACCOUNTANT</t>
  </si>
  <si>
    <t>PROGRAMMAR</t>
  </si>
  <si>
    <t>DIRECTOR</t>
  </si>
  <si>
    <t>NO OF STUDENTS IN GRADE 11</t>
  </si>
  <si>
    <t>NO OF STUDENTS IN GRADE 12</t>
  </si>
  <si>
    <t>NO OF STUDENTS AVERAGE &gt;75</t>
  </si>
  <si>
    <t>RESULT</t>
  </si>
  <si>
    <t>FY 2022</t>
  </si>
  <si>
    <t>PROFITS</t>
  </si>
  <si>
    <t>TREND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</si>
  <si>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</si>
  <si>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</si>
  <si>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</si>
  <si>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</si>
  <si>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</si>
  <si>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</si>
  <si>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</si>
  <si>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</si>
  <si>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</si>
  <si>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</si>
  <si>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</si>
  <si>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</si>
  <si>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STUDENT</t>
  </si>
  <si>
    <t>QUIZ1</t>
  </si>
  <si>
    <t>QUIZ2</t>
  </si>
  <si>
    <t>EXAM1</t>
  </si>
  <si>
    <t>EXAM2</t>
  </si>
  <si>
    <t>GRADE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</si>
  <si>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</si>
  <si>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</si>
  <si>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</si>
  <si>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</si>
  <si>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</si>
  <si>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</si>
  <si>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</si>
  <si>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</si>
  <si>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</si>
  <si>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OrderDate</t>
  </si>
  <si>
    <t>Customer</t>
  </si>
  <si>
    <t>Item</t>
  </si>
  <si>
    <t>Units</t>
  </si>
  <si>
    <t>Unit Cost</t>
  </si>
  <si>
    <t>Total</t>
  </si>
  <si>
    <t>Jardine</t>
  </si>
  <si>
    <t>Binder</t>
  </si>
  <si>
    <t>Parent</t>
  </si>
  <si>
    <t>Smith</t>
  </si>
  <si>
    <t>Pen Set</t>
  </si>
  <si>
    <t>Thompson</t>
  </si>
  <si>
    <t>Kivell</t>
  </si>
  <si>
    <t>Sorvino</t>
  </si>
  <si>
    <t>Desk</t>
  </si>
  <si>
    <t>Gill</t>
  </si>
  <si>
    <t>Morgan</t>
  </si>
  <si>
    <t>Jones</t>
  </si>
  <si>
    <t>Pen</t>
  </si>
  <si>
    <t>Howard</t>
  </si>
  <si>
    <t>Pencil</t>
  </si>
  <si>
    <t>Andrews</t>
  </si>
  <si>
    <t>ENGLISH</t>
  </si>
  <si>
    <t>NEPALI</t>
  </si>
  <si>
    <t>MATHS</t>
  </si>
  <si>
    <t>CHEMISTRY</t>
  </si>
  <si>
    <t>RANK</t>
  </si>
  <si>
    <t>TH</t>
  </si>
  <si>
    <t>PR</t>
  </si>
  <si>
    <t>CODE</t>
  </si>
  <si>
    <t>MOBILE</t>
  </si>
  <si>
    <t>UNIT PRICE</t>
  </si>
  <si>
    <t>Samsung</t>
  </si>
  <si>
    <t>Nokia</t>
  </si>
  <si>
    <t>S</t>
  </si>
  <si>
    <t>N</t>
  </si>
  <si>
    <t>B</t>
  </si>
  <si>
    <t>I</t>
  </si>
  <si>
    <t>DATE</t>
  </si>
  <si>
    <t>CUSTOMER</t>
  </si>
  <si>
    <t>PHONE</t>
  </si>
  <si>
    <t>UNIT QTY</t>
  </si>
  <si>
    <t>MODEL</t>
  </si>
  <si>
    <t>PART NO</t>
  </si>
  <si>
    <t>FLIGHT RANGE</t>
  </si>
  <si>
    <t>PRICE</t>
  </si>
  <si>
    <t>1000-165-B1</t>
  </si>
  <si>
    <t>BALLEN</t>
  </si>
  <si>
    <t>CARLOTA</t>
  </si>
  <si>
    <t>MAJESTIC BEA</t>
  </si>
  <si>
    <t>1001-540-C101</t>
  </si>
  <si>
    <t>1002-394-M</t>
  </si>
  <si>
    <t>1003-307-C</t>
  </si>
  <si>
    <t>1004-848-S10</t>
  </si>
  <si>
    <t>1005-155-S10</t>
  </si>
  <si>
    <t>1006-552-T10</t>
  </si>
  <si>
    <t>1007-674-O10</t>
  </si>
  <si>
    <t>ETHIAD</t>
  </si>
  <si>
    <t>SYRIAN</t>
  </si>
  <si>
    <t>FLY DUBAI</t>
  </si>
  <si>
    <t>QATAR</t>
  </si>
  <si>
    <t>CHINESE AIR</t>
  </si>
  <si>
    <t>EXAM</t>
  </si>
  <si>
    <t>SCORE</t>
  </si>
  <si>
    <t>FIRST TERM</t>
  </si>
  <si>
    <t>SECOND TERM</t>
  </si>
  <si>
    <t>THIRD TERM</t>
  </si>
  <si>
    <t>FINAL SCORE</t>
  </si>
  <si>
    <t>HIGHET PRICE</t>
  </si>
  <si>
    <t>LOWER PRICE</t>
  </si>
  <si>
    <t>TOTAL BOOKS</t>
  </si>
  <si>
    <t>NUMBER OF BOOKS</t>
  </si>
  <si>
    <t>UNIT PROFIT</t>
  </si>
  <si>
    <t>TOTAL PROFIT</t>
  </si>
  <si>
    <t>$F$51</t>
  </si>
  <si>
    <t>$G$54</t>
  </si>
  <si>
    <t>PROFIT ON 60</t>
  </si>
  <si>
    <t>Created by lab2 on 12/2/2022
Modified by lab2 on 12/2/2022</t>
  </si>
  <si>
    <t>PROFIT ON 70</t>
  </si>
  <si>
    <t>PROFIT ON 80</t>
  </si>
  <si>
    <t>PROFIT ON 90</t>
  </si>
  <si>
    <t>PROFIT ON 100</t>
  </si>
  <si>
    <t>Created by lab2 on 12/2/2022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</si>
  <si>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</si>
  <si>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</si>
  <si>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</si>
  <si>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</si>
  <si>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</si>
  <si>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</si>
  <si>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</si>
  <si>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RAM</t>
  </si>
  <si>
    <t>SITA</t>
  </si>
  <si>
    <t>RAGHU</t>
  </si>
  <si>
    <t>RAGHAV</t>
  </si>
  <si>
    <t>I-Phone</t>
  </si>
  <si>
    <t>Vivo</t>
  </si>
  <si>
    <t xml:space="preserve">MENU ITEMS </t>
  </si>
  <si>
    <t>QUANTITY</t>
  </si>
  <si>
    <t>MENU COST</t>
  </si>
  <si>
    <t>VAT</t>
  </si>
  <si>
    <t>Big Mac</t>
  </si>
  <si>
    <t>Hamburger</t>
  </si>
  <si>
    <t>Cheeseburger</t>
  </si>
  <si>
    <t>BBQ Ranch Burger</t>
  </si>
  <si>
    <t>Double Cheese Burger</t>
  </si>
  <si>
    <t>McDouble</t>
  </si>
  <si>
    <t>Absolute Cell Reference: Calculate VAT</t>
  </si>
  <si>
    <t>TAX RATE</t>
  </si>
  <si>
    <t>JOHN</t>
  </si>
  <si>
    <t>ROMAN</t>
  </si>
  <si>
    <t>SETH</t>
  </si>
  <si>
    <t>DEAN</t>
  </si>
  <si>
    <t>MIKE</t>
  </si>
  <si>
    <t>Annual Income ($)</t>
  </si>
  <si>
    <t>Annual Income Tax ($)</t>
  </si>
  <si>
    <t>Mixed Cell Reference: Calculate Annual Income Tax Based on Tax Rates</t>
  </si>
  <si>
    <t>Salesperson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</si>
  <si>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</si>
  <si>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</si>
  <si>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</si>
  <si>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</si>
  <si>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</si>
  <si>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</si>
  <si>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</si>
  <si>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</si>
  <si>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</si>
  <si>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</si>
  <si>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</si>
  <si>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</si>
  <si>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</si>
  <si>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</si>
  <si>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</si>
  <si>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</si>
  <si>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</si>
  <si>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</si>
  <si>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Row Labels</t>
  </si>
  <si>
    <t>Grand Total</t>
  </si>
  <si>
    <t>Sum of Account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</si>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</sst>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m/d/yy;@"/>
    <numFmt numFmtId="166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</font>
    <font>
      <sz val="14"/>
      <color theme="0"/>
      <name val="Calibr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9" fontId="0" fillId="0" borderId="1" xfId="0" applyNumberFormat="1" applyBorder="1"/>
    <xf numFmtId="14" fontId="0" fillId="0" borderId="1" xfId="0" applyNumberFormat="1" applyBorder="1"/>
    <xf numFmtId="0" fontId="3" fillId="0" borderId="0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5" borderId="1" xfId="0" applyFill="1" applyBorder="1"/>
    <xf numFmtId="0" fontId="1" fillId="0" borderId="1" xfId="0" applyFont="1" applyBorder="1"/>
    <xf numFmtId="9" fontId="0" fillId="0" borderId="1" xfId="2" applyFont="1" applyBorder="1"/>
    <xf numFmtId="0" fontId="1" fillId="0" borderId="1" xfId="0" applyFont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6" fillId="0" borderId="0" xfId="0" applyFont="1" applyFill="1" applyBorder="1" applyAlignment="1" applyProtection="1">
      <alignment horizontal="left" vertical="center"/>
    </xf>
    <xf numFmtId="165" fontId="6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  <protection locked="0"/>
    </xf>
    <xf numFmtId="43" fontId="6" fillId="0" borderId="0" xfId="3" applyFont="1" applyFill="1" applyBorder="1" applyAlignment="1" applyProtection="1">
      <alignment horizontal="left" vertical="center"/>
    </xf>
    <xf numFmtId="43" fontId="6" fillId="0" borderId="0" xfId="3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8" fillId="8" borderId="7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left"/>
    </xf>
    <xf numFmtId="0" fontId="0" fillId="0" borderId="3" xfId="0" applyFill="1" applyBorder="1" applyAlignment="1"/>
    <xf numFmtId="0" fontId="9" fillId="9" borderId="0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left"/>
    </xf>
    <xf numFmtId="0" fontId="9" fillId="9" borderId="6" xfId="0" applyFont="1" applyFill="1" applyBorder="1" applyAlignment="1">
      <alignment horizontal="left"/>
    </xf>
    <xf numFmtId="0" fontId="11" fillId="8" borderId="5" xfId="0" applyFont="1" applyFill="1" applyBorder="1" applyAlignment="1">
      <alignment horizontal="right"/>
    </xf>
    <xf numFmtId="0" fontId="11" fillId="8" borderId="7" xfId="0" applyFont="1" applyFill="1" applyBorder="1" applyAlignment="1">
      <alignment horizontal="right"/>
    </xf>
    <xf numFmtId="0" fontId="0" fillId="10" borderId="0" xfId="0" applyFill="1" applyBorder="1" applyAlignment="1"/>
    <xf numFmtId="0" fontId="12" fillId="0" borderId="0" xfId="0" applyFont="1" applyFill="1" applyBorder="1" applyAlignment="1">
      <alignment vertical="top" wrapText="1"/>
    </xf>
    <xf numFmtId="0" fontId="0" fillId="6" borderId="1" xfId="0" applyFill="1" applyBorder="1"/>
    <xf numFmtId="10" fontId="0" fillId="0" borderId="1" xfId="0" applyNumberFormat="1" applyBorder="1"/>
    <xf numFmtId="0" fontId="0" fillId="11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164" fontId="0" fillId="0" borderId="0" xfId="4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3" fillId="12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</cellXfs>
  <cellStyles count="5">
    <cellStyle name="Comma" xfId="3" builtinId="3"/>
    <cellStyle name="Currency 2" xfId="4" xr:uid="{00000000-0005-0000-0000-000001000000}"/>
    <cellStyle name="Hyperlink" xfId="1" builtinId="8"/>
    <cellStyle name="Normal" xfId="0" builtinId="0"/>
    <cellStyle name="Percent" xfId="2" builtinId="5"/>
  </cellStyles>
  <dxfs count="17">
    <dxf>
      <alignment horizontal="left" vertical="bottom" textRotation="0" wrapText="0" indent="0" justifyLastLine="0" shrinkToFit="0" readingOrder="0"/>
    </dxf>
    <dxf>
      <numFmt numFmtId="164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auto="1"/>
        <name val="Calibri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none"/>
      </font>
    </dxf>
    <dxf>
      <font>
        <color rgb="FFFF0000"/>
      </font>
      <numFmt numFmtId="5" formatCode="#,##0_);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'1st Quarter Sales'!$C$1</c:f>
              <c:strCache>
                <c:ptCount val="1"/>
                <c:pt idx="0">
                  <c:v>Account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'1st Quarter Sales'!$A$2:$B$40</c15:sqref>
                  </c15:fullRef>
                  <c15:levelRef>
                    <c15:sqref>'1st Quarter Sales'!$A$2:$A$40</c15:sqref>
                  </c15:levelRef>
                </c:ext>
              </c:extLst>
              <c:f>'1st Quarter Sales'!$A$2:$A$40</c:f>
              <c:strCache>
                <c:ptCount val="39"/>
                <c:pt idx="0">
                  <c:v>Albertson, Kathy</c:v>
                </c:pt>
                <c:pt idx="1">
                  <c:v>Albertson, Kathy</c:v>
                </c:pt>
                <c:pt idx="2">
                  <c:v>Albertson, Kathy</c:v>
                </c:pt>
                <c:pt idx="3">
                  <c:v>Albertson, Kathy</c:v>
                </c:pt>
                <c:pt idx="4">
                  <c:v>Brennan, Michael</c:v>
                </c:pt>
                <c:pt idx="5">
                  <c:v>Brennan, Michael</c:v>
                </c:pt>
                <c:pt idx="6">
                  <c:v>Brennan, Michael</c:v>
                </c:pt>
                <c:pt idx="7">
                  <c:v>Brennan, Michael</c:v>
                </c:pt>
                <c:pt idx="8">
                  <c:v>Brennan, Michael</c:v>
                </c:pt>
                <c:pt idx="9">
                  <c:v>Davis, William</c:v>
                </c:pt>
                <c:pt idx="10">
                  <c:v>Davis, William</c:v>
                </c:pt>
                <c:pt idx="11">
                  <c:v>Davis, William</c:v>
                </c:pt>
                <c:pt idx="12">
                  <c:v>Davis, William</c:v>
                </c:pt>
                <c:pt idx="13">
                  <c:v>Dumlao, Richard</c:v>
                </c:pt>
                <c:pt idx="14">
                  <c:v>Dumlao, Richard</c:v>
                </c:pt>
                <c:pt idx="15">
                  <c:v>Dumlao, Richard</c:v>
                </c:pt>
                <c:pt idx="16">
                  <c:v>Flores, Tia</c:v>
                </c:pt>
                <c:pt idx="17">
                  <c:v>Flores, Tia</c:v>
                </c:pt>
                <c:pt idx="18">
                  <c:v>Flores, Tia</c:v>
                </c:pt>
                <c:pt idx="19">
                  <c:v>Flores, Tia</c:v>
                </c:pt>
                <c:pt idx="20">
                  <c:v>Flores, Tia</c:v>
                </c:pt>
                <c:pt idx="21">
                  <c:v>Flores, Tia</c:v>
                </c:pt>
                <c:pt idx="22">
                  <c:v>Post, Melissa</c:v>
                </c:pt>
                <c:pt idx="23">
                  <c:v>Post, Melissa</c:v>
                </c:pt>
                <c:pt idx="24">
                  <c:v>Post, Melissa</c:v>
                </c:pt>
                <c:pt idx="25">
                  <c:v>Post, Melissa</c:v>
                </c:pt>
                <c:pt idx="26">
                  <c:v>Thompson, Shannon</c:v>
                </c:pt>
                <c:pt idx="27">
                  <c:v>Thompson, Shannon</c:v>
                </c:pt>
                <c:pt idx="28">
                  <c:v>Thompson, Shannon</c:v>
                </c:pt>
                <c:pt idx="29">
                  <c:v>Thompson, Shannon</c:v>
                </c:pt>
                <c:pt idx="30">
                  <c:v>Thompson, Shannon</c:v>
                </c:pt>
                <c:pt idx="31">
                  <c:v>Walters, Chris</c:v>
                </c:pt>
                <c:pt idx="32">
                  <c:v>Walters, Chris</c:v>
                </c:pt>
                <c:pt idx="33">
                  <c:v>Walters, Chris</c:v>
                </c:pt>
                <c:pt idx="34">
                  <c:v>Walters, Chris</c:v>
                </c:pt>
                <c:pt idx="35">
                  <c:v>Walters, Chris</c:v>
                </c:pt>
                <c:pt idx="36">
                  <c:v>Walters, Chris</c:v>
                </c:pt>
                <c:pt idx="37">
                  <c:v>Walters, Chris</c:v>
                </c:pt>
                <c:pt idx="38">
                  <c:v>Walters, Chris</c:v>
                </c:pt>
              </c:strCache>
            </c:strRef>
          </c:cat>
          <c:val>
            <c:numRef>
              <c:f>'1st Quarter Sales'!$C$2:$C$40</c:f>
              <c:numCache>
                <c:formatCode>General</c:formatCode>
                <c:ptCount val="39"/>
                <c:pt idx="0">
                  <c:v>29386</c:v>
                </c:pt>
                <c:pt idx="1">
                  <c:v>74830</c:v>
                </c:pt>
                <c:pt idx="2">
                  <c:v>90099</c:v>
                </c:pt>
                <c:pt idx="3">
                  <c:v>74830</c:v>
                </c:pt>
                <c:pt idx="4">
                  <c:v>82853</c:v>
                </c:pt>
                <c:pt idx="5">
                  <c:v>72949</c:v>
                </c:pt>
                <c:pt idx="6">
                  <c:v>90044</c:v>
                </c:pt>
                <c:pt idx="7">
                  <c:v>82853</c:v>
                </c:pt>
                <c:pt idx="8">
                  <c:v>72949</c:v>
                </c:pt>
                <c:pt idx="9">
                  <c:v>55223</c:v>
                </c:pt>
                <c:pt idx="10">
                  <c:v>10354</c:v>
                </c:pt>
                <c:pt idx="11">
                  <c:v>50192</c:v>
                </c:pt>
                <c:pt idx="12">
                  <c:v>27589</c:v>
                </c:pt>
                <c:pt idx="13">
                  <c:v>67275</c:v>
                </c:pt>
                <c:pt idx="14">
                  <c:v>41828</c:v>
                </c:pt>
                <c:pt idx="15">
                  <c:v>87543</c:v>
                </c:pt>
                <c:pt idx="16">
                  <c:v>97446</c:v>
                </c:pt>
                <c:pt idx="17">
                  <c:v>41400</c:v>
                </c:pt>
                <c:pt idx="18">
                  <c:v>30974</c:v>
                </c:pt>
                <c:pt idx="19">
                  <c:v>41400</c:v>
                </c:pt>
                <c:pt idx="20">
                  <c:v>30974</c:v>
                </c:pt>
                <c:pt idx="21">
                  <c:v>30974</c:v>
                </c:pt>
                <c:pt idx="22">
                  <c:v>78532</c:v>
                </c:pt>
                <c:pt idx="23">
                  <c:v>78532</c:v>
                </c:pt>
                <c:pt idx="24">
                  <c:v>65532</c:v>
                </c:pt>
                <c:pt idx="25">
                  <c:v>78532</c:v>
                </c:pt>
                <c:pt idx="26">
                  <c:v>91987</c:v>
                </c:pt>
                <c:pt idx="27">
                  <c:v>91041</c:v>
                </c:pt>
                <c:pt idx="28">
                  <c:v>91987</c:v>
                </c:pt>
                <c:pt idx="29">
                  <c:v>91041</c:v>
                </c:pt>
                <c:pt idx="30">
                  <c:v>91987</c:v>
                </c:pt>
                <c:pt idx="31">
                  <c:v>55667</c:v>
                </c:pt>
                <c:pt idx="32">
                  <c:v>54393</c:v>
                </c:pt>
                <c:pt idx="33">
                  <c:v>40028</c:v>
                </c:pt>
                <c:pt idx="34">
                  <c:v>55667</c:v>
                </c:pt>
                <c:pt idx="35">
                  <c:v>54393</c:v>
                </c:pt>
                <c:pt idx="36">
                  <c:v>54393</c:v>
                </c:pt>
                <c:pt idx="37">
                  <c:v>55667</c:v>
                </c:pt>
                <c:pt idx="38">
                  <c:v>27589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E18-91D5-F5DB4967C10D}"/>
            </c:ext>
          </c:extLst>
        </c:ser>
        <c:ser>
          <c:idx val="1"/>
          <c:order val="1"/>
          <c:tx>
            <c:strRef>
              <c:f>'1st Quarter Sales'!$D$1</c:f>
              <c:strCache>
                <c:ptCount val="1"/>
                <c:pt idx="0">
                  <c:v>Order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'1st Quarter Sales'!$A$2:$B$40</c15:sqref>
                  </c15:fullRef>
                  <c15:levelRef>
                    <c15:sqref>'1st Quarter Sales'!$A$2:$A$40</c15:sqref>
                  </c15:levelRef>
                </c:ext>
              </c:extLst>
              <c:f>'1st Quarter Sales'!$A$2:$A$40</c:f>
              <c:strCache>
                <c:ptCount val="39"/>
                <c:pt idx="0">
                  <c:v>Albertson, Kathy</c:v>
                </c:pt>
                <c:pt idx="1">
                  <c:v>Albertson, Kathy</c:v>
                </c:pt>
                <c:pt idx="2">
                  <c:v>Albertson, Kathy</c:v>
                </c:pt>
                <c:pt idx="3">
                  <c:v>Albertson, Kathy</c:v>
                </c:pt>
                <c:pt idx="4">
                  <c:v>Brennan, Michael</c:v>
                </c:pt>
                <c:pt idx="5">
                  <c:v>Brennan, Michael</c:v>
                </c:pt>
                <c:pt idx="6">
                  <c:v>Brennan, Michael</c:v>
                </c:pt>
                <c:pt idx="7">
                  <c:v>Brennan, Michael</c:v>
                </c:pt>
                <c:pt idx="8">
                  <c:v>Brennan, Michael</c:v>
                </c:pt>
                <c:pt idx="9">
                  <c:v>Davis, William</c:v>
                </c:pt>
                <c:pt idx="10">
                  <c:v>Davis, William</c:v>
                </c:pt>
                <c:pt idx="11">
                  <c:v>Davis, William</c:v>
                </c:pt>
                <c:pt idx="12">
                  <c:v>Davis, William</c:v>
                </c:pt>
                <c:pt idx="13">
                  <c:v>Dumlao, Richard</c:v>
                </c:pt>
                <c:pt idx="14">
                  <c:v>Dumlao, Richard</c:v>
                </c:pt>
                <c:pt idx="15">
                  <c:v>Dumlao, Richard</c:v>
                </c:pt>
                <c:pt idx="16">
                  <c:v>Flores, Tia</c:v>
                </c:pt>
                <c:pt idx="17">
                  <c:v>Flores, Tia</c:v>
                </c:pt>
                <c:pt idx="18">
                  <c:v>Flores, Tia</c:v>
                </c:pt>
                <c:pt idx="19">
                  <c:v>Flores, Tia</c:v>
                </c:pt>
                <c:pt idx="20">
                  <c:v>Flores, Tia</c:v>
                </c:pt>
                <c:pt idx="21">
                  <c:v>Flores, Tia</c:v>
                </c:pt>
                <c:pt idx="22">
                  <c:v>Post, Melissa</c:v>
                </c:pt>
                <c:pt idx="23">
                  <c:v>Post, Melissa</c:v>
                </c:pt>
                <c:pt idx="24">
                  <c:v>Post, Melissa</c:v>
                </c:pt>
                <c:pt idx="25">
                  <c:v>Post, Melissa</c:v>
                </c:pt>
                <c:pt idx="26">
                  <c:v>Thompson, Shannon</c:v>
                </c:pt>
                <c:pt idx="27">
                  <c:v>Thompson, Shannon</c:v>
                </c:pt>
                <c:pt idx="28">
                  <c:v>Thompson, Shannon</c:v>
                </c:pt>
                <c:pt idx="29">
                  <c:v>Thompson, Shannon</c:v>
                </c:pt>
                <c:pt idx="30">
                  <c:v>Thompson, Shannon</c:v>
                </c:pt>
                <c:pt idx="31">
                  <c:v>Walters, Chris</c:v>
                </c:pt>
                <c:pt idx="32">
                  <c:v>Walters, Chris</c:v>
                </c:pt>
                <c:pt idx="33">
                  <c:v>Walters, Chris</c:v>
                </c:pt>
                <c:pt idx="34">
                  <c:v>Walters, Chris</c:v>
                </c:pt>
                <c:pt idx="35">
                  <c:v>Walters, Chris</c:v>
                </c:pt>
                <c:pt idx="36">
                  <c:v>Walters, Chris</c:v>
                </c:pt>
                <c:pt idx="37">
                  <c:v>Walters, Chris</c:v>
                </c:pt>
                <c:pt idx="38">
                  <c:v>Walters, Chris</c:v>
                </c:pt>
              </c:strCache>
            </c:strRef>
          </c:cat>
          <c:val>
            <c:numRef>
              <c:f>'1st Quarter Sales'!$D$2:$D$40</c:f>
              <c:numCache>
                <c:formatCode>"$"#,##0.00</c:formatCode>
                <c:ptCount val="39"/>
                <c:pt idx="0">
                  <c:v>925</c:v>
                </c:pt>
                <c:pt idx="1">
                  <c:v>875</c:v>
                </c:pt>
                <c:pt idx="2">
                  <c:v>500</c:v>
                </c:pt>
                <c:pt idx="3">
                  <c:v>350</c:v>
                </c:pt>
                <c:pt idx="4">
                  <c:v>400</c:v>
                </c:pt>
                <c:pt idx="5">
                  <c:v>850</c:v>
                </c:pt>
                <c:pt idx="6">
                  <c:v>1500</c:v>
                </c:pt>
                <c:pt idx="7">
                  <c:v>550</c:v>
                </c:pt>
                <c:pt idx="8">
                  <c:v>400</c:v>
                </c:pt>
                <c:pt idx="9">
                  <c:v>235</c:v>
                </c:pt>
                <c:pt idx="10">
                  <c:v>850</c:v>
                </c:pt>
                <c:pt idx="11">
                  <c:v>600</c:v>
                </c:pt>
                <c:pt idx="12">
                  <c:v>250</c:v>
                </c:pt>
                <c:pt idx="13">
                  <c:v>400</c:v>
                </c:pt>
                <c:pt idx="14">
                  <c:v>965</c:v>
                </c:pt>
                <c:pt idx="15">
                  <c:v>125</c:v>
                </c:pt>
                <c:pt idx="16">
                  <c:v>1500</c:v>
                </c:pt>
                <c:pt idx="17">
                  <c:v>305</c:v>
                </c:pt>
                <c:pt idx="18">
                  <c:v>1350</c:v>
                </c:pt>
                <c:pt idx="19">
                  <c:v>435</c:v>
                </c:pt>
                <c:pt idx="20">
                  <c:v>550</c:v>
                </c:pt>
                <c:pt idx="21">
                  <c:v>425</c:v>
                </c:pt>
                <c:pt idx="22">
                  <c:v>765</c:v>
                </c:pt>
                <c:pt idx="23">
                  <c:v>150</c:v>
                </c:pt>
                <c:pt idx="24">
                  <c:v>425</c:v>
                </c:pt>
                <c:pt idx="25">
                  <c:v>350</c:v>
                </c:pt>
                <c:pt idx="26">
                  <c:v>875</c:v>
                </c:pt>
                <c:pt idx="27">
                  <c:v>265</c:v>
                </c:pt>
                <c:pt idx="28">
                  <c:v>375</c:v>
                </c:pt>
                <c:pt idx="29">
                  <c:v>1345</c:v>
                </c:pt>
                <c:pt idx="30">
                  <c:v>300</c:v>
                </c:pt>
                <c:pt idx="31">
                  <c:v>225</c:v>
                </c:pt>
                <c:pt idx="32">
                  <c:v>105</c:v>
                </c:pt>
                <c:pt idx="33">
                  <c:v>25</c:v>
                </c:pt>
                <c:pt idx="34">
                  <c:v>155</c:v>
                </c:pt>
                <c:pt idx="35">
                  <c:v>2600</c:v>
                </c:pt>
                <c:pt idx="36">
                  <c:v>225</c:v>
                </c:pt>
                <c:pt idx="37">
                  <c:v>785</c:v>
                </c:pt>
                <c:pt idx="3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C-4E18-91D5-F5DB4967C10D}"/>
            </c:ext>
          </c:extLst>
        </c:ser>
        <c:ser>
          <c:idx val="2"/>
          <c:order val="2"/>
          <c:tx>
            <c:strRef>
              <c:f>'1st Quarter Sales'!$E$1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'1st Quarter Sales'!$A$2:$B$40</c15:sqref>
                  </c15:fullRef>
                  <c15:levelRef>
                    <c15:sqref>'1st Quarter Sales'!$A$2:$A$40</c15:sqref>
                  </c15:levelRef>
                </c:ext>
              </c:extLst>
              <c:f>'1st Quarter Sales'!$A$2:$A$40</c:f>
              <c:strCache>
                <c:ptCount val="39"/>
                <c:pt idx="0">
                  <c:v>Albertson, Kathy</c:v>
                </c:pt>
                <c:pt idx="1">
                  <c:v>Albertson, Kathy</c:v>
                </c:pt>
                <c:pt idx="2">
                  <c:v>Albertson, Kathy</c:v>
                </c:pt>
                <c:pt idx="3">
                  <c:v>Albertson, Kathy</c:v>
                </c:pt>
                <c:pt idx="4">
                  <c:v>Brennan, Michael</c:v>
                </c:pt>
                <c:pt idx="5">
                  <c:v>Brennan, Michael</c:v>
                </c:pt>
                <c:pt idx="6">
                  <c:v>Brennan, Michael</c:v>
                </c:pt>
                <c:pt idx="7">
                  <c:v>Brennan, Michael</c:v>
                </c:pt>
                <c:pt idx="8">
                  <c:v>Brennan, Michael</c:v>
                </c:pt>
                <c:pt idx="9">
                  <c:v>Davis, William</c:v>
                </c:pt>
                <c:pt idx="10">
                  <c:v>Davis, William</c:v>
                </c:pt>
                <c:pt idx="11">
                  <c:v>Davis, William</c:v>
                </c:pt>
                <c:pt idx="12">
                  <c:v>Davis, William</c:v>
                </c:pt>
                <c:pt idx="13">
                  <c:v>Dumlao, Richard</c:v>
                </c:pt>
                <c:pt idx="14">
                  <c:v>Dumlao, Richard</c:v>
                </c:pt>
                <c:pt idx="15">
                  <c:v>Dumlao, Richard</c:v>
                </c:pt>
                <c:pt idx="16">
                  <c:v>Flores, Tia</c:v>
                </c:pt>
                <c:pt idx="17">
                  <c:v>Flores, Tia</c:v>
                </c:pt>
                <c:pt idx="18">
                  <c:v>Flores, Tia</c:v>
                </c:pt>
                <c:pt idx="19">
                  <c:v>Flores, Tia</c:v>
                </c:pt>
                <c:pt idx="20">
                  <c:v>Flores, Tia</c:v>
                </c:pt>
                <c:pt idx="21">
                  <c:v>Flores, Tia</c:v>
                </c:pt>
                <c:pt idx="22">
                  <c:v>Post, Melissa</c:v>
                </c:pt>
                <c:pt idx="23">
                  <c:v>Post, Melissa</c:v>
                </c:pt>
                <c:pt idx="24">
                  <c:v>Post, Melissa</c:v>
                </c:pt>
                <c:pt idx="25">
                  <c:v>Post, Melissa</c:v>
                </c:pt>
                <c:pt idx="26">
                  <c:v>Thompson, Shannon</c:v>
                </c:pt>
                <c:pt idx="27">
                  <c:v>Thompson, Shannon</c:v>
                </c:pt>
                <c:pt idx="28">
                  <c:v>Thompson, Shannon</c:v>
                </c:pt>
                <c:pt idx="29">
                  <c:v>Thompson, Shannon</c:v>
                </c:pt>
                <c:pt idx="30">
                  <c:v>Thompson, Shannon</c:v>
                </c:pt>
                <c:pt idx="31">
                  <c:v>Walters, Chris</c:v>
                </c:pt>
                <c:pt idx="32">
                  <c:v>Walters, Chris</c:v>
                </c:pt>
                <c:pt idx="33">
                  <c:v>Walters, Chris</c:v>
                </c:pt>
                <c:pt idx="34">
                  <c:v>Walters, Chris</c:v>
                </c:pt>
                <c:pt idx="35">
                  <c:v>Walters, Chris</c:v>
                </c:pt>
                <c:pt idx="36">
                  <c:v>Walters, Chris</c:v>
                </c:pt>
                <c:pt idx="37">
                  <c:v>Walters, Chris</c:v>
                </c:pt>
                <c:pt idx="38">
                  <c:v>Walters, Chris</c:v>
                </c:pt>
              </c:strCache>
            </c:strRef>
          </c:cat>
          <c:val>
            <c:numRef>
              <c:f>'1st Quarter Sales'!$E$2:$E$40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C-4E18-91D5-F5DB496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44871856"/>
        <c:axId val="-444864240"/>
        <c:axId val="-536376176"/>
      </c:bar3DChart>
      <c:catAx>
        <c:axId val="-4448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864240"/>
        <c:crosses val="autoZero"/>
        <c:auto val="1"/>
        <c:lblAlgn val="ctr"/>
        <c:lblOffset val="100"/>
        <c:noMultiLvlLbl val="0"/>
      </c:catAx>
      <c:valAx>
        <c:axId val="-444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871856"/>
        <c:crosses val="autoZero"/>
        <c:crossBetween val="between"/>
      </c:valAx>
      <c:serAx>
        <c:axId val="-5363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8642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[PRASHIM_TIMSINA_FILE.xlsx]Sheet3!PivotTable1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Sheet3!$A$6:$A$14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Sheet3!$B$6:$B$14</c:f>
              <c:numCache>
                <c:formatCode>General</c:formatCode>
                <c:ptCount val="8"/>
                <c:pt idx="0">
                  <c:v>29386</c:v>
                </c:pt>
                <c:pt idx="1">
                  <c:v>245846</c:v>
                </c:pt>
                <c:pt idx="2">
                  <c:v>37943</c:v>
                </c:pt>
                <c:pt idx="3">
                  <c:v>67275</c:v>
                </c:pt>
                <c:pt idx="4">
                  <c:v>72374</c:v>
                </c:pt>
                <c:pt idx="5">
                  <c:v>78532</c:v>
                </c:pt>
                <c:pt idx="6">
                  <c:v>183028</c:v>
                </c:pt>
                <c:pt idx="7">
                  <c:v>150088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4E7-A9EB-B63531EF092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Sheet3!$A$6:$A$14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Sheet3!$C$6:$C$14</c:f>
              <c:numCache>
                <c:formatCode>General</c:formatCode>
                <c:ptCount val="8"/>
                <c:pt idx="0">
                  <c:v>164929</c:v>
                </c:pt>
                <c:pt idx="1">
                  <c:v>82853</c:v>
                </c:pt>
                <c:pt idx="2">
                  <c:v>55223</c:v>
                </c:pt>
                <c:pt idx="3">
                  <c:v>41828</c:v>
                </c:pt>
                <c:pt idx="4">
                  <c:v>72374</c:v>
                </c:pt>
                <c:pt idx="5">
                  <c:v>144064</c:v>
                </c:pt>
                <c:pt idx="6">
                  <c:v>183028</c:v>
                </c:pt>
                <c:pt idx="7">
                  <c:v>110060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0-44E7-A9EB-B63531EF092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Sheet3!$A$6:$A$14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8"/>
                <c:pt idx="0">
                  <c:v>74830</c:v>
                </c:pt>
                <c:pt idx="1">
                  <c:v>72949</c:v>
                </c:pt>
                <c:pt idx="2">
                  <c:v>50192</c:v>
                </c:pt>
                <c:pt idx="3">
                  <c:v>87543</c:v>
                </c:pt>
                <c:pt idx="4">
                  <c:v>128420</c:v>
                </c:pt>
                <c:pt idx="5">
                  <c:v>78532</c:v>
                </c:pt>
                <c:pt idx="6">
                  <c:v>91987</c:v>
                </c:pt>
                <c:pt idx="7">
                  <c:v>137649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0-44E7-A9EB-B63531EF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5108896"/>
        <c:axId val="-535109440"/>
      </c:barChart>
      <c:catAx>
        <c:axId val="-5351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109440"/>
        <c:crosses val="autoZero"/>
        <c:auto val="1"/>
        <c:lblAlgn val="ctr"/>
        <c:lblOffset val="100"/>
        <c:noMultiLvlLbl val="0"/>
      </c:catAx>
      <c:valAx>
        <c:axId val="-5351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1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104775</xdr:rowOff>
    </xdr:from>
    <xdr:to>
      <xdr:col>15</xdr:col>
      <xdr:colOff>285750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0</xdr:rowOff>
    </xdr:from>
    <xdr:to>
      <xdr:col>16</xdr:col>
      <xdr:colOff>142875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2" refreshedDate="44904.437912847221" createdVersion="5" refreshedVersion="5" minRefreshableVersion="3" recordCount="39" xr:uid="{00000000-000A-0000-FFFF-FFFF06000000}">
  <cacheSource type="worksheet">
    <worksheetSource name="Table1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 count="23">
        <n v="29386"/>
        <n v="74830"/>
        <n v="90099"/>
        <n v="82853"/>
        <n v="72949"/>
        <n v="90044"/>
        <n v="55223"/>
        <n v="10354"/>
        <n v="50192"/>
        <n v="27589"/>
        <n v="67275"/>
        <n v="41828"/>
        <n v="87543"/>
        <n v="97446"/>
        <n v="41400"/>
        <n v="30974"/>
        <n v="78532"/>
        <n v="65532"/>
        <n v="91987"/>
        <n v="91041"/>
        <n v="55667"/>
        <n v="54393"/>
        <n v="40028"/>
      </sharedItems>
    </cacheField>
    <cacheField name="Order Amount" numFmtId="164">
      <sharedItems containsSemiMixedTypes="0" containsString="0" containsNumber="1" containsInteger="1" minValue="25" maxValue="2600" count="30">
        <n v="925"/>
        <n v="875"/>
        <n v="500"/>
        <n v="350"/>
        <n v="400"/>
        <n v="850"/>
        <n v="1500"/>
        <n v="550"/>
        <n v="235"/>
        <n v="600"/>
        <n v="250"/>
        <n v="965"/>
        <n v="125"/>
        <n v="305"/>
        <n v="1350"/>
        <n v="435"/>
        <n v="425"/>
        <n v="765"/>
        <n v="150"/>
        <n v="265"/>
        <n v="375"/>
        <n v="1345"/>
        <n v="300"/>
        <n v="225"/>
        <n v="105"/>
        <n v="25"/>
        <n v="155"/>
        <n v="2600"/>
        <n v="785"/>
        <n v="255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0"/>
    <x v="0"/>
    <x v="1"/>
    <x v="3"/>
    <x v="2"/>
  </r>
  <r>
    <x v="1"/>
    <x v="1"/>
    <x v="3"/>
    <x v="4"/>
    <x v="0"/>
  </r>
  <r>
    <x v="1"/>
    <x v="1"/>
    <x v="4"/>
    <x v="5"/>
    <x v="0"/>
  </r>
  <r>
    <x v="1"/>
    <x v="1"/>
    <x v="5"/>
    <x v="6"/>
    <x v="0"/>
  </r>
  <r>
    <x v="1"/>
    <x v="1"/>
    <x v="3"/>
    <x v="7"/>
    <x v="1"/>
  </r>
  <r>
    <x v="1"/>
    <x v="1"/>
    <x v="4"/>
    <x v="4"/>
    <x v="2"/>
  </r>
  <r>
    <x v="2"/>
    <x v="2"/>
    <x v="6"/>
    <x v="8"/>
    <x v="1"/>
  </r>
  <r>
    <x v="2"/>
    <x v="2"/>
    <x v="7"/>
    <x v="5"/>
    <x v="0"/>
  </r>
  <r>
    <x v="2"/>
    <x v="2"/>
    <x v="8"/>
    <x v="9"/>
    <x v="2"/>
  </r>
  <r>
    <x v="2"/>
    <x v="2"/>
    <x v="9"/>
    <x v="10"/>
    <x v="0"/>
  </r>
  <r>
    <x v="3"/>
    <x v="1"/>
    <x v="10"/>
    <x v="4"/>
    <x v="0"/>
  </r>
  <r>
    <x v="3"/>
    <x v="1"/>
    <x v="11"/>
    <x v="11"/>
    <x v="1"/>
  </r>
  <r>
    <x v="3"/>
    <x v="1"/>
    <x v="12"/>
    <x v="12"/>
    <x v="2"/>
  </r>
  <r>
    <x v="4"/>
    <x v="2"/>
    <x v="13"/>
    <x v="6"/>
    <x v="2"/>
  </r>
  <r>
    <x v="4"/>
    <x v="2"/>
    <x v="14"/>
    <x v="13"/>
    <x v="0"/>
  </r>
  <r>
    <x v="4"/>
    <x v="2"/>
    <x v="15"/>
    <x v="14"/>
    <x v="0"/>
  </r>
  <r>
    <x v="4"/>
    <x v="2"/>
    <x v="14"/>
    <x v="15"/>
    <x v="1"/>
  </r>
  <r>
    <x v="4"/>
    <x v="2"/>
    <x v="15"/>
    <x v="7"/>
    <x v="1"/>
  </r>
  <r>
    <x v="4"/>
    <x v="2"/>
    <x v="15"/>
    <x v="16"/>
    <x v="2"/>
  </r>
  <r>
    <x v="5"/>
    <x v="0"/>
    <x v="16"/>
    <x v="17"/>
    <x v="0"/>
  </r>
  <r>
    <x v="5"/>
    <x v="0"/>
    <x v="16"/>
    <x v="18"/>
    <x v="1"/>
  </r>
  <r>
    <x v="5"/>
    <x v="0"/>
    <x v="17"/>
    <x v="16"/>
    <x v="1"/>
  </r>
  <r>
    <x v="5"/>
    <x v="0"/>
    <x v="16"/>
    <x v="3"/>
    <x v="2"/>
  </r>
  <r>
    <x v="6"/>
    <x v="3"/>
    <x v="18"/>
    <x v="1"/>
    <x v="0"/>
  </r>
  <r>
    <x v="6"/>
    <x v="3"/>
    <x v="19"/>
    <x v="19"/>
    <x v="0"/>
  </r>
  <r>
    <x v="6"/>
    <x v="3"/>
    <x v="18"/>
    <x v="20"/>
    <x v="1"/>
  </r>
  <r>
    <x v="6"/>
    <x v="3"/>
    <x v="19"/>
    <x v="21"/>
    <x v="1"/>
  </r>
  <r>
    <x v="6"/>
    <x v="3"/>
    <x v="18"/>
    <x v="22"/>
    <x v="2"/>
  </r>
  <r>
    <x v="7"/>
    <x v="2"/>
    <x v="20"/>
    <x v="23"/>
    <x v="0"/>
  </r>
  <r>
    <x v="7"/>
    <x v="2"/>
    <x v="21"/>
    <x v="24"/>
    <x v="0"/>
  </r>
  <r>
    <x v="7"/>
    <x v="2"/>
    <x v="22"/>
    <x v="25"/>
    <x v="0"/>
  </r>
  <r>
    <x v="7"/>
    <x v="2"/>
    <x v="20"/>
    <x v="26"/>
    <x v="1"/>
  </r>
  <r>
    <x v="7"/>
    <x v="2"/>
    <x v="21"/>
    <x v="27"/>
    <x v="1"/>
  </r>
  <r>
    <x v="7"/>
    <x v="2"/>
    <x v="21"/>
    <x v="23"/>
    <x v="2"/>
  </r>
  <r>
    <x v="7"/>
    <x v="2"/>
    <x v="20"/>
    <x v="28"/>
    <x v="2"/>
  </r>
  <r>
    <x v="7"/>
    <x v="2"/>
    <x v="9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E14" firstHeaderRow="1" firstDataRow="2" firstDataCol="1" rowPageCount="2" colPageCount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">
        <item x="0"/>
        <item x="3"/>
        <item x="2"/>
        <item x="1"/>
        <item t="default"/>
      </items>
    </pivotField>
    <pivotField dataField="1" showAll="0">
      <items count="24">
        <item x="7"/>
        <item x="9"/>
        <item x="0"/>
        <item x="15"/>
        <item x="22"/>
        <item x="14"/>
        <item x="11"/>
        <item x="8"/>
        <item x="21"/>
        <item x="6"/>
        <item x="20"/>
        <item x="17"/>
        <item x="10"/>
        <item x="4"/>
        <item x="1"/>
        <item x="16"/>
        <item x="3"/>
        <item x="12"/>
        <item x="5"/>
        <item x="2"/>
        <item x="19"/>
        <item x="18"/>
        <item x="13"/>
        <item t="default"/>
      </items>
    </pivotField>
    <pivotField axis="axisPage" numFmtId="164" showAll="0">
      <items count="31">
        <item x="25"/>
        <item x="24"/>
        <item x="12"/>
        <item x="18"/>
        <item x="26"/>
        <item x="23"/>
        <item x="8"/>
        <item x="10"/>
        <item x="29"/>
        <item x="19"/>
        <item x="22"/>
        <item x="13"/>
        <item x="3"/>
        <item x="20"/>
        <item x="4"/>
        <item x="16"/>
        <item x="15"/>
        <item x="2"/>
        <item x="7"/>
        <item x="9"/>
        <item x="17"/>
        <item x="28"/>
        <item x="5"/>
        <item x="1"/>
        <item x="0"/>
        <item x="11"/>
        <item x="21"/>
        <item x="14"/>
        <item x="6"/>
        <item x="27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-1"/>
    <pageField fld="1" hier="-1"/>
  </pageFields>
  <dataFields count="1">
    <dataField name="Sum of Account" fld="2" baseField="0" baseItem="0"/>
  </dataFields>
  <chartFormats count="53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P2:U45" totalsRowShown="0" headerRowDxfId="15" dataDxfId="14">
  <autoFilter ref="P2:U45" xr:uid="{00000000-0009-0000-0100-000002000000}"/>
  <sortState ref="P3:U45">
    <sortCondition descending="1" ref="U2:U44"/>
  </sortState>
  <tableColumns count="6">
    <tableColumn id="1" xr3:uid="{00000000-0010-0000-0000-000001000000}" name="OrderDate" dataDxfId="13"/>
    <tableColumn id="3" xr3:uid="{00000000-0010-0000-0000-000003000000}" name="Customer" dataDxfId="12"/>
    <tableColumn id="4" xr3:uid="{00000000-0010-0000-0000-000004000000}" name="Item" dataDxfId="11"/>
    <tableColumn id="5" xr3:uid="{00000000-0010-0000-0000-000005000000}" name="Units" dataDxfId="10"/>
    <tableColumn id="6" xr3:uid="{00000000-0010-0000-0000-000006000000}" name="Unit Cost" dataDxfId="9"/>
    <tableColumn id="7" xr3:uid="{00000000-0010-0000-0000-000007000000}" name="Total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40" headerRowDxfId="7" dataDxfId="6" totalsRowDxfId="5">
  <autoFilter ref="A1:E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sortState ref="A2:E38">
    <sortCondition ref="A31"/>
  </sortState>
  <tableColumns count="5">
    <tableColumn id="1" xr3:uid="{00000000-0010-0000-0100-000001000000}" name="Salesperson" totalsRowLabel="Total" dataDxfId="4"/>
    <tableColumn id="2" xr3:uid="{00000000-0010-0000-0100-000002000000}" name="Region" dataDxfId="3"/>
    <tableColumn id="3" xr3:uid="{00000000-0010-0000-0100-000003000000}" name="Account" dataDxfId="2"/>
    <tableColumn id="4" xr3:uid="{00000000-0010-0000-0100-000004000000}" name="Order Amount" dataDxfId="1"/>
    <tableColumn id="5" xr3:uid="{00000000-0010-0000-0100-000005000000}" name="Month" totalsRowFunction="count" dataDxfId="0"/>
  </tableColumns>
  <tableStyleInfo name="TableStyleMedium14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9"/>
  <sheetViews>
    <sheetView workbookViewId="0">
      <selection activeCell="I4" sqref="I4"/>
    </sheetView>
  </sheetViews>
  <sheetFormatPr defaultColWidth="10.7109375" defaultRowHeight="20.100000000000001" customHeight="1" x14ac:dyDescent="0.25"/>
  <cols>
    <col min="2" max="2" width="9.42578125" style="4" bestFit="1" customWidth="1"/>
    <col min="3" max="3" width="6.85546875" bestFit="1" customWidth="1"/>
    <col min="4" max="4" width="9.28515625" style="4" bestFit="1" customWidth="1"/>
    <col min="5" max="5" width="7" style="4" bestFit="1" customWidth="1"/>
    <col min="6" max="6" width="8.5703125" style="4" bestFit="1" customWidth="1"/>
    <col min="7" max="7" width="11.85546875" style="4" bestFit="1" customWidth="1"/>
    <col min="8" max="8" width="7.140625" style="4" bestFit="1" customWidth="1"/>
    <col min="9" max="9" width="9.85546875" style="4" bestFit="1" customWidth="1"/>
    <col min="10" max="10" width="13.5703125" bestFit="1" customWidth="1"/>
    <col min="11" max="11" width="9.85546875" bestFit="1" customWidth="1"/>
  </cols>
  <sheetData>
    <row r="2" spans="2:11" s="5" customFormat="1" ht="20.100000000000001" customHeight="1" x14ac:dyDescent="0.25">
      <c r="B2" s="56" t="s">
        <v>13</v>
      </c>
      <c r="C2" s="56"/>
      <c r="D2" s="56"/>
      <c r="E2" s="56"/>
      <c r="F2" s="56"/>
      <c r="G2" s="56"/>
      <c r="H2" s="56"/>
      <c r="I2" s="56"/>
      <c r="J2" s="56"/>
      <c r="K2" s="56"/>
    </row>
    <row r="3" spans="2:11" s="1" customFormat="1" ht="20.100000000000001" customHeight="1" x14ac:dyDescent="0.25">
      <c r="B3" s="6" t="s">
        <v>12</v>
      </c>
      <c r="C3" s="7" t="s">
        <v>11</v>
      </c>
      <c r="D3" s="6" t="s">
        <v>10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15</v>
      </c>
      <c r="K3" s="6" t="s">
        <v>16</v>
      </c>
    </row>
    <row r="4" spans="2:11" ht="20.100000000000001" customHeight="1" x14ac:dyDescent="0.25">
      <c r="B4" s="3">
        <v>1</v>
      </c>
      <c r="C4" s="2" t="s">
        <v>0</v>
      </c>
      <c r="D4" s="3">
        <v>11</v>
      </c>
      <c r="E4" s="3">
        <v>12</v>
      </c>
      <c r="F4" s="3">
        <v>67</v>
      </c>
      <c r="G4" s="3">
        <v>50</v>
      </c>
      <c r="H4" s="3">
        <f>SUM(D4:G4)</f>
        <v>140</v>
      </c>
      <c r="I4" s="3">
        <f>AVERAGE(E4:G4)</f>
        <v>43</v>
      </c>
      <c r="J4" s="8">
        <f t="shared" ref="J4:J8" si="0">(H4/400)</f>
        <v>0.35</v>
      </c>
      <c r="K4" s="9">
        <v>123</v>
      </c>
    </row>
    <row r="5" spans="2:11" ht="20.100000000000001" customHeight="1" x14ac:dyDescent="0.25">
      <c r="B5" s="3">
        <v>2</v>
      </c>
      <c r="C5" s="2" t="s">
        <v>1</v>
      </c>
      <c r="D5" s="3">
        <v>12</v>
      </c>
      <c r="E5" s="3">
        <v>56</v>
      </c>
      <c r="F5" s="3">
        <v>78</v>
      </c>
      <c r="G5" s="3">
        <v>49</v>
      </c>
      <c r="H5" s="3">
        <f t="shared" ref="H5:H8" si="1">SUM(E5:G5)</f>
        <v>183</v>
      </c>
      <c r="I5" s="3">
        <f t="shared" ref="I5:I8" si="2">AVERAGE(E5:G5)</f>
        <v>61</v>
      </c>
      <c r="J5" s="8">
        <f t="shared" si="0"/>
        <v>0.45750000000000002</v>
      </c>
      <c r="K5" s="9">
        <v>1232</v>
      </c>
    </row>
    <row r="6" spans="2:11" ht="20.100000000000001" customHeight="1" x14ac:dyDescent="0.25">
      <c r="B6" s="3">
        <v>3</v>
      </c>
      <c r="C6" s="2" t="s">
        <v>2</v>
      </c>
      <c r="D6" s="3">
        <v>11</v>
      </c>
      <c r="E6" s="3">
        <v>67</v>
      </c>
      <c r="F6" s="3">
        <v>78</v>
      </c>
      <c r="G6" s="3">
        <v>48</v>
      </c>
      <c r="H6" s="3">
        <f t="shared" si="1"/>
        <v>193</v>
      </c>
      <c r="I6" s="3">
        <f t="shared" si="2"/>
        <v>64.333333333333329</v>
      </c>
      <c r="J6" s="8">
        <f t="shared" si="0"/>
        <v>0.48249999999999998</v>
      </c>
      <c r="K6" s="9">
        <v>27123</v>
      </c>
    </row>
    <row r="7" spans="2:11" ht="20.100000000000001" customHeight="1" x14ac:dyDescent="0.25">
      <c r="B7" s="3">
        <v>4</v>
      </c>
      <c r="C7" s="2" t="s">
        <v>3</v>
      </c>
      <c r="D7" s="3">
        <v>11</v>
      </c>
      <c r="E7" s="3">
        <v>76</v>
      </c>
      <c r="F7" s="3">
        <v>89</v>
      </c>
      <c r="G7" s="3">
        <v>28</v>
      </c>
      <c r="H7" s="3">
        <f t="shared" si="1"/>
        <v>193</v>
      </c>
      <c r="I7" s="3">
        <f t="shared" si="2"/>
        <v>64.333333333333329</v>
      </c>
      <c r="J7" s="8">
        <f t="shared" si="0"/>
        <v>0.48249999999999998</v>
      </c>
      <c r="K7" s="9">
        <v>34</v>
      </c>
    </row>
    <row r="8" spans="2:11" ht="20.100000000000001" customHeight="1" x14ac:dyDescent="0.25">
      <c r="B8" s="3">
        <v>5</v>
      </c>
      <c r="C8" s="2" t="s">
        <v>4</v>
      </c>
      <c r="D8" s="3">
        <v>12</v>
      </c>
      <c r="E8" s="3">
        <v>45</v>
      </c>
      <c r="F8" s="3">
        <v>76</v>
      </c>
      <c r="G8" s="3">
        <v>40</v>
      </c>
      <c r="H8" s="3">
        <f t="shared" si="1"/>
        <v>161</v>
      </c>
      <c r="I8" s="3">
        <f t="shared" si="2"/>
        <v>53.666666666666664</v>
      </c>
      <c r="J8" s="8">
        <f t="shared" si="0"/>
        <v>0.40250000000000002</v>
      </c>
      <c r="K8" s="9">
        <v>231900</v>
      </c>
    </row>
    <row r="10" spans="2:11" ht="20.100000000000001" customHeight="1" x14ac:dyDescent="0.25">
      <c r="D10" s="11" t="s">
        <v>14</v>
      </c>
      <c r="E10" s="11">
        <f>SUM(E4:E8)</f>
        <v>256</v>
      </c>
      <c r="F10" s="11">
        <f t="shared" ref="F10:G10" si="3">SUM(F4:F8)</f>
        <v>388</v>
      </c>
      <c r="G10" s="11">
        <f t="shared" si="3"/>
        <v>215</v>
      </c>
    </row>
    <row r="11" spans="2:11" ht="20.100000000000001" customHeight="1" x14ac:dyDescent="0.25">
      <c r="D11" s="11" t="s">
        <v>9</v>
      </c>
      <c r="E11" s="11">
        <f>AVERAGE(E4:E8)</f>
        <v>51.2</v>
      </c>
      <c r="F11" s="11">
        <f t="shared" ref="F11:G11" si="4">AVERAGE(F4:F8)</f>
        <v>77.599999999999994</v>
      </c>
      <c r="G11" s="11">
        <f t="shared" si="4"/>
        <v>43</v>
      </c>
    </row>
    <row r="13" spans="2:11" ht="20.100000000000001" customHeight="1" x14ac:dyDescent="0.25">
      <c r="B13" s="55" t="s">
        <v>21</v>
      </c>
      <c r="C13" s="55"/>
      <c r="D13" s="55"/>
      <c r="E13" s="4">
        <f>MAX(E4:E8)</f>
        <v>76</v>
      </c>
    </row>
    <row r="14" spans="2:11" ht="20.100000000000001" customHeight="1" x14ac:dyDescent="0.25">
      <c r="B14" s="55" t="s">
        <v>24</v>
      </c>
      <c r="C14" s="55"/>
      <c r="D14" s="55"/>
      <c r="E14" s="4">
        <f>MIN(E4:E8)</f>
        <v>12</v>
      </c>
    </row>
    <row r="15" spans="2:11" ht="20.100000000000001" customHeight="1" x14ac:dyDescent="0.25">
      <c r="B15" s="55" t="s">
        <v>22</v>
      </c>
      <c r="C15" s="55"/>
      <c r="D15" s="55"/>
      <c r="E15" s="4">
        <f>MAX(F4:F8)</f>
        <v>89</v>
      </c>
    </row>
    <row r="16" spans="2:11" ht="20.100000000000001" customHeight="1" x14ac:dyDescent="0.25">
      <c r="B16" s="55" t="s">
        <v>25</v>
      </c>
      <c r="C16" s="55"/>
      <c r="D16" s="55"/>
      <c r="E16" s="4">
        <f>MIN(F4:F8)</f>
        <v>67</v>
      </c>
    </row>
    <row r="17" spans="2:5" ht="20.100000000000001" customHeight="1" x14ac:dyDescent="0.25">
      <c r="B17" s="55" t="s">
        <v>23</v>
      </c>
      <c r="C17" s="55"/>
      <c r="D17" s="55"/>
      <c r="E17" s="4">
        <f>MAX(G4:G8)</f>
        <v>50</v>
      </c>
    </row>
    <row r="18" spans="2:5" ht="20.100000000000001" customHeight="1" x14ac:dyDescent="0.25">
      <c r="B18" s="55" t="s">
        <v>26</v>
      </c>
      <c r="C18" s="55"/>
      <c r="D18" s="55"/>
      <c r="E18" s="4">
        <f>MIN(G4:G8)</f>
        <v>28</v>
      </c>
    </row>
    <row r="19" spans="2:5" ht="20.100000000000001" customHeight="1" x14ac:dyDescent="0.25">
      <c r="B19" s="55" t="s">
        <v>27</v>
      </c>
      <c r="C19" s="55"/>
      <c r="D19" s="55"/>
      <c r="E19" s="4">
        <f>COUNT(B4:B8)</f>
        <v>5</v>
      </c>
    </row>
  </sheetData>
  <mergeCells count="8">
    <mergeCell ref="B18:D18"/>
    <mergeCell ref="B19:D19"/>
    <mergeCell ref="B2:K2"/>
    <mergeCell ref="B13:D13"/>
    <mergeCell ref="B15:D15"/>
    <mergeCell ref="B17:D17"/>
    <mergeCell ref="B14:D14"/>
    <mergeCell ref="B16:D16"/>
  </mergeCells>
  <dataValidations count="3">
    <dataValidation type="whole" allowBlank="1" showInputMessage="1" showErrorMessage="1" errorTitle="Marks ranges from 0 - 50" error="The data you enterd may not have been inside the above mentioned range._x000a_Please insert a correct value" sqref="G4:G8" xr:uid="{00000000-0002-0000-0100-000000000000}">
      <formula1>0</formula1>
      <formula2>50</formula2>
    </dataValidation>
    <dataValidation type="whole" allowBlank="1" showInputMessage="1" showErrorMessage="1" errorTitle="Marks ranges from 0 - 75" error="The data you enterd may not have been inside the above mentioned range._x000a_Please insert a correct value" sqref="F4:F8" xr:uid="{00000000-0002-0000-0100-000001000000}">
      <formula1>0</formula1>
      <formula2>75</formula2>
    </dataValidation>
    <dataValidation type="whole" allowBlank="1" showInputMessage="1" showErrorMessage="1" errorTitle="Marks ranges from 0 - 100" error="The data you enterd may not have been inside the above mentioned range._x000a_Please insert a correct value" sqref="E4:E8" xr:uid="{00000000-0002-0000-0100-000002000000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0"/>
  <sheetViews>
    <sheetView zoomScale="115" zoomScaleNormal="115" workbookViewId="0">
      <selection activeCell="I8" sqref="B2:I8"/>
    </sheetView>
  </sheetViews>
  <sheetFormatPr defaultColWidth="10.7109375" defaultRowHeight="20.100000000000001" customHeight="1" x14ac:dyDescent="0.25"/>
  <cols>
    <col min="2" max="2" width="9.42578125" style="4" bestFit="1" customWidth="1"/>
    <col min="3" max="3" width="6.85546875" bestFit="1" customWidth="1"/>
    <col min="4" max="4" width="9.28515625" style="4" bestFit="1" customWidth="1"/>
    <col min="5" max="5" width="7" style="4" bestFit="1" customWidth="1"/>
    <col min="6" max="6" width="8.5703125" style="4" bestFit="1" customWidth="1"/>
    <col min="7" max="7" width="11.85546875" style="4" bestFit="1" customWidth="1"/>
    <col min="8" max="8" width="7.140625" style="4" bestFit="1" customWidth="1"/>
    <col min="9" max="9" width="9.85546875" style="4" bestFit="1" customWidth="1"/>
    <col min="12" max="12" width="14" bestFit="1" customWidth="1"/>
    <col min="13" max="13" width="11.85546875" bestFit="1" customWidth="1"/>
    <col min="14" max="15" width="12.140625" bestFit="1" customWidth="1"/>
    <col min="17" max="17" width="13.28515625" bestFit="1" customWidth="1"/>
  </cols>
  <sheetData>
    <row r="2" spans="2:16" s="5" customFormat="1" ht="20.100000000000001" customHeight="1" x14ac:dyDescent="0.25">
      <c r="B2" s="56" t="s">
        <v>13</v>
      </c>
      <c r="C2" s="56"/>
      <c r="D2" s="56"/>
      <c r="E2" s="56"/>
      <c r="F2" s="56"/>
      <c r="G2" s="56"/>
      <c r="H2" s="56"/>
      <c r="I2" s="56"/>
      <c r="K2" s="58" t="s">
        <v>42</v>
      </c>
      <c r="L2" s="58"/>
      <c r="M2" s="58"/>
      <c r="N2" s="58"/>
      <c r="O2" s="58"/>
      <c r="P2" s="58"/>
    </row>
    <row r="3" spans="2:16" s="1" customFormat="1" ht="20.100000000000001" customHeight="1" x14ac:dyDescent="0.25">
      <c r="B3" s="6" t="s">
        <v>12</v>
      </c>
      <c r="C3" s="7" t="s">
        <v>11</v>
      </c>
      <c r="D3" s="6" t="s">
        <v>10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K3" s="17"/>
      <c r="L3" s="17"/>
      <c r="M3" s="17"/>
      <c r="N3" s="17"/>
      <c r="O3" s="17"/>
      <c r="P3" s="17"/>
    </row>
    <row r="4" spans="2:16" ht="20.100000000000001" customHeight="1" x14ac:dyDescent="0.25">
      <c r="B4" s="3">
        <v>1</v>
      </c>
      <c r="C4" s="2" t="s">
        <v>0</v>
      </c>
      <c r="D4" s="3">
        <v>11</v>
      </c>
      <c r="E4" s="3">
        <v>12</v>
      </c>
      <c r="F4" s="3">
        <v>67</v>
      </c>
      <c r="G4" s="3">
        <v>50</v>
      </c>
      <c r="H4" s="3">
        <f>SUM(E4:G4)</f>
        <v>129</v>
      </c>
      <c r="I4" s="3">
        <f>AVERAGE(E4:G4)</f>
        <v>43</v>
      </c>
      <c r="K4" s="16" t="s">
        <v>43</v>
      </c>
      <c r="L4" s="20" t="s">
        <v>44</v>
      </c>
      <c r="M4" s="16" t="s">
        <v>45</v>
      </c>
      <c r="N4" s="16"/>
      <c r="O4" s="16"/>
      <c r="P4" s="16"/>
    </row>
    <row r="5" spans="2:16" ht="20.100000000000001" customHeight="1" x14ac:dyDescent="0.25">
      <c r="B5" s="3">
        <v>2</v>
      </c>
      <c r="C5" s="2" t="s">
        <v>1</v>
      </c>
      <c r="D5" s="3">
        <v>12</v>
      </c>
      <c r="E5" s="3">
        <v>56</v>
      </c>
      <c r="F5" s="3">
        <v>78</v>
      </c>
      <c r="G5" s="3">
        <v>49</v>
      </c>
      <c r="H5" s="3">
        <f t="shared" ref="H5:H8" si="0">SUM(E5:G5)</f>
        <v>183</v>
      </c>
      <c r="I5" s="3">
        <f t="shared" ref="I5:I8" si="1">AVERAGE(E5:G5)</f>
        <v>61</v>
      </c>
      <c r="K5" s="2" t="s">
        <v>46</v>
      </c>
      <c r="L5" s="17">
        <v>150</v>
      </c>
      <c r="M5" s="18">
        <f>IF(L5&gt;150,10%, IF(L5&gt;=101,7%, IF(L5&gt;=51,5%, IF(K4&gt;=1, 3%," " ))))</f>
        <v>7.0000000000000007E-2</v>
      </c>
      <c r="N5" s="2"/>
      <c r="O5" s="2"/>
      <c r="P5" s="2"/>
    </row>
    <row r="6" spans="2:16" ht="20.100000000000001" customHeight="1" x14ac:dyDescent="0.25">
      <c r="B6" s="3">
        <v>3</v>
      </c>
      <c r="C6" s="2" t="s">
        <v>2</v>
      </c>
      <c r="D6" s="3">
        <v>11</v>
      </c>
      <c r="E6" s="3">
        <v>67</v>
      </c>
      <c r="F6" s="3">
        <v>78</v>
      </c>
      <c r="G6" s="3">
        <v>48</v>
      </c>
      <c r="H6" s="3">
        <f t="shared" si="0"/>
        <v>193</v>
      </c>
      <c r="I6" s="3">
        <f t="shared" si="1"/>
        <v>64.333333333333329</v>
      </c>
      <c r="K6" s="2" t="s">
        <v>47</v>
      </c>
      <c r="L6" s="17">
        <v>95</v>
      </c>
      <c r="M6" s="18">
        <f t="shared" ref="M6:M11" si="2">IF(L6&gt;150,10%, IF(L6&gt;=101,7%, IF(L6&gt;=51,5%, IF(K5&gt;=1, 3%," " ))))</f>
        <v>0.05</v>
      </c>
      <c r="N6" s="2"/>
      <c r="O6" s="2"/>
      <c r="P6" s="2"/>
    </row>
    <row r="7" spans="2:16" ht="20.100000000000001" customHeight="1" x14ac:dyDescent="0.25">
      <c r="B7" s="3">
        <v>4</v>
      </c>
      <c r="C7" s="2" t="s">
        <v>3</v>
      </c>
      <c r="D7" s="3">
        <v>11</v>
      </c>
      <c r="E7" s="3">
        <v>76</v>
      </c>
      <c r="F7" s="3">
        <v>89</v>
      </c>
      <c r="G7" s="3">
        <v>28</v>
      </c>
      <c r="H7" s="3">
        <f t="shared" si="0"/>
        <v>193</v>
      </c>
      <c r="I7" s="3">
        <f t="shared" si="1"/>
        <v>64.333333333333329</v>
      </c>
      <c r="K7" s="2" t="s">
        <v>48</v>
      </c>
      <c r="L7" s="19">
        <v>180</v>
      </c>
      <c r="M7" s="18">
        <f t="shared" si="2"/>
        <v>0.1</v>
      </c>
      <c r="N7" s="2"/>
      <c r="O7" s="2"/>
      <c r="P7" s="2"/>
    </row>
    <row r="8" spans="2:16" ht="20.100000000000001" customHeight="1" x14ac:dyDescent="0.25">
      <c r="B8" s="3">
        <v>5</v>
      </c>
      <c r="C8" s="2" t="s">
        <v>4</v>
      </c>
      <c r="D8" s="3">
        <v>12</v>
      </c>
      <c r="E8" s="3">
        <v>45</v>
      </c>
      <c r="F8" s="3">
        <v>76</v>
      </c>
      <c r="G8" s="3">
        <v>40</v>
      </c>
      <c r="H8" s="3">
        <f t="shared" si="0"/>
        <v>161</v>
      </c>
      <c r="I8" s="3">
        <f t="shared" si="1"/>
        <v>53.666666666666664</v>
      </c>
      <c r="K8" s="2" t="s">
        <v>49</v>
      </c>
      <c r="L8" s="17">
        <v>45</v>
      </c>
      <c r="M8" s="18">
        <f t="shared" si="2"/>
        <v>0.03</v>
      </c>
      <c r="N8" s="2"/>
      <c r="O8" s="2"/>
      <c r="P8" s="2"/>
    </row>
    <row r="9" spans="2:16" ht="20.100000000000001" customHeight="1" x14ac:dyDescent="0.25">
      <c r="K9" s="2" t="s">
        <v>50</v>
      </c>
      <c r="L9" s="17">
        <v>80</v>
      </c>
      <c r="M9" s="18">
        <f t="shared" si="2"/>
        <v>0.05</v>
      </c>
      <c r="N9" s="2"/>
      <c r="O9" s="2"/>
      <c r="P9" s="2"/>
    </row>
    <row r="10" spans="2:16" ht="20.100000000000001" customHeight="1" x14ac:dyDescent="0.25">
      <c r="D10" s="11" t="s">
        <v>14</v>
      </c>
      <c r="E10" s="11">
        <f>SUM(E4:E8)</f>
        <v>256</v>
      </c>
      <c r="F10" s="11">
        <f t="shared" ref="F10:G10" si="3">SUM(F4:F8)</f>
        <v>388</v>
      </c>
      <c r="G10" s="11">
        <f t="shared" si="3"/>
        <v>215</v>
      </c>
      <c r="K10" s="2" t="s">
        <v>51</v>
      </c>
      <c r="L10" s="17">
        <v>45</v>
      </c>
      <c r="M10" s="18">
        <f t="shared" si="2"/>
        <v>0.03</v>
      </c>
      <c r="N10" s="2"/>
      <c r="O10" s="2"/>
      <c r="P10" s="2"/>
    </row>
    <row r="11" spans="2:16" ht="20.100000000000001" customHeight="1" x14ac:dyDescent="0.25">
      <c r="D11" s="11" t="s">
        <v>9</v>
      </c>
      <c r="E11" s="11">
        <f>AVERAGE(E4:E8)</f>
        <v>51.2</v>
      </c>
      <c r="F11" s="11">
        <f t="shared" ref="F11:G11" si="4">AVERAGE(F4:F8)</f>
        <v>77.599999999999994</v>
      </c>
      <c r="G11" s="11">
        <f t="shared" si="4"/>
        <v>43</v>
      </c>
      <c r="K11" s="2" t="s">
        <v>52</v>
      </c>
      <c r="L11" s="17">
        <v>130</v>
      </c>
      <c r="M11" s="18">
        <f t="shared" si="2"/>
        <v>7.0000000000000007E-2</v>
      </c>
      <c r="N11" s="2"/>
      <c r="O11" s="2"/>
      <c r="P11" s="2"/>
    </row>
    <row r="12" spans="2:16" ht="20.100000000000001" customHeight="1" x14ac:dyDescent="0.25">
      <c r="L12" s="5"/>
    </row>
    <row r="13" spans="2:16" ht="20.100000000000001" customHeight="1" x14ac:dyDescent="0.25">
      <c r="D13" s="12" t="s">
        <v>17</v>
      </c>
      <c r="E13" s="12">
        <v>100000</v>
      </c>
      <c r="L13" s="1"/>
    </row>
    <row r="14" spans="2:16" ht="20.100000000000001" customHeight="1" x14ac:dyDescent="0.25">
      <c r="D14" s="12" t="s">
        <v>18</v>
      </c>
      <c r="E14" s="12">
        <v>9</v>
      </c>
    </row>
    <row r="15" spans="2:16" ht="20.100000000000001" customHeight="1" x14ac:dyDescent="0.25">
      <c r="D15" s="12" t="s">
        <v>19</v>
      </c>
      <c r="E15" s="12">
        <v>2</v>
      </c>
    </row>
    <row r="16" spans="2:16" ht="20.100000000000001" customHeight="1" x14ac:dyDescent="0.25">
      <c r="D16" s="12" t="s">
        <v>20</v>
      </c>
      <c r="E16" s="12">
        <f>(PRODUCT(E13:E15))/100</f>
        <v>18000</v>
      </c>
    </row>
    <row r="19" spans="2:17" ht="20.100000000000001" customHeight="1" x14ac:dyDescent="0.25">
      <c r="H19" s="10"/>
    </row>
    <row r="24" spans="2:17" ht="20.100000000000001" customHeight="1" x14ac:dyDescent="0.25">
      <c r="C24" t="s">
        <v>28</v>
      </c>
      <c r="D24" s="4" t="s">
        <v>29</v>
      </c>
      <c r="E24" s="4" t="s">
        <v>30</v>
      </c>
    </row>
    <row r="25" spans="2:17" ht="20.100000000000001" customHeight="1" x14ac:dyDescent="0.25">
      <c r="C25" t="s">
        <v>0</v>
      </c>
      <c r="D25" s="4">
        <v>60</v>
      </c>
      <c r="E25" s="4" t="str">
        <f>IF(D25&gt;40,"Pass","Fail")</f>
        <v>Pass</v>
      </c>
    </row>
    <row r="26" spans="2:17" ht="20.100000000000001" customHeight="1" x14ac:dyDescent="0.25">
      <c r="C26" t="s">
        <v>2</v>
      </c>
      <c r="D26" s="4">
        <v>50</v>
      </c>
      <c r="E26" s="4" t="str">
        <f t="shared" ref="E26:E27" si="5">IF(D26&gt;40,"Pass","Fail")</f>
        <v>Pass</v>
      </c>
    </row>
    <row r="27" spans="2:17" ht="20.100000000000001" customHeight="1" x14ac:dyDescent="0.25">
      <c r="C27" t="s">
        <v>1</v>
      </c>
      <c r="D27" s="4">
        <v>32</v>
      </c>
      <c r="E27" s="4" t="str">
        <f t="shared" si="5"/>
        <v>Fail</v>
      </c>
    </row>
    <row r="30" spans="2:17" ht="20.100000000000001" customHeight="1" x14ac:dyDescent="0.25">
      <c r="L30" s="57" t="s">
        <v>41</v>
      </c>
      <c r="M30" s="57"/>
      <c r="N30" s="57"/>
      <c r="O30" s="57"/>
      <c r="P30" s="57"/>
      <c r="Q30" s="57"/>
    </row>
    <row r="31" spans="2:17" s="14" customFormat="1" ht="20.100000000000001" customHeight="1" x14ac:dyDescent="0.25">
      <c r="B31" s="13"/>
      <c r="D31" s="13"/>
      <c r="E31" s="13"/>
      <c r="F31" s="13"/>
      <c r="G31" s="13"/>
      <c r="H31" s="13"/>
      <c r="I31" s="13"/>
      <c r="L31" s="21" t="s">
        <v>31</v>
      </c>
      <c r="M31" s="21" t="s">
        <v>32</v>
      </c>
      <c r="N31" s="21" t="s">
        <v>33</v>
      </c>
      <c r="O31" s="21" t="s">
        <v>34</v>
      </c>
      <c r="P31" s="21" t="s">
        <v>35</v>
      </c>
      <c r="Q31" s="21" t="s">
        <v>36</v>
      </c>
    </row>
    <row r="32" spans="2:17" ht="20.100000000000001" customHeight="1" x14ac:dyDescent="0.25">
      <c r="L32" s="2" t="s">
        <v>37</v>
      </c>
      <c r="M32" s="2">
        <v>35</v>
      </c>
      <c r="N32" s="15">
        <v>27475</v>
      </c>
      <c r="O32" s="15">
        <v>2900</v>
      </c>
      <c r="P32" s="15">
        <v>1525</v>
      </c>
      <c r="Q32" s="2" t="str">
        <f>IF(AND(L32="Asia", M32&gt;40), "PASSED","DISQUALIFIED")</f>
        <v>DISQUALIFIED</v>
      </c>
    </row>
    <row r="33" spans="12:17" ht="20.100000000000001" customHeight="1" x14ac:dyDescent="0.25">
      <c r="L33" s="2" t="s">
        <v>38</v>
      </c>
      <c r="M33" s="2">
        <v>54</v>
      </c>
      <c r="N33" s="15">
        <v>355428</v>
      </c>
      <c r="O33" s="15">
        <v>356890</v>
      </c>
      <c r="P33" s="15">
        <v>1462</v>
      </c>
      <c r="Q33" s="2" t="str">
        <f t="shared" ref="Q33:Q40" si="6">IF(AND(L33="Asia", M33&gt;40), "PASSED","DISQUALIFIED")</f>
        <v>DISQUALIFIED</v>
      </c>
    </row>
    <row r="34" spans="12:17" ht="20.100000000000001" customHeight="1" x14ac:dyDescent="0.25">
      <c r="L34" s="2" t="s">
        <v>37</v>
      </c>
      <c r="M34" s="2">
        <v>51</v>
      </c>
      <c r="N34" s="15">
        <v>7020</v>
      </c>
      <c r="O34" s="15">
        <v>7500</v>
      </c>
      <c r="P34" s="15">
        <v>480</v>
      </c>
      <c r="Q34" s="2" t="str">
        <f t="shared" si="6"/>
        <v>PASSED</v>
      </c>
    </row>
    <row r="35" spans="12:17" ht="20.100000000000001" customHeight="1" x14ac:dyDescent="0.25">
      <c r="L35" s="2" t="s">
        <v>39</v>
      </c>
      <c r="M35" s="2">
        <v>73</v>
      </c>
      <c r="N35" s="15">
        <v>9500</v>
      </c>
      <c r="O35" s="15">
        <v>10000</v>
      </c>
      <c r="P35" s="15">
        <v>500</v>
      </c>
      <c r="Q35" s="2" t="str">
        <f t="shared" si="6"/>
        <v>DISQUALIFIED</v>
      </c>
    </row>
    <row r="36" spans="12:17" ht="20.100000000000001" customHeight="1" x14ac:dyDescent="0.25">
      <c r="L36" s="2" t="s">
        <v>37</v>
      </c>
      <c r="M36" s="2">
        <v>85</v>
      </c>
      <c r="N36" s="15">
        <v>3852</v>
      </c>
      <c r="O36" s="15">
        <v>4825</v>
      </c>
      <c r="P36" s="15">
        <v>1000</v>
      </c>
      <c r="Q36" s="2" t="str">
        <f t="shared" si="6"/>
        <v>PASSED</v>
      </c>
    </row>
    <row r="37" spans="12:17" ht="20.100000000000001" customHeight="1" x14ac:dyDescent="0.25">
      <c r="L37" s="2" t="s">
        <v>39</v>
      </c>
      <c r="M37" s="2">
        <v>10</v>
      </c>
      <c r="N37" s="15">
        <v>4265</v>
      </c>
      <c r="O37" s="15">
        <v>7750</v>
      </c>
      <c r="P37" s="15">
        <v>1235</v>
      </c>
      <c r="Q37" s="2" t="str">
        <f t="shared" si="6"/>
        <v>DISQUALIFIED</v>
      </c>
    </row>
    <row r="38" spans="12:17" ht="20.100000000000001" customHeight="1" x14ac:dyDescent="0.25">
      <c r="L38" s="2" t="s">
        <v>40</v>
      </c>
      <c r="M38" s="2">
        <v>95</v>
      </c>
      <c r="N38" s="15">
        <v>24130</v>
      </c>
      <c r="O38" s="15">
        <v>28857</v>
      </c>
      <c r="P38" s="15">
        <v>8390</v>
      </c>
      <c r="Q38" s="2" t="str">
        <f t="shared" si="6"/>
        <v>DISQUALIFIED</v>
      </c>
    </row>
    <row r="39" spans="12:17" ht="20.100000000000001" customHeight="1" x14ac:dyDescent="0.25">
      <c r="L39" s="2" t="s">
        <v>38</v>
      </c>
      <c r="M39" s="2">
        <v>82</v>
      </c>
      <c r="N39" s="15">
        <v>21730</v>
      </c>
      <c r="O39" s="15">
        <v>30000</v>
      </c>
      <c r="P39" s="15">
        <v>1270</v>
      </c>
      <c r="Q39" s="2" t="str">
        <f t="shared" si="6"/>
        <v>DISQUALIFIED</v>
      </c>
    </row>
    <row r="40" spans="12:17" ht="20.100000000000001" customHeight="1" x14ac:dyDescent="0.25">
      <c r="L40" s="2" t="s">
        <v>37</v>
      </c>
      <c r="M40" s="2">
        <v>55</v>
      </c>
      <c r="N40" s="15">
        <v>625</v>
      </c>
      <c r="O40" s="15">
        <v>25454</v>
      </c>
      <c r="P40" s="15">
        <v>100</v>
      </c>
      <c r="Q40" s="2" t="str">
        <f t="shared" si="6"/>
        <v>PASSED</v>
      </c>
    </row>
  </sheetData>
  <mergeCells count="3">
    <mergeCell ref="B2:I2"/>
    <mergeCell ref="L30:Q30"/>
    <mergeCell ref="K2:P2"/>
  </mergeCells>
  <dataValidations count="3">
    <dataValidation type="whole" allowBlank="1" showInputMessage="1" showErrorMessage="1" errorTitle="Marks ranges from 0 - 100" error="The data you enterd may not have been inside the above mentioned range._x000a_Please insert a correct value" sqref="E4:E8" xr:uid="{00000000-0002-0000-0200-000000000000}">
      <formula1>0</formula1>
      <formula2>100</formula2>
    </dataValidation>
    <dataValidation type="whole" allowBlank="1" showInputMessage="1" showErrorMessage="1" errorTitle="Marks ranges from 0 - 75" error="The data you enterd may not have been inside the above mentioned range._x000a_Please insert a correct value" sqref="F4:F8" xr:uid="{00000000-0002-0000-0200-000001000000}">
      <formula1>0</formula1>
      <formula2>75</formula2>
    </dataValidation>
    <dataValidation type="whole" allowBlank="1" showInputMessage="1" showErrorMessage="1" errorTitle="Marks ranges from 0 - 50" error="The data you enterd may not have been inside the above mentioned range._x000a_Please insert a correct value" sqref="G4:G8" xr:uid="{00000000-0002-0000-0200-000002000000}">
      <formula1>0</formula1>
      <formula2>50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5"/>
  <sheetViews>
    <sheetView workbookViewId="0">
      <selection activeCell="P3" sqref="P3"/>
    </sheetView>
  </sheetViews>
  <sheetFormatPr defaultRowHeight="15" x14ac:dyDescent="0.25"/>
  <cols>
    <col min="2" max="2" width="11.140625" bestFit="1" customWidth="1"/>
    <col min="3" max="3" width="10.140625" bestFit="1" customWidth="1"/>
    <col min="4" max="4" width="14.42578125" bestFit="1" customWidth="1"/>
    <col min="7" max="7" width="15.28515625" bestFit="1" customWidth="1"/>
    <col min="8" max="8" width="14.7109375" bestFit="1" customWidth="1"/>
    <col min="9" max="9" width="11.5703125" bestFit="1" customWidth="1"/>
    <col min="11" max="11" width="10" bestFit="1" customWidth="1"/>
    <col min="16" max="16" width="18.140625" bestFit="1" customWidth="1"/>
    <col min="17" max="17" width="14.5703125" bestFit="1" customWidth="1"/>
    <col min="20" max="20" width="14" bestFit="1" customWidth="1"/>
    <col min="21" max="21" width="13" bestFit="1" customWidth="1"/>
  </cols>
  <sheetData>
    <row r="2" spans="2:21" ht="18.75" x14ac:dyDescent="0.25">
      <c r="B2" s="22" t="s">
        <v>53</v>
      </c>
      <c r="C2" s="22" t="s">
        <v>28</v>
      </c>
      <c r="D2" s="22" t="s">
        <v>54</v>
      </c>
      <c r="E2" s="22" t="s">
        <v>55</v>
      </c>
      <c r="F2" s="22" t="s">
        <v>56</v>
      </c>
      <c r="G2" s="22" t="s">
        <v>57</v>
      </c>
      <c r="H2" s="22" t="s">
        <v>58</v>
      </c>
      <c r="I2" s="22" t="s">
        <v>59</v>
      </c>
      <c r="J2" s="22" t="s">
        <v>60</v>
      </c>
      <c r="K2" s="22" t="s">
        <v>61</v>
      </c>
      <c r="P2" s="29" t="s">
        <v>111</v>
      </c>
      <c r="Q2" s="30" t="s">
        <v>112</v>
      </c>
      <c r="R2" s="31" t="s">
        <v>113</v>
      </c>
      <c r="S2" s="32" t="s">
        <v>114</v>
      </c>
      <c r="T2" s="31" t="s">
        <v>115</v>
      </c>
      <c r="U2" s="31" t="s">
        <v>116</v>
      </c>
    </row>
    <row r="3" spans="2:21" ht="18.75" x14ac:dyDescent="0.25">
      <c r="B3" s="2">
        <v>1101</v>
      </c>
      <c r="C3" s="2" t="s">
        <v>62</v>
      </c>
      <c r="D3" s="2" t="s">
        <v>72</v>
      </c>
      <c r="E3" s="2">
        <f>IF(D3="MANAGER",65000,IF(D3="CLERK",40000,IF(D3="ACCOUNTANT",50000,IF(D3="PROGRAMMAR",55000,IF(D3="DIRECTOR",80000)))))</f>
        <v>65000</v>
      </c>
      <c r="F3" s="2">
        <v>1</v>
      </c>
      <c r="G3" s="2">
        <f>(E3/30)</f>
        <v>2166.6666666666665</v>
      </c>
      <c r="H3" s="2">
        <f>PRODUCT(10%,E3)</f>
        <v>6500</v>
      </c>
      <c r="I3" s="2">
        <f>SUM(E3+H3)</f>
        <v>71500</v>
      </c>
      <c r="J3" s="2">
        <f>(13%*I3)</f>
        <v>9295</v>
      </c>
      <c r="K3" s="2">
        <f>I3-(13%*I3)</f>
        <v>62205</v>
      </c>
      <c r="P3" s="24">
        <v>44899</v>
      </c>
      <c r="Q3" s="25" t="s">
        <v>117</v>
      </c>
      <c r="R3" s="23" t="s">
        <v>118</v>
      </c>
      <c r="S3" s="26">
        <v>94</v>
      </c>
      <c r="T3" s="27">
        <v>19.989999999999998</v>
      </c>
      <c r="U3" s="28">
        <v>1879.06</v>
      </c>
    </row>
    <row r="4" spans="2:21" ht="18.75" x14ac:dyDescent="0.25">
      <c r="B4" s="2">
        <v>1102</v>
      </c>
      <c r="C4" s="2" t="s">
        <v>63</v>
      </c>
      <c r="D4" s="2" t="s">
        <v>73</v>
      </c>
      <c r="E4" s="2">
        <f t="shared" ref="E4:E12" si="0">IF(D4="MANAGER",65000,IF(D4="CLERK",40000,IF(D4="ACCOUNTANT",50000,IF(D4="PROGRAMMAR",55000,IF(D4="DIRECTOR",80000)))))</f>
        <v>40000</v>
      </c>
      <c r="F4" s="2">
        <v>2</v>
      </c>
      <c r="G4" s="2">
        <f t="shared" ref="G4:G12" si="1">(E4/30)</f>
        <v>1333.3333333333333</v>
      </c>
      <c r="H4" s="2">
        <f t="shared" ref="H4:H12" si="2">PRODUCT(10%,E4)</f>
        <v>4000</v>
      </c>
      <c r="I4" s="2">
        <f t="shared" ref="I4:I12" si="3">SUM(E4+H4)</f>
        <v>44000</v>
      </c>
      <c r="J4" s="2">
        <f t="shared" ref="J4:J12" si="4">(13%*I4)</f>
        <v>5720</v>
      </c>
      <c r="K4" s="2">
        <f t="shared" ref="K4:K12" si="5">I4-(13%*I4)</f>
        <v>38280</v>
      </c>
      <c r="P4" s="24">
        <v>44406</v>
      </c>
      <c r="Q4" s="25" t="s">
        <v>119</v>
      </c>
      <c r="R4" s="23" t="s">
        <v>118</v>
      </c>
      <c r="S4" s="26">
        <v>81</v>
      </c>
      <c r="T4" s="27">
        <v>19.989999999999998</v>
      </c>
      <c r="U4" s="28">
        <v>1619.1899999999998</v>
      </c>
    </row>
    <row r="5" spans="2:21" ht="18.75" x14ac:dyDescent="0.25">
      <c r="B5" s="2">
        <v>1103</v>
      </c>
      <c r="C5" s="2" t="s">
        <v>64</v>
      </c>
      <c r="D5" s="2" t="s">
        <v>74</v>
      </c>
      <c r="E5" s="2">
        <f t="shared" si="0"/>
        <v>50000</v>
      </c>
      <c r="F5" s="2">
        <v>3</v>
      </c>
      <c r="G5" s="2">
        <f t="shared" si="1"/>
        <v>1666.6666666666667</v>
      </c>
      <c r="H5" s="2">
        <f t="shared" si="2"/>
        <v>5000</v>
      </c>
      <c r="I5" s="2">
        <f t="shared" si="3"/>
        <v>55000</v>
      </c>
      <c r="J5" s="2">
        <f t="shared" si="4"/>
        <v>7150</v>
      </c>
      <c r="K5" s="2">
        <f t="shared" si="5"/>
        <v>47850</v>
      </c>
      <c r="P5" s="24">
        <v>44593</v>
      </c>
      <c r="Q5" s="25" t="s">
        <v>120</v>
      </c>
      <c r="R5" s="23" t="s">
        <v>118</v>
      </c>
      <c r="S5" s="26">
        <v>87</v>
      </c>
      <c r="T5" s="27">
        <v>15</v>
      </c>
      <c r="U5" s="28">
        <v>1305</v>
      </c>
    </row>
    <row r="6" spans="2:21" ht="18.75" x14ac:dyDescent="0.25">
      <c r="B6" s="2">
        <v>1104</v>
      </c>
      <c r="C6" s="2" t="s">
        <v>65</v>
      </c>
      <c r="D6" s="2" t="s">
        <v>75</v>
      </c>
      <c r="E6" s="2">
        <f t="shared" si="0"/>
        <v>55000</v>
      </c>
      <c r="F6" s="2">
        <v>4</v>
      </c>
      <c r="G6" s="2">
        <f t="shared" si="1"/>
        <v>1833.3333333333333</v>
      </c>
      <c r="H6" s="2">
        <f t="shared" si="2"/>
        <v>5500</v>
      </c>
      <c r="I6" s="2">
        <f t="shared" si="3"/>
        <v>60500</v>
      </c>
      <c r="J6" s="2">
        <f t="shared" si="4"/>
        <v>7865</v>
      </c>
      <c r="K6" s="2">
        <f t="shared" si="5"/>
        <v>52635</v>
      </c>
      <c r="P6" s="24">
        <v>44559</v>
      </c>
      <c r="Q6" s="25" t="s">
        <v>119</v>
      </c>
      <c r="R6" s="23" t="s">
        <v>121</v>
      </c>
      <c r="S6" s="26">
        <v>74</v>
      </c>
      <c r="T6" s="27">
        <v>15.99</v>
      </c>
      <c r="U6" s="28">
        <v>1183.26</v>
      </c>
    </row>
    <row r="7" spans="2:21" ht="18.75" x14ac:dyDescent="0.25">
      <c r="B7" s="2">
        <v>1105</v>
      </c>
      <c r="C7" s="2" t="s">
        <v>66</v>
      </c>
      <c r="D7" s="2" t="s">
        <v>76</v>
      </c>
      <c r="E7" s="2">
        <f t="shared" si="0"/>
        <v>80000</v>
      </c>
      <c r="F7" s="2">
        <v>5</v>
      </c>
      <c r="G7" s="2">
        <f t="shared" si="1"/>
        <v>2666.6666666666665</v>
      </c>
      <c r="H7" s="2">
        <f t="shared" si="2"/>
        <v>8000</v>
      </c>
      <c r="I7" s="2">
        <f t="shared" si="3"/>
        <v>88000</v>
      </c>
      <c r="J7" s="2">
        <f t="shared" si="4"/>
        <v>11440</v>
      </c>
      <c r="K7" s="2">
        <f t="shared" si="5"/>
        <v>76560</v>
      </c>
      <c r="P7" s="24">
        <v>44848</v>
      </c>
      <c r="Q7" s="25" t="s">
        <v>122</v>
      </c>
      <c r="R7" s="23" t="s">
        <v>118</v>
      </c>
      <c r="S7" s="26">
        <v>57</v>
      </c>
      <c r="T7" s="27">
        <v>19.989999999999998</v>
      </c>
      <c r="U7" s="28">
        <v>1139.4299999999998</v>
      </c>
    </row>
    <row r="8" spans="2:21" ht="18.75" x14ac:dyDescent="0.25">
      <c r="B8" s="2">
        <v>1106</v>
      </c>
      <c r="C8" s="2" t="s">
        <v>67</v>
      </c>
      <c r="D8" s="2" t="s">
        <v>73</v>
      </c>
      <c r="E8" s="2">
        <f t="shared" si="0"/>
        <v>40000</v>
      </c>
      <c r="F8" s="2">
        <v>3</v>
      </c>
      <c r="G8" s="2">
        <f t="shared" si="1"/>
        <v>1333.3333333333333</v>
      </c>
      <c r="H8" s="2">
        <f t="shared" si="2"/>
        <v>4000</v>
      </c>
      <c r="I8" s="2">
        <f t="shared" si="3"/>
        <v>44000</v>
      </c>
      <c r="J8" s="2">
        <f t="shared" si="4"/>
        <v>5720</v>
      </c>
      <c r="K8" s="2">
        <f t="shared" si="5"/>
        <v>38280</v>
      </c>
      <c r="P8" s="24">
        <v>44780</v>
      </c>
      <c r="Q8" s="25" t="s">
        <v>123</v>
      </c>
      <c r="R8" s="23" t="s">
        <v>121</v>
      </c>
      <c r="S8" s="26">
        <v>42</v>
      </c>
      <c r="T8" s="27">
        <v>23.95</v>
      </c>
      <c r="U8" s="28">
        <v>1005.9</v>
      </c>
    </row>
    <row r="9" spans="2:21" ht="18.75" x14ac:dyDescent="0.25">
      <c r="B9" s="2">
        <v>1107</v>
      </c>
      <c r="C9" s="2" t="s">
        <v>68</v>
      </c>
      <c r="D9" s="2" t="s">
        <v>74</v>
      </c>
      <c r="E9" s="2">
        <f t="shared" si="0"/>
        <v>50000</v>
      </c>
      <c r="F9" s="2">
        <v>4</v>
      </c>
      <c r="G9" s="2">
        <f t="shared" si="1"/>
        <v>1666.6666666666667</v>
      </c>
      <c r="H9" s="2">
        <f t="shared" si="2"/>
        <v>5000</v>
      </c>
      <c r="I9" s="2">
        <f t="shared" si="3"/>
        <v>55000</v>
      </c>
      <c r="J9" s="2">
        <f t="shared" si="4"/>
        <v>7150</v>
      </c>
      <c r="K9" s="2">
        <f t="shared" si="5"/>
        <v>47850</v>
      </c>
      <c r="P9" s="24">
        <v>44219</v>
      </c>
      <c r="Q9" s="25" t="s">
        <v>123</v>
      </c>
      <c r="R9" s="23" t="s">
        <v>118</v>
      </c>
      <c r="S9" s="26">
        <v>50</v>
      </c>
      <c r="T9" s="27">
        <v>19.989999999999998</v>
      </c>
      <c r="U9" s="28">
        <v>999.49999999999989</v>
      </c>
    </row>
    <row r="10" spans="2:21" ht="18.75" x14ac:dyDescent="0.25">
      <c r="B10" s="2">
        <v>1108</v>
      </c>
      <c r="C10" s="2" t="s">
        <v>69</v>
      </c>
      <c r="D10" s="2" t="s">
        <v>75</v>
      </c>
      <c r="E10" s="2">
        <f t="shared" si="0"/>
        <v>55000</v>
      </c>
      <c r="F10" s="2">
        <v>2</v>
      </c>
      <c r="G10" s="2">
        <f t="shared" si="1"/>
        <v>1833.3333333333333</v>
      </c>
      <c r="H10" s="2">
        <f t="shared" si="2"/>
        <v>5500</v>
      </c>
      <c r="I10" s="2">
        <f t="shared" si="3"/>
        <v>60500</v>
      </c>
      <c r="J10" s="2">
        <f t="shared" si="4"/>
        <v>7865</v>
      </c>
      <c r="K10" s="2">
        <f t="shared" si="5"/>
        <v>52635</v>
      </c>
      <c r="P10" s="24">
        <v>44797</v>
      </c>
      <c r="Q10" s="25" t="s">
        <v>124</v>
      </c>
      <c r="R10" s="23" t="s">
        <v>125</v>
      </c>
      <c r="S10" s="26">
        <v>3</v>
      </c>
      <c r="T10" s="27">
        <v>275</v>
      </c>
      <c r="U10" s="28">
        <v>825</v>
      </c>
    </row>
    <row r="11" spans="2:21" ht="18.75" x14ac:dyDescent="0.25">
      <c r="B11" s="2">
        <v>1109</v>
      </c>
      <c r="C11" s="2" t="s">
        <v>70</v>
      </c>
      <c r="D11" s="2" t="s">
        <v>72</v>
      </c>
      <c r="E11" s="2">
        <f t="shared" si="0"/>
        <v>65000</v>
      </c>
      <c r="F11" s="2">
        <v>1</v>
      </c>
      <c r="G11" s="2">
        <f t="shared" si="1"/>
        <v>2166.6666666666665</v>
      </c>
      <c r="H11" s="2">
        <f t="shared" si="2"/>
        <v>6500</v>
      </c>
      <c r="I11" s="2">
        <f t="shared" si="3"/>
        <v>71500</v>
      </c>
      <c r="J11" s="2">
        <f t="shared" si="4"/>
        <v>9295</v>
      </c>
      <c r="K11" s="2">
        <f t="shared" si="5"/>
        <v>62205</v>
      </c>
      <c r="P11" s="24">
        <v>44712</v>
      </c>
      <c r="Q11" s="25" t="s">
        <v>126</v>
      </c>
      <c r="R11" s="23" t="s">
        <v>118</v>
      </c>
      <c r="S11" s="26">
        <v>80</v>
      </c>
      <c r="T11" s="27">
        <v>8.99</v>
      </c>
      <c r="U11" s="28">
        <v>719.2</v>
      </c>
    </row>
    <row r="12" spans="2:21" ht="18.75" x14ac:dyDescent="0.25">
      <c r="B12" s="2">
        <v>1110</v>
      </c>
      <c r="C12" s="2" t="s">
        <v>71</v>
      </c>
      <c r="D12" s="2" t="s">
        <v>75</v>
      </c>
      <c r="E12" s="2">
        <f t="shared" si="0"/>
        <v>55000</v>
      </c>
      <c r="F12" s="2">
        <v>2</v>
      </c>
      <c r="G12" s="2">
        <f t="shared" si="1"/>
        <v>1833.3333333333333</v>
      </c>
      <c r="H12" s="2">
        <f t="shared" si="2"/>
        <v>5500</v>
      </c>
      <c r="I12" s="2">
        <f t="shared" si="3"/>
        <v>60500</v>
      </c>
      <c r="J12" s="2">
        <f t="shared" si="4"/>
        <v>7865</v>
      </c>
      <c r="K12" s="2">
        <f t="shared" si="5"/>
        <v>52635</v>
      </c>
      <c r="P12" s="24">
        <v>44763</v>
      </c>
      <c r="Q12" s="25" t="s">
        <v>127</v>
      </c>
      <c r="R12" s="23" t="s">
        <v>121</v>
      </c>
      <c r="S12" s="26">
        <v>55</v>
      </c>
      <c r="T12" s="27">
        <v>12.49</v>
      </c>
      <c r="U12" s="28">
        <v>686.95</v>
      </c>
    </row>
    <row r="13" spans="2:21" ht="18.75" x14ac:dyDescent="0.25">
      <c r="P13" s="24">
        <v>44729</v>
      </c>
      <c r="Q13" s="25" t="s">
        <v>123</v>
      </c>
      <c r="R13" s="23" t="s">
        <v>125</v>
      </c>
      <c r="S13" s="26">
        <v>5</v>
      </c>
      <c r="T13" s="27">
        <v>125</v>
      </c>
      <c r="U13" s="28">
        <v>625</v>
      </c>
    </row>
    <row r="14" spans="2:21" ht="18.75" x14ac:dyDescent="0.25">
      <c r="B14" s="56" t="s">
        <v>13</v>
      </c>
      <c r="C14" s="56"/>
      <c r="D14" s="56"/>
      <c r="E14" s="56"/>
      <c r="F14" s="56"/>
      <c r="G14" s="56"/>
      <c r="H14" s="56"/>
      <c r="I14" s="56"/>
      <c r="J14" s="56"/>
      <c r="P14" s="24">
        <v>44491</v>
      </c>
      <c r="Q14" s="25" t="s">
        <v>128</v>
      </c>
      <c r="R14" s="23" t="s">
        <v>129</v>
      </c>
      <c r="S14" s="26">
        <v>64</v>
      </c>
      <c r="T14" s="27">
        <v>8.99</v>
      </c>
      <c r="U14" s="28">
        <v>575.36</v>
      </c>
    </row>
    <row r="15" spans="2:21" ht="18.75" x14ac:dyDescent="0.25">
      <c r="B15" s="6" t="s">
        <v>12</v>
      </c>
      <c r="C15" s="7" t="s">
        <v>11</v>
      </c>
      <c r="D15" s="6" t="s">
        <v>10</v>
      </c>
      <c r="E15" s="6" t="s">
        <v>5</v>
      </c>
      <c r="F15" s="6" t="s">
        <v>6</v>
      </c>
      <c r="G15" s="6" t="s">
        <v>7</v>
      </c>
      <c r="H15" s="6" t="s">
        <v>8</v>
      </c>
      <c r="I15" s="6" t="s">
        <v>9</v>
      </c>
      <c r="J15" s="6" t="s">
        <v>80</v>
      </c>
      <c r="P15" s="24">
        <v>44253</v>
      </c>
      <c r="Q15" s="25" t="s">
        <v>126</v>
      </c>
      <c r="R15" s="23" t="s">
        <v>129</v>
      </c>
      <c r="S15" s="26">
        <v>27</v>
      </c>
      <c r="T15" s="27">
        <v>19.989999999999998</v>
      </c>
      <c r="U15" s="28">
        <v>539.7299999999999</v>
      </c>
    </row>
    <row r="16" spans="2:21" ht="18.75" x14ac:dyDescent="0.25">
      <c r="B16" s="3">
        <v>1</v>
      </c>
      <c r="C16" s="2" t="s">
        <v>0</v>
      </c>
      <c r="D16" s="3">
        <v>11</v>
      </c>
      <c r="E16" s="3">
        <v>12</v>
      </c>
      <c r="F16" s="3">
        <v>67</v>
      </c>
      <c r="G16" s="3">
        <v>50</v>
      </c>
      <c r="H16" s="3">
        <f>SUM(E16:G16)</f>
        <v>129</v>
      </c>
      <c r="I16" s="3">
        <f>AVERAGE(E16:G16)</f>
        <v>43</v>
      </c>
      <c r="J16" s="2" t="str">
        <f t="shared" ref="J16:J20" si="6">IF(E16&lt;28,"FAIL",IF(F16&lt;28,"FAIL",IF(G16&lt;28,"FAIL","PASS")))</f>
        <v>FAIL</v>
      </c>
      <c r="P16" s="24">
        <v>44355</v>
      </c>
      <c r="Q16" s="25" t="s">
        <v>128</v>
      </c>
      <c r="R16" s="23" t="s">
        <v>118</v>
      </c>
      <c r="S16" s="26">
        <v>60</v>
      </c>
      <c r="T16" s="27">
        <v>8.99</v>
      </c>
      <c r="U16" s="28">
        <v>539.4</v>
      </c>
    </row>
    <row r="17" spans="2:21" ht="18.75" x14ac:dyDescent="0.25">
      <c r="B17" s="3">
        <v>2</v>
      </c>
      <c r="C17" s="2" t="s">
        <v>1</v>
      </c>
      <c r="D17" s="3">
        <v>12</v>
      </c>
      <c r="E17" s="3">
        <v>56</v>
      </c>
      <c r="F17" s="3">
        <v>78</v>
      </c>
      <c r="G17" s="3">
        <v>49</v>
      </c>
      <c r="H17" s="3">
        <f t="shared" ref="H17:H20" si="7">SUM(E17:G17)</f>
        <v>183</v>
      </c>
      <c r="I17" s="3">
        <f t="shared" ref="I17:I20" si="8">AVERAGE(E17:G17)</f>
        <v>61</v>
      </c>
      <c r="J17" s="2" t="str">
        <f>IF(E17&lt;28,"FAIL",IF(F17&lt;28,"FAIL",IF(G17&lt;28,"FAIL","PASS")))</f>
        <v>PASS</v>
      </c>
      <c r="P17" s="24">
        <v>44678</v>
      </c>
      <c r="Q17" s="25" t="s">
        <v>130</v>
      </c>
      <c r="R17" s="23" t="s">
        <v>129</v>
      </c>
      <c r="S17" s="26">
        <v>96</v>
      </c>
      <c r="T17" s="27">
        <v>4.99</v>
      </c>
      <c r="U17" s="28">
        <v>479.04</v>
      </c>
    </row>
    <row r="18" spans="2:21" ht="18.75" x14ac:dyDescent="0.25">
      <c r="B18" s="3">
        <v>3</v>
      </c>
      <c r="C18" s="2" t="s">
        <v>2</v>
      </c>
      <c r="D18" s="3">
        <v>11</v>
      </c>
      <c r="E18" s="3">
        <v>75</v>
      </c>
      <c r="F18" s="3">
        <v>75</v>
      </c>
      <c r="G18" s="3">
        <v>75</v>
      </c>
      <c r="H18" s="3">
        <f t="shared" si="7"/>
        <v>225</v>
      </c>
      <c r="I18" s="3">
        <f t="shared" si="8"/>
        <v>75</v>
      </c>
      <c r="J18" s="2" t="str">
        <f t="shared" si="6"/>
        <v>PASS</v>
      </c>
      <c r="P18" s="24">
        <v>44525</v>
      </c>
      <c r="Q18" s="25" t="s">
        <v>123</v>
      </c>
      <c r="R18" s="23" t="s">
        <v>121</v>
      </c>
      <c r="S18" s="26">
        <v>96</v>
      </c>
      <c r="T18" s="27">
        <v>4.99</v>
      </c>
      <c r="U18" s="28">
        <v>479.04</v>
      </c>
    </row>
    <row r="19" spans="2:21" ht="18.75" x14ac:dyDescent="0.25">
      <c r="B19" s="3">
        <v>4</v>
      </c>
      <c r="C19" s="2" t="s">
        <v>3</v>
      </c>
      <c r="D19" s="3">
        <v>11</v>
      </c>
      <c r="E19" s="3">
        <v>76</v>
      </c>
      <c r="F19" s="3">
        <v>89</v>
      </c>
      <c r="G19" s="3">
        <v>28</v>
      </c>
      <c r="H19" s="3">
        <f t="shared" si="7"/>
        <v>193</v>
      </c>
      <c r="I19" s="3">
        <f t="shared" si="8"/>
        <v>64.333333333333329</v>
      </c>
      <c r="J19" s="2" t="str">
        <f t="shared" si="6"/>
        <v>PASS</v>
      </c>
      <c r="P19" s="24">
        <v>44372</v>
      </c>
      <c r="Q19" s="25" t="s">
        <v>127</v>
      </c>
      <c r="R19" s="23" t="s">
        <v>131</v>
      </c>
      <c r="S19" s="26">
        <v>90</v>
      </c>
      <c r="T19" s="27">
        <v>4.99</v>
      </c>
      <c r="U19" s="28">
        <v>449.1</v>
      </c>
    </row>
    <row r="20" spans="2:21" ht="18.75" x14ac:dyDescent="0.25">
      <c r="B20" s="3">
        <v>5</v>
      </c>
      <c r="C20" s="2" t="s">
        <v>4</v>
      </c>
      <c r="D20" s="3">
        <v>12</v>
      </c>
      <c r="E20" s="3">
        <v>45</v>
      </c>
      <c r="F20" s="3">
        <v>76</v>
      </c>
      <c r="G20" s="3">
        <v>40</v>
      </c>
      <c r="H20" s="3">
        <f t="shared" si="7"/>
        <v>161</v>
      </c>
      <c r="I20" s="3">
        <f t="shared" si="8"/>
        <v>53.666666666666664</v>
      </c>
      <c r="J20" s="2" t="str">
        <f t="shared" si="6"/>
        <v>PASS</v>
      </c>
      <c r="P20" s="24">
        <v>44321</v>
      </c>
      <c r="Q20" s="25" t="s">
        <v>117</v>
      </c>
      <c r="R20" s="23" t="s">
        <v>131</v>
      </c>
      <c r="S20" s="26">
        <v>90</v>
      </c>
      <c r="T20" s="27">
        <v>4.99</v>
      </c>
      <c r="U20" s="28">
        <v>449.1</v>
      </c>
    </row>
    <row r="21" spans="2:21" ht="18.75" x14ac:dyDescent="0.25">
      <c r="B21" s="59" t="s">
        <v>77</v>
      </c>
      <c r="C21" s="59"/>
      <c r="D21" s="59"/>
      <c r="E21" s="2">
        <f>COUNTIF(D16:D20,"11")</f>
        <v>3</v>
      </c>
      <c r="P21" s="24">
        <v>44576</v>
      </c>
      <c r="Q21" s="25" t="s">
        <v>126</v>
      </c>
      <c r="R21" s="23" t="s">
        <v>118</v>
      </c>
      <c r="S21" s="26">
        <v>46</v>
      </c>
      <c r="T21" s="27">
        <v>8.99</v>
      </c>
      <c r="U21" s="28">
        <v>413.54</v>
      </c>
    </row>
    <row r="22" spans="2:21" ht="18.75" x14ac:dyDescent="0.25">
      <c r="B22" s="59" t="s">
        <v>78</v>
      </c>
      <c r="C22" s="59"/>
      <c r="D22" s="59"/>
      <c r="E22" s="2">
        <f>COUNTIF(D16:D20,"12")</f>
        <v>2</v>
      </c>
      <c r="P22" s="24">
        <v>44746</v>
      </c>
      <c r="Q22" s="25" t="s">
        <v>128</v>
      </c>
      <c r="R22" s="23" t="s">
        <v>121</v>
      </c>
      <c r="S22" s="26">
        <v>62</v>
      </c>
      <c r="T22" s="27">
        <v>4.99</v>
      </c>
      <c r="U22" s="28">
        <v>309.38</v>
      </c>
    </row>
    <row r="23" spans="2:21" ht="18.75" x14ac:dyDescent="0.25">
      <c r="B23" s="59" t="s">
        <v>79</v>
      </c>
      <c r="C23" s="59"/>
      <c r="D23" s="59"/>
      <c r="E23" s="2">
        <f>COUNTIF(I16:I20,"&gt;=75")</f>
        <v>1</v>
      </c>
      <c r="P23" s="24">
        <v>44508</v>
      </c>
      <c r="Q23" s="25" t="s">
        <v>119</v>
      </c>
      <c r="R23" s="23" t="s">
        <v>129</v>
      </c>
      <c r="S23" s="26">
        <v>15</v>
      </c>
      <c r="T23" s="27">
        <v>19.989999999999998</v>
      </c>
      <c r="U23" s="28">
        <v>299.84999999999997</v>
      </c>
    </row>
    <row r="24" spans="2:21" ht="18.75" x14ac:dyDescent="0.25">
      <c r="P24" s="24">
        <v>44287</v>
      </c>
      <c r="Q24" s="25" t="s">
        <v>128</v>
      </c>
      <c r="R24" s="23" t="s">
        <v>118</v>
      </c>
      <c r="S24" s="26">
        <v>60</v>
      </c>
      <c r="T24" s="27">
        <v>4.99</v>
      </c>
      <c r="U24" s="28">
        <v>299.40000000000003</v>
      </c>
    </row>
    <row r="25" spans="2:21" ht="18.75" x14ac:dyDescent="0.25">
      <c r="P25" s="24">
        <v>44457</v>
      </c>
      <c r="Q25" s="25" t="s">
        <v>128</v>
      </c>
      <c r="R25" s="23" t="s">
        <v>121</v>
      </c>
      <c r="S25" s="26">
        <v>16</v>
      </c>
      <c r="T25" s="27">
        <v>15.99</v>
      </c>
      <c r="U25" s="28">
        <v>255.84</v>
      </c>
    </row>
    <row r="26" spans="2:21" ht="18.75" x14ac:dyDescent="0.25">
      <c r="B26" s="22" t="s">
        <v>81</v>
      </c>
      <c r="C26" s="22" t="s">
        <v>82</v>
      </c>
      <c r="D26" s="22" t="s">
        <v>83</v>
      </c>
      <c r="P26" s="24">
        <v>44474</v>
      </c>
      <c r="Q26" s="25" t="s">
        <v>127</v>
      </c>
      <c r="R26" s="23" t="s">
        <v>118</v>
      </c>
      <c r="S26" s="26">
        <v>28</v>
      </c>
      <c r="T26" s="27">
        <v>8.99</v>
      </c>
      <c r="U26" s="28">
        <v>251.72</v>
      </c>
    </row>
    <row r="27" spans="2:21" ht="18.75" x14ac:dyDescent="0.25">
      <c r="B27" s="2" t="s">
        <v>84</v>
      </c>
      <c r="C27" s="15">
        <v>5000</v>
      </c>
      <c r="D27" s="15">
        <f>IF(C27&gt;=5000,C27-5000,IF(C27&lt;5000,C27-5000))</f>
        <v>0</v>
      </c>
      <c r="H27" s="22" t="s">
        <v>96</v>
      </c>
      <c r="I27" s="22" t="s">
        <v>97</v>
      </c>
      <c r="J27" s="22" t="s">
        <v>99</v>
      </c>
      <c r="K27" s="22" t="s">
        <v>98</v>
      </c>
      <c r="L27" s="22" t="s">
        <v>100</v>
      </c>
      <c r="M27" s="22" t="s">
        <v>101</v>
      </c>
      <c r="P27" s="24">
        <v>44440</v>
      </c>
      <c r="Q27" s="25" t="s">
        <v>120</v>
      </c>
      <c r="R27" s="23" t="s">
        <v>125</v>
      </c>
      <c r="S27" s="26">
        <v>2</v>
      </c>
      <c r="T27" s="27">
        <v>125</v>
      </c>
      <c r="U27" s="28">
        <v>250</v>
      </c>
    </row>
    <row r="28" spans="2:21" ht="18.75" x14ac:dyDescent="0.25">
      <c r="B28" s="2" t="s">
        <v>85</v>
      </c>
      <c r="C28" s="15">
        <v>7000</v>
      </c>
      <c r="D28" s="15">
        <f t="shared" ref="D28:D38" si="9">IF(C28&gt;=5000,C28-5000,IF(C28&lt;5000,C28-5000))</f>
        <v>2000</v>
      </c>
      <c r="H28" s="2" t="s">
        <v>102</v>
      </c>
      <c r="I28" s="2">
        <v>96</v>
      </c>
      <c r="J28" s="2">
        <v>97</v>
      </c>
      <c r="K28" s="2">
        <v>90</v>
      </c>
      <c r="L28" s="2">
        <v>82</v>
      </c>
      <c r="M28" s="2">
        <f>AVERAGE(I28:L28)</f>
        <v>91.25</v>
      </c>
      <c r="P28" s="24">
        <v>44644</v>
      </c>
      <c r="Q28" s="25" t="s">
        <v>117</v>
      </c>
      <c r="R28" s="23" t="s">
        <v>121</v>
      </c>
      <c r="S28" s="26">
        <v>50</v>
      </c>
      <c r="T28" s="27">
        <v>4.99</v>
      </c>
      <c r="U28" s="28">
        <v>249.5</v>
      </c>
    </row>
    <row r="29" spans="2:21" ht="18.75" x14ac:dyDescent="0.25">
      <c r="B29" s="2" t="s">
        <v>86</v>
      </c>
      <c r="C29" s="15">
        <v>10000</v>
      </c>
      <c r="D29" s="15">
        <f t="shared" si="9"/>
        <v>5000</v>
      </c>
      <c r="H29" s="2" t="s">
        <v>103</v>
      </c>
      <c r="I29" s="2">
        <v>59</v>
      </c>
      <c r="J29" s="2">
        <v>55</v>
      </c>
      <c r="K29" s="2">
        <v>71</v>
      </c>
      <c r="L29" s="2">
        <v>94</v>
      </c>
      <c r="M29" s="2">
        <f t="shared" ref="M29:M36" si="10">AVERAGE(I29:L29)</f>
        <v>69.75</v>
      </c>
      <c r="P29" s="24">
        <v>44202</v>
      </c>
      <c r="Q29" s="25" t="s">
        <v>128</v>
      </c>
      <c r="R29" s="23" t="s">
        <v>131</v>
      </c>
      <c r="S29" s="26">
        <v>95</v>
      </c>
      <c r="T29" s="27">
        <v>1.99</v>
      </c>
      <c r="U29" s="28">
        <v>189.05</v>
      </c>
    </row>
    <row r="30" spans="2:21" ht="18.75" x14ac:dyDescent="0.25">
      <c r="B30" s="2" t="s">
        <v>87</v>
      </c>
      <c r="C30" s="15">
        <v>25000</v>
      </c>
      <c r="D30" s="15">
        <f t="shared" si="9"/>
        <v>20000</v>
      </c>
      <c r="H30" s="2" t="s">
        <v>104</v>
      </c>
      <c r="I30" s="2">
        <v>69</v>
      </c>
      <c r="J30" s="2">
        <v>71</v>
      </c>
      <c r="K30" s="2">
        <v>98</v>
      </c>
      <c r="L30" s="2">
        <v>98</v>
      </c>
      <c r="M30" s="2">
        <f t="shared" si="10"/>
        <v>84</v>
      </c>
      <c r="P30" s="24">
        <v>44236</v>
      </c>
      <c r="Q30" s="25" t="s">
        <v>117</v>
      </c>
      <c r="R30" s="23" t="s">
        <v>131</v>
      </c>
      <c r="S30" s="26">
        <v>36</v>
      </c>
      <c r="T30" s="27">
        <v>4.99</v>
      </c>
      <c r="U30" s="28">
        <v>179.64000000000001</v>
      </c>
    </row>
    <row r="31" spans="2:21" ht="18.75" x14ac:dyDescent="0.25">
      <c r="B31" s="2" t="s">
        <v>88</v>
      </c>
      <c r="C31" s="15">
        <v>4000</v>
      </c>
      <c r="D31" s="15">
        <f t="shared" si="9"/>
        <v>-1000</v>
      </c>
      <c r="H31" s="2" t="s">
        <v>105</v>
      </c>
      <c r="I31" s="2">
        <v>99</v>
      </c>
      <c r="J31" s="2">
        <v>90</v>
      </c>
      <c r="K31" s="2">
        <v>59</v>
      </c>
      <c r="L31" s="2">
        <v>92</v>
      </c>
      <c r="M31" s="2">
        <f t="shared" si="10"/>
        <v>85</v>
      </c>
      <c r="P31" s="24">
        <v>44423</v>
      </c>
      <c r="Q31" s="25" t="s">
        <v>128</v>
      </c>
      <c r="R31" s="23" t="s">
        <v>131</v>
      </c>
      <c r="S31" s="26">
        <v>35</v>
      </c>
      <c r="T31" s="27">
        <v>4.99</v>
      </c>
      <c r="U31" s="28">
        <v>174.65</v>
      </c>
    </row>
    <row r="32" spans="2:21" ht="18.75" x14ac:dyDescent="0.25">
      <c r="B32" s="2" t="s">
        <v>89</v>
      </c>
      <c r="C32" s="15">
        <v>9800</v>
      </c>
      <c r="D32" s="15">
        <f t="shared" si="9"/>
        <v>4800</v>
      </c>
      <c r="H32" s="2" t="s">
        <v>106</v>
      </c>
      <c r="I32" s="2">
        <v>56</v>
      </c>
      <c r="J32" s="2">
        <v>86</v>
      </c>
      <c r="K32" s="2">
        <v>65</v>
      </c>
      <c r="L32" s="2">
        <v>65</v>
      </c>
      <c r="M32" s="2">
        <f t="shared" si="10"/>
        <v>68</v>
      </c>
      <c r="P32" s="24">
        <v>44270</v>
      </c>
      <c r="Q32" s="25" t="s">
        <v>124</v>
      </c>
      <c r="R32" s="23" t="s">
        <v>131</v>
      </c>
      <c r="S32" s="26">
        <v>56</v>
      </c>
      <c r="T32" s="27">
        <v>2.99</v>
      </c>
      <c r="U32" s="28">
        <v>167.44</v>
      </c>
    </row>
    <row r="33" spans="2:21" ht="18.75" x14ac:dyDescent="0.25">
      <c r="B33" s="2" t="s">
        <v>90</v>
      </c>
      <c r="C33" s="15">
        <v>5400</v>
      </c>
      <c r="D33" s="15">
        <f t="shared" si="9"/>
        <v>400</v>
      </c>
      <c r="H33" s="2" t="s">
        <v>107</v>
      </c>
      <c r="I33" s="2">
        <v>57</v>
      </c>
      <c r="J33" s="2">
        <v>61</v>
      </c>
      <c r="K33" s="2">
        <v>84</v>
      </c>
      <c r="L33" s="2">
        <v>98</v>
      </c>
      <c r="M33" s="2">
        <f t="shared" si="10"/>
        <v>75</v>
      </c>
      <c r="P33" s="24">
        <v>44831</v>
      </c>
      <c r="Q33" s="25" t="s">
        <v>124</v>
      </c>
      <c r="R33" s="23" t="s">
        <v>129</v>
      </c>
      <c r="S33" s="26">
        <v>76</v>
      </c>
      <c r="T33" s="27">
        <v>1.99</v>
      </c>
      <c r="U33" s="28">
        <v>151.24</v>
      </c>
    </row>
    <row r="34" spans="2:21" ht="18.75" x14ac:dyDescent="0.25">
      <c r="B34" s="2" t="s">
        <v>91</v>
      </c>
      <c r="C34" s="15">
        <v>6700</v>
      </c>
      <c r="D34" s="15">
        <f t="shared" si="9"/>
        <v>1700</v>
      </c>
      <c r="H34" s="2" t="s">
        <v>108</v>
      </c>
      <c r="I34" s="2">
        <v>55</v>
      </c>
      <c r="J34" s="2">
        <v>86</v>
      </c>
      <c r="K34" s="2">
        <v>59</v>
      </c>
      <c r="L34" s="2">
        <v>97</v>
      </c>
      <c r="M34" s="2">
        <f t="shared" si="10"/>
        <v>74.25</v>
      </c>
      <c r="P34" s="24">
        <v>44304</v>
      </c>
      <c r="Q34" s="25" t="s">
        <v>132</v>
      </c>
      <c r="R34" s="23" t="s">
        <v>131</v>
      </c>
      <c r="S34" s="26">
        <v>75</v>
      </c>
      <c r="T34" s="27">
        <v>1.99</v>
      </c>
      <c r="U34" s="28">
        <v>149.25</v>
      </c>
    </row>
    <row r="35" spans="2:21" ht="18.75" x14ac:dyDescent="0.25">
      <c r="B35" s="2" t="s">
        <v>92</v>
      </c>
      <c r="C35" s="15">
        <v>4300</v>
      </c>
      <c r="D35" s="15">
        <f t="shared" si="9"/>
        <v>-700</v>
      </c>
      <c r="H35" s="2" t="s">
        <v>109</v>
      </c>
      <c r="I35" s="2">
        <v>89</v>
      </c>
      <c r="J35" s="2">
        <v>91</v>
      </c>
      <c r="K35" s="2">
        <v>91</v>
      </c>
      <c r="L35" s="2">
        <v>95</v>
      </c>
      <c r="M35" s="2">
        <f t="shared" si="10"/>
        <v>91.5</v>
      </c>
      <c r="P35" s="24">
        <v>44627</v>
      </c>
      <c r="Q35" s="25" t="s">
        <v>124</v>
      </c>
      <c r="R35" s="23" t="s">
        <v>118</v>
      </c>
      <c r="S35" s="26">
        <v>7</v>
      </c>
      <c r="T35" s="27">
        <v>19.989999999999998</v>
      </c>
      <c r="U35" s="28">
        <v>139.92999999999998</v>
      </c>
    </row>
    <row r="36" spans="2:21" ht="18.75" x14ac:dyDescent="0.25">
      <c r="B36" s="2" t="s">
        <v>93</v>
      </c>
      <c r="C36" s="15">
        <v>11000</v>
      </c>
      <c r="D36" s="15">
        <f t="shared" si="9"/>
        <v>6000</v>
      </c>
      <c r="H36" s="2" t="s">
        <v>110</v>
      </c>
      <c r="I36" s="2">
        <v>55</v>
      </c>
      <c r="J36" s="2">
        <v>77</v>
      </c>
      <c r="K36" s="2">
        <v>91</v>
      </c>
      <c r="L36" s="2">
        <v>96</v>
      </c>
      <c r="M36" s="2">
        <f t="shared" si="10"/>
        <v>79.75</v>
      </c>
      <c r="P36" s="24">
        <v>44916</v>
      </c>
      <c r="Q36" s="25" t="s">
        <v>132</v>
      </c>
      <c r="R36" s="23" t="s">
        <v>118</v>
      </c>
      <c r="S36" s="26">
        <v>28</v>
      </c>
      <c r="T36" s="27">
        <v>4.99</v>
      </c>
      <c r="U36" s="28">
        <v>139.72</v>
      </c>
    </row>
    <row r="37" spans="2:21" ht="18.75" x14ac:dyDescent="0.25">
      <c r="B37" s="2" t="s">
        <v>94</v>
      </c>
      <c r="C37" s="15">
        <v>12500</v>
      </c>
      <c r="D37" s="15">
        <f t="shared" si="9"/>
        <v>7500</v>
      </c>
      <c r="P37" s="24">
        <v>44661</v>
      </c>
      <c r="Q37" s="25" t="s">
        <v>132</v>
      </c>
      <c r="R37" s="23" t="s">
        <v>131</v>
      </c>
      <c r="S37" s="26">
        <v>66</v>
      </c>
      <c r="T37" s="27">
        <v>1.99</v>
      </c>
      <c r="U37" s="28">
        <v>131.34</v>
      </c>
    </row>
    <row r="38" spans="2:21" ht="18.75" x14ac:dyDescent="0.25">
      <c r="B38" s="2" t="s">
        <v>95</v>
      </c>
      <c r="C38" s="15">
        <v>9800</v>
      </c>
      <c r="D38" s="15">
        <f t="shared" si="9"/>
        <v>4800</v>
      </c>
      <c r="P38" s="24">
        <v>44542</v>
      </c>
      <c r="Q38" s="25" t="s">
        <v>120</v>
      </c>
      <c r="R38" s="23" t="s">
        <v>131</v>
      </c>
      <c r="S38" s="26">
        <v>67</v>
      </c>
      <c r="T38" s="27">
        <v>1.29</v>
      </c>
      <c r="U38" s="28">
        <v>86.43</v>
      </c>
    </row>
    <row r="39" spans="2:21" ht="18.75" x14ac:dyDescent="0.25">
      <c r="P39" s="24">
        <v>44695</v>
      </c>
      <c r="Q39" s="25" t="s">
        <v>126</v>
      </c>
      <c r="R39" s="23" t="s">
        <v>131</v>
      </c>
      <c r="S39" s="26">
        <v>53</v>
      </c>
      <c r="T39" s="27">
        <v>1.29</v>
      </c>
      <c r="U39" s="28">
        <v>68.37</v>
      </c>
    </row>
    <row r="40" spans="2:21" ht="18.75" x14ac:dyDescent="0.25">
      <c r="P40" s="24">
        <v>44338</v>
      </c>
      <c r="Q40" s="25" t="s">
        <v>122</v>
      </c>
      <c r="R40" s="23" t="s">
        <v>131</v>
      </c>
      <c r="S40" s="26">
        <v>32</v>
      </c>
      <c r="T40" s="27">
        <v>1.99</v>
      </c>
      <c r="U40" s="28">
        <v>63.68</v>
      </c>
    </row>
    <row r="41" spans="2:21" ht="18.75" x14ac:dyDescent="0.25">
      <c r="P41" s="24">
        <v>44389</v>
      </c>
      <c r="Q41" s="25" t="s">
        <v>130</v>
      </c>
      <c r="R41" s="23" t="s">
        <v>118</v>
      </c>
      <c r="S41" s="26">
        <v>29</v>
      </c>
      <c r="T41" s="27">
        <v>1.99</v>
      </c>
      <c r="U41" s="28">
        <v>57.71</v>
      </c>
    </row>
    <row r="42" spans="2:21" ht="18.75" x14ac:dyDescent="0.25">
      <c r="P42" s="24">
        <v>44882</v>
      </c>
      <c r="Q42" s="25" t="s">
        <v>117</v>
      </c>
      <c r="R42" s="23" t="s">
        <v>118</v>
      </c>
      <c r="S42" s="26">
        <v>11</v>
      </c>
      <c r="T42" s="27">
        <v>4.99</v>
      </c>
      <c r="U42" s="28">
        <v>54.89</v>
      </c>
    </row>
    <row r="43" spans="2:21" ht="18.75" x14ac:dyDescent="0.25">
      <c r="P43" s="24">
        <v>44610</v>
      </c>
      <c r="Q43" s="25" t="s">
        <v>128</v>
      </c>
      <c r="R43" s="23" t="s">
        <v>118</v>
      </c>
      <c r="S43" s="26">
        <v>4</v>
      </c>
      <c r="T43" s="27">
        <v>4.99</v>
      </c>
      <c r="U43" s="28">
        <v>19.96</v>
      </c>
    </row>
    <row r="44" spans="2:21" ht="18.75" x14ac:dyDescent="0.25">
      <c r="P44" s="24">
        <v>44865</v>
      </c>
      <c r="Q44" s="25" t="s">
        <v>132</v>
      </c>
      <c r="R44" s="23" t="s">
        <v>131</v>
      </c>
      <c r="S44" s="26">
        <v>14</v>
      </c>
      <c r="T44" s="27">
        <v>1.29</v>
      </c>
      <c r="U44" s="28">
        <v>18.060000000000002</v>
      </c>
    </row>
    <row r="45" spans="2:21" ht="18.75" x14ac:dyDescent="0.25">
      <c r="P45" s="24">
        <v>44814</v>
      </c>
      <c r="Q45" s="25" t="s">
        <v>126</v>
      </c>
      <c r="R45" s="23" t="s">
        <v>131</v>
      </c>
      <c r="S45" s="26">
        <v>7</v>
      </c>
      <c r="T45" s="27">
        <v>1.29</v>
      </c>
      <c r="U45" s="28">
        <v>9.0300000000000011</v>
      </c>
    </row>
  </sheetData>
  <mergeCells count="4">
    <mergeCell ref="B14:J14"/>
    <mergeCell ref="B22:D22"/>
    <mergeCell ref="B23:D23"/>
    <mergeCell ref="B21:D21"/>
  </mergeCells>
  <conditionalFormatting sqref="D27:D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28:M36">
    <cfRule type="top10" dxfId="16" priority="1" rank="2"/>
  </conditionalFormatting>
  <dataValidations count="4">
    <dataValidation type="whole" allowBlank="1" showInputMessage="1" showErrorMessage="1" errorTitle="Marks ranges from 0 - 50" error="The data you enterd may not have been inside the above mentioned range._x000a_Please insert a correct value" sqref="G16:G17 G19:G20" xr:uid="{00000000-0002-0000-0300-000000000000}">
      <formula1>0</formula1>
      <formula2>50</formula2>
    </dataValidation>
    <dataValidation type="whole" allowBlank="1" showInputMessage="1" showErrorMessage="1" errorTitle="Marks ranges from 0 - 75" error="The data you enterd may not have been inside the above mentioned range._x000a_Please insert a correct value" sqref="F16:F20" xr:uid="{00000000-0002-0000-0300-000001000000}">
      <formula1>0</formula1>
      <formula2>75</formula2>
    </dataValidation>
    <dataValidation type="whole" allowBlank="1" showInputMessage="1" showErrorMessage="1" errorTitle="Marks ranges from 0 - 100" error="The data you enterd may not have been inside the above mentioned range._x000a_Please insert a correct value" sqref="E16:E20" xr:uid="{00000000-0002-0000-0300-000002000000}">
      <formula1>0</formula1>
      <formula2>100</formula2>
    </dataValidation>
    <dataValidation type="whole" allowBlank="1" showInputMessage="1" showErrorMessage="1" errorTitle="Marks ranges from 0 - 50" error="The data you enterd may not have been inside the above mentioned range._x000a_Please insert a correct value" sqref="G18" xr:uid="{00000000-0002-0000-0300-000003000000}">
      <formula1>0</formula1>
      <formula2>75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I11"/>
  <sheetViews>
    <sheetView showGridLines="0" workbookViewId="0">
      <selection activeCell="G18" sqref="G18"/>
    </sheetView>
  </sheetViews>
  <sheetFormatPr defaultRowHeight="15" outlineLevelRow="1" outlineLevelCol="1" x14ac:dyDescent="0.25"/>
  <cols>
    <col min="3" max="3" width="6.425781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37" t="s">
        <v>194</v>
      </c>
      <c r="C2" s="37"/>
      <c r="D2" s="42"/>
      <c r="E2" s="42"/>
      <c r="F2" s="42"/>
      <c r="G2" s="42"/>
      <c r="H2" s="42"/>
      <c r="I2" s="42"/>
    </row>
    <row r="3" spans="2:9" ht="15.75" collapsed="1" x14ac:dyDescent="0.25">
      <c r="B3" s="36"/>
      <c r="C3" s="36"/>
      <c r="D3" s="43" t="s">
        <v>196</v>
      </c>
      <c r="E3" s="43" t="s">
        <v>187</v>
      </c>
      <c r="F3" s="43" t="s">
        <v>189</v>
      </c>
      <c r="G3" s="43" t="s">
        <v>190</v>
      </c>
      <c r="H3" s="43" t="s">
        <v>191</v>
      </c>
      <c r="I3" s="43" t="s">
        <v>192</v>
      </c>
    </row>
    <row r="4" spans="2:9" ht="45" hidden="1" outlineLevel="1" x14ac:dyDescent="0.25">
      <c r="B4" s="39"/>
      <c r="C4" s="39"/>
      <c r="D4" s="34"/>
      <c r="E4" s="45" t="s">
        <v>188</v>
      </c>
      <c r="F4" s="45" t="s">
        <v>188</v>
      </c>
      <c r="G4" s="45" t="s">
        <v>188</v>
      </c>
      <c r="H4" s="45" t="s">
        <v>188</v>
      </c>
      <c r="I4" s="45" t="s">
        <v>193</v>
      </c>
    </row>
    <row r="5" spans="2:9" x14ac:dyDescent="0.25">
      <c r="B5" s="40" t="s">
        <v>195</v>
      </c>
      <c r="C5" s="40"/>
      <c r="D5" s="38"/>
      <c r="E5" s="38"/>
      <c r="F5" s="38"/>
      <c r="G5" s="38"/>
      <c r="H5" s="38"/>
      <c r="I5" s="38"/>
    </row>
    <row r="6" spans="2:9" outlineLevel="1" x14ac:dyDescent="0.25">
      <c r="B6" s="39"/>
      <c r="C6" s="39" t="s">
        <v>185</v>
      </c>
      <c r="D6" s="34">
        <v>100</v>
      </c>
      <c r="E6" s="44">
        <v>70</v>
      </c>
      <c r="F6" s="44">
        <v>70</v>
      </c>
      <c r="G6" s="44">
        <v>80</v>
      </c>
      <c r="H6" s="44">
        <v>90</v>
      </c>
      <c r="I6" s="44">
        <v>100</v>
      </c>
    </row>
    <row r="7" spans="2:9" x14ac:dyDescent="0.25">
      <c r="B7" s="40" t="s">
        <v>197</v>
      </c>
      <c r="C7" s="40"/>
      <c r="D7" s="38"/>
      <c r="E7" s="38"/>
      <c r="F7" s="38"/>
      <c r="G7" s="38"/>
      <c r="H7" s="38"/>
      <c r="I7" s="38"/>
    </row>
    <row r="8" spans="2:9" ht="15.75" outlineLevel="1" thickBot="1" x14ac:dyDescent="0.3">
      <c r="B8" s="41"/>
      <c r="C8" s="41" t="s">
        <v>186</v>
      </c>
      <c r="D8" s="35">
        <v>5000</v>
      </c>
      <c r="E8" s="35">
        <v>4100</v>
      </c>
      <c r="F8" s="35">
        <v>4100</v>
      </c>
      <c r="G8" s="35">
        <v>4400</v>
      </c>
      <c r="H8" s="35">
        <v>4700</v>
      </c>
      <c r="I8" s="35">
        <v>5000</v>
      </c>
    </row>
    <row r="9" spans="2:9" x14ac:dyDescent="0.25">
      <c r="B9" t="s">
        <v>198</v>
      </c>
    </row>
    <row r="10" spans="2:9" x14ac:dyDescent="0.25">
      <c r="B10" t="s">
        <v>199</v>
      </c>
    </row>
    <row r="11" spans="2:9" x14ac:dyDescent="0.25">
      <c r="B11" t="s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AJ35"/>
  <sheetViews>
    <sheetView topLeftCell="V1" zoomScale="115" zoomScaleNormal="115" workbookViewId="0">
      <selection activeCell="Z8" sqref="Z8"/>
    </sheetView>
  </sheetViews>
  <sheetFormatPr defaultRowHeight="15" x14ac:dyDescent="0.25"/>
  <cols>
    <col min="2" max="2" width="9.85546875" bestFit="1" customWidth="1"/>
    <col min="3" max="3" width="10.7109375" bestFit="1" customWidth="1"/>
    <col min="4" max="4" width="3.5703125" bestFit="1" customWidth="1"/>
    <col min="5" max="5" width="3.28515625" bestFit="1" customWidth="1"/>
    <col min="6" max="6" width="6.5703125" bestFit="1" customWidth="1"/>
    <col min="7" max="7" width="3.5703125" bestFit="1" customWidth="1"/>
    <col min="8" max="8" width="3.28515625" bestFit="1" customWidth="1"/>
    <col min="9" max="9" width="6.5703125" style="14" bestFit="1" customWidth="1"/>
    <col min="10" max="10" width="3.5703125" bestFit="1" customWidth="1"/>
    <col min="11" max="11" width="3.28515625" bestFit="1" customWidth="1"/>
    <col min="12" max="12" width="6.5703125" style="14" bestFit="1" customWidth="1"/>
    <col min="13" max="13" width="3.5703125" bestFit="1" customWidth="1"/>
    <col min="14" max="14" width="3.28515625" bestFit="1" customWidth="1"/>
    <col min="15" max="15" width="6.5703125" style="14" bestFit="1" customWidth="1"/>
    <col min="16" max="16" width="3.5703125" bestFit="1" customWidth="1"/>
    <col min="17" max="17" width="3.28515625" bestFit="1" customWidth="1"/>
    <col min="18" max="18" width="6.5703125" style="14" bestFit="1" customWidth="1"/>
    <col min="19" max="19" width="3.5703125" bestFit="1" customWidth="1"/>
    <col min="20" max="20" width="3.28515625" bestFit="1" customWidth="1"/>
    <col min="21" max="21" width="6.5703125" style="14" bestFit="1" customWidth="1"/>
    <col min="22" max="22" width="6.5703125" bestFit="1" customWidth="1"/>
    <col min="23" max="23" width="9.28515625" bestFit="1" customWidth="1"/>
    <col min="24" max="24" width="7.5703125" bestFit="1" customWidth="1"/>
    <col min="25" max="25" width="7.140625" bestFit="1" customWidth="1"/>
    <col min="26" max="26" width="6" bestFit="1" customWidth="1"/>
    <col min="28" max="28" width="13.42578125" bestFit="1" customWidth="1"/>
    <col min="29" max="29" width="18.42578125" bestFit="1" customWidth="1"/>
    <col min="30" max="30" width="13.7109375" bestFit="1" customWidth="1"/>
    <col min="31" max="31" width="13.42578125" bestFit="1" customWidth="1"/>
    <col min="32" max="32" width="13.7109375" bestFit="1" customWidth="1"/>
    <col min="33" max="35" width="12.5703125" bestFit="1" customWidth="1"/>
    <col min="36" max="36" width="12.85546875" bestFit="1" customWidth="1"/>
  </cols>
  <sheetData>
    <row r="6" spans="2:36" x14ac:dyDescent="0.25">
      <c r="B6" s="64" t="s">
        <v>11</v>
      </c>
      <c r="C6" s="64" t="s">
        <v>10</v>
      </c>
      <c r="D6" s="63" t="s">
        <v>133</v>
      </c>
      <c r="E6" s="63"/>
      <c r="F6" s="63"/>
      <c r="G6" s="63" t="s">
        <v>134</v>
      </c>
      <c r="H6" s="63"/>
      <c r="I6" s="63"/>
      <c r="J6" s="60" t="s">
        <v>135</v>
      </c>
      <c r="K6" s="61"/>
      <c r="L6" s="62"/>
      <c r="M6" s="60" t="s">
        <v>6</v>
      </c>
      <c r="N6" s="61"/>
      <c r="O6" s="62"/>
      <c r="P6" s="60" t="s">
        <v>136</v>
      </c>
      <c r="Q6" s="61"/>
      <c r="R6" s="62"/>
      <c r="S6" s="60" t="s">
        <v>7</v>
      </c>
      <c r="T6" s="61"/>
      <c r="U6" s="62"/>
      <c r="V6" s="46" t="s">
        <v>8</v>
      </c>
      <c r="W6" s="46" t="s">
        <v>9</v>
      </c>
      <c r="X6" s="46" t="s">
        <v>80</v>
      </c>
      <c r="Y6" s="46" t="s">
        <v>101</v>
      </c>
      <c r="Z6" s="46" t="s">
        <v>137</v>
      </c>
      <c r="AB6" s="46"/>
      <c r="AC6" s="46" t="s">
        <v>182</v>
      </c>
      <c r="AD6" s="46" t="s">
        <v>183</v>
      </c>
      <c r="AF6" s="46" t="s">
        <v>173</v>
      </c>
      <c r="AG6" s="46" t="s">
        <v>174</v>
      </c>
    </row>
    <row r="7" spans="2:36" x14ac:dyDescent="0.25">
      <c r="B7" s="64"/>
      <c r="C7" s="64"/>
      <c r="D7" s="49" t="s">
        <v>138</v>
      </c>
      <c r="E7" s="49" t="s">
        <v>139</v>
      </c>
      <c r="F7" s="49" t="s">
        <v>8</v>
      </c>
      <c r="G7" s="49" t="s">
        <v>138</v>
      </c>
      <c r="H7" s="49" t="s">
        <v>139</v>
      </c>
      <c r="I7" s="49" t="s">
        <v>8</v>
      </c>
      <c r="J7" s="49" t="s">
        <v>138</v>
      </c>
      <c r="K7" s="49" t="s">
        <v>139</v>
      </c>
      <c r="L7" s="49" t="s">
        <v>8</v>
      </c>
      <c r="M7" s="49" t="s">
        <v>138</v>
      </c>
      <c r="N7" s="49" t="s">
        <v>139</v>
      </c>
      <c r="O7" s="49" t="s">
        <v>8</v>
      </c>
      <c r="P7" s="49" t="s">
        <v>138</v>
      </c>
      <c r="Q7" s="49" t="s">
        <v>139</v>
      </c>
      <c r="R7" s="49" t="s">
        <v>8</v>
      </c>
      <c r="S7" s="49" t="s">
        <v>138</v>
      </c>
      <c r="T7" s="49" t="s">
        <v>139</v>
      </c>
      <c r="U7" s="49" t="s">
        <v>8</v>
      </c>
      <c r="V7" s="46"/>
      <c r="W7" s="46"/>
      <c r="X7" s="46"/>
      <c r="Y7" s="46"/>
      <c r="Z7" s="46"/>
      <c r="AB7" s="2" t="s">
        <v>179</v>
      </c>
      <c r="AC7" s="2">
        <v>100</v>
      </c>
      <c r="AD7" s="2">
        <v>50</v>
      </c>
      <c r="AF7" s="2" t="s">
        <v>175</v>
      </c>
      <c r="AG7" s="2">
        <v>80</v>
      </c>
    </row>
    <row r="8" spans="2:36" x14ac:dyDescent="0.25">
      <c r="B8" s="2" t="s">
        <v>62</v>
      </c>
      <c r="C8" s="2">
        <v>11</v>
      </c>
      <c r="D8" s="2">
        <v>70</v>
      </c>
      <c r="E8" s="2">
        <v>10</v>
      </c>
      <c r="F8" s="2">
        <f>SUM(D8:E8)</f>
        <v>80</v>
      </c>
      <c r="G8" s="2">
        <v>60</v>
      </c>
      <c r="H8" s="2">
        <v>11</v>
      </c>
      <c r="I8" s="33">
        <f>SUM(G8:H8)</f>
        <v>71</v>
      </c>
      <c r="J8" s="2">
        <v>50</v>
      </c>
      <c r="K8" s="2">
        <v>9</v>
      </c>
      <c r="L8" s="33">
        <f>SUM(J8:K8)</f>
        <v>59</v>
      </c>
      <c r="M8" s="2">
        <v>40</v>
      </c>
      <c r="N8" s="2">
        <v>12</v>
      </c>
      <c r="O8" s="33">
        <f>SUM(M8:N8)</f>
        <v>52</v>
      </c>
      <c r="P8" s="2">
        <v>30</v>
      </c>
      <c r="Q8" s="2">
        <v>8</v>
      </c>
      <c r="R8" s="33">
        <f>SUM(P8:Q8)</f>
        <v>38</v>
      </c>
      <c r="S8" s="2">
        <v>20</v>
      </c>
      <c r="T8" s="2">
        <v>7</v>
      </c>
      <c r="U8" s="33">
        <f>SUM(S8:T8)</f>
        <v>27</v>
      </c>
      <c r="V8" s="2">
        <f>SUM(F8,I8,L8,O8,R8,U8)</f>
        <v>327</v>
      </c>
      <c r="W8" s="2">
        <f>AVERAGE(U8,R8,O8,L8,I8,F8)</f>
        <v>54.5</v>
      </c>
      <c r="X8" s="2" t="str">
        <f t="shared" ref="X8:X17" si="0">IF(V8&gt;200,"PASS","FAIL")</f>
        <v>PASS</v>
      </c>
      <c r="Y8" s="2" t="str">
        <f>IF(V8&gt;540,"A+",IF(V8&gt;480,"A",IF(V8&gt;420,"B+",IF(V8&gt;360,"B",IF(V8&gt;300,"C+",IF(V8&gt;240,"C","NG"))))))</f>
        <v>C+</v>
      </c>
      <c r="Z8" s="2">
        <f>RANK(V8,V8:V17,0)</f>
        <v>9</v>
      </c>
      <c r="AB8" s="2" t="s">
        <v>180</v>
      </c>
      <c r="AC8" s="2">
        <f>AC9-AC7</f>
        <v>0</v>
      </c>
      <c r="AD8" s="2">
        <v>20</v>
      </c>
      <c r="AF8" s="2" t="s">
        <v>176</v>
      </c>
      <c r="AG8" s="2">
        <v>90</v>
      </c>
    </row>
    <row r="9" spans="2:36" x14ac:dyDescent="0.25">
      <c r="B9" s="2" t="s">
        <v>63</v>
      </c>
      <c r="C9" s="2">
        <v>12</v>
      </c>
      <c r="D9" s="2">
        <v>71</v>
      </c>
      <c r="E9" s="2">
        <v>11</v>
      </c>
      <c r="F9" s="2">
        <f t="shared" ref="F9:F17" si="1">SUM(D9:E9)</f>
        <v>82</v>
      </c>
      <c r="G9" s="2">
        <v>61</v>
      </c>
      <c r="H9" s="2">
        <v>12</v>
      </c>
      <c r="I9" s="33">
        <f t="shared" ref="I9:I17" si="2">SUM(G9:H9)</f>
        <v>73</v>
      </c>
      <c r="J9" s="2">
        <v>51</v>
      </c>
      <c r="K9" s="2">
        <v>10</v>
      </c>
      <c r="L9" s="33">
        <f t="shared" ref="L9:L17" si="3">SUM(J9:K9)</f>
        <v>61</v>
      </c>
      <c r="M9" s="2">
        <v>41</v>
      </c>
      <c r="N9" s="2">
        <v>13</v>
      </c>
      <c r="O9" s="33">
        <f t="shared" ref="O9:O17" si="4">SUM(M9:N9)</f>
        <v>54</v>
      </c>
      <c r="P9" s="2">
        <v>31</v>
      </c>
      <c r="Q9" s="2">
        <v>9</v>
      </c>
      <c r="R9" s="33">
        <f t="shared" ref="R9:R17" si="5">SUM(P9:Q9)</f>
        <v>40</v>
      </c>
      <c r="S9" s="2">
        <v>21</v>
      </c>
      <c r="T9" s="2">
        <v>8</v>
      </c>
      <c r="U9" s="33">
        <f t="shared" ref="U9:U17" si="6">SUM(S9:T9)</f>
        <v>29</v>
      </c>
      <c r="V9" s="2">
        <f t="shared" ref="V9:V17" si="7">SUM(F9,I9,L9,O9,R9,U9)</f>
        <v>339</v>
      </c>
      <c r="W9" s="2">
        <f t="shared" ref="W9:W17" si="8">AVERAGE(U9,R9,O9,L9,I9,F9)</f>
        <v>56.5</v>
      </c>
      <c r="X9" s="2" t="str">
        <f t="shared" si="0"/>
        <v>PASS</v>
      </c>
      <c r="Y9" s="2" t="str">
        <f t="shared" ref="Y9:Y17" si="9">IF(V9&gt;540,"A+",IF(V9&gt;480,"A",IF(V9&gt;420,"B+",IF(V9&gt;360,"B",IF(V9&gt;300,"C+",IF(V9&gt;240,"C","NG"))))))</f>
        <v>C+</v>
      </c>
      <c r="Z9" s="2">
        <f>RANK(V9,V8:V17,0)</f>
        <v>8</v>
      </c>
      <c r="AB9" s="2" t="s">
        <v>181</v>
      </c>
      <c r="AC9" s="2">
        <f>100</f>
        <v>100</v>
      </c>
      <c r="AD9" s="2"/>
      <c r="AF9" s="2" t="s">
        <v>177</v>
      </c>
      <c r="AG9" s="2">
        <v>89.499999999999829</v>
      </c>
    </row>
    <row r="10" spans="2:36" x14ac:dyDescent="0.25">
      <c r="B10" s="2" t="s">
        <v>64</v>
      </c>
      <c r="C10" s="2">
        <v>11</v>
      </c>
      <c r="D10" s="2">
        <v>72</v>
      </c>
      <c r="E10" s="2">
        <v>12</v>
      </c>
      <c r="F10" s="2">
        <f t="shared" si="1"/>
        <v>84</v>
      </c>
      <c r="G10" s="2">
        <v>62</v>
      </c>
      <c r="H10" s="2">
        <v>13</v>
      </c>
      <c r="I10" s="33">
        <f t="shared" si="2"/>
        <v>75</v>
      </c>
      <c r="J10" s="2">
        <v>52</v>
      </c>
      <c r="K10" s="2">
        <v>11</v>
      </c>
      <c r="L10" s="33">
        <f t="shared" si="3"/>
        <v>63</v>
      </c>
      <c r="M10" s="2">
        <v>42</v>
      </c>
      <c r="N10" s="2">
        <v>14</v>
      </c>
      <c r="O10" s="33">
        <f t="shared" si="4"/>
        <v>56</v>
      </c>
      <c r="P10" s="2">
        <v>32</v>
      </c>
      <c r="Q10" s="2">
        <v>10</v>
      </c>
      <c r="R10" s="33">
        <f t="shared" si="5"/>
        <v>42</v>
      </c>
      <c r="S10" s="2">
        <v>22</v>
      </c>
      <c r="T10" s="2">
        <v>9</v>
      </c>
      <c r="U10" s="33">
        <f t="shared" si="6"/>
        <v>31</v>
      </c>
      <c r="V10" s="2">
        <f t="shared" si="7"/>
        <v>351</v>
      </c>
      <c r="W10" s="2">
        <f t="shared" si="8"/>
        <v>58.5</v>
      </c>
      <c r="X10" s="2" t="str">
        <f t="shared" si="0"/>
        <v>PASS</v>
      </c>
      <c r="Y10" s="2" t="str">
        <f t="shared" si="9"/>
        <v>C+</v>
      </c>
      <c r="Z10" s="2">
        <f>RANK(V10,V8:V17,0)</f>
        <v>7</v>
      </c>
      <c r="AB10" s="2"/>
      <c r="AC10" s="2" t="s">
        <v>184</v>
      </c>
      <c r="AD10" s="2">
        <f>(AD7*AC7)+(AD8*AC8)</f>
        <v>5000</v>
      </c>
      <c r="AF10" s="2" t="s">
        <v>178</v>
      </c>
      <c r="AG10" s="2">
        <f>AVERAGE(AG7:AG9)</f>
        <v>86.499999999999943</v>
      </c>
    </row>
    <row r="11" spans="2:36" x14ac:dyDescent="0.25">
      <c r="B11" s="2" t="s">
        <v>65</v>
      </c>
      <c r="C11" s="2">
        <v>11</v>
      </c>
      <c r="D11" s="2">
        <v>73</v>
      </c>
      <c r="E11" s="2">
        <v>13</v>
      </c>
      <c r="F11" s="2">
        <f t="shared" si="1"/>
        <v>86</v>
      </c>
      <c r="G11" s="2">
        <v>63</v>
      </c>
      <c r="H11" s="2">
        <v>14</v>
      </c>
      <c r="I11" s="33">
        <f t="shared" si="2"/>
        <v>77</v>
      </c>
      <c r="J11" s="2">
        <v>53</v>
      </c>
      <c r="K11" s="2">
        <v>12</v>
      </c>
      <c r="L11" s="33">
        <f t="shared" si="3"/>
        <v>65</v>
      </c>
      <c r="M11" s="2">
        <v>43</v>
      </c>
      <c r="N11" s="2">
        <v>15</v>
      </c>
      <c r="O11" s="33">
        <f t="shared" si="4"/>
        <v>58</v>
      </c>
      <c r="P11" s="2">
        <v>33</v>
      </c>
      <c r="Q11" s="2">
        <v>11</v>
      </c>
      <c r="R11" s="33">
        <f t="shared" si="5"/>
        <v>44</v>
      </c>
      <c r="S11" s="2">
        <v>23</v>
      </c>
      <c r="T11" s="2">
        <v>10</v>
      </c>
      <c r="U11" s="33">
        <f t="shared" si="6"/>
        <v>33</v>
      </c>
      <c r="V11" s="2">
        <f t="shared" si="7"/>
        <v>363</v>
      </c>
      <c r="W11" s="2">
        <f t="shared" si="8"/>
        <v>60.5</v>
      </c>
      <c r="X11" s="2" t="str">
        <f t="shared" si="0"/>
        <v>PASS</v>
      </c>
      <c r="Y11" s="2" t="str">
        <f t="shared" si="9"/>
        <v>B</v>
      </c>
      <c r="Z11" s="2">
        <f>RANK(V11,V8:V17,0)</f>
        <v>6</v>
      </c>
    </row>
    <row r="12" spans="2:36" x14ac:dyDescent="0.25">
      <c r="B12" s="2" t="s">
        <v>66</v>
      </c>
      <c r="C12" s="2">
        <v>12</v>
      </c>
      <c r="D12" s="2">
        <v>74</v>
      </c>
      <c r="E12" s="2">
        <v>14</v>
      </c>
      <c r="F12" s="2">
        <f t="shared" si="1"/>
        <v>88</v>
      </c>
      <c r="G12" s="2">
        <v>64</v>
      </c>
      <c r="H12" s="2">
        <v>15</v>
      </c>
      <c r="I12" s="33">
        <f t="shared" si="2"/>
        <v>79</v>
      </c>
      <c r="J12" s="2">
        <v>54</v>
      </c>
      <c r="K12" s="2">
        <v>13</v>
      </c>
      <c r="L12" s="33">
        <f t="shared" si="3"/>
        <v>67</v>
      </c>
      <c r="M12" s="2">
        <v>44</v>
      </c>
      <c r="N12" s="2">
        <v>16</v>
      </c>
      <c r="O12" s="33">
        <f t="shared" si="4"/>
        <v>60</v>
      </c>
      <c r="P12" s="2">
        <v>34</v>
      </c>
      <c r="Q12" s="2">
        <v>12</v>
      </c>
      <c r="R12" s="33">
        <f t="shared" si="5"/>
        <v>46</v>
      </c>
      <c r="S12" s="2">
        <v>24</v>
      </c>
      <c r="T12" s="2">
        <v>11</v>
      </c>
      <c r="U12" s="33">
        <f t="shared" si="6"/>
        <v>35</v>
      </c>
      <c r="V12" s="2">
        <f t="shared" si="7"/>
        <v>375</v>
      </c>
      <c r="W12" s="2">
        <f t="shared" si="8"/>
        <v>62.5</v>
      </c>
      <c r="X12" s="2" t="str">
        <f t="shared" si="0"/>
        <v>PASS</v>
      </c>
      <c r="Y12" s="2" t="str">
        <f t="shared" si="9"/>
        <v>B</v>
      </c>
      <c r="Z12" s="2">
        <f>RANK(V12,V8:V17,0)</f>
        <v>5</v>
      </c>
      <c r="AB12" s="46" t="s">
        <v>153</v>
      </c>
      <c r="AC12" s="46" t="s">
        <v>158</v>
      </c>
      <c r="AD12" s="46" t="s">
        <v>159</v>
      </c>
      <c r="AE12" s="46" t="s">
        <v>160</v>
      </c>
      <c r="AF12" s="46" t="s">
        <v>168</v>
      </c>
      <c r="AG12" s="46" t="s">
        <v>169</v>
      </c>
      <c r="AH12" s="46" t="s">
        <v>170</v>
      </c>
      <c r="AI12" s="46" t="s">
        <v>171</v>
      </c>
      <c r="AJ12" s="46" t="s">
        <v>172</v>
      </c>
    </row>
    <row r="13" spans="2:36" x14ac:dyDescent="0.25">
      <c r="B13" s="2" t="s">
        <v>67</v>
      </c>
      <c r="C13" s="2">
        <v>11</v>
      </c>
      <c r="D13" s="2">
        <v>75</v>
      </c>
      <c r="E13" s="2">
        <v>15</v>
      </c>
      <c r="F13" s="2">
        <f t="shared" si="1"/>
        <v>90</v>
      </c>
      <c r="G13" s="2">
        <v>65</v>
      </c>
      <c r="H13" s="2">
        <v>16</v>
      </c>
      <c r="I13" s="33">
        <f t="shared" si="2"/>
        <v>81</v>
      </c>
      <c r="J13" s="2">
        <v>55</v>
      </c>
      <c r="K13" s="2">
        <v>14</v>
      </c>
      <c r="L13" s="33">
        <f t="shared" si="3"/>
        <v>69</v>
      </c>
      <c r="M13" s="2">
        <v>45</v>
      </c>
      <c r="N13" s="2">
        <v>17</v>
      </c>
      <c r="O13" s="33">
        <f t="shared" si="4"/>
        <v>62</v>
      </c>
      <c r="P13" s="2">
        <v>35</v>
      </c>
      <c r="Q13" s="2">
        <v>13</v>
      </c>
      <c r="R13" s="33">
        <f t="shared" si="5"/>
        <v>48</v>
      </c>
      <c r="S13" s="2">
        <v>25</v>
      </c>
      <c r="T13" s="2">
        <v>12</v>
      </c>
      <c r="U13" s="33">
        <f t="shared" si="6"/>
        <v>37</v>
      </c>
      <c r="V13" s="2">
        <f t="shared" si="7"/>
        <v>387</v>
      </c>
      <c r="W13" s="2">
        <f t="shared" si="8"/>
        <v>64.5</v>
      </c>
      <c r="X13" s="2" t="str">
        <f t="shared" si="0"/>
        <v>PASS</v>
      </c>
      <c r="Y13" s="2" t="str">
        <f t="shared" si="9"/>
        <v>B</v>
      </c>
      <c r="Z13" s="2">
        <f>RANK(V13,V8:V17,0)</f>
        <v>4</v>
      </c>
      <c r="AB13" s="46" t="s">
        <v>154</v>
      </c>
      <c r="AC13" s="2" t="s">
        <v>157</v>
      </c>
      <c r="AD13" s="2" t="s">
        <v>161</v>
      </c>
      <c r="AE13" s="2" t="s">
        <v>162</v>
      </c>
      <c r="AF13" s="2" t="s">
        <v>163</v>
      </c>
      <c r="AG13" s="2" t="s">
        <v>164</v>
      </c>
      <c r="AH13" s="2" t="s">
        <v>165</v>
      </c>
      <c r="AI13" s="2" t="s">
        <v>166</v>
      </c>
      <c r="AJ13" s="2" t="s">
        <v>167</v>
      </c>
    </row>
    <row r="14" spans="2:36" x14ac:dyDescent="0.25">
      <c r="B14" s="2" t="s">
        <v>68</v>
      </c>
      <c r="C14" s="2">
        <v>12</v>
      </c>
      <c r="D14" s="2">
        <v>20</v>
      </c>
      <c r="E14" s="2">
        <v>16</v>
      </c>
      <c r="F14" s="2">
        <f t="shared" si="1"/>
        <v>36</v>
      </c>
      <c r="G14" s="2">
        <v>20</v>
      </c>
      <c r="H14" s="2">
        <v>17</v>
      </c>
      <c r="I14" s="33">
        <f t="shared" si="2"/>
        <v>37</v>
      </c>
      <c r="J14" s="2">
        <v>20</v>
      </c>
      <c r="K14" s="2">
        <v>15</v>
      </c>
      <c r="L14" s="33">
        <f t="shared" si="3"/>
        <v>35</v>
      </c>
      <c r="M14" s="2">
        <v>20</v>
      </c>
      <c r="N14" s="2">
        <v>10</v>
      </c>
      <c r="O14" s="33">
        <f t="shared" si="4"/>
        <v>30</v>
      </c>
      <c r="P14" s="2">
        <v>20</v>
      </c>
      <c r="Q14" s="2">
        <v>10</v>
      </c>
      <c r="R14" s="33">
        <f t="shared" si="5"/>
        <v>30</v>
      </c>
      <c r="S14" s="2">
        <v>20</v>
      </c>
      <c r="T14" s="2">
        <v>10</v>
      </c>
      <c r="U14" s="33">
        <f t="shared" si="6"/>
        <v>30</v>
      </c>
      <c r="V14" s="2">
        <f t="shared" si="7"/>
        <v>198</v>
      </c>
      <c r="W14" s="2">
        <f t="shared" si="8"/>
        <v>33</v>
      </c>
      <c r="X14" s="2" t="str">
        <f t="shared" si="0"/>
        <v>FAIL</v>
      </c>
      <c r="Y14" s="2" t="str">
        <f t="shared" si="9"/>
        <v>NG</v>
      </c>
      <c r="Z14" s="2">
        <f>RANK(V14,V8:V17,0)</f>
        <v>10</v>
      </c>
      <c r="AB14" s="46" t="s">
        <v>155</v>
      </c>
      <c r="AC14" s="2">
        <v>25</v>
      </c>
      <c r="AD14" s="2">
        <v>20</v>
      </c>
      <c r="AE14" s="2">
        <v>35</v>
      </c>
      <c r="AF14" s="2">
        <v>20</v>
      </c>
      <c r="AG14" s="2">
        <v>30</v>
      </c>
      <c r="AH14" s="2">
        <v>40</v>
      </c>
      <c r="AI14" s="2">
        <v>1</v>
      </c>
      <c r="AJ14" s="2">
        <v>30</v>
      </c>
    </row>
    <row r="15" spans="2:36" x14ac:dyDescent="0.25">
      <c r="B15" s="2" t="s">
        <v>69</v>
      </c>
      <c r="C15" s="2">
        <v>11</v>
      </c>
      <c r="D15" s="2">
        <v>77</v>
      </c>
      <c r="E15" s="2">
        <v>17</v>
      </c>
      <c r="F15" s="2">
        <f t="shared" si="1"/>
        <v>94</v>
      </c>
      <c r="G15" s="2">
        <v>67</v>
      </c>
      <c r="H15" s="2">
        <v>18</v>
      </c>
      <c r="I15" s="33">
        <f t="shared" si="2"/>
        <v>85</v>
      </c>
      <c r="J15" s="2">
        <v>57</v>
      </c>
      <c r="K15" s="2">
        <v>16</v>
      </c>
      <c r="L15" s="33">
        <f t="shared" si="3"/>
        <v>73</v>
      </c>
      <c r="M15" s="2">
        <v>47</v>
      </c>
      <c r="N15" s="2">
        <v>19</v>
      </c>
      <c r="O15" s="33">
        <f t="shared" si="4"/>
        <v>66</v>
      </c>
      <c r="P15" s="2">
        <v>37</v>
      </c>
      <c r="Q15" s="2">
        <v>15</v>
      </c>
      <c r="R15" s="33">
        <f t="shared" si="5"/>
        <v>52</v>
      </c>
      <c r="S15" s="2">
        <v>27</v>
      </c>
      <c r="T15" s="2">
        <v>14</v>
      </c>
      <c r="U15" s="33">
        <f t="shared" si="6"/>
        <v>41</v>
      </c>
      <c r="V15" s="2">
        <f t="shared" si="7"/>
        <v>411</v>
      </c>
      <c r="W15" s="2">
        <f t="shared" si="8"/>
        <v>68.5</v>
      </c>
      <c r="X15" s="2" t="str">
        <f t="shared" si="0"/>
        <v>PASS</v>
      </c>
      <c r="Y15" s="2" t="str">
        <f t="shared" si="9"/>
        <v>B</v>
      </c>
      <c r="Z15" s="2">
        <f>RANK(V15,V8:V17,0)</f>
        <v>3</v>
      </c>
      <c r="AB15" s="46" t="s">
        <v>156</v>
      </c>
      <c r="AC15" s="2">
        <v>23</v>
      </c>
      <c r="AD15" s="2">
        <v>24</v>
      </c>
      <c r="AE15" s="2">
        <v>25</v>
      </c>
      <c r="AF15" s="2">
        <v>26</v>
      </c>
      <c r="AG15" s="2">
        <v>27</v>
      </c>
      <c r="AH15" s="2">
        <v>28</v>
      </c>
      <c r="AI15" s="2">
        <v>29</v>
      </c>
      <c r="AJ15" s="2">
        <v>30</v>
      </c>
    </row>
    <row r="16" spans="2:36" x14ac:dyDescent="0.25">
      <c r="B16" s="2" t="s">
        <v>70</v>
      </c>
      <c r="C16" s="2">
        <v>12</v>
      </c>
      <c r="D16" s="2">
        <v>78</v>
      </c>
      <c r="E16" s="2">
        <v>18</v>
      </c>
      <c r="F16" s="2">
        <f t="shared" si="1"/>
        <v>96</v>
      </c>
      <c r="G16" s="2">
        <v>68</v>
      </c>
      <c r="H16" s="2">
        <v>19</v>
      </c>
      <c r="I16" s="33">
        <f t="shared" si="2"/>
        <v>87</v>
      </c>
      <c r="J16" s="2">
        <v>58</v>
      </c>
      <c r="K16" s="2">
        <v>17</v>
      </c>
      <c r="L16" s="33">
        <f t="shared" si="3"/>
        <v>75</v>
      </c>
      <c r="M16" s="2">
        <v>48</v>
      </c>
      <c r="N16" s="2">
        <v>20</v>
      </c>
      <c r="O16" s="33">
        <f t="shared" si="4"/>
        <v>68</v>
      </c>
      <c r="P16" s="2">
        <v>38</v>
      </c>
      <c r="Q16" s="2">
        <v>16</v>
      </c>
      <c r="R16" s="33">
        <f t="shared" si="5"/>
        <v>54</v>
      </c>
      <c r="S16" s="2">
        <v>28</v>
      </c>
      <c r="T16" s="2">
        <v>15</v>
      </c>
      <c r="U16" s="33">
        <f t="shared" si="6"/>
        <v>43</v>
      </c>
      <c r="V16" s="2">
        <f t="shared" si="7"/>
        <v>423</v>
      </c>
      <c r="W16" s="2">
        <f t="shared" si="8"/>
        <v>70.5</v>
      </c>
      <c r="X16" s="2" t="str">
        <f t="shared" si="0"/>
        <v>PASS</v>
      </c>
      <c r="Y16" s="2" t="str">
        <f t="shared" si="9"/>
        <v>B+</v>
      </c>
      <c r="Z16" s="2">
        <f>RANK(V16,V8:V17,0)</f>
        <v>2</v>
      </c>
    </row>
    <row r="17" spans="2:34" x14ac:dyDescent="0.25">
      <c r="B17" s="2" t="s">
        <v>71</v>
      </c>
      <c r="C17" s="2">
        <v>11</v>
      </c>
      <c r="D17" s="2">
        <v>79</v>
      </c>
      <c r="E17" s="2">
        <v>19</v>
      </c>
      <c r="F17" s="2">
        <f t="shared" si="1"/>
        <v>98</v>
      </c>
      <c r="G17" s="2">
        <v>69</v>
      </c>
      <c r="H17" s="2">
        <v>20</v>
      </c>
      <c r="I17" s="33">
        <f t="shared" si="2"/>
        <v>89</v>
      </c>
      <c r="J17" s="2">
        <v>59</v>
      </c>
      <c r="K17" s="2">
        <v>18</v>
      </c>
      <c r="L17" s="33">
        <f t="shared" si="3"/>
        <v>77</v>
      </c>
      <c r="M17" s="2">
        <v>49</v>
      </c>
      <c r="N17" s="2">
        <v>21</v>
      </c>
      <c r="O17" s="33">
        <f t="shared" si="4"/>
        <v>70</v>
      </c>
      <c r="P17" s="2">
        <v>39</v>
      </c>
      <c r="Q17" s="2">
        <v>17</v>
      </c>
      <c r="R17" s="33">
        <f t="shared" si="5"/>
        <v>56</v>
      </c>
      <c r="S17" s="2">
        <v>29</v>
      </c>
      <c r="T17" s="2">
        <v>16</v>
      </c>
      <c r="U17" s="33">
        <f t="shared" si="6"/>
        <v>45</v>
      </c>
      <c r="V17" s="2">
        <f t="shared" si="7"/>
        <v>435</v>
      </c>
      <c r="W17" s="2">
        <f t="shared" si="8"/>
        <v>72.5</v>
      </c>
      <c r="X17" s="2" t="str">
        <f t="shared" si="0"/>
        <v>PASS</v>
      </c>
      <c r="Y17" s="2" t="str">
        <f t="shared" si="9"/>
        <v>B+</v>
      </c>
      <c r="Z17" s="2">
        <f>RANK(V17,V8:V17,0)</f>
        <v>1</v>
      </c>
      <c r="AB17" s="46" t="s">
        <v>153</v>
      </c>
      <c r="AC17" s="46" t="s">
        <v>156</v>
      </c>
    </row>
    <row r="18" spans="2:34" x14ac:dyDescent="0.25">
      <c r="AB18" s="46" t="s">
        <v>159</v>
      </c>
      <c r="AC18" s="2">
        <f>HLOOKUP(AB18,AB12:AJ15,4,0)</f>
        <v>24</v>
      </c>
    </row>
    <row r="20" spans="2:34" x14ac:dyDescent="0.25">
      <c r="AB20" s="46" t="s">
        <v>140</v>
      </c>
      <c r="AC20" s="46" t="s">
        <v>141</v>
      </c>
      <c r="AD20" s="46" t="s">
        <v>142</v>
      </c>
    </row>
    <row r="21" spans="2:34" x14ac:dyDescent="0.25">
      <c r="AB21" s="2" t="s">
        <v>145</v>
      </c>
      <c r="AC21" s="2" t="s">
        <v>143</v>
      </c>
      <c r="AD21" s="2">
        <v>1200</v>
      </c>
    </row>
    <row r="22" spans="2:34" x14ac:dyDescent="0.25">
      <c r="AB22" s="2" t="s">
        <v>147</v>
      </c>
      <c r="AC22" s="2" t="s">
        <v>206</v>
      </c>
      <c r="AD22" s="2">
        <v>900</v>
      </c>
    </row>
    <row r="23" spans="2:34" x14ac:dyDescent="0.25">
      <c r="AB23" s="2" t="s">
        <v>148</v>
      </c>
      <c r="AC23" s="2" t="s">
        <v>205</v>
      </c>
      <c r="AD23" s="2">
        <v>1800</v>
      </c>
    </row>
    <row r="24" spans="2:34" x14ac:dyDescent="0.25">
      <c r="AB24" s="2" t="s">
        <v>146</v>
      </c>
      <c r="AC24" s="2" t="s">
        <v>144</v>
      </c>
      <c r="AD24" s="2">
        <v>1100</v>
      </c>
    </row>
    <row r="27" spans="2:34" x14ac:dyDescent="0.25">
      <c r="AB27" s="46" t="s">
        <v>149</v>
      </c>
      <c r="AC27" s="46" t="s">
        <v>150</v>
      </c>
      <c r="AD27" s="46" t="s">
        <v>140</v>
      </c>
      <c r="AE27" s="46" t="s">
        <v>151</v>
      </c>
      <c r="AF27" s="46" t="s">
        <v>152</v>
      </c>
      <c r="AG27" s="46" t="s">
        <v>142</v>
      </c>
      <c r="AH27" s="46" t="s">
        <v>8</v>
      </c>
    </row>
    <row r="28" spans="2:34" x14ac:dyDescent="0.25">
      <c r="AB28" s="9">
        <v>36861</v>
      </c>
      <c r="AC28" s="2" t="s">
        <v>201</v>
      </c>
      <c r="AD28" s="2" t="s">
        <v>148</v>
      </c>
      <c r="AE28" s="2" t="str">
        <f>VLOOKUP(AD28,AB20:AD24,2,FALSE)</f>
        <v>I-Phone</v>
      </c>
      <c r="AF28" s="2">
        <v>3</v>
      </c>
      <c r="AG28" s="2">
        <f>VLOOKUP(AD28,AB20:AD24,3,FALSE)</f>
        <v>1800</v>
      </c>
      <c r="AH28" s="2">
        <f>AG28*AF28</f>
        <v>5400</v>
      </c>
    </row>
    <row r="29" spans="2:34" x14ac:dyDescent="0.25">
      <c r="AB29" s="9">
        <v>36862</v>
      </c>
      <c r="AC29" s="2" t="s">
        <v>66</v>
      </c>
      <c r="AD29" s="2" t="s">
        <v>148</v>
      </c>
      <c r="AE29" s="2" t="str">
        <f>VLOOKUP(AD29,AB21:AD25,2,FALSE)</f>
        <v>I-Phone</v>
      </c>
      <c r="AF29" s="2">
        <v>4</v>
      </c>
      <c r="AG29" s="2">
        <f>VLOOKUP(AD29,AB20:AD24,3,FALSE)</f>
        <v>1800</v>
      </c>
      <c r="AH29" s="2">
        <f t="shared" ref="AH29:AH35" si="10">AG29*AF29</f>
        <v>7200</v>
      </c>
    </row>
    <row r="30" spans="2:34" x14ac:dyDescent="0.25">
      <c r="AB30" s="9">
        <v>36863</v>
      </c>
      <c r="AC30" s="2" t="s">
        <v>67</v>
      </c>
      <c r="AD30" s="2" t="s">
        <v>147</v>
      </c>
      <c r="AE30" s="2" t="str">
        <f>VLOOKUP(AD30,AB22:AD26,2,FALSE)</f>
        <v>Vivo</v>
      </c>
      <c r="AF30" s="2">
        <v>1</v>
      </c>
      <c r="AG30" s="2">
        <f>VLOOKUP(AD30,AB20:AD24,3,FALSE)</f>
        <v>900</v>
      </c>
      <c r="AH30" s="2">
        <f t="shared" si="10"/>
        <v>900</v>
      </c>
    </row>
    <row r="31" spans="2:34" x14ac:dyDescent="0.25">
      <c r="AB31" s="9">
        <v>36864</v>
      </c>
      <c r="AC31" s="2" t="s">
        <v>202</v>
      </c>
      <c r="AD31" s="2" t="s">
        <v>145</v>
      </c>
      <c r="AE31" s="2" t="str">
        <f>VLOOKUP(AD31,AB20:AD24,2,TRUE)</f>
        <v>Nokia</v>
      </c>
      <c r="AF31" s="2">
        <v>3</v>
      </c>
      <c r="AG31" s="2">
        <f>VLOOKUP(AD31,AB20:AD24,3,FALSE)</f>
        <v>1200</v>
      </c>
      <c r="AH31" s="2">
        <f t="shared" si="10"/>
        <v>3600</v>
      </c>
    </row>
    <row r="32" spans="2:34" x14ac:dyDescent="0.25">
      <c r="AB32" s="9">
        <v>36865</v>
      </c>
      <c r="AC32" s="2" t="s">
        <v>63</v>
      </c>
      <c r="AD32" s="2" t="s">
        <v>147</v>
      </c>
      <c r="AE32" s="2" t="str">
        <f>VLOOKUP(AD32,AB21:AD25,2,FALSE)</f>
        <v>Vivo</v>
      </c>
      <c r="AF32" s="2">
        <v>2</v>
      </c>
      <c r="AG32" s="2">
        <f>VLOOKUP(AD32,AB20:AD24,3,FALSE)</f>
        <v>900</v>
      </c>
      <c r="AH32" s="2">
        <f t="shared" si="10"/>
        <v>1800</v>
      </c>
    </row>
    <row r="33" spans="28:34" x14ac:dyDescent="0.25">
      <c r="AB33" s="9">
        <v>36866</v>
      </c>
      <c r="AC33" s="2" t="s">
        <v>64</v>
      </c>
      <c r="AD33" s="2" t="s">
        <v>146</v>
      </c>
      <c r="AE33" s="2" t="str">
        <f>VLOOKUP(AD33,AB22:AD26,2,TRUE)</f>
        <v>Nokia</v>
      </c>
      <c r="AF33" s="2">
        <v>5</v>
      </c>
      <c r="AG33" s="2">
        <f>VLOOKUP(AD33,AB24:AD28,3,FALSE)</f>
        <v>1100</v>
      </c>
      <c r="AH33" s="2">
        <f t="shared" si="10"/>
        <v>5500</v>
      </c>
    </row>
    <row r="34" spans="28:34" x14ac:dyDescent="0.25">
      <c r="AB34" s="9">
        <v>36867</v>
      </c>
      <c r="AC34" s="2" t="s">
        <v>203</v>
      </c>
      <c r="AD34" s="2" t="s">
        <v>148</v>
      </c>
      <c r="AE34" s="2" t="str">
        <f>VLOOKUP(AD34,AB23:AD27,2,FALSE)</f>
        <v>I-Phone</v>
      </c>
      <c r="AF34" s="2">
        <v>2</v>
      </c>
      <c r="AG34" s="2">
        <f>VLOOKUP(AD34,AB20:AD24,3,FALSE)</f>
        <v>1800</v>
      </c>
      <c r="AH34" s="2">
        <f t="shared" si="10"/>
        <v>3600</v>
      </c>
    </row>
    <row r="35" spans="28:34" x14ac:dyDescent="0.25">
      <c r="AB35" s="9">
        <v>36868</v>
      </c>
      <c r="AC35" s="2" t="s">
        <v>204</v>
      </c>
      <c r="AD35" s="2" t="s">
        <v>145</v>
      </c>
      <c r="AE35" s="2" t="str">
        <f>VLOOKUP(AD35,AB20:AD24,2,FALSE)</f>
        <v>Samsung</v>
      </c>
      <c r="AF35" s="2">
        <v>4</v>
      </c>
      <c r="AG35" s="2">
        <f>VLOOKUP(AD35,AB20:AD24,3,FALSE)</f>
        <v>1200</v>
      </c>
      <c r="AH35" s="2">
        <f t="shared" si="10"/>
        <v>4800</v>
      </c>
    </row>
  </sheetData>
  <scenarios current="4" show="4" sqref="G54">
    <scenario name="PROFIT ON 60" locked="1" count="1" user="lab2" comment="Created by lab2 on 12/2/2022_x000a_Modified by lab2 on 12/2/2022">
      <inputCells r="AC7" val="70"/>
    </scenario>
    <scenario name="PROFIT ON 70" locked="1" count="1" user="lab2" comment="Created by lab2 on 12/2/2022_x000a_Modified by lab2 on 12/2/2022">
      <inputCells r="AC7" val="70"/>
    </scenario>
    <scenario name="PROFIT ON 80" locked="1" count="1" user="lab2" comment="Created by lab2 on 12/2/2022_x000a_Modified by lab2 on 12/2/2022">
      <inputCells r="AC7" val="80"/>
    </scenario>
    <scenario name="PROFIT ON 90" locked="1" count="1" user="lab2" comment="Created by lab2 on 12/2/2022_x000a_Modified by lab2 on 12/2/2022">
      <inputCells r="AC7" val="90"/>
    </scenario>
    <scenario name="PROFIT ON 100" locked="1" count="1" user="lab2" comment="Created by lab2 on 12/2/2022">
      <inputCells r="AC7" val="100"/>
    </scenario>
  </scenarios>
  <mergeCells count="8">
    <mergeCell ref="M6:O6"/>
    <mergeCell ref="S6:U6"/>
    <mergeCell ref="P6:R6"/>
    <mergeCell ref="D6:F6"/>
    <mergeCell ref="B6:B7"/>
    <mergeCell ref="C6:C7"/>
    <mergeCell ref="G6:I6"/>
    <mergeCell ref="J6:L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T10"/>
  <sheetViews>
    <sheetView tabSelected="1" workbookViewId="0">
      <selection activeCell="K7" sqref="K7"/>
    </sheetView>
  </sheetViews>
  <sheetFormatPr defaultRowHeight="15" x14ac:dyDescent="0.25"/>
  <cols>
    <col min="2" max="2" width="21" bestFit="1" customWidth="1"/>
    <col min="4" max="4" width="10" bestFit="1" customWidth="1"/>
    <col min="5" max="5" width="11.42578125" bestFit="1" customWidth="1"/>
  </cols>
  <sheetData>
    <row r="2" spans="2:20" x14ac:dyDescent="0.25">
      <c r="B2" s="65" t="s">
        <v>217</v>
      </c>
      <c r="C2" s="65"/>
      <c r="D2" s="65"/>
      <c r="E2" s="65"/>
      <c r="F2" s="65"/>
      <c r="G2" s="65"/>
      <c r="L2" s="65" t="s">
        <v>226</v>
      </c>
      <c r="M2" s="65"/>
      <c r="N2" s="65"/>
      <c r="O2" s="65"/>
      <c r="P2" s="65"/>
      <c r="Q2" s="65"/>
      <c r="R2" s="65"/>
      <c r="S2" s="65"/>
      <c r="T2" s="65"/>
    </row>
    <row r="4" spans="2:20" x14ac:dyDescent="0.25">
      <c r="B4" s="46" t="s">
        <v>207</v>
      </c>
      <c r="C4" s="46" t="s">
        <v>156</v>
      </c>
      <c r="D4" s="46" t="s">
        <v>208</v>
      </c>
      <c r="E4" s="46" t="s">
        <v>209</v>
      </c>
      <c r="F4" s="46" t="s">
        <v>210</v>
      </c>
      <c r="G4" s="46" t="s">
        <v>8</v>
      </c>
      <c r="L4" s="48"/>
      <c r="M4" s="66" t="s">
        <v>224</v>
      </c>
      <c r="N4" s="66"/>
      <c r="O4" s="66"/>
      <c r="P4" s="48"/>
      <c r="R4" s="66" t="s">
        <v>225</v>
      </c>
      <c r="S4" s="66"/>
      <c r="T4" s="66"/>
    </row>
    <row r="5" spans="2:20" x14ac:dyDescent="0.25">
      <c r="B5" s="2" t="s">
        <v>211</v>
      </c>
      <c r="C5" s="15">
        <v>2.99</v>
      </c>
      <c r="D5" s="15">
        <v>15</v>
      </c>
      <c r="E5" s="15">
        <f>C5*D5</f>
        <v>44.85</v>
      </c>
      <c r="F5" s="15">
        <f>$J$5*E5</f>
        <v>6.7275</v>
      </c>
      <c r="G5" s="15">
        <f>E5+F5</f>
        <v>51.577500000000001</v>
      </c>
      <c r="I5" s="46" t="s">
        <v>210</v>
      </c>
      <c r="J5" s="8">
        <v>0.15</v>
      </c>
      <c r="L5" s="46" t="s">
        <v>11</v>
      </c>
      <c r="M5" s="46">
        <v>2019</v>
      </c>
      <c r="N5" s="46">
        <v>2020</v>
      </c>
      <c r="O5" s="46">
        <v>2021</v>
      </c>
      <c r="P5" s="46" t="s">
        <v>218</v>
      </c>
      <c r="R5" s="46">
        <v>2019</v>
      </c>
      <c r="S5" s="46">
        <v>2020</v>
      </c>
      <c r="T5" s="46">
        <v>2021</v>
      </c>
    </row>
    <row r="6" spans="2:20" x14ac:dyDescent="0.25">
      <c r="B6" s="2" t="s">
        <v>212</v>
      </c>
      <c r="C6" s="15">
        <v>3.99</v>
      </c>
      <c r="D6" s="15">
        <v>10</v>
      </c>
      <c r="E6" s="15">
        <f>C6*D6</f>
        <v>39.900000000000006</v>
      </c>
      <c r="F6" s="15">
        <f t="shared" ref="F6:F10" si="0">$J$5*E6</f>
        <v>5.9850000000000003</v>
      </c>
      <c r="G6" s="15">
        <f t="shared" ref="G6:G10" si="1">E6+F6</f>
        <v>45.885000000000005</v>
      </c>
      <c r="L6" s="2" t="s">
        <v>219</v>
      </c>
      <c r="M6" s="2">
        <v>10453</v>
      </c>
      <c r="N6" s="2">
        <v>10836</v>
      </c>
      <c r="O6" s="2">
        <v>10989</v>
      </c>
      <c r="P6" s="47">
        <v>0.15</v>
      </c>
      <c r="R6" s="2">
        <f>$P6*M6</f>
        <v>1567.95</v>
      </c>
      <c r="S6" s="2">
        <f t="shared" ref="S6:T6" si="2">$P6*N6</f>
        <v>1625.3999999999999</v>
      </c>
      <c r="T6" s="2">
        <f t="shared" si="2"/>
        <v>1648.35</v>
      </c>
    </row>
    <row r="7" spans="2:20" x14ac:dyDescent="0.25">
      <c r="B7" s="2" t="s">
        <v>213</v>
      </c>
      <c r="C7" s="15">
        <v>2.4900000000000002</v>
      </c>
      <c r="D7" s="15">
        <v>20</v>
      </c>
      <c r="E7" s="15">
        <f t="shared" ref="E7:E10" si="3">C7*D7</f>
        <v>49.800000000000004</v>
      </c>
      <c r="F7" s="15">
        <f t="shared" si="0"/>
        <v>7.4700000000000006</v>
      </c>
      <c r="G7" s="15">
        <f t="shared" si="1"/>
        <v>57.27</v>
      </c>
      <c r="L7" s="2" t="s">
        <v>220</v>
      </c>
      <c r="M7" s="2">
        <v>8835</v>
      </c>
      <c r="N7" s="2">
        <v>8234</v>
      </c>
      <c r="O7" s="2">
        <v>8265</v>
      </c>
      <c r="P7" s="47">
        <v>0.12</v>
      </c>
      <c r="R7" s="2">
        <f t="shared" ref="R7:R10" si="4">$P7*M7</f>
        <v>1060.2</v>
      </c>
      <c r="S7" s="2">
        <f t="shared" ref="S7:S10" si="5">$P7*N7</f>
        <v>988.07999999999993</v>
      </c>
      <c r="T7" s="2">
        <f t="shared" ref="T7:T10" si="6">$P7*O7</f>
        <v>991.8</v>
      </c>
    </row>
    <row r="8" spans="2:20" x14ac:dyDescent="0.25">
      <c r="B8" s="2" t="s">
        <v>214</v>
      </c>
      <c r="C8" s="15">
        <v>2.29</v>
      </c>
      <c r="D8" s="15">
        <v>20</v>
      </c>
      <c r="E8" s="15">
        <f t="shared" si="3"/>
        <v>45.8</v>
      </c>
      <c r="F8" s="15">
        <f t="shared" si="0"/>
        <v>6.8699999999999992</v>
      </c>
      <c r="G8" s="15">
        <f t="shared" si="1"/>
        <v>52.669999999999995</v>
      </c>
      <c r="L8" s="2" t="s">
        <v>221</v>
      </c>
      <c r="M8" s="2">
        <v>5268</v>
      </c>
      <c r="N8" s="2">
        <v>5892</v>
      </c>
      <c r="O8" s="2">
        <v>5380</v>
      </c>
      <c r="P8" s="47">
        <v>0.08</v>
      </c>
      <c r="R8" s="2">
        <f t="shared" si="4"/>
        <v>421.44</v>
      </c>
      <c r="S8" s="2">
        <f t="shared" si="5"/>
        <v>471.36</v>
      </c>
      <c r="T8" s="2">
        <f t="shared" si="6"/>
        <v>430.40000000000003</v>
      </c>
    </row>
    <row r="9" spans="2:20" x14ac:dyDescent="0.25">
      <c r="B9" s="2" t="s">
        <v>215</v>
      </c>
      <c r="C9" s="15">
        <v>2.29</v>
      </c>
      <c r="D9" s="15">
        <v>30</v>
      </c>
      <c r="E9" s="15">
        <f t="shared" si="3"/>
        <v>68.7</v>
      </c>
      <c r="F9" s="15">
        <f t="shared" si="0"/>
        <v>10.305</v>
      </c>
      <c r="G9" s="15">
        <f t="shared" si="1"/>
        <v>79.004999999999995</v>
      </c>
      <c r="L9" s="2" t="s">
        <v>222</v>
      </c>
      <c r="M9" s="2">
        <v>6368</v>
      </c>
      <c r="N9" s="2">
        <v>6244</v>
      </c>
      <c r="O9" s="2">
        <v>6345</v>
      </c>
      <c r="P9" s="47">
        <v>0.1</v>
      </c>
      <c r="R9" s="2">
        <f t="shared" si="4"/>
        <v>636.80000000000007</v>
      </c>
      <c r="S9" s="2">
        <f t="shared" si="5"/>
        <v>624.40000000000009</v>
      </c>
      <c r="T9" s="2">
        <f t="shared" si="6"/>
        <v>634.5</v>
      </c>
    </row>
    <row r="10" spans="2:20" x14ac:dyDescent="0.25">
      <c r="B10" s="2" t="s">
        <v>216</v>
      </c>
      <c r="C10" s="15">
        <v>2.89</v>
      </c>
      <c r="D10" s="15">
        <v>10</v>
      </c>
      <c r="E10" s="15">
        <f t="shared" si="3"/>
        <v>28.900000000000002</v>
      </c>
      <c r="F10" s="15">
        <f t="shared" si="0"/>
        <v>4.335</v>
      </c>
      <c r="G10" s="15">
        <f t="shared" si="1"/>
        <v>33.234999999999999</v>
      </c>
      <c r="L10" s="2" t="s">
        <v>223</v>
      </c>
      <c r="M10" s="2">
        <v>7532</v>
      </c>
      <c r="N10" s="2">
        <v>7895</v>
      </c>
      <c r="O10" s="2">
        <v>7527</v>
      </c>
      <c r="P10" s="47">
        <v>0.12</v>
      </c>
      <c r="R10" s="2">
        <f t="shared" si="4"/>
        <v>903.83999999999992</v>
      </c>
      <c r="S10" s="2">
        <f t="shared" si="5"/>
        <v>947.4</v>
      </c>
      <c r="T10" s="2">
        <f t="shared" si="6"/>
        <v>903.24</v>
      </c>
    </row>
  </sheetData>
  <mergeCells count="4">
    <mergeCell ref="B2:G2"/>
    <mergeCell ref="M4:O4"/>
    <mergeCell ref="R4:T4"/>
    <mergeCell ref="L2:T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2"/>
  <sheetViews>
    <sheetView workbookViewId="0">
      <selection activeCell="G7" sqref="G7"/>
    </sheetView>
  </sheetViews>
  <sheetFormatPr defaultRowHeight="15" x14ac:dyDescent="0.25"/>
  <cols>
    <col min="1" max="1" width="28.5703125" style="51" customWidth="1"/>
    <col min="2" max="3" width="14.28515625" style="51" customWidth="1"/>
    <col min="4" max="4" width="17.140625" style="51" customWidth="1"/>
    <col min="5" max="5" width="15.7109375" style="51" customWidth="1"/>
    <col min="6" max="16384" width="9.140625" style="51"/>
  </cols>
  <sheetData>
    <row r="1" spans="1:5" x14ac:dyDescent="0.25">
      <c r="A1" s="51" t="s">
        <v>227</v>
      </c>
      <c r="B1" s="51" t="s">
        <v>31</v>
      </c>
      <c r="C1" s="51" t="s">
        <v>228</v>
      </c>
      <c r="D1" s="51" t="s">
        <v>229</v>
      </c>
      <c r="E1" s="51" t="s">
        <v>230</v>
      </c>
    </row>
    <row r="2" spans="1:5" x14ac:dyDescent="0.25">
      <c r="A2" s="51" t="s">
        <v>231</v>
      </c>
      <c r="B2" s="51" t="s">
        <v>232</v>
      </c>
      <c r="C2" s="51">
        <v>29386</v>
      </c>
      <c r="D2" s="52">
        <v>925</v>
      </c>
      <c r="E2" s="51" t="s">
        <v>233</v>
      </c>
    </row>
    <row r="3" spans="1:5" x14ac:dyDescent="0.25">
      <c r="A3" s="51" t="s">
        <v>231</v>
      </c>
      <c r="B3" s="51" t="s">
        <v>232</v>
      </c>
      <c r="C3" s="51">
        <v>74830</v>
      </c>
      <c r="D3" s="52">
        <v>875</v>
      </c>
      <c r="E3" s="51" t="s">
        <v>234</v>
      </c>
    </row>
    <row r="4" spans="1:5" x14ac:dyDescent="0.25">
      <c r="A4" s="51" t="s">
        <v>231</v>
      </c>
      <c r="B4" s="51" t="s">
        <v>232</v>
      </c>
      <c r="C4" s="51">
        <v>90099</v>
      </c>
      <c r="D4" s="52">
        <v>500</v>
      </c>
      <c r="E4" s="51" t="s">
        <v>234</v>
      </c>
    </row>
    <row r="5" spans="1:5" x14ac:dyDescent="0.25">
      <c r="A5" s="51" t="s">
        <v>231</v>
      </c>
      <c r="B5" s="51" t="s">
        <v>232</v>
      </c>
      <c r="C5" s="51">
        <v>74830</v>
      </c>
      <c r="D5" s="52">
        <v>350</v>
      </c>
      <c r="E5" s="51" t="s">
        <v>235</v>
      </c>
    </row>
    <row r="6" spans="1:5" x14ac:dyDescent="0.25">
      <c r="A6" s="51" t="s">
        <v>236</v>
      </c>
      <c r="B6" s="51" t="s">
        <v>237</v>
      </c>
      <c r="C6" s="51">
        <v>82853</v>
      </c>
      <c r="D6" s="52">
        <v>400</v>
      </c>
      <c r="E6" s="51" t="s">
        <v>233</v>
      </c>
    </row>
    <row r="7" spans="1:5" x14ac:dyDescent="0.25">
      <c r="A7" s="51" t="s">
        <v>236</v>
      </c>
      <c r="B7" s="51" t="s">
        <v>237</v>
      </c>
      <c r="C7" s="51">
        <v>72949</v>
      </c>
      <c r="D7" s="52">
        <v>850</v>
      </c>
      <c r="E7" s="51" t="s">
        <v>233</v>
      </c>
    </row>
    <row r="8" spans="1:5" x14ac:dyDescent="0.25">
      <c r="A8" s="51" t="s">
        <v>236</v>
      </c>
      <c r="B8" s="51" t="s">
        <v>237</v>
      </c>
      <c r="C8" s="51">
        <v>90044</v>
      </c>
      <c r="D8" s="52">
        <v>1500</v>
      </c>
      <c r="E8" s="51" t="s">
        <v>233</v>
      </c>
    </row>
    <row r="9" spans="1:5" x14ac:dyDescent="0.25">
      <c r="A9" s="51" t="s">
        <v>236</v>
      </c>
      <c r="B9" s="51" t="s">
        <v>237</v>
      </c>
      <c r="C9" s="51">
        <v>82853</v>
      </c>
      <c r="D9" s="52">
        <v>550</v>
      </c>
      <c r="E9" s="51" t="s">
        <v>234</v>
      </c>
    </row>
    <row r="10" spans="1:5" x14ac:dyDescent="0.25">
      <c r="A10" s="51" t="s">
        <v>236</v>
      </c>
      <c r="B10" s="51" t="s">
        <v>237</v>
      </c>
      <c r="C10" s="51">
        <v>72949</v>
      </c>
      <c r="D10" s="52">
        <v>400</v>
      </c>
      <c r="E10" s="51" t="s">
        <v>235</v>
      </c>
    </row>
    <row r="11" spans="1:5" x14ac:dyDescent="0.25">
      <c r="A11" s="51" t="s">
        <v>238</v>
      </c>
      <c r="B11" s="51" t="s">
        <v>239</v>
      </c>
      <c r="C11" s="51">
        <v>55223</v>
      </c>
      <c r="D11" s="52">
        <v>235</v>
      </c>
      <c r="E11" s="51" t="s">
        <v>234</v>
      </c>
    </row>
    <row r="12" spans="1:5" x14ac:dyDescent="0.25">
      <c r="A12" s="51" t="s">
        <v>238</v>
      </c>
      <c r="B12" s="51" t="s">
        <v>239</v>
      </c>
      <c r="C12" s="51">
        <v>10354</v>
      </c>
      <c r="D12" s="52">
        <v>850</v>
      </c>
      <c r="E12" s="51" t="s">
        <v>233</v>
      </c>
    </row>
    <row r="13" spans="1:5" x14ac:dyDescent="0.25">
      <c r="A13" s="51" t="s">
        <v>238</v>
      </c>
      <c r="B13" s="51" t="s">
        <v>239</v>
      </c>
      <c r="C13" s="51">
        <v>50192</v>
      </c>
      <c r="D13" s="52">
        <v>600</v>
      </c>
      <c r="E13" s="51" t="s">
        <v>235</v>
      </c>
    </row>
    <row r="14" spans="1:5" x14ac:dyDescent="0.25">
      <c r="A14" s="51" t="s">
        <v>238</v>
      </c>
      <c r="B14" s="51" t="s">
        <v>239</v>
      </c>
      <c r="C14" s="51">
        <v>27589</v>
      </c>
      <c r="D14" s="52">
        <v>250</v>
      </c>
      <c r="E14" s="51" t="s">
        <v>233</v>
      </c>
    </row>
    <row r="15" spans="1:5" x14ac:dyDescent="0.25">
      <c r="A15" s="51" t="s">
        <v>240</v>
      </c>
      <c r="B15" s="51" t="s">
        <v>237</v>
      </c>
      <c r="C15" s="51">
        <v>67275</v>
      </c>
      <c r="D15" s="52">
        <v>400</v>
      </c>
      <c r="E15" s="51" t="s">
        <v>233</v>
      </c>
    </row>
    <row r="16" spans="1:5" x14ac:dyDescent="0.25">
      <c r="A16" s="51" t="s">
        <v>240</v>
      </c>
      <c r="B16" s="51" t="s">
        <v>237</v>
      </c>
      <c r="C16" s="51">
        <v>41828</v>
      </c>
      <c r="D16" s="52">
        <v>965</v>
      </c>
      <c r="E16" s="51" t="s">
        <v>234</v>
      </c>
    </row>
    <row r="17" spans="1:5" x14ac:dyDescent="0.25">
      <c r="A17" s="51" t="s">
        <v>240</v>
      </c>
      <c r="B17" s="51" t="s">
        <v>237</v>
      </c>
      <c r="C17" s="51">
        <v>87543</v>
      </c>
      <c r="D17" s="52">
        <v>125</v>
      </c>
      <c r="E17" s="51" t="s">
        <v>235</v>
      </c>
    </row>
    <row r="18" spans="1:5" x14ac:dyDescent="0.25">
      <c r="A18" s="51" t="s">
        <v>241</v>
      </c>
      <c r="B18" s="51" t="s">
        <v>239</v>
      </c>
      <c r="C18" s="51">
        <v>97446</v>
      </c>
      <c r="D18" s="52">
        <v>1500</v>
      </c>
      <c r="E18" s="51" t="s">
        <v>235</v>
      </c>
    </row>
    <row r="19" spans="1:5" x14ac:dyDescent="0.25">
      <c r="A19" s="51" t="s">
        <v>241</v>
      </c>
      <c r="B19" s="51" t="s">
        <v>239</v>
      </c>
      <c r="C19" s="51">
        <v>41400</v>
      </c>
      <c r="D19" s="52">
        <v>305</v>
      </c>
      <c r="E19" s="51" t="s">
        <v>233</v>
      </c>
    </row>
    <row r="20" spans="1:5" x14ac:dyDescent="0.25">
      <c r="A20" s="51" t="s">
        <v>241</v>
      </c>
      <c r="B20" s="51" t="s">
        <v>239</v>
      </c>
      <c r="C20" s="51">
        <v>30974</v>
      </c>
      <c r="D20" s="52">
        <v>1350</v>
      </c>
      <c r="E20" s="51" t="s">
        <v>233</v>
      </c>
    </row>
    <row r="21" spans="1:5" x14ac:dyDescent="0.25">
      <c r="A21" s="51" t="s">
        <v>241</v>
      </c>
      <c r="B21" s="51" t="s">
        <v>239</v>
      </c>
      <c r="C21" s="51">
        <v>41400</v>
      </c>
      <c r="D21" s="52">
        <v>435</v>
      </c>
      <c r="E21" s="51" t="s">
        <v>234</v>
      </c>
    </row>
    <row r="22" spans="1:5" x14ac:dyDescent="0.25">
      <c r="A22" s="51" t="s">
        <v>241</v>
      </c>
      <c r="B22" s="51" t="s">
        <v>239</v>
      </c>
      <c r="C22" s="51">
        <v>30974</v>
      </c>
      <c r="D22" s="52">
        <v>550</v>
      </c>
      <c r="E22" s="51" t="s">
        <v>234</v>
      </c>
    </row>
    <row r="23" spans="1:5" x14ac:dyDescent="0.25">
      <c r="A23" s="51" t="s">
        <v>241</v>
      </c>
      <c r="B23" s="51" t="s">
        <v>239</v>
      </c>
      <c r="C23" s="51">
        <v>30974</v>
      </c>
      <c r="D23" s="52">
        <v>425</v>
      </c>
      <c r="E23" s="51" t="s">
        <v>235</v>
      </c>
    </row>
    <row r="24" spans="1:5" x14ac:dyDescent="0.25">
      <c r="A24" s="51" t="s">
        <v>242</v>
      </c>
      <c r="B24" s="51" t="s">
        <v>232</v>
      </c>
      <c r="C24" s="51">
        <v>78532</v>
      </c>
      <c r="D24" s="52">
        <v>765</v>
      </c>
      <c r="E24" s="51" t="s">
        <v>233</v>
      </c>
    </row>
    <row r="25" spans="1:5" x14ac:dyDescent="0.25">
      <c r="A25" s="51" t="s">
        <v>242</v>
      </c>
      <c r="B25" s="51" t="s">
        <v>232</v>
      </c>
      <c r="C25" s="51">
        <v>78532</v>
      </c>
      <c r="D25" s="52">
        <v>150</v>
      </c>
      <c r="E25" s="51" t="s">
        <v>234</v>
      </c>
    </row>
    <row r="26" spans="1:5" x14ac:dyDescent="0.25">
      <c r="A26" s="51" t="s">
        <v>242</v>
      </c>
      <c r="B26" s="51" t="s">
        <v>232</v>
      </c>
      <c r="C26" s="51">
        <v>65532</v>
      </c>
      <c r="D26" s="52">
        <v>425</v>
      </c>
      <c r="E26" s="51" t="s">
        <v>234</v>
      </c>
    </row>
    <row r="27" spans="1:5" x14ac:dyDescent="0.25">
      <c r="A27" s="51" t="s">
        <v>242</v>
      </c>
      <c r="B27" s="51" t="s">
        <v>232</v>
      </c>
      <c r="C27" s="51">
        <v>78532</v>
      </c>
      <c r="D27" s="52">
        <v>350</v>
      </c>
      <c r="E27" s="51" t="s">
        <v>235</v>
      </c>
    </row>
    <row r="28" spans="1:5" x14ac:dyDescent="0.25">
      <c r="A28" s="51" t="s">
        <v>243</v>
      </c>
      <c r="B28" s="51" t="s">
        <v>244</v>
      </c>
      <c r="C28" s="51">
        <v>91987</v>
      </c>
      <c r="D28" s="52">
        <v>875</v>
      </c>
      <c r="E28" s="51" t="s">
        <v>233</v>
      </c>
    </row>
    <row r="29" spans="1:5" x14ac:dyDescent="0.25">
      <c r="A29" s="51" t="s">
        <v>243</v>
      </c>
      <c r="B29" s="51" t="s">
        <v>244</v>
      </c>
      <c r="C29" s="51">
        <v>91041</v>
      </c>
      <c r="D29" s="52">
        <v>265</v>
      </c>
      <c r="E29" s="51" t="s">
        <v>233</v>
      </c>
    </row>
    <row r="30" spans="1:5" x14ac:dyDescent="0.25">
      <c r="A30" s="51" t="s">
        <v>243</v>
      </c>
      <c r="B30" s="51" t="s">
        <v>244</v>
      </c>
      <c r="C30" s="51">
        <v>91987</v>
      </c>
      <c r="D30" s="52">
        <v>375</v>
      </c>
      <c r="E30" s="51" t="s">
        <v>234</v>
      </c>
    </row>
    <row r="31" spans="1:5" x14ac:dyDescent="0.25">
      <c r="A31" s="51" t="s">
        <v>243</v>
      </c>
      <c r="B31" s="51" t="s">
        <v>244</v>
      </c>
      <c r="C31" s="51">
        <v>91041</v>
      </c>
      <c r="D31" s="52">
        <v>1345</v>
      </c>
      <c r="E31" s="51" t="s">
        <v>234</v>
      </c>
    </row>
    <row r="32" spans="1:5" x14ac:dyDescent="0.25">
      <c r="A32" s="51" t="s">
        <v>243</v>
      </c>
      <c r="B32" s="51" t="s">
        <v>244</v>
      </c>
      <c r="C32" s="51">
        <v>91987</v>
      </c>
      <c r="D32" s="52">
        <v>300</v>
      </c>
      <c r="E32" s="51" t="s">
        <v>235</v>
      </c>
    </row>
    <row r="33" spans="1:5" x14ac:dyDescent="0.25">
      <c r="A33" s="51" t="s">
        <v>245</v>
      </c>
      <c r="B33" s="51" t="s">
        <v>239</v>
      </c>
      <c r="C33" s="51">
        <v>55667</v>
      </c>
      <c r="D33" s="52">
        <v>225</v>
      </c>
      <c r="E33" s="51" t="s">
        <v>233</v>
      </c>
    </row>
    <row r="34" spans="1:5" x14ac:dyDescent="0.25">
      <c r="A34" s="51" t="s">
        <v>245</v>
      </c>
      <c r="B34" s="51" t="s">
        <v>239</v>
      </c>
      <c r="C34" s="51">
        <v>54393</v>
      </c>
      <c r="D34" s="52">
        <v>105</v>
      </c>
      <c r="E34" s="51" t="s">
        <v>233</v>
      </c>
    </row>
    <row r="35" spans="1:5" x14ac:dyDescent="0.25">
      <c r="A35" s="51" t="s">
        <v>245</v>
      </c>
      <c r="B35" s="51" t="s">
        <v>239</v>
      </c>
      <c r="C35" s="51">
        <v>40028</v>
      </c>
      <c r="D35" s="52">
        <v>25</v>
      </c>
      <c r="E35" s="51" t="s">
        <v>233</v>
      </c>
    </row>
    <row r="36" spans="1:5" x14ac:dyDescent="0.25">
      <c r="A36" s="51" t="s">
        <v>245</v>
      </c>
      <c r="B36" s="51" t="s">
        <v>239</v>
      </c>
      <c r="C36" s="51">
        <v>55667</v>
      </c>
      <c r="D36" s="52">
        <v>155</v>
      </c>
      <c r="E36" s="51" t="s">
        <v>234</v>
      </c>
    </row>
    <row r="37" spans="1:5" x14ac:dyDescent="0.25">
      <c r="A37" s="51" t="s">
        <v>245</v>
      </c>
      <c r="B37" s="51" t="s">
        <v>239</v>
      </c>
      <c r="C37" s="51">
        <v>54393</v>
      </c>
      <c r="D37" s="52">
        <v>2600</v>
      </c>
      <c r="E37" s="51" t="s">
        <v>234</v>
      </c>
    </row>
    <row r="38" spans="1:5" x14ac:dyDescent="0.25">
      <c r="A38" s="51" t="s">
        <v>245</v>
      </c>
      <c r="B38" s="51" t="s">
        <v>239</v>
      </c>
      <c r="C38" s="51">
        <v>54393</v>
      </c>
      <c r="D38" s="52">
        <v>225</v>
      </c>
      <c r="E38" s="51" t="s">
        <v>235</v>
      </c>
    </row>
    <row r="39" spans="1:5" x14ac:dyDescent="0.25">
      <c r="A39" s="51" t="s">
        <v>245</v>
      </c>
      <c r="B39" s="51" t="s">
        <v>239</v>
      </c>
      <c r="C39" s="51">
        <v>55667</v>
      </c>
      <c r="D39" s="52">
        <v>785</v>
      </c>
      <c r="E39" s="51" t="s">
        <v>235</v>
      </c>
    </row>
    <row r="40" spans="1:5" x14ac:dyDescent="0.25">
      <c r="A40" s="51" t="s">
        <v>245</v>
      </c>
      <c r="B40" s="51" t="s">
        <v>239</v>
      </c>
      <c r="C40" s="51">
        <v>27589</v>
      </c>
      <c r="D40" s="52">
        <v>255</v>
      </c>
      <c r="E40" s="51" t="s">
        <v>235</v>
      </c>
    </row>
    <row r="41" spans="1:5" x14ac:dyDescent="0.25">
      <c r="D41" s="52"/>
    </row>
    <row r="42" spans="1:5" x14ac:dyDescent="0.25">
      <c r="D42" s="5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E7" sqref="E7"/>
    </sheetView>
  </sheetViews>
  <sheetFormatPr defaultRowHeight="15" x14ac:dyDescent="0.25"/>
  <cols>
    <col min="1" max="1" width="19.28515625" customWidth="1"/>
    <col min="2" max="2" width="16.28515625" customWidth="1"/>
    <col min="3" max="3" width="8.85546875" customWidth="1"/>
    <col min="4" max="4" width="7" customWidth="1"/>
    <col min="5" max="5" width="11.28515625" customWidth="1"/>
    <col min="6" max="6" width="12.5703125" customWidth="1"/>
    <col min="7" max="7" width="10.7109375" customWidth="1"/>
    <col min="8" max="10" width="7" customWidth="1"/>
    <col min="11" max="11" width="13.85546875" customWidth="1"/>
    <col min="12" max="12" width="8.42578125" customWidth="1"/>
    <col min="13" max="13" width="6.140625" customWidth="1"/>
    <col min="14" max="15" width="7" customWidth="1"/>
    <col min="16" max="16" width="11.42578125" customWidth="1"/>
    <col min="17" max="17" width="11.28515625" customWidth="1"/>
    <col min="18" max="18" width="7.5703125" customWidth="1"/>
    <col min="19" max="19" width="6" customWidth="1"/>
    <col min="20" max="20" width="12.42578125" customWidth="1"/>
    <col min="21" max="21" width="7.5703125" customWidth="1"/>
    <col min="22" max="22" width="12.42578125" customWidth="1"/>
    <col min="23" max="23" width="7.5703125" customWidth="1"/>
    <col min="24" max="24" width="12.42578125" customWidth="1"/>
    <col min="25" max="25" width="9.140625" customWidth="1"/>
    <col min="26" max="26" width="14.140625" customWidth="1"/>
    <col min="27" max="27" width="9.140625" customWidth="1"/>
    <col min="28" max="28" width="14.140625" customWidth="1"/>
    <col min="29" max="29" width="12.5703125" customWidth="1"/>
    <col min="30" max="30" width="10.7109375" customWidth="1"/>
    <col min="31" max="31" width="12.42578125" customWidth="1"/>
    <col min="32" max="32" width="7.5703125" customWidth="1"/>
    <col min="33" max="33" width="12.42578125" customWidth="1"/>
    <col min="34" max="34" width="7.5703125" customWidth="1"/>
    <col min="35" max="35" width="12.42578125" customWidth="1"/>
    <col min="36" max="36" width="7.5703125" customWidth="1"/>
    <col min="37" max="37" width="12.42578125" customWidth="1"/>
    <col min="38" max="38" width="7.5703125" customWidth="1"/>
    <col min="39" max="39" width="12.42578125" customWidth="1"/>
    <col min="40" max="40" width="7.5703125" customWidth="1"/>
    <col min="41" max="41" width="12.42578125" customWidth="1"/>
    <col min="42" max="42" width="7.5703125" customWidth="1"/>
    <col min="43" max="43" width="12.42578125" customWidth="1"/>
    <col min="44" max="44" width="7.5703125" customWidth="1"/>
    <col min="45" max="45" width="6" customWidth="1"/>
    <col min="46" max="46" width="12.42578125" customWidth="1"/>
    <col min="47" max="47" width="7.5703125" customWidth="1"/>
    <col min="48" max="48" width="12.42578125" bestFit="1" customWidth="1"/>
    <col min="49" max="49" width="7.5703125" customWidth="1"/>
    <col min="50" max="50" width="12.42578125" bestFit="1" customWidth="1"/>
    <col min="51" max="51" width="9.140625" customWidth="1"/>
    <col min="52" max="52" width="14.140625" customWidth="1"/>
    <col min="53" max="53" width="9.140625" customWidth="1"/>
    <col min="54" max="54" width="14.140625" customWidth="1"/>
    <col min="55" max="55" width="13.85546875" bestFit="1" customWidth="1"/>
    <col min="56" max="56" width="8.42578125" customWidth="1"/>
    <col min="57" max="57" width="12.42578125" bestFit="1" customWidth="1"/>
    <col min="58" max="58" width="7.5703125" customWidth="1"/>
    <col min="59" max="59" width="12.42578125" customWidth="1"/>
    <col min="60" max="60" width="7.5703125" customWidth="1"/>
    <col min="61" max="61" width="12.42578125" customWidth="1"/>
    <col min="62" max="62" width="7.5703125" customWidth="1"/>
    <col min="63" max="63" width="12.42578125" customWidth="1"/>
    <col min="64" max="64" width="7.5703125" customWidth="1"/>
    <col min="65" max="65" width="12.42578125" bestFit="1" customWidth="1"/>
    <col min="66" max="66" width="7.5703125" customWidth="1"/>
    <col min="67" max="67" width="12.42578125" bestFit="1" customWidth="1"/>
    <col min="68" max="68" width="7.5703125" customWidth="1"/>
    <col min="69" max="69" width="12.42578125" bestFit="1" customWidth="1"/>
    <col min="70" max="70" width="7.5703125" customWidth="1"/>
    <col min="71" max="71" width="12.42578125" bestFit="1" customWidth="1"/>
    <col min="72" max="72" width="7.5703125" customWidth="1"/>
    <col min="73" max="73" width="12.42578125" bestFit="1" customWidth="1"/>
    <col min="75" max="75" width="14.140625" bestFit="1" customWidth="1"/>
    <col min="76" max="76" width="11.42578125" bestFit="1" customWidth="1"/>
    <col min="77" max="77" width="11.28515625" bestFit="1" customWidth="1"/>
  </cols>
  <sheetData>
    <row r="1" spans="1:5" x14ac:dyDescent="0.25">
      <c r="A1" s="53" t="s">
        <v>229</v>
      </c>
      <c r="B1" s="50" t="s">
        <v>250</v>
      </c>
    </row>
    <row r="2" spans="1:5" x14ac:dyDescent="0.25">
      <c r="A2" s="53" t="s">
        <v>31</v>
      </c>
      <c r="B2" s="50" t="s">
        <v>250</v>
      </c>
    </row>
    <row r="4" spans="1:5" x14ac:dyDescent="0.25">
      <c r="A4" s="53" t="s">
        <v>248</v>
      </c>
      <c r="B4" s="53" t="s">
        <v>249</v>
      </c>
    </row>
    <row r="5" spans="1:5" x14ac:dyDescent="0.25">
      <c r="A5" s="53" t="s">
        <v>246</v>
      </c>
      <c r="B5" s="50" t="s">
        <v>233</v>
      </c>
      <c r="C5" s="50" t="s">
        <v>234</v>
      </c>
      <c r="D5" s="50" t="s">
        <v>235</v>
      </c>
      <c r="E5" s="50" t="s">
        <v>247</v>
      </c>
    </row>
    <row r="6" spans="1:5" x14ac:dyDescent="0.25">
      <c r="A6" s="51" t="s">
        <v>231</v>
      </c>
      <c r="B6" s="54">
        <v>29386</v>
      </c>
      <c r="C6" s="54">
        <v>164929</v>
      </c>
      <c r="D6" s="54">
        <v>74830</v>
      </c>
      <c r="E6" s="54">
        <v>269145</v>
      </c>
    </row>
    <row r="7" spans="1:5" x14ac:dyDescent="0.25">
      <c r="A7" s="51" t="s">
        <v>236</v>
      </c>
      <c r="B7" s="54">
        <v>245846</v>
      </c>
      <c r="C7" s="54">
        <v>82853</v>
      </c>
      <c r="D7" s="54">
        <v>72949</v>
      </c>
      <c r="E7" s="54">
        <v>401648</v>
      </c>
    </row>
    <row r="8" spans="1:5" x14ac:dyDescent="0.25">
      <c r="A8" s="51" t="s">
        <v>238</v>
      </c>
      <c r="B8" s="54">
        <v>37943</v>
      </c>
      <c r="C8" s="54">
        <v>55223</v>
      </c>
      <c r="D8" s="54">
        <v>50192</v>
      </c>
      <c r="E8" s="54">
        <v>143358</v>
      </c>
    </row>
    <row r="9" spans="1:5" x14ac:dyDescent="0.25">
      <c r="A9" s="51" t="s">
        <v>240</v>
      </c>
      <c r="B9" s="54">
        <v>67275</v>
      </c>
      <c r="C9" s="54">
        <v>41828</v>
      </c>
      <c r="D9" s="54">
        <v>87543</v>
      </c>
      <c r="E9" s="54">
        <v>196646</v>
      </c>
    </row>
    <row r="10" spans="1:5" x14ac:dyDescent="0.25">
      <c r="A10" s="51" t="s">
        <v>241</v>
      </c>
      <c r="B10" s="54">
        <v>72374</v>
      </c>
      <c r="C10" s="54">
        <v>72374</v>
      </c>
      <c r="D10" s="54">
        <v>128420</v>
      </c>
      <c r="E10" s="54">
        <v>273168</v>
      </c>
    </row>
    <row r="11" spans="1:5" x14ac:dyDescent="0.25">
      <c r="A11" s="51" t="s">
        <v>242</v>
      </c>
      <c r="B11" s="54">
        <v>78532</v>
      </c>
      <c r="C11" s="54">
        <v>144064</v>
      </c>
      <c r="D11" s="54">
        <v>78532</v>
      </c>
      <c r="E11" s="54">
        <v>301128</v>
      </c>
    </row>
    <row r="12" spans="1:5" x14ac:dyDescent="0.25">
      <c r="A12" s="51" t="s">
        <v>243</v>
      </c>
      <c r="B12" s="54">
        <v>183028</v>
      </c>
      <c r="C12" s="54">
        <v>183028</v>
      </c>
      <c r="D12" s="54">
        <v>91987</v>
      </c>
      <c r="E12" s="54">
        <v>458043</v>
      </c>
    </row>
    <row r="13" spans="1:5" x14ac:dyDescent="0.25">
      <c r="A13" s="51" t="s">
        <v>245</v>
      </c>
      <c r="B13" s="54">
        <v>150088</v>
      </c>
      <c r="C13" s="54">
        <v>110060</v>
      </c>
      <c r="D13" s="54">
        <v>137649</v>
      </c>
      <c r="E13" s="54">
        <v>397797</v>
      </c>
    </row>
    <row r="14" spans="1:5" x14ac:dyDescent="0.25">
      <c r="A14" s="51" t="s">
        <v>247</v>
      </c>
      <c r="B14" s="54">
        <v>864472</v>
      </c>
      <c r="C14" s="54">
        <v>854359</v>
      </c>
      <c r="D14" s="54">
        <v>722102</v>
      </c>
      <c r="E14" s="54">
        <v>2440933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</vt:lpstr>
      <vt:lpstr>LAB-1</vt:lpstr>
      <vt:lpstr>LAB-2</vt:lpstr>
      <vt:lpstr>LAB-3</vt:lpstr>
      <vt:lpstr>Scenario Summary</vt:lpstr>
      <vt:lpstr>LAB-4</vt:lpstr>
      <vt:lpstr>LAB-5 </vt:lpstr>
      <vt:lpstr>1st Quarter Sales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</dc:creator>
  <cp:lastModifiedBy>Prashim Timsina</cp:lastModifiedBy>
  <dcterms:created xsi:type="dcterms:W3CDTF">2022-11-04T04:18:49Z</dcterms:created>
  <dcterms:modified xsi:type="dcterms:W3CDTF">2022-12-15T13:22:23Z</dcterms:modified>
</cp:coreProperties>
</file>