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1963\Desktop\The Valuation School\AVFM\vALUATION OF iNDEX\"/>
    </mc:Choice>
  </mc:AlternateContent>
  <xr:revisionPtr revIDLastSave="0" documentId="13_ncr:1_{C7F1ADE5-7E05-428B-B25F-E531D3720DFD}" xr6:coauthVersionLast="47" xr6:coauthVersionMax="47" xr10:uidLastSave="{00000000-0000-0000-0000-000000000000}"/>
  <bookViews>
    <workbookView xWindow="-108" yWindow="-108" windowWidth="23256" windowHeight="12456" firstSheet="3" activeTab="4" xr2:uid="{325860A7-3504-4119-BF7A-2DC3C575E485}"/>
  </bookViews>
  <sheets>
    <sheet name="VALUATION&gt;" sheetId="8" r:id="rId1"/>
    <sheet name="S&amp;P 500" sheetId="9" r:id="rId2"/>
    <sheet name="DATA&gt;" sheetId="7" r:id="rId3"/>
    <sheet name="Historical_EPS" sheetId="12" r:id="rId4"/>
    <sheet name="Historical_Earning_Yield" sheetId="2" r:id="rId5"/>
    <sheet name="Historical_Price" sheetId="5" r:id="rId6"/>
    <sheet name="Historical_TBond" sheetId="6" r:id="rId7"/>
    <sheet name="Historical_ERP" sheetId="10" r:id="rId8"/>
    <sheet name="Historical_Buyback" sheetId="11" r:id="rId9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3" i="2"/>
  <c r="E8" i="9"/>
  <c r="E12" i="9"/>
  <c r="E11" i="9"/>
  <c r="E10" i="9"/>
  <c r="I19" i="10"/>
  <c r="I17" i="10"/>
  <c r="I15" i="10"/>
  <c r="I13" i="10"/>
  <c r="I11" i="10"/>
  <c r="I9" i="10"/>
  <c r="I7" i="10"/>
  <c r="I5" i="10"/>
  <c r="D7" i="9"/>
  <c r="E7" i="9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3" i="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I4" i="12"/>
  <c r="R11" i="12" s="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H12" i="12"/>
  <c r="H60" i="12"/>
  <c r="F5" i="12"/>
  <c r="F6" i="12"/>
  <c r="F7" i="12"/>
  <c r="F8" i="12"/>
  <c r="G5" i="12" s="1"/>
  <c r="F9" i="12"/>
  <c r="F10" i="12"/>
  <c r="H5" i="12" s="1"/>
  <c r="F11" i="12"/>
  <c r="H6" i="12" s="1"/>
  <c r="F12" i="12"/>
  <c r="H7" i="12" s="1"/>
  <c r="F13" i="12"/>
  <c r="F14" i="12"/>
  <c r="F15" i="12"/>
  <c r="H10" i="12" s="1"/>
  <c r="F16" i="12"/>
  <c r="H11" i="12" s="1"/>
  <c r="F17" i="12"/>
  <c r="F18" i="12"/>
  <c r="H13" i="12" s="1"/>
  <c r="F19" i="12"/>
  <c r="F20" i="12"/>
  <c r="G17" i="12" s="1"/>
  <c r="F21" i="12"/>
  <c r="F22" i="12"/>
  <c r="H17" i="12" s="1"/>
  <c r="F23" i="12"/>
  <c r="H18" i="12" s="1"/>
  <c r="F24" i="12"/>
  <c r="H19" i="12" s="1"/>
  <c r="F25" i="12"/>
  <c r="F26" i="12"/>
  <c r="F27" i="12"/>
  <c r="H22" i="12" s="1"/>
  <c r="F28" i="12"/>
  <c r="H23" i="12" s="1"/>
  <c r="F29" i="12"/>
  <c r="H24" i="12" s="1"/>
  <c r="F30" i="12"/>
  <c r="H25" i="12" s="1"/>
  <c r="F31" i="12"/>
  <c r="F32" i="12"/>
  <c r="G29" i="12" s="1"/>
  <c r="F33" i="12"/>
  <c r="F34" i="12"/>
  <c r="H29" i="12" s="1"/>
  <c r="F35" i="12"/>
  <c r="H30" i="12" s="1"/>
  <c r="F36" i="12"/>
  <c r="H31" i="12" s="1"/>
  <c r="F37" i="12"/>
  <c r="F38" i="12"/>
  <c r="F39" i="12"/>
  <c r="H34" i="12" s="1"/>
  <c r="F40" i="12"/>
  <c r="H35" i="12" s="1"/>
  <c r="F41" i="12"/>
  <c r="H36" i="12" s="1"/>
  <c r="F42" i="12"/>
  <c r="H37" i="12" s="1"/>
  <c r="F43" i="12"/>
  <c r="F44" i="12"/>
  <c r="G41" i="12" s="1"/>
  <c r="F45" i="12"/>
  <c r="F46" i="12"/>
  <c r="H41" i="12" s="1"/>
  <c r="F47" i="12"/>
  <c r="H42" i="12" s="1"/>
  <c r="F48" i="12"/>
  <c r="H43" i="12" s="1"/>
  <c r="F49" i="12"/>
  <c r="F50" i="12"/>
  <c r="F51" i="12"/>
  <c r="H46" i="12" s="1"/>
  <c r="F52" i="12"/>
  <c r="H47" i="12" s="1"/>
  <c r="F53" i="12"/>
  <c r="H48" i="12" s="1"/>
  <c r="F54" i="12"/>
  <c r="H49" i="12" s="1"/>
  <c r="F55" i="12"/>
  <c r="F56" i="12"/>
  <c r="G53" i="12" s="1"/>
  <c r="F57" i="12"/>
  <c r="F58" i="12"/>
  <c r="H53" i="12" s="1"/>
  <c r="F59" i="12"/>
  <c r="H54" i="12" s="1"/>
  <c r="F60" i="12"/>
  <c r="H55" i="12" s="1"/>
  <c r="F61" i="12"/>
  <c r="F62" i="12"/>
  <c r="G62" i="12" s="1"/>
  <c r="F63" i="12"/>
  <c r="H58" i="12" s="1"/>
  <c r="F64" i="12"/>
  <c r="H59" i="12" s="1"/>
  <c r="F65" i="12"/>
  <c r="F66" i="12"/>
  <c r="H61" i="12" s="1"/>
  <c r="F67" i="12"/>
  <c r="F68" i="12"/>
  <c r="G65" i="12" s="1"/>
  <c r="F4" i="12"/>
  <c r="O11" i="5"/>
  <c r="H5" i="5"/>
  <c r="H6" i="5"/>
  <c r="H7" i="5"/>
  <c r="I7" i="5" s="1"/>
  <c r="H8" i="5"/>
  <c r="I8" i="5" s="1"/>
  <c r="H9" i="5"/>
  <c r="I9" i="5" s="1"/>
  <c r="H10" i="5"/>
  <c r="I10" i="5" s="1"/>
  <c r="H11" i="5"/>
  <c r="H12" i="5"/>
  <c r="H13" i="5"/>
  <c r="I13" i="5" s="1"/>
  <c r="H14" i="5"/>
  <c r="I14" i="5" s="1"/>
  <c r="H15" i="5"/>
  <c r="H16" i="5"/>
  <c r="I16" i="5" s="1"/>
  <c r="H17" i="5"/>
  <c r="I17" i="5" s="1"/>
  <c r="H18" i="5"/>
  <c r="H19" i="5"/>
  <c r="I19" i="5" s="1"/>
  <c r="H20" i="5"/>
  <c r="H21" i="5"/>
  <c r="I21" i="5" s="1"/>
  <c r="H22" i="5"/>
  <c r="I22" i="5" s="1"/>
  <c r="H23" i="5"/>
  <c r="H24" i="5"/>
  <c r="H25" i="5"/>
  <c r="I25" i="5" s="1"/>
  <c r="H26" i="5"/>
  <c r="I26" i="5" s="1"/>
  <c r="H27" i="5"/>
  <c r="H28" i="5"/>
  <c r="I28" i="5" s="1"/>
  <c r="H29" i="5"/>
  <c r="I29" i="5" s="1"/>
  <c r="H30" i="5"/>
  <c r="H31" i="5"/>
  <c r="I31" i="5" s="1"/>
  <c r="H32" i="5"/>
  <c r="H33" i="5"/>
  <c r="I33" i="5" s="1"/>
  <c r="H34" i="5"/>
  <c r="I34" i="5" s="1"/>
  <c r="H35" i="5"/>
  <c r="H36" i="5"/>
  <c r="H37" i="5"/>
  <c r="I37" i="5" s="1"/>
  <c r="H38" i="5"/>
  <c r="I38" i="5" s="1"/>
  <c r="H39" i="5"/>
  <c r="H40" i="5"/>
  <c r="I40" i="5" s="1"/>
  <c r="H41" i="5"/>
  <c r="I41" i="5" s="1"/>
  <c r="H42" i="5"/>
  <c r="H43" i="5"/>
  <c r="I43" i="5" s="1"/>
  <c r="H44" i="5"/>
  <c r="H45" i="5"/>
  <c r="I45" i="5" s="1"/>
  <c r="H46" i="5"/>
  <c r="I46" i="5" s="1"/>
  <c r="H47" i="5"/>
  <c r="H48" i="5"/>
  <c r="H49" i="5"/>
  <c r="H50" i="5"/>
  <c r="I50" i="5" s="1"/>
  <c r="H51" i="5"/>
  <c r="H52" i="5"/>
  <c r="I52" i="5" s="1"/>
  <c r="H53" i="5"/>
  <c r="I53" i="5" s="1"/>
  <c r="H54" i="5"/>
  <c r="H55" i="5"/>
  <c r="I55" i="5" s="1"/>
  <c r="H56" i="5"/>
  <c r="H57" i="5"/>
  <c r="I57" i="5" s="1"/>
  <c r="H58" i="5"/>
  <c r="I58" i="5" s="1"/>
  <c r="H59" i="5"/>
  <c r="H60" i="5"/>
  <c r="H61" i="5"/>
  <c r="I61" i="5" s="1"/>
  <c r="H62" i="5"/>
  <c r="I62" i="5" s="1"/>
  <c r="H63" i="5"/>
  <c r="H64" i="5"/>
  <c r="I64" i="5" s="1"/>
  <c r="H65" i="5"/>
  <c r="I65" i="5" s="1"/>
  <c r="H66" i="5"/>
  <c r="H67" i="5"/>
  <c r="I67" i="5" s="1"/>
  <c r="H68" i="5"/>
  <c r="H69" i="5"/>
  <c r="I69" i="5" s="1"/>
  <c r="H4" i="5"/>
  <c r="G3" i="6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4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O22" i="6" s="1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O20" i="6" s="1"/>
  <c r="G40" i="6"/>
  <c r="G41" i="6"/>
  <c r="G42" i="6"/>
  <c r="G43" i="6"/>
  <c r="G44" i="6"/>
  <c r="G45" i="6"/>
  <c r="G46" i="6"/>
  <c r="G47" i="6"/>
  <c r="G48" i="6"/>
  <c r="G49" i="6"/>
  <c r="G50" i="6"/>
  <c r="G51" i="6"/>
  <c r="O18" i="6" s="1"/>
  <c r="G52" i="6"/>
  <c r="G53" i="6"/>
  <c r="G54" i="6"/>
  <c r="O16" i="6" s="1"/>
  <c r="G55" i="6"/>
  <c r="G56" i="6"/>
  <c r="G57" i="6"/>
  <c r="G58" i="6"/>
  <c r="G59" i="6"/>
  <c r="O14" i="6" s="1"/>
  <c r="G60" i="6"/>
  <c r="G61" i="6"/>
  <c r="G62" i="6"/>
  <c r="O12" i="6" s="1"/>
  <c r="G63" i="6"/>
  <c r="G64" i="6"/>
  <c r="O10" i="6" s="1"/>
  <c r="G65" i="6"/>
  <c r="G66" i="6"/>
  <c r="G67" i="6"/>
  <c r="G68" i="6"/>
  <c r="O8" i="6" s="1"/>
  <c r="G4" i="6"/>
  <c r="F5" i="11"/>
  <c r="G5" i="11" s="1"/>
  <c r="F6" i="11"/>
  <c r="G6" i="11" s="1"/>
  <c r="F7" i="11"/>
  <c r="G7" i="11" s="1"/>
  <c r="F8" i="11"/>
  <c r="G8" i="11" s="1"/>
  <c r="F9" i="11"/>
  <c r="G9" i="11" s="1"/>
  <c r="F10" i="11"/>
  <c r="G10" i="11" s="1"/>
  <c r="F11" i="11"/>
  <c r="G11" i="11" s="1"/>
  <c r="F12" i="11"/>
  <c r="G12" i="11" s="1"/>
  <c r="F13" i="11"/>
  <c r="G13" i="11" s="1"/>
  <c r="F14" i="11"/>
  <c r="G14" i="11" s="1"/>
  <c r="F15" i="11"/>
  <c r="G15" i="11" s="1"/>
  <c r="F16" i="11"/>
  <c r="G16" i="11" s="1"/>
  <c r="F17" i="11"/>
  <c r="G17" i="11" s="1"/>
  <c r="F18" i="11"/>
  <c r="G18" i="11" s="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G29" i="11" s="1"/>
  <c r="F30" i="11"/>
  <c r="G30" i="11" s="1"/>
  <c r="F31" i="11"/>
  <c r="G31" i="11" s="1"/>
  <c r="F32" i="11"/>
  <c r="G32" i="11" s="1"/>
  <c r="F33" i="11"/>
  <c r="G33" i="11" s="1"/>
  <c r="F34" i="11"/>
  <c r="G34" i="11" s="1"/>
  <c r="F35" i="11"/>
  <c r="G35" i="11" s="1"/>
  <c r="F36" i="11"/>
  <c r="G36" i="11" s="1"/>
  <c r="F37" i="11"/>
  <c r="G37" i="11" s="1"/>
  <c r="F38" i="11"/>
  <c r="G38" i="11" s="1"/>
  <c r="F39" i="11"/>
  <c r="G39" i="11" s="1"/>
  <c r="F40" i="11"/>
  <c r="G40" i="11" s="1"/>
  <c r="F41" i="11"/>
  <c r="G41" i="11" s="1"/>
  <c r="F42" i="11"/>
  <c r="G42" i="11" s="1"/>
  <c r="F43" i="11"/>
  <c r="G43" i="11" s="1"/>
  <c r="F44" i="11"/>
  <c r="G44" i="11" s="1"/>
  <c r="F45" i="11"/>
  <c r="G45" i="11" s="1"/>
  <c r="F46" i="11"/>
  <c r="G46" i="11" s="1"/>
  <c r="F47" i="11"/>
  <c r="G47" i="11" s="1"/>
  <c r="F48" i="11"/>
  <c r="G48" i="11" s="1"/>
  <c r="F49" i="11"/>
  <c r="G49" i="11" s="1"/>
  <c r="F50" i="11"/>
  <c r="G50" i="11" s="1"/>
  <c r="F51" i="11"/>
  <c r="G51" i="11" s="1"/>
  <c r="F52" i="11"/>
  <c r="G52" i="11" s="1"/>
  <c r="F53" i="11"/>
  <c r="G53" i="11" s="1"/>
  <c r="F54" i="11"/>
  <c r="G54" i="11" s="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64" i="11"/>
  <c r="G64" i="11" s="1"/>
  <c r="F65" i="11"/>
  <c r="G65" i="11" s="1"/>
  <c r="F66" i="11"/>
  <c r="G66" i="11" s="1"/>
  <c r="F67" i="11"/>
  <c r="G67" i="11" s="1"/>
  <c r="F68" i="11"/>
  <c r="G68" i="11" s="1"/>
  <c r="F69" i="11"/>
  <c r="G69" i="11" s="1"/>
  <c r="F70" i="11"/>
  <c r="G70" i="11" s="1"/>
  <c r="F71" i="11"/>
  <c r="G71" i="11" s="1"/>
  <c r="F72" i="11"/>
  <c r="G72" i="11" s="1"/>
  <c r="F73" i="11"/>
  <c r="G73" i="11" s="1"/>
  <c r="F74" i="11"/>
  <c r="G74" i="11" s="1"/>
  <c r="F75" i="11"/>
  <c r="G75" i="11" s="1"/>
  <c r="F76" i="11"/>
  <c r="G76" i="11" s="1"/>
  <c r="F77" i="11"/>
  <c r="G77" i="11" s="1"/>
  <c r="F78" i="11"/>
  <c r="G78" i="11" s="1"/>
  <c r="F79" i="11"/>
  <c r="G79" i="11" s="1"/>
  <c r="F80" i="11"/>
  <c r="G80" i="11" s="1"/>
  <c r="F81" i="11"/>
  <c r="G81" i="11" s="1"/>
  <c r="F82" i="11"/>
  <c r="G82" i="11" s="1"/>
  <c r="F83" i="11"/>
  <c r="G83" i="11" s="1"/>
  <c r="F84" i="11"/>
  <c r="G84" i="11" s="1"/>
  <c r="F85" i="11"/>
  <c r="G85" i="11" s="1"/>
  <c r="F86" i="11"/>
  <c r="G86" i="11" s="1"/>
  <c r="F87" i="11"/>
  <c r="G87" i="11" s="1"/>
  <c r="F88" i="11"/>
  <c r="G88" i="11" s="1"/>
  <c r="F89" i="11"/>
  <c r="G89" i="11" s="1"/>
  <c r="F90" i="11"/>
  <c r="G90" i="11" s="1"/>
  <c r="F91" i="11"/>
  <c r="G91" i="11" s="1"/>
  <c r="F92" i="11"/>
  <c r="G92" i="11" s="1"/>
  <c r="F93" i="11"/>
  <c r="G93" i="11" s="1"/>
  <c r="F94" i="11"/>
  <c r="G94" i="11" s="1"/>
  <c r="F95" i="11"/>
  <c r="G95" i="11" s="1"/>
  <c r="F96" i="11"/>
  <c r="G96" i="11" s="1"/>
  <c r="F97" i="11"/>
  <c r="G97" i="11" s="1"/>
  <c r="F98" i="11"/>
  <c r="G98" i="11" s="1"/>
  <c r="F99" i="11"/>
  <c r="G99" i="11" s="1"/>
  <c r="F4" i="11"/>
  <c r="G4" i="11" s="1"/>
  <c r="E13" i="9" l="1"/>
  <c r="G50" i="12"/>
  <c r="H33" i="12"/>
  <c r="H21" i="12"/>
  <c r="H9" i="12"/>
  <c r="H56" i="12"/>
  <c r="H44" i="12"/>
  <c r="H32" i="12"/>
  <c r="H20" i="12"/>
  <c r="H8" i="12"/>
  <c r="R19" i="12"/>
  <c r="R17" i="12"/>
  <c r="H52" i="12"/>
  <c r="H40" i="12"/>
  <c r="H28" i="12"/>
  <c r="H16" i="12"/>
  <c r="H4" i="12"/>
  <c r="R13" i="12"/>
  <c r="R21" i="12"/>
  <c r="G64" i="12"/>
  <c r="G52" i="12"/>
  <c r="G40" i="12"/>
  <c r="G28" i="12"/>
  <c r="G16" i="12"/>
  <c r="G4" i="12"/>
  <c r="R15" i="12"/>
  <c r="I59" i="5"/>
  <c r="I47" i="5"/>
  <c r="I35" i="5"/>
  <c r="I23" i="5"/>
  <c r="I11" i="5"/>
  <c r="O13" i="5"/>
  <c r="I68" i="5"/>
  <c r="I56" i="5"/>
  <c r="I44" i="5"/>
  <c r="I32" i="5"/>
  <c r="I20" i="5"/>
  <c r="O7" i="5"/>
  <c r="O9" i="5"/>
  <c r="O5" i="5"/>
  <c r="I66" i="5"/>
  <c r="I54" i="5"/>
  <c r="I42" i="5"/>
  <c r="I30" i="5"/>
  <c r="I18" i="5"/>
  <c r="I6" i="5"/>
  <c r="O3" i="5"/>
  <c r="I5" i="5"/>
  <c r="I63" i="5"/>
  <c r="I51" i="5"/>
  <c r="I39" i="5"/>
  <c r="I27" i="5"/>
  <c r="I15" i="5"/>
  <c r="I49" i="5"/>
  <c r="I60" i="5"/>
  <c r="I48" i="5"/>
  <c r="I36" i="5"/>
  <c r="I24" i="5"/>
  <c r="I12" i="5"/>
  <c r="H57" i="12"/>
  <c r="H45" i="12"/>
  <c r="G63" i="12"/>
  <c r="G12" i="12"/>
  <c r="G51" i="12"/>
  <c r="G35" i="12"/>
  <c r="G23" i="12"/>
  <c r="G11" i="12"/>
  <c r="G39" i="12"/>
  <c r="G58" i="12"/>
  <c r="G46" i="12"/>
  <c r="G34" i="12"/>
  <c r="G22" i="12"/>
  <c r="G10" i="12"/>
  <c r="G27" i="12"/>
  <c r="G57" i="12"/>
  <c r="G45" i="12"/>
  <c r="G33" i="12"/>
  <c r="G21" i="12"/>
  <c r="G9" i="12"/>
  <c r="G15" i="12"/>
  <c r="G56" i="12"/>
  <c r="G44" i="12"/>
  <c r="G32" i="12"/>
  <c r="G20" i="12"/>
  <c r="G8" i="12"/>
  <c r="H63" i="12"/>
  <c r="H51" i="12"/>
  <c r="H39" i="12"/>
  <c r="H27" i="12"/>
  <c r="H15" i="12"/>
  <c r="G55" i="12"/>
  <c r="G43" i="12"/>
  <c r="G31" i="12"/>
  <c r="G19" i="12"/>
  <c r="G7" i="12"/>
  <c r="R7" i="12" s="1"/>
  <c r="H62" i="12"/>
  <c r="H50" i="12"/>
  <c r="H38" i="12"/>
  <c r="H26" i="12"/>
  <c r="H14" i="12"/>
  <c r="G54" i="12"/>
  <c r="G42" i="12"/>
  <c r="G30" i="12"/>
  <c r="G18" i="12"/>
  <c r="G6" i="12"/>
  <c r="G14" i="12"/>
  <c r="G61" i="12"/>
  <c r="G49" i="12"/>
  <c r="G37" i="12"/>
  <c r="G25" i="12"/>
  <c r="G13" i="12"/>
  <c r="G26" i="12"/>
  <c r="G60" i="12"/>
  <c r="G48" i="12"/>
  <c r="G36" i="12"/>
  <c r="G24" i="12"/>
  <c r="G38" i="12"/>
  <c r="G59" i="12"/>
  <c r="G47" i="12"/>
  <c r="L6" i="11"/>
  <c r="F37" i="2" s="1"/>
  <c r="G37" i="2" s="1"/>
  <c r="H37" i="2" s="1"/>
  <c r="L5" i="11"/>
  <c r="E17" i="9" l="1"/>
  <c r="E18" i="9"/>
  <c r="E19" i="9"/>
  <c r="E20" i="9"/>
  <c r="E21" i="9"/>
  <c r="E22" i="9"/>
  <c r="E23" i="9"/>
  <c r="E24" i="9"/>
  <c r="E25" i="9"/>
  <c r="E26" i="9" s="1"/>
  <c r="R9" i="12"/>
  <c r="F53" i="2"/>
  <c r="G53" i="2" s="1"/>
  <c r="H53" i="2" s="1"/>
  <c r="F60" i="2"/>
  <c r="G60" i="2" s="1"/>
  <c r="H60" i="2" s="1"/>
  <c r="F43" i="2"/>
  <c r="G43" i="2" s="1"/>
  <c r="H43" i="2" s="1"/>
  <c r="F26" i="2"/>
  <c r="G26" i="2" s="1"/>
  <c r="H26" i="2" s="1"/>
  <c r="F15" i="2"/>
  <c r="G15" i="2" s="1"/>
  <c r="H15" i="2" s="1"/>
  <c r="F11" i="2"/>
  <c r="G11" i="2" s="1"/>
  <c r="H11" i="2" s="1"/>
  <c r="F25" i="2"/>
  <c r="G25" i="2" s="1"/>
  <c r="H25" i="2" s="1"/>
  <c r="F18" i="2"/>
  <c r="G18" i="2" s="1"/>
  <c r="H18" i="2" s="1"/>
  <c r="F62" i="2"/>
  <c r="G62" i="2" s="1"/>
  <c r="H62" i="2" s="1"/>
  <c r="F35" i="2"/>
  <c r="G35" i="2" s="1"/>
  <c r="H35" i="2" s="1"/>
  <c r="F8" i="2"/>
  <c r="G8" i="2" s="1"/>
  <c r="H8" i="2" s="1"/>
  <c r="F9" i="2"/>
  <c r="G9" i="2" s="1"/>
  <c r="H9" i="2" s="1"/>
  <c r="F20" i="2"/>
  <c r="G20" i="2" s="1"/>
  <c r="H20" i="2" s="1"/>
  <c r="F21" i="2"/>
  <c r="G21" i="2" s="1"/>
  <c r="H21" i="2" s="1"/>
  <c r="F32" i="2"/>
  <c r="G32" i="2" s="1"/>
  <c r="H32" i="2" s="1"/>
  <c r="F33" i="2"/>
  <c r="G33" i="2" s="1"/>
  <c r="H33" i="2" s="1"/>
  <c r="F44" i="2"/>
  <c r="G44" i="2" s="1"/>
  <c r="H44" i="2" s="1"/>
  <c r="F45" i="2"/>
  <c r="G45" i="2" s="1"/>
  <c r="H45" i="2" s="1"/>
  <c r="F3" i="2"/>
  <c r="G3" i="2" s="1"/>
  <c r="H3" i="2" s="1"/>
  <c r="F56" i="2"/>
  <c r="G56" i="2" s="1"/>
  <c r="H56" i="2" s="1"/>
  <c r="F57" i="2"/>
  <c r="G57" i="2" s="1"/>
  <c r="H57" i="2" s="1"/>
  <c r="F50" i="2"/>
  <c r="G50" i="2" s="1"/>
  <c r="H50" i="2" s="1"/>
  <c r="F55" i="2"/>
  <c r="G55" i="2" s="1"/>
  <c r="H55" i="2" s="1"/>
  <c r="F67" i="2"/>
  <c r="G67" i="2" s="1"/>
  <c r="H67" i="2" s="1"/>
  <c r="F30" i="2"/>
  <c r="G30" i="2" s="1"/>
  <c r="H30" i="2" s="1"/>
  <c r="F51" i="2"/>
  <c r="G51" i="2" s="1"/>
  <c r="H51" i="2" s="1"/>
  <c r="F47" i="2"/>
  <c r="G47" i="2" s="1"/>
  <c r="H47" i="2" s="1"/>
  <c r="F49" i="2"/>
  <c r="G49" i="2" s="1"/>
  <c r="H49" i="2" s="1"/>
  <c r="F40" i="2"/>
  <c r="G40" i="2" s="1"/>
  <c r="H40" i="2" s="1"/>
  <c r="F19" i="2"/>
  <c r="G19" i="2" s="1"/>
  <c r="H19" i="2" s="1"/>
  <c r="F48" i="2"/>
  <c r="G48" i="2" s="1"/>
  <c r="H48" i="2" s="1"/>
  <c r="F31" i="2"/>
  <c r="G31" i="2" s="1"/>
  <c r="H31" i="2" s="1"/>
  <c r="F58" i="2"/>
  <c r="G58" i="2" s="1"/>
  <c r="H58" i="2" s="1"/>
  <c r="F65" i="2"/>
  <c r="G65" i="2" s="1"/>
  <c r="H65" i="2" s="1"/>
  <c r="F27" i="2"/>
  <c r="G27" i="2" s="1"/>
  <c r="H27" i="2" s="1"/>
  <c r="F13" i="2"/>
  <c r="G13" i="2" s="1"/>
  <c r="H13" i="2" s="1"/>
  <c r="F6" i="2"/>
  <c r="G6" i="2" s="1"/>
  <c r="H6" i="2" s="1"/>
  <c r="F23" i="2"/>
  <c r="G23" i="2" s="1"/>
  <c r="H23" i="2" s="1"/>
  <c r="F42" i="2"/>
  <c r="G42" i="2" s="1"/>
  <c r="H42" i="2" s="1"/>
  <c r="F38" i="2"/>
  <c r="G38" i="2" s="1"/>
  <c r="H38" i="2" s="1"/>
  <c r="F59" i="2"/>
  <c r="G59" i="2" s="1"/>
  <c r="H59" i="2" s="1"/>
  <c r="F61" i="2"/>
  <c r="G61" i="2" s="1"/>
  <c r="H61" i="2" s="1"/>
  <c r="F7" i="2"/>
  <c r="G7" i="2" s="1"/>
  <c r="H7" i="2" s="1"/>
  <c r="F36" i="2"/>
  <c r="G36" i="2" s="1"/>
  <c r="H36" i="2" s="1"/>
  <c r="F41" i="2"/>
  <c r="G41" i="2" s="1"/>
  <c r="H41" i="2" s="1"/>
  <c r="F46" i="2"/>
  <c r="G46" i="2" s="1"/>
  <c r="H46" i="2" s="1"/>
  <c r="F64" i="2"/>
  <c r="G64" i="2" s="1"/>
  <c r="H64" i="2" s="1"/>
  <c r="F54" i="2"/>
  <c r="G54" i="2" s="1"/>
  <c r="H54" i="2" s="1"/>
  <c r="F63" i="2"/>
  <c r="G63" i="2" s="1"/>
  <c r="H63" i="2" s="1"/>
  <c r="F14" i="2"/>
  <c r="G14" i="2" s="1"/>
  <c r="H14" i="2" s="1"/>
  <c r="F4" i="2"/>
  <c r="G4" i="2" s="1"/>
  <c r="H4" i="2" s="1"/>
  <c r="F5" i="2"/>
  <c r="G5" i="2" s="1"/>
  <c r="H5" i="2" s="1"/>
  <c r="F66" i="2"/>
  <c r="G66" i="2" s="1"/>
  <c r="H66" i="2" s="1"/>
  <c r="F10" i="2"/>
  <c r="G10" i="2" s="1"/>
  <c r="H10" i="2" s="1"/>
  <c r="F12" i="2"/>
  <c r="G12" i="2" s="1"/>
  <c r="H12" i="2" s="1"/>
  <c r="F16" i="2"/>
  <c r="G16" i="2" s="1"/>
  <c r="H16" i="2" s="1"/>
  <c r="F17" i="2"/>
  <c r="G17" i="2" s="1"/>
  <c r="H17" i="2" s="1"/>
  <c r="F39" i="2"/>
  <c r="G39" i="2" s="1"/>
  <c r="H39" i="2" s="1"/>
  <c r="F22" i="2"/>
  <c r="G22" i="2" s="1"/>
  <c r="H22" i="2" s="1"/>
  <c r="F24" i="2"/>
  <c r="G24" i="2" s="1"/>
  <c r="H24" i="2" s="1"/>
  <c r="F28" i="2"/>
  <c r="G28" i="2" s="1"/>
  <c r="H28" i="2" s="1"/>
  <c r="F29" i="2"/>
  <c r="G29" i="2" s="1"/>
  <c r="H29" i="2" s="1"/>
  <c r="F52" i="2"/>
  <c r="G52" i="2" s="1"/>
  <c r="H52" i="2" s="1"/>
  <c r="F34" i="2"/>
  <c r="G34" i="2" s="1"/>
  <c r="H34" i="2" s="1"/>
  <c r="N18" i="2" l="1"/>
  <c r="N16" i="2"/>
  <c r="N7" i="2"/>
  <c r="N20" i="2"/>
  <c r="N14" i="2"/>
  <c r="N11" i="2"/>
  <c r="N9" i="2"/>
  <c r="E9" i="9" s="1"/>
  <c r="N5" i="2"/>
  <c r="D18" i="9" l="1"/>
  <c r="F18" i="9" s="1"/>
  <c r="D21" i="9"/>
  <c r="F21" i="9" s="1"/>
  <c r="D20" i="9"/>
  <c r="F20" i="9" s="1"/>
  <c r="D19" i="9"/>
  <c r="F19" i="9" s="1"/>
  <c r="D17" i="9"/>
  <c r="F17" i="9" s="1"/>
  <c r="D25" i="9"/>
  <c r="D24" i="9"/>
  <c r="F24" i="9" s="1"/>
  <c r="D23" i="9"/>
  <c r="F23" i="9" s="1"/>
  <c r="D22" i="9"/>
  <c r="F22" i="9" s="1"/>
  <c r="D26" i="9" l="1"/>
  <c r="F26" i="9" s="1"/>
  <c r="F25" i="9"/>
  <c r="F3" i="9" l="1"/>
  <c r="F5" i="9" s="1"/>
  <c r="F7" i="9" s="1"/>
</calcChain>
</file>

<file path=xl/sharedStrings.xml><?xml version="1.0" encoding="utf-8"?>
<sst xmlns="http://schemas.openxmlformats.org/spreadsheetml/2006/main" count="440" uniqueCount="185">
  <si>
    <t>Price</t>
  </si>
  <si>
    <t>Multpl</t>
  </si>
  <si>
    <t>Year</t>
  </si>
  <si>
    <t>Dividends + Buybacks</t>
  </si>
  <si>
    <t>Implied ERP (FCFE)</t>
  </si>
  <si>
    <t>End of Year</t>
  </si>
  <si>
    <t>Damodaran</t>
  </si>
  <si>
    <t xml:space="preserve">  Dividends </t>
  </si>
  <si>
    <t xml:space="preserve"> Net Income 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</si>
  <si>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</si>
  <si>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</si>
  <si>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</si>
  <si>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</si>
  <si>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</si>
  <si>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</si>
  <si>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</si>
  <si>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</si>
  <si>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</si>
  <si>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</si>
  <si>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</si>
  <si>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</si>
  <si>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</si>
  <si>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</si>
  <si>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</si>
  <si>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</si>
  <si>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</si>
  <si>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</si>
  <si>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</si>
  <si>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</si>
  <si>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</si>
  <si>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</si>
  <si>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</si>
  <si>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</si>
  <si>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</si>
  <si>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</si>
  <si>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</si>
  <si>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</si>
  <si>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</si>
  <si>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</si>
  <si>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</si>
  <si>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</si>
  <si>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</si>
  <si>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</si>
  <si>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</si>
  <si>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</si>
  <si>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</si>
  <si>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</si>
  <si>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</si>
  <si>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</si>
  <si>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</si>
  <si>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</si>
  <si>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</si>
  <si>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</si>
  <si>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</si>
  <si>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</si>
  <si>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</si>
  <si>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</si>
  <si>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</si>
  <si>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</si>
  <si>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</si>
  <si>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</si>
  <si>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</si>
  <si>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</si>
  <si>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</si>
  <si>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</si>
  <si>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</si>
  <si>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</si>
  <si>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</si>
  <si>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</si>
  <si>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</si>
  <si>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</si>
  <si>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</si>
  <si>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</si>
  <si>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</si>
  <si>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</si>
  <si>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</si>
  <si>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</si>
  <si>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</si>
  <si>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</si>
  <si>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</si>
  <si>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</si>
  <si>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</si>
  <si>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</si>
  <si>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(REITs)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</si>
  <si>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</si>
  <si>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</si>
  <si>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</si>
  <si>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</si>
  <si>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</si>
  <si>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</si>
  <si>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</si>
  <si>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</si>
  <si>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</si>
  <si>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</si>
  <si>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</si>
  <si>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</si>
  <si>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</si>
  <si>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</si>
  <si>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</si>
  <si>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</si>
  <si>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</si>
  <si>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</si>
  <si>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</si>
  <si>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</si>
  <si>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</si>
  <si>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 xml:space="preserve">Date </t>
  </si>
  <si>
    <t>Div Yield</t>
  </si>
  <si>
    <t>Buyback</t>
  </si>
  <si>
    <t xml:space="preserve">Rate </t>
  </si>
  <si>
    <t>Sector</t>
  </si>
  <si>
    <t xml:space="preserve">Buyback as % Dividend </t>
  </si>
  <si>
    <t xml:space="preserve">Mean </t>
  </si>
  <si>
    <t>Trim 10%</t>
  </si>
  <si>
    <t xml:space="preserve">20 Years </t>
  </si>
  <si>
    <t xml:space="preserve">50 Years </t>
  </si>
  <si>
    <t xml:space="preserve">30 Years </t>
  </si>
  <si>
    <t xml:space="preserve">7 Years </t>
  </si>
  <si>
    <t xml:space="preserve">5 Years </t>
  </si>
  <si>
    <t xml:space="preserve">10 Yr Bond Average Range </t>
  </si>
  <si>
    <t>Tbond taken as Rf</t>
  </si>
  <si>
    <t>Monthly Returns</t>
  </si>
  <si>
    <t>S&amp;P 500 Average  Returns</t>
  </si>
  <si>
    <t>Average Price</t>
  </si>
  <si>
    <t>CAGR S&amp;P500 RETURNS</t>
  </si>
  <si>
    <t xml:space="preserve">10 Years </t>
  </si>
  <si>
    <t>PE Ratio</t>
  </si>
  <si>
    <t>Range Price</t>
  </si>
  <si>
    <t>EPS</t>
  </si>
  <si>
    <t>EPS CAGR 3 YRS</t>
  </si>
  <si>
    <t>EPS CAGR 5 YRS</t>
  </si>
  <si>
    <t>EPS CAGR 7 YRS</t>
  </si>
  <si>
    <t>EPS CAGR 10 YRS</t>
  </si>
  <si>
    <t>EPS CAGR 15 YRS</t>
  </si>
  <si>
    <t>EPS CAGR 20 YRS</t>
  </si>
  <si>
    <t>EPS CAGR 30 YRS</t>
  </si>
  <si>
    <t>EPS CAGR 50 YRS</t>
  </si>
  <si>
    <t xml:space="preserve">Average EPS CAGR </t>
  </si>
  <si>
    <t>3 Yrs</t>
  </si>
  <si>
    <t>5 Yrs</t>
  </si>
  <si>
    <t>7 Yrs</t>
  </si>
  <si>
    <t>50 Yrs</t>
  </si>
  <si>
    <t>-</t>
  </si>
  <si>
    <t xml:space="preserve">Price </t>
  </si>
  <si>
    <t>Dividend</t>
  </si>
  <si>
    <t xml:space="preserve">Buyback amount </t>
  </si>
  <si>
    <t>Total Earnings</t>
  </si>
  <si>
    <t>S&amp;P 500 Total Earning Yield</t>
  </si>
  <si>
    <t>Source:</t>
  </si>
  <si>
    <t>Current S&amp;P 500 Level</t>
  </si>
  <si>
    <t>Total Yield</t>
  </si>
  <si>
    <t>Expected Growth</t>
  </si>
  <si>
    <t>Risk free rate</t>
  </si>
  <si>
    <t>Equity Risk Premium</t>
  </si>
  <si>
    <t xml:space="preserve">Cost of Equity </t>
  </si>
  <si>
    <t>Key Inputs</t>
  </si>
  <si>
    <t>Assumptions</t>
  </si>
  <si>
    <t xml:space="preserve">Valuing the S&amp;P 500 Index </t>
  </si>
  <si>
    <t xml:space="preserve">Total Yield </t>
  </si>
  <si>
    <t>EPS Growth</t>
  </si>
  <si>
    <t>Rf</t>
  </si>
  <si>
    <t>ERP</t>
  </si>
  <si>
    <t xml:space="preserve">Avg Rf- </t>
  </si>
  <si>
    <t xml:space="preserve">Avg S&amp;P 500 Earning Yield </t>
  </si>
  <si>
    <t xml:space="preserve">10 Yrs </t>
  </si>
  <si>
    <t xml:space="preserve">15 Yrs </t>
  </si>
  <si>
    <t xml:space="preserve">20 Yrs </t>
  </si>
  <si>
    <t xml:space="preserve">30 Yrs </t>
  </si>
  <si>
    <t xml:space="preserve">50 Yrs </t>
  </si>
  <si>
    <t>Avg S&amp;P 500 Earning Yield</t>
  </si>
  <si>
    <t xml:space="preserve">Latest </t>
  </si>
  <si>
    <t xml:space="preserve">Avg Rf-   </t>
  </si>
  <si>
    <t>Avg Rf-</t>
  </si>
  <si>
    <t xml:space="preserve">3 yrs </t>
  </si>
  <si>
    <t xml:space="preserve">5 Yrs </t>
  </si>
  <si>
    <t xml:space="preserve">7 Yrs </t>
  </si>
  <si>
    <t xml:space="preserve">Average EPS CAGR  </t>
  </si>
  <si>
    <t>Average EPS CAGR</t>
  </si>
  <si>
    <t>Avg Implied ERP</t>
  </si>
  <si>
    <t>YEAR</t>
  </si>
  <si>
    <t>Expected Dividends and Buyback</t>
  </si>
  <si>
    <t>Cumulative PV Factor(Rf+ERP)</t>
  </si>
  <si>
    <t>PV of expected Dividends and Buybacks</t>
  </si>
  <si>
    <t xml:space="preserve">3 Yrs </t>
  </si>
  <si>
    <t xml:space="preserve">Terminal Value </t>
  </si>
  <si>
    <t>Buyback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</si>
</sst>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[$$-409]#,##0.00"/>
  </numFmts>
  <fonts count="1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name val="Geneva"/>
      <family val="2"/>
      <charset val="1"/>
    </font>
    <font>
      <b/>
      <i/>
      <sz val="9"/>
      <name val="Geneva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b/>
      <sz val="9"/>
      <color theme="0"/>
      <name val="Geneva"/>
      <family val="2"/>
      <charset val="1"/>
    </font>
    <font>
      <sz val="22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108">
    <xf numFmtId="0" fontId="0" fillId="0" borderId="0" xfId="0"/>
    <xf numFmtId="0" fontId="2" fillId="3" borderId="0" xfId="0" applyFont="1" applyFill="1" applyAlignment="1">
      <alignment horizontal="center"/>
    </xf>
    <xf numFmtId="0" fontId="0" fillId="4" borderId="0" xfId="0" applyFill="1"/>
    <xf numFmtId="0" fontId="2" fillId="3" borderId="8" xfId="0" applyFont="1" applyFill="1" applyBorder="1" applyAlignment="1">
      <alignment horizontal="center"/>
    </xf>
    <xf numFmtId="10" fontId="7" fillId="0" borderId="0" xfId="3" applyNumberFormat="1" applyFont="1" applyAlignment="1">
      <alignment horizontal="center"/>
    </xf>
    <xf numFmtId="1" fontId="7" fillId="0" borderId="0" xfId="3" applyNumberFormat="1" applyFont="1" applyAlignment="1">
      <alignment horizontal="left"/>
    </xf>
    <xf numFmtId="0" fontId="2" fillId="3" borderId="1" xfId="3" applyFont="1" applyFill="1" applyBorder="1" applyAlignment="1">
      <alignment horizontal="left" vertical="center"/>
    </xf>
    <xf numFmtId="10" fontId="2" fillId="3" borderId="2" xfId="3" applyNumberFormat="1" applyFont="1" applyFill="1" applyBorder="1" applyAlignment="1">
      <alignment horizontal="center" vertical="center"/>
    </xf>
    <xf numFmtId="165" fontId="0" fillId="0" borderId="0" xfId="1" applyNumberFormat="1" applyFont="1"/>
    <xf numFmtId="0" fontId="2" fillId="3" borderId="7" xfId="0" applyFont="1" applyFill="1" applyBorder="1" applyAlignment="1">
      <alignment horizontal="center" vertical="center"/>
    </xf>
    <xf numFmtId="164" fontId="9" fillId="3" borderId="9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0" fontId="0" fillId="6" borderId="0" xfId="0" applyNumberFormat="1" applyFill="1"/>
    <xf numFmtId="10" fontId="0" fillId="6" borderId="0" xfId="2" applyNumberFormat="1" applyFont="1" applyFill="1"/>
    <xf numFmtId="0" fontId="0" fillId="0" borderId="0" xfId="0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0" fontId="2" fillId="3" borderId="8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/>
    </xf>
    <xf numFmtId="10" fontId="7" fillId="5" borderId="0" xfId="0" applyNumberFormat="1" applyFont="1" applyFill="1" applyAlignment="1">
      <alignment horizontal="right"/>
    </xf>
    <xf numFmtId="166" fontId="0" fillId="0" borderId="0" xfId="2" applyNumberFormat="1" applyFont="1" applyBorder="1"/>
    <xf numFmtId="166" fontId="0" fillId="0" borderId="0" xfId="0" applyNumberFormat="1"/>
    <xf numFmtId="10" fontId="0" fillId="0" borderId="0" xfId="2" applyNumberFormat="1" applyFont="1" applyBorder="1" applyAlignment="1">
      <alignment horizontal="right"/>
    </xf>
    <xf numFmtId="10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7" fillId="5" borderId="0" xfId="0" applyFont="1" applyFill="1" applyAlignment="1">
      <alignment horizontal="center"/>
    </xf>
    <xf numFmtId="10" fontId="7" fillId="5" borderId="0" xfId="0" applyNumberFormat="1" applyFont="1" applyFill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0" fontId="0" fillId="2" borderId="0" xfId="0" applyNumberFormat="1" applyFill="1"/>
    <xf numFmtId="15" fontId="0" fillId="5" borderId="0" xfId="0" applyNumberFormat="1" applyFill="1" applyAlignment="1">
      <alignment horizontal="left"/>
    </xf>
    <xf numFmtId="165" fontId="0" fillId="5" borderId="0" xfId="1" applyNumberFormat="1" applyFont="1" applyFill="1" applyBorder="1" applyAlignment="1">
      <alignment horizontal="center"/>
    </xf>
    <xf numFmtId="165" fontId="0" fillId="5" borderId="0" xfId="1" applyNumberFormat="1" applyFont="1" applyFill="1" applyBorder="1"/>
    <xf numFmtId="15" fontId="0" fillId="0" borderId="0" xfId="0" applyNumberFormat="1" applyAlignment="1">
      <alignment horizontal="left"/>
    </xf>
    <xf numFmtId="165" fontId="0" fillId="0" borderId="0" xfId="1" applyNumberFormat="1" applyFont="1" applyBorder="1" applyAlignment="1">
      <alignment horizontal="right"/>
    </xf>
    <xf numFmtId="165" fontId="0" fillId="0" borderId="0" xfId="1" applyNumberFormat="1" applyFont="1" applyBorder="1"/>
    <xf numFmtId="2" fontId="0" fillId="0" borderId="0" xfId="2" applyNumberFormat="1" applyFont="1" applyBorder="1" applyAlignment="1">
      <alignment horizontal="center"/>
    </xf>
    <xf numFmtId="14" fontId="0" fillId="0" borderId="0" xfId="0" applyNumberFormat="1" applyAlignment="1">
      <alignment horizontal="left"/>
    </xf>
    <xf numFmtId="10" fontId="0" fillId="0" borderId="0" xfId="0" applyNumberFormat="1" applyAlignment="1">
      <alignment horizontal="center"/>
    </xf>
    <xf numFmtId="0" fontId="7" fillId="0" borderId="0" xfId="3" applyFont="1" applyAlignment="1">
      <alignment horizontal="left" vertical="center"/>
    </xf>
    <xf numFmtId="10" fontId="7" fillId="0" borderId="0" xfId="3" applyNumberFormat="1" applyFont="1" applyAlignment="1">
      <alignment horizontal="center" vertical="center"/>
    </xf>
    <xf numFmtId="1" fontId="7" fillId="0" borderId="0" xfId="3" applyNumberFormat="1" applyFont="1" applyAlignment="1">
      <alignment horizontal="left" vertical="center"/>
    </xf>
    <xf numFmtId="10" fontId="2" fillId="3" borderId="0" xfId="3" applyNumberFormat="1" applyFont="1" applyFill="1" applyAlignment="1">
      <alignment horizontal="center" vertical="center"/>
    </xf>
    <xf numFmtId="0" fontId="0" fillId="4" borderId="15" xfId="0" applyFill="1" applyBorder="1"/>
    <xf numFmtId="164" fontId="6" fillId="4" borderId="17" xfId="0" applyNumberFormat="1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 wrapText="1"/>
    </xf>
    <xf numFmtId="0" fontId="0" fillId="4" borderId="17" xfId="0" applyFill="1" applyBorder="1"/>
    <xf numFmtId="0" fontId="0" fillId="4" borderId="16" xfId="0" applyFill="1" applyBorder="1"/>
    <xf numFmtId="165" fontId="0" fillId="0" borderId="0" xfId="0" applyNumberFormat="1"/>
    <xf numFmtId="165" fontId="0" fillId="0" borderId="0" xfId="1" applyNumberFormat="1" applyFont="1" applyFill="1" applyBorder="1" applyAlignment="1"/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65" fontId="2" fillId="3" borderId="19" xfId="1" applyNumberFormat="1" applyFont="1" applyFill="1" applyBorder="1" applyAlignment="1">
      <alignment horizontal="center"/>
    </xf>
    <xf numFmtId="165" fontId="2" fillId="3" borderId="20" xfId="1" applyNumberFormat="1" applyFont="1" applyFill="1" applyBorder="1" applyAlignment="1">
      <alignment horizontal="center"/>
    </xf>
    <xf numFmtId="165" fontId="2" fillId="4" borderId="0" xfId="1" applyNumberFormat="1" applyFont="1" applyFill="1" applyBorder="1" applyAlignment="1">
      <alignment horizontal="center"/>
    </xf>
    <xf numFmtId="14" fontId="2" fillId="3" borderId="18" xfId="0" applyNumberFormat="1" applyFont="1" applyFill="1" applyBorder="1" applyAlignment="1">
      <alignment horizontal="center"/>
    </xf>
    <xf numFmtId="14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2" fillId="3" borderId="18" xfId="3" applyFont="1" applyFill="1" applyBorder="1" applyAlignment="1">
      <alignment horizontal="left" vertical="center"/>
    </xf>
    <xf numFmtId="10" fontId="2" fillId="3" borderId="19" xfId="3" applyNumberFormat="1" applyFont="1" applyFill="1" applyBorder="1" applyAlignment="1">
      <alignment horizontal="center" vertical="center"/>
    </xf>
    <xf numFmtId="0" fontId="8" fillId="4" borderId="0" xfId="3" applyFont="1" applyFill="1" applyAlignment="1">
      <alignment horizontal="left" vertical="center"/>
    </xf>
    <xf numFmtId="10" fontId="8" fillId="4" borderId="0" xfId="3" applyNumberFormat="1" applyFont="1" applyFill="1" applyAlignment="1">
      <alignment horizontal="center" vertical="center"/>
    </xf>
    <xf numFmtId="0" fontId="0" fillId="5" borderId="0" xfId="0" applyFill="1"/>
    <xf numFmtId="0" fontId="2" fillId="3" borderId="0" xfId="3" applyFont="1" applyFill="1" applyAlignment="1">
      <alignment horizontal="left" vertical="center"/>
    </xf>
    <xf numFmtId="10" fontId="0" fillId="2" borderId="0" xfId="2" applyNumberFormat="1" applyFont="1" applyFill="1"/>
    <xf numFmtId="0" fontId="7" fillId="0" borderId="0" xfId="0" applyFont="1"/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 vertical="center"/>
    </xf>
    <xf numFmtId="166" fontId="0" fillId="0" borderId="22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3" fillId="0" borderId="3" xfId="0" applyFont="1" applyBorder="1"/>
    <xf numFmtId="14" fontId="0" fillId="0" borderId="26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5" xfId="0" applyFont="1" applyBorder="1"/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0" fontId="3" fillId="0" borderId="15" xfId="0" applyFont="1" applyBorder="1"/>
    <xf numFmtId="0" fontId="0" fillId="0" borderId="17" xfId="0" applyBorder="1" applyAlignment="1">
      <alignment horizontal="center" vertical="center"/>
    </xf>
    <xf numFmtId="10" fontId="0" fillId="0" borderId="16" xfId="2" applyNumberFormat="1" applyFont="1" applyBorder="1" applyAlignment="1">
      <alignment horizontal="center"/>
    </xf>
    <xf numFmtId="4" fontId="0" fillId="0" borderId="10" xfId="0" applyNumberForma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6" fontId="0" fillId="0" borderId="25" xfId="0" applyNumberFormat="1" applyBorder="1" applyAlignment="1">
      <alignment horizont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7" borderId="13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7" borderId="23" xfId="0" applyFont="1" applyFill="1" applyBorder="1" applyAlignment="1">
      <alignment vertical="center"/>
    </xf>
    <xf numFmtId="0" fontId="3" fillId="7" borderId="24" xfId="0" applyFont="1" applyFill="1" applyBorder="1" applyAlignment="1">
      <alignment vertic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</cellXfs>
  <cellStyles count="5">
    <cellStyle name="Currency" xfId="1" builtinId="4"/>
    <cellStyle name="Normal" xfId="0" builtinId="0"/>
    <cellStyle name="Normal 2" xfId="3" xr:uid="{E3B68AED-C384-4311-B36B-842D01E3C7E1}"/>
    <cellStyle name="Percent" xfId="2" builtinId="5"/>
    <cellStyle name="Percent 2" xfId="4" xr:uid="{658F81DC-07B1-4063-8871-EED31DD2416B}"/>
  </cellStyles>
  <dxfs count="4">
    <dxf>
      <font>
        <color theme="9" tint="-0.499984740745262"/>
      </font>
      <fill>
        <patternFill>
          <bgColor theme="9" tint="0.59996337778862885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rgb="FFFFFFCC"/>
        </patternFill>
      </fill>
    </dxf>
    <dxf>
      <font>
        <color rgb="FFFFC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Historical 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Historical_EPS!$F$1:$F$2</c:f>
              <c:strCache>
                <c:ptCount val="2"/>
                <c:pt idx="1">
                  <c:v>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Historical_EPS!$B$3:$B$72</c:f>
              <c:strCache>
                <c:ptCount val="67"/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  <c:pt idx="11">
                  <c:v>2014</c:v>
                </c:pt>
                <c:pt idx="12">
                  <c:v>2013</c:v>
                </c:pt>
                <c:pt idx="13">
                  <c:v>2012</c:v>
                </c:pt>
                <c:pt idx="14">
                  <c:v>2011</c:v>
                </c:pt>
                <c:pt idx="15">
                  <c:v>2010</c:v>
                </c:pt>
                <c:pt idx="16">
                  <c:v>2009</c:v>
                </c:pt>
                <c:pt idx="17">
                  <c:v>2008</c:v>
                </c:pt>
                <c:pt idx="18">
                  <c:v>2007</c:v>
                </c:pt>
                <c:pt idx="19">
                  <c:v>2006</c:v>
                </c:pt>
                <c:pt idx="20">
                  <c:v>2005</c:v>
                </c:pt>
                <c:pt idx="21">
                  <c:v>2004</c:v>
                </c:pt>
                <c:pt idx="22">
                  <c:v>2003</c:v>
                </c:pt>
                <c:pt idx="23">
                  <c:v>2002</c:v>
                </c:pt>
                <c:pt idx="24">
                  <c:v>2001</c:v>
                </c:pt>
                <c:pt idx="25">
                  <c:v>2000</c:v>
                </c:pt>
                <c:pt idx="26">
                  <c:v>1999</c:v>
                </c:pt>
                <c:pt idx="27">
                  <c:v>1998</c:v>
                </c:pt>
                <c:pt idx="28">
                  <c:v>1997</c:v>
                </c:pt>
                <c:pt idx="29">
                  <c:v>1996</c:v>
                </c:pt>
                <c:pt idx="30">
                  <c:v>1995</c:v>
                </c:pt>
                <c:pt idx="31">
                  <c:v>1994</c:v>
                </c:pt>
                <c:pt idx="32">
                  <c:v>1993</c:v>
                </c:pt>
                <c:pt idx="33">
                  <c:v>1992</c:v>
                </c:pt>
                <c:pt idx="34">
                  <c:v>1991</c:v>
                </c:pt>
                <c:pt idx="35">
                  <c:v>1990</c:v>
                </c:pt>
                <c:pt idx="36">
                  <c:v>1989</c:v>
                </c:pt>
                <c:pt idx="37">
                  <c:v>1988</c:v>
                </c:pt>
                <c:pt idx="38">
                  <c:v>1987</c:v>
                </c:pt>
                <c:pt idx="39">
                  <c:v>1986</c:v>
                </c:pt>
                <c:pt idx="40">
                  <c:v>1985</c:v>
                </c:pt>
                <c:pt idx="41">
                  <c:v>1984</c:v>
                </c:pt>
                <c:pt idx="42">
                  <c:v>1983</c:v>
                </c:pt>
                <c:pt idx="43">
                  <c:v>1982</c:v>
                </c:pt>
                <c:pt idx="44">
                  <c:v>1981</c:v>
                </c:pt>
                <c:pt idx="45">
                  <c:v>1980</c:v>
                </c:pt>
                <c:pt idx="46">
                  <c:v>1979</c:v>
                </c:pt>
                <c:pt idx="47">
                  <c:v>1978</c:v>
                </c:pt>
                <c:pt idx="48">
                  <c:v>1977</c:v>
                </c:pt>
                <c:pt idx="49">
                  <c:v>1976</c:v>
                </c:pt>
                <c:pt idx="50">
                  <c:v>1975</c:v>
                </c:pt>
                <c:pt idx="51">
                  <c:v>1974</c:v>
                </c:pt>
                <c:pt idx="52">
                  <c:v>1973</c:v>
                </c:pt>
                <c:pt idx="53">
                  <c:v>1972</c:v>
                </c:pt>
                <c:pt idx="54">
                  <c:v>1971</c:v>
                </c:pt>
                <c:pt idx="55">
                  <c:v>1970</c:v>
                </c:pt>
                <c:pt idx="56">
                  <c:v>1969</c:v>
                </c:pt>
                <c:pt idx="57">
                  <c:v>1968</c:v>
                </c:pt>
                <c:pt idx="58">
                  <c:v>1967</c:v>
                </c:pt>
                <c:pt idx="59">
                  <c:v>1966</c:v>
                </c:pt>
                <c:pt idx="60">
                  <c:v>1965</c:v>
                </c:pt>
                <c:pt idx="61">
                  <c:v>1964</c:v>
                </c:pt>
                <c:pt idx="62">
                  <c:v>1963</c:v>
                </c:pt>
                <c:pt idx="63">
                  <c:v>1962</c:v>
                </c:pt>
                <c:pt idx="64">
                  <c:v>1961</c:v>
                </c:pt>
                <c:pt idx="65">
                  <c:v>1960</c:v>
                </c:pt>
                <c:pt idx="66">
                  <c:v>-</c:v>
                </c:pt>
              </c:strCache>
            </c:strRef>
          </c:cat>
          <c:val>
            <c:numRef>
              <c:f>Historical_EPS!$F$3:$F$72</c:f>
              <c:numCache>
                <c:formatCode>[$$-409]#,##0.00</c:formatCode>
                <c:ptCount val="70"/>
                <c:pt idx="1">
                  <c:v>230.28050443081116</c:v>
                </c:pt>
                <c:pt idx="2">
                  <c:v>185.23517957594115</c:v>
                </c:pt>
                <c:pt idx="3">
                  <c:v>114.03506210604375</c:v>
                </c:pt>
                <c:pt idx="4">
                  <c:v>171.49497588424438</c:v>
                </c:pt>
                <c:pt idx="5">
                  <c:v>164.20918367346934</c:v>
                </c:pt>
                <c:pt idx="6">
                  <c:v>116.64000133493525</c:v>
                </c:pt>
                <c:pt idx="7">
                  <c:v>116.34930055108096</c:v>
                </c:pt>
                <c:pt idx="8">
                  <c:v>110.37950856627592</c:v>
                </c:pt>
                <c:pt idx="9">
                  <c:v>104.48772061272059</c:v>
                </c:pt>
                <c:pt idx="10">
                  <c:v>113.56469237832876</c:v>
                </c:pt>
                <c:pt idx="11">
                  <c:v>113.36861421021727</c:v>
                </c:pt>
                <c:pt idx="12">
                  <c:v>110.45808114772476</c:v>
                </c:pt>
                <c:pt idx="13">
                  <c:v>84.635787321063404</c:v>
                </c:pt>
                <c:pt idx="14">
                  <c:v>61.29903381642513</c:v>
                </c:pt>
                <c:pt idx="15">
                  <c:v>16.066951064729938</c:v>
                </c:pt>
                <c:pt idx="16">
                  <c:v>44.116301646474049</c:v>
                </c:pt>
                <c:pt idx="17">
                  <c:v>70.327668970814116</c:v>
                </c:pt>
                <c:pt idx="18">
                  <c:v>81.717395314517617</c:v>
                </c:pt>
                <c:pt idx="19">
                  <c:v>65.566283141570779</c:v>
                </c:pt>
                <c:pt idx="20">
                  <c:v>53.104304150168637</c:v>
                </c:pt>
                <c:pt idx="21">
                  <c:v>35.970330894050285</c:v>
                </c:pt>
                <c:pt idx="22">
                  <c:v>20.872626525160637</c:v>
                </c:pt>
                <c:pt idx="23">
                  <c:v>36.13901996370236</c:v>
                </c:pt>
                <c:pt idx="24">
                  <c:v>41.049529384756653</c:v>
                </c:pt>
                <c:pt idx="25">
                  <c:v>43.347736938031588</c:v>
                </c:pt>
                <c:pt idx="26">
                  <c:v>54.592870865925619</c:v>
                </c:pt>
                <c:pt idx="27">
                  <c:v>55.520267963816352</c:v>
                </c:pt>
                <c:pt idx="28">
                  <c:v>48.267330383480825</c:v>
                </c:pt>
                <c:pt idx="29">
                  <c:v>45.052272218491154</c:v>
                </c:pt>
                <c:pt idx="30">
                  <c:v>25.381365198375509</c:v>
                </c:pt>
                <c:pt idx="31">
                  <c:v>20.459074074074074</c:v>
                </c:pt>
                <c:pt idx="32">
                  <c:v>17.408664352744566</c:v>
                </c:pt>
                <c:pt idx="33">
                  <c:v>27.084310532030404</c:v>
                </c:pt>
                <c:pt idx="34">
                  <c:v>24.863020489094513</c:v>
                </c:pt>
                <c:pt idx="35">
                  <c:v>28.306895093062597</c:v>
                </c:pt>
                <c:pt idx="36">
                  <c:v>23.026628625772705</c:v>
                </c:pt>
                <c:pt idx="37">
                  <c:v>14.757542106237276</c:v>
                </c:pt>
                <c:pt idx="38">
                  <c:v>20.086951447245568</c:v>
                </c:pt>
                <c:pt idx="39">
                  <c:v>22.814510939510942</c:v>
                </c:pt>
                <c:pt idx="40">
                  <c:v>16.219618055555557</c:v>
                </c:pt>
                <c:pt idx="41">
                  <c:v>13.977932636469221</c:v>
                </c:pt>
                <c:pt idx="42">
                  <c:v>20.753557567917202</c:v>
                </c:pt>
                <c:pt idx="43">
                  <c:v>13.27328159645233</c:v>
                </c:pt>
                <c:pt idx="44">
                  <c:v>17.326341903473164</c:v>
                </c:pt>
                <c:pt idx="45">
                  <c:v>15.074027072758039</c:v>
                </c:pt>
                <c:pt idx="46">
                  <c:v>12.442330917874401</c:v>
                </c:pt>
                <c:pt idx="47">
                  <c:v>9.2238232468780001</c:v>
                </c:pt>
                <c:pt idx="48">
                  <c:v>8.3087986463620958</c:v>
                </c:pt>
                <c:pt idx="49">
                  <c:v>12.291767068273089</c:v>
                </c:pt>
                <c:pt idx="50">
                  <c:v>7.3763555936073049</c:v>
                </c:pt>
                <c:pt idx="51">
                  <c:v>4.5634328358208949</c:v>
                </c:pt>
                <c:pt idx="52">
                  <c:v>5.9646492689246706</c:v>
                </c:pt>
                <c:pt idx="53">
                  <c:v>6.0269499632082404</c:v>
                </c:pt>
                <c:pt idx="54">
                  <c:v>6.2362521150592229</c:v>
                </c:pt>
                <c:pt idx="55">
                  <c:v>4.7150141643059484</c:v>
                </c:pt>
                <c:pt idx="56">
                  <c:v>5.524562394127611</c:v>
                </c:pt>
                <c:pt idx="57">
                  <c:v>6.446385804485085</c:v>
                </c:pt>
                <c:pt idx="58">
                  <c:v>5.1616133258469032</c:v>
                </c:pt>
                <c:pt idx="59">
                  <c:v>4.5470222222222221</c:v>
                </c:pt>
                <c:pt idx="60">
                  <c:v>4.6973894512519978</c:v>
                </c:pt>
                <c:pt idx="61">
                  <c:v>4.6074933937334839</c:v>
                </c:pt>
                <c:pt idx="62">
                  <c:v>3.2877647058823527</c:v>
                </c:pt>
                <c:pt idx="63">
                  <c:v>3.3538978494623648</c:v>
                </c:pt>
                <c:pt idx="64">
                  <c:v>3.8710572429906542</c:v>
                </c:pt>
                <c:pt idx="65">
                  <c:v>2.9754928076718166</c:v>
                </c:pt>
                <c:pt idx="66" formatCode="0.00%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3A-4100-9958-34D169F47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543504"/>
        <c:axId val="1201547824"/>
      </c:lineChart>
      <c:catAx>
        <c:axId val="12015435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47824"/>
        <c:crosses val="autoZero"/>
        <c:auto val="1"/>
        <c:lblAlgn val="ctr"/>
        <c:lblOffset val="100"/>
        <c:noMultiLvlLbl val="0"/>
      </c:catAx>
      <c:valAx>
        <c:axId val="12015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4350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Historical Dividends and Buyback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Historical_Earning_Yield!$E$1</c:f>
              <c:strCache>
                <c:ptCount val="1"/>
                <c:pt idx="0">
                  <c:v>Dividend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Historical_Earning_Yield!$B$2:$B$71</c:f>
              <c:numCache>
                <c:formatCode>General</c:formatCode>
                <c:ptCount val="70"/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  <c:pt idx="11">
                  <c:v>2014</c:v>
                </c:pt>
                <c:pt idx="12">
                  <c:v>2013</c:v>
                </c:pt>
                <c:pt idx="13">
                  <c:v>2012</c:v>
                </c:pt>
                <c:pt idx="14">
                  <c:v>2011</c:v>
                </c:pt>
                <c:pt idx="15">
                  <c:v>2010</c:v>
                </c:pt>
                <c:pt idx="16">
                  <c:v>2009</c:v>
                </c:pt>
                <c:pt idx="17">
                  <c:v>2008</c:v>
                </c:pt>
                <c:pt idx="18">
                  <c:v>2007</c:v>
                </c:pt>
                <c:pt idx="19">
                  <c:v>2006</c:v>
                </c:pt>
                <c:pt idx="20">
                  <c:v>2005</c:v>
                </c:pt>
                <c:pt idx="21">
                  <c:v>2004</c:v>
                </c:pt>
                <c:pt idx="22">
                  <c:v>2003</c:v>
                </c:pt>
                <c:pt idx="23">
                  <c:v>2002</c:v>
                </c:pt>
                <c:pt idx="24">
                  <c:v>2001</c:v>
                </c:pt>
                <c:pt idx="25">
                  <c:v>2000</c:v>
                </c:pt>
                <c:pt idx="26">
                  <c:v>1999</c:v>
                </c:pt>
                <c:pt idx="27">
                  <c:v>1998</c:v>
                </c:pt>
                <c:pt idx="28">
                  <c:v>1997</c:v>
                </c:pt>
                <c:pt idx="29">
                  <c:v>1996</c:v>
                </c:pt>
                <c:pt idx="30">
                  <c:v>1995</c:v>
                </c:pt>
                <c:pt idx="31">
                  <c:v>1994</c:v>
                </c:pt>
                <c:pt idx="32">
                  <c:v>1993</c:v>
                </c:pt>
                <c:pt idx="33">
                  <c:v>1992</c:v>
                </c:pt>
                <c:pt idx="34">
                  <c:v>1991</c:v>
                </c:pt>
                <c:pt idx="35">
                  <c:v>1990</c:v>
                </c:pt>
                <c:pt idx="36">
                  <c:v>1989</c:v>
                </c:pt>
                <c:pt idx="37">
                  <c:v>1988</c:v>
                </c:pt>
                <c:pt idx="38">
                  <c:v>1987</c:v>
                </c:pt>
                <c:pt idx="39">
                  <c:v>1986</c:v>
                </c:pt>
                <c:pt idx="40">
                  <c:v>1985</c:v>
                </c:pt>
                <c:pt idx="41">
                  <c:v>1984</c:v>
                </c:pt>
                <c:pt idx="42">
                  <c:v>1983</c:v>
                </c:pt>
                <c:pt idx="43">
                  <c:v>1982</c:v>
                </c:pt>
                <c:pt idx="44">
                  <c:v>1981</c:v>
                </c:pt>
                <c:pt idx="45">
                  <c:v>1980</c:v>
                </c:pt>
                <c:pt idx="46">
                  <c:v>1979</c:v>
                </c:pt>
                <c:pt idx="47">
                  <c:v>1978</c:v>
                </c:pt>
                <c:pt idx="48">
                  <c:v>1977</c:v>
                </c:pt>
                <c:pt idx="49">
                  <c:v>1976</c:v>
                </c:pt>
                <c:pt idx="50">
                  <c:v>1975</c:v>
                </c:pt>
                <c:pt idx="51">
                  <c:v>1974</c:v>
                </c:pt>
                <c:pt idx="52">
                  <c:v>1973</c:v>
                </c:pt>
                <c:pt idx="53">
                  <c:v>1972</c:v>
                </c:pt>
                <c:pt idx="54">
                  <c:v>1971</c:v>
                </c:pt>
                <c:pt idx="55">
                  <c:v>1970</c:v>
                </c:pt>
                <c:pt idx="56">
                  <c:v>1969</c:v>
                </c:pt>
                <c:pt idx="57">
                  <c:v>1968</c:v>
                </c:pt>
                <c:pt idx="58">
                  <c:v>1967</c:v>
                </c:pt>
                <c:pt idx="59">
                  <c:v>1966</c:v>
                </c:pt>
                <c:pt idx="60">
                  <c:v>1965</c:v>
                </c:pt>
                <c:pt idx="61">
                  <c:v>1964</c:v>
                </c:pt>
                <c:pt idx="62">
                  <c:v>1963</c:v>
                </c:pt>
                <c:pt idx="63">
                  <c:v>1962</c:v>
                </c:pt>
                <c:pt idx="64">
                  <c:v>1961</c:v>
                </c:pt>
                <c:pt idx="65">
                  <c:v>1960</c:v>
                </c:pt>
                <c:pt idx="66">
                  <c:v>1959</c:v>
                </c:pt>
              </c:numCache>
            </c:numRef>
          </c:cat>
          <c:val>
            <c:numRef>
              <c:f>Historical_Earning_Yield!$E$2:$E$71</c:f>
              <c:numCache>
                <c:formatCode>[$$-409]#,##0.00</c:formatCode>
                <c:ptCount val="70"/>
                <c:pt idx="1">
                  <c:v>68.840514555555558</c:v>
                </c:pt>
                <c:pt idx="2">
                  <c:v>64.211774999999989</c:v>
                </c:pt>
                <c:pt idx="3">
                  <c:v>70.121984249999997</c:v>
                </c:pt>
                <c:pt idx="4">
                  <c:v>55.041655500000005</c:v>
                </c:pt>
                <c:pt idx="5">
                  <c:v>50.8523</c:v>
                </c:pt>
                <c:pt idx="6">
                  <c:v>53.298765249999995</c:v>
                </c:pt>
                <c:pt idx="7">
                  <c:v>57.363811999999996</c:v>
                </c:pt>
                <c:pt idx="8">
                  <c:v>45.047201999999992</c:v>
                </c:pt>
                <c:pt idx="9">
                  <c:v>42.464436583333324</c:v>
                </c:pt>
                <c:pt idx="10">
                  <c:v>43.49130241666667</c:v>
                </c:pt>
                <c:pt idx="11">
                  <c:v>37.068815999999998</c:v>
                </c:pt>
                <c:pt idx="12">
                  <c:v>31.864726333333341</c:v>
                </c:pt>
                <c:pt idx="13">
                  <c:v>30.350393333333336</c:v>
                </c:pt>
                <c:pt idx="14">
                  <c:v>27.027357000000002</c:v>
                </c:pt>
                <c:pt idx="15">
                  <c:v>20.849327249999998</c:v>
                </c:pt>
                <c:pt idx="16">
                  <c:v>19.124063833333331</c:v>
                </c:pt>
                <c:pt idx="17">
                  <c:v>39.434693166666662</c:v>
                </c:pt>
                <c:pt idx="18">
                  <c:v>27.613043333333337</c:v>
                </c:pt>
                <c:pt idx="19">
                  <c:v>23.067791999999997</c:v>
                </c:pt>
                <c:pt idx="20">
                  <c:v>21.244270666666665</c:v>
                </c:pt>
                <c:pt idx="21">
                  <c:v>18.314869500000004</c:v>
                </c:pt>
                <c:pt idx="22">
                  <c:v>15.515395583333333</c:v>
                </c:pt>
                <c:pt idx="23">
                  <c:v>17.821777000000001</c:v>
                </c:pt>
                <c:pt idx="24">
                  <c:v>16.331473166666665</c:v>
                </c:pt>
                <c:pt idx="25">
                  <c:v>17.409491500000001</c:v>
                </c:pt>
                <c:pt idx="26">
                  <c:v>15.51491175</c:v>
                </c:pt>
                <c:pt idx="27">
                  <c:v>14.746627333333334</c:v>
                </c:pt>
                <c:pt idx="28">
                  <c:v>14.050040666666666</c:v>
                </c:pt>
                <c:pt idx="29">
                  <c:v>13.416566666666666</c:v>
                </c:pt>
                <c:pt idx="30">
                  <c:v>12.132698666666666</c:v>
                </c:pt>
                <c:pt idx="31">
                  <c:v>13.303512916666666</c:v>
                </c:pt>
                <c:pt idx="32">
                  <c:v>12.187979999999998</c:v>
                </c:pt>
                <c:pt idx="33">
                  <c:v>11.807134333333334</c:v>
                </c:pt>
                <c:pt idx="34">
                  <c:v>11.811973499999999</c:v>
                </c:pt>
                <c:pt idx="35">
                  <c:v>12.312819999999997</c:v>
                </c:pt>
                <c:pt idx="36">
                  <c:v>10.233816666666666</c:v>
                </c:pt>
                <c:pt idx="37">
                  <c:v>9.3821516666666671</c:v>
                </c:pt>
                <c:pt idx="38">
                  <c:v>10.498405000000002</c:v>
                </c:pt>
                <c:pt idx="39">
                  <c:v>7.8707325000000017</c:v>
                </c:pt>
                <c:pt idx="40">
                  <c:v>7.1189850000000012</c:v>
                </c:pt>
                <c:pt idx="41">
                  <c:v>7.3493733333333333</c:v>
                </c:pt>
                <c:pt idx="42">
                  <c:v>6.9143174999999992</c:v>
                </c:pt>
                <c:pt idx="43">
                  <c:v>5.9024425000000003</c:v>
                </c:pt>
                <c:pt idx="44">
                  <c:v>6.8630333333333349</c:v>
                </c:pt>
                <c:pt idx="45">
                  <c:v>5.4759116666666676</c:v>
                </c:pt>
                <c:pt idx="46">
                  <c:v>5.3983790000000011</c:v>
                </c:pt>
                <c:pt idx="47">
                  <c:v>5.0698559999999988</c:v>
                </c:pt>
                <c:pt idx="48">
                  <c:v>4.8908579999999988</c:v>
                </c:pt>
                <c:pt idx="49">
                  <c:v>3.9482384999999991</c:v>
                </c:pt>
                <c:pt idx="50">
                  <c:v>3.5754670833333329</c:v>
                </c:pt>
                <c:pt idx="51">
                  <c:v>4.43306925</c:v>
                </c:pt>
                <c:pt idx="52">
                  <c:v>3.8350130000000004</c:v>
                </c:pt>
                <c:pt idx="53">
                  <c:v>2.9267833333333333</c:v>
                </c:pt>
                <c:pt idx="54">
                  <c:v>3.0467833333333338</c:v>
                </c:pt>
                <c:pt idx="55">
                  <c:v>2.9043779999999995</c:v>
                </c:pt>
                <c:pt idx="56">
                  <c:v>3.3950479999999996</c:v>
                </c:pt>
                <c:pt idx="57">
                  <c:v>2.8423919999999998</c:v>
                </c:pt>
                <c:pt idx="58">
                  <c:v>2.8130070000000003</c:v>
                </c:pt>
                <c:pt idx="59">
                  <c:v>3.0095603333333329</c:v>
                </c:pt>
                <c:pt idx="60">
                  <c:v>2.618649</c:v>
                </c:pt>
                <c:pt idx="61">
                  <c:v>2.424776333333333</c:v>
                </c:pt>
                <c:pt idx="62">
                  <c:v>2.1448554999999998</c:v>
                </c:pt>
                <c:pt idx="63">
                  <c:v>2.1210049999999998</c:v>
                </c:pt>
                <c:pt idx="64">
                  <c:v>1.8688845000000003</c:v>
                </c:pt>
                <c:pt idx="65">
                  <c:v>1.9156549999999997</c:v>
                </c:pt>
                <c:pt idx="66" formatCode="General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2B-4AA5-9199-DC1E028535AE}"/>
            </c:ext>
          </c:extLst>
        </c:ser>
        <c:ser>
          <c:idx val="1"/>
          <c:order val="1"/>
          <c:tx>
            <c:strRef>
              <c:f>Historical_Earning_Yield!$F$1</c:f>
              <c:strCache>
                <c:ptCount val="1"/>
                <c:pt idx="0">
                  <c:v>Buyback amount 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  <a:alpha val="9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Historical_Earning_Yield!$B$2:$B$71</c:f>
              <c:numCache>
                <c:formatCode>General</c:formatCode>
                <c:ptCount val="70"/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  <c:pt idx="11">
                  <c:v>2014</c:v>
                </c:pt>
                <c:pt idx="12">
                  <c:v>2013</c:v>
                </c:pt>
                <c:pt idx="13">
                  <c:v>2012</c:v>
                </c:pt>
                <c:pt idx="14">
                  <c:v>2011</c:v>
                </c:pt>
                <c:pt idx="15">
                  <c:v>2010</c:v>
                </c:pt>
                <c:pt idx="16">
                  <c:v>2009</c:v>
                </c:pt>
                <c:pt idx="17">
                  <c:v>2008</c:v>
                </c:pt>
                <c:pt idx="18">
                  <c:v>2007</c:v>
                </c:pt>
                <c:pt idx="19">
                  <c:v>2006</c:v>
                </c:pt>
                <c:pt idx="20">
                  <c:v>2005</c:v>
                </c:pt>
                <c:pt idx="21">
                  <c:v>2004</c:v>
                </c:pt>
                <c:pt idx="22">
                  <c:v>2003</c:v>
                </c:pt>
                <c:pt idx="23">
                  <c:v>2002</c:v>
                </c:pt>
                <c:pt idx="24">
                  <c:v>2001</c:v>
                </c:pt>
                <c:pt idx="25">
                  <c:v>2000</c:v>
                </c:pt>
                <c:pt idx="26">
                  <c:v>1999</c:v>
                </c:pt>
                <c:pt idx="27">
                  <c:v>1998</c:v>
                </c:pt>
                <c:pt idx="28">
                  <c:v>1997</c:v>
                </c:pt>
                <c:pt idx="29">
                  <c:v>1996</c:v>
                </c:pt>
                <c:pt idx="30">
                  <c:v>1995</c:v>
                </c:pt>
                <c:pt idx="31">
                  <c:v>1994</c:v>
                </c:pt>
                <c:pt idx="32">
                  <c:v>1993</c:v>
                </c:pt>
                <c:pt idx="33">
                  <c:v>1992</c:v>
                </c:pt>
                <c:pt idx="34">
                  <c:v>1991</c:v>
                </c:pt>
                <c:pt idx="35">
                  <c:v>1990</c:v>
                </c:pt>
                <c:pt idx="36">
                  <c:v>1989</c:v>
                </c:pt>
                <c:pt idx="37">
                  <c:v>1988</c:v>
                </c:pt>
                <c:pt idx="38">
                  <c:v>1987</c:v>
                </c:pt>
                <c:pt idx="39">
                  <c:v>1986</c:v>
                </c:pt>
                <c:pt idx="40">
                  <c:v>1985</c:v>
                </c:pt>
                <c:pt idx="41">
                  <c:v>1984</c:v>
                </c:pt>
                <c:pt idx="42">
                  <c:v>1983</c:v>
                </c:pt>
                <c:pt idx="43">
                  <c:v>1982</c:v>
                </c:pt>
                <c:pt idx="44">
                  <c:v>1981</c:v>
                </c:pt>
                <c:pt idx="45">
                  <c:v>1980</c:v>
                </c:pt>
                <c:pt idx="46">
                  <c:v>1979</c:v>
                </c:pt>
                <c:pt idx="47">
                  <c:v>1978</c:v>
                </c:pt>
                <c:pt idx="48">
                  <c:v>1977</c:v>
                </c:pt>
                <c:pt idx="49">
                  <c:v>1976</c:v>
                </c:pt>
                <c:pt idx="50">
                  <c:v>1975</c:v>
                </c:pt>
                <c:pt idx="51">
                  <c:v>1974</c:v>
                </c:pt>
                <c:pt idx="52">
                  <c:v>1973</c:v>
                </c:pt>
                <c:pt idx="53">
                  <c:v>1972</c:v>
                </c:pt>
                <c:pt idx="54">
                  <c:v>1971</c:v>
                </c:pt>
                <c:pt idx="55">
                  <c:v>1970</c:v>
                </c:pt>
                <c:pt idx="56">
                  <c:v>1969</c:v>
                </c:pt>
                <c:pt idx="57">
                  <c:v>1968</c:v>
                </c:pt>
                <c:pt idx="58">
                  <c:v>1967</c:v>
                </c:pt>
                <c:pt idx="59">
                  <c:v>1966</c:v>
                </c:pt>
                <c:pt idx="60">
                  <c:v>1965</c:v>
                </c:pt>
                <c:pt idx="61">
                  <c:v>1964</c:v>
                </c:pt>
                <c:pt idx="62">
                  <c:v>1963</c:v>
                </c:pt>
                <c:pt idx="63">
                  <c:v>1962</c:v>
                </c:pt>
                <c:pt idx="64">
                  <c:v>1961</c:v>
                </c:pt>
                <c:pt idx="65">
                  <c:v>1960</c:v>
                </c:pt>
                <c:pt idx="66">
                  <c:v>1959</c:v>
                </c:pt>
              </c:numCache>
            </c:numRef>
          </c:cat>
          <c:val>
            <c:numRef>
              <c:f>Historical_Earning_Yield!$F$2:$F$71</c:f>
              <c:numCache>
                <c:formatCode>[$$-409]#,##0.00</c:formatCode>
                <c:ptCount val="70"/>
                <c:pt idx="1">
                  <c:v>81.829688913614675</c:v>
                </c:pt>
                <c:pt idx="2">
                  <c:v>76.327575509340477</c:v>
                </c:pt>
                <c:pt idx="3">
                  <c:v>83.352952752149577</c:v>
                </c:pt>
                <c:pt idx="4">
                  <c:v>65.427191762497714</c:v>
                </c:pt>
                <c:pt idx="5">
                  <c:v>60.447367606231651</c:v>
                </c:pt>
                <c:pt idx="6">
                  <c:v>63.355444218353846</c:v>
                </c:pt>
                <c:pt idx="7">
                  <c:v>68.187504424750941</c:v>
                </c:pt>
                <c:pt idx="8">
                  <c:v>53.546934532482766</c:v>
                </c:pt>
                <c:pt idx="9">
                  <c:v>50.476839953045605</c:v>
                </c:pt>
                <c:pt idx="10">
                  <c:v>51.697459994022715</c:v>
                </c:pt>
                <c:pt idx="11">
                  <c:v>44.063146553445208</c:v>
                </c:pt>
                <c:pt idx="12">
                  <c:v>37.877123086723131</c:v>
                </c:pt>
                <c:pt idx="13">
                  <c:v>36.077058123501253</c:v>
                </c:pt>
                <c:pt idx="14">
                  <c:v>32.127014589386491</c:v>
                </c:pt>
                <c:pt idx="15">
                  <c:v>24.783283128263083</c:v>
                </c:pt>
                <c:pt idx="16">
                  <c:v>22.732488336978651</c:v>
                </c:pt>
                <c:pt idx="17">
                  <c:v>46.875429317542199</c:v>
                </c:pt>
                <c:pt idx="18">
                  <c:v>32.823211164427263</c:v>
                </c:pt>
                <c:pt idx="19">
                  <c:v>27.420338959852153</c:v>
                </c:pt>
                <c:pt idx="20">
                  <c:v>25.252746454226926</c:v>
                </c:pt>
                <c:pt idx="21">
                  <c:v>21.770611148889241</c:v>
                </c:pt>
                <c:pt idx="22">
                  <c:v>18.442918420245555</c:v>
                </c:pt>
                <c:pt idx="23">
                  <c:v>21.184479477138389</c:v>
                </c:pt>
                <c:pt idx="24">
                  <c:v>19.412977624548116</c:v>
                </c:pt>
                <c:pt idx="25">
                  <c:v>20.694401876376592</c:v>
                </c:pt>
                <c:pt idx="26">
                  <c:v>18.442343294806584</c:v>
                </c:pt>
                <c:pt idx="27">
                  <c:v>17.52909511212086</c:v>
                </c:pt>
                <c:pt idx="28">
                  <c:v>16.701072971340608</c:v>
                </c:pt>
                <c:pt idx="29">
                  <c:v>15.948071912450647</c:v>
                </c:pt>
                <c:pt idx="30">
                  <c:v>14.421957244011315</c:v>
                </c:pt>
                <c:pt idx="31">
                  <c:v>15.813686612562284</c:v>
                </c:pt>
                <c:pt idx="32">
                  <c:v>14.487669337225634</c:v>
                </c:pt>
                <c:pt idx="33">
                  <c:v>14.034963795603325</c:v>
                </c:pt>
                <c:pt idx="34">
                  <c:v>14.040716040563881</c:v>
                </c:pt>
                <c:pt idx="35">
                  <c:v>14.636064776015266</c:v>
                </c:pt>
                <c:pt idx="36">
                  <c:v>12.164784642283244</c:v>
                </c:pt>
                <c:pt idx="37">
                  <c:v>11.152423208634005</c:v>
                </c:pt>
                <c:pt idx="38">
                  <c:v>12.479296832475631</c:v>
                </c:pt>
                <c:pt idx="39">
                  <c:v>9.3558218754670843</c:v>
                </c:pt>
                <c:pt idx="40">
                  <c:v>8.4622308780182838</c:v>
                </c:pt>
                <c:pt idx="41">
                  <c:v>8.7360900402820736</c:v>
                </c:pt>
                <c:pt idx="42">
                  <c:v>8.2189456852236891</c:v>
                </c:pt>
                <c:pt idx="43">
                  <c:v>7.0161450233744587</c:v>
                </c:pt>
                <c:pt idx="44">
                  <c:v>8.1579849641770679</c:v>
                </c:pt>
                <c:pt idx="45">
                  <c:v>6.5091342081725454</c:v>
                </c:pt>
                <c:pt idx="46">
                  <c:v>6.4169722881907267</c:v>
                </c:pt>
                <c:pt idx="47">
                  <c:v>6.0264619170157321</c:v>
                </c:pt>
                <c:pt idx="48">
                  <c:v>5.8136896745256141</c:v>
                </c:pt>
                <c:pt idx="49">
                  <c:v>4.6932119885742951</c:v>
                </c:pt>
                <c:pt idx="50">
                  <c:v>4.2501041870324627</c:v>
                </c:pt>
                <c:pt idx="51">
                  <c:v>5.2695230418020751</c:v>
                </c:pt>
                <c:pt idx="52">
                  <c:v>4.55862253203252</c:v>
                </c:pt>
                <c:pt idx="53">
                  <c:v>3.4790235260507791</c:v>
                </c:pt>
                <c:pt idx="54">
                  <c:v>3.621665729308996</c:v>
                </c:pt>
                <c:pt idx="55">
                  <c:v>3.4523906417890999</c:v>
                </c:pt>
                <c:pt idx="56">
                  <c:v>4.0356427240616757</c:v>
                </c:pt>
                <c:pt idx="57">
                  <c:v>3.3787088116960686</c:v>
                </c:pt>
                <c:pt idx="58">
                  <c:v>3.3437793021732136</c:v>
                </c:pt>
                <c:pt idx="59">
                  <c:v>3.5774193065433235</c:v>
                </c:pt>
                <c:pt idx="60">
                  <c:v>3.1127488576660429</c:v>
                </c:pt>
                <c:pt idx="61">
                  <c:v>2.8822953216253833</c:v>
                </c:pt>
                <c:pt idx="62">
                  <c:v>2.5495576182541946</c:v>
                </c:pt>
                <c:pt idx="63">
                  <c:v>2.5212068860141108</c:v>
                </c:pt>
                <c:pt idx="64">
                  <c:v>2.2215150226260851</c:v>
                </c:pt>
                <c:pt idx="65">
                  <c:v>2.2771104156884876</c:v>
                </c:pt>
                <c:pt idx="66" formatCode="General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2B-4AA5-9199-DC1E0285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320655"/>
        <c:axId val="553312495"/>
      </c:lineChart>
      <c:catAx>
        <c:axId val="55332065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innerShdw blurRad="63500" dist="50800" dir="16200000">
              <a:prstClr val="black">
                <a:alpha val="50000"/>
              </a:prstClr>
            </a:innerShdw>
          </a:effectLst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12495"/>
        <c:crosses val="autoZero"/>
        <c:auto val="1"/>
        <c:lblAlgn val="ctr"/>
        <c:lblOffset val="100"/>
        <c:noMultiLvlLbl val="0"/>
      </c:catAx>
      <c:valAx>
        <c:axId val="55331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065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Historical</a:t>
            </a:r>
            <a:r>
              <a:rPr lang="en-US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Avg S&amp;P500 Price</a:t>
            </a:r>
            <a:endParaRPr lang="en-US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Historical_Price!$H$3</c:f>
              <c:strCache>
                <c:ptCount val="1"/>
                <c:pt idx="0">
                  <c:v>Average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Historical_Price!$G$4:$G$69</c:f>
              <c:numCache>
                <c:formatCode>General</c:formatCode>
                <c:ptCount val="66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  <c:pt idx="64">
                  <c:v>2023</c:v>
                </c:pt>
                <c:pt idx="65">
                  <c:v>2024</c:v>
                </c:pt>
              </c:numCache>
            </c:numRef>
          </c:cat>
          <c:val>
            <c:numRef>
              <c:f>Historical_Price!$H$4:$H$69</c:f>
              <c:numCache>
                <c:formatCode>0.00</c:formatCode>
                <c:ptCount val="66"/>
                <c:pt idx="0">
                  <c:v>57.815999999999988</c:v>
                </c:pt>
                <c:pt idx="1">
                  <c:v>55.849999999999994</c:v>
                </c:pt>
                <c:pt idx="2">
                  <c:v>66.272500000000008</c:v>
                </c:pt>
                <c:pt idx="3">
                  <c:v>62.382499999999993</c:v>
                </c:pt>
                <c:pt idx="4">
                  <c:v>69.864999999999995</c:v>
                </c:pt>
                <c:pt idx="5">
                  <c:v>81.368333333333325</c:v>
                </c:pt>
                <c:pt idx="6">
                  <c:v>88.17</c:v>
                </c:pt>
                <c:pt idx="7">
                  <c:v>85.256666666666661</c:v>
                </c:pt>
                <c:pt idx="8">
                  <c:v>91.928333333333342</c:v>
                </c:pt>
                <c:pt idx="9">
                  <c:v>98.694166666666661</c:v>
                </c:pt>
                <c:pt idx="10">
                  <c:v>97.839999999999989</c:v>
                </c:pt>
                <c:pt idx="11">
                  <c:v>83.219999999999985</c:v>
                </c:pt>
                <c:pt idx="12">
                  <c:v>98.283333333333346</c:v>
                </c:pt>
                <c:pt idx="13">
                  <c:v>109.20833333333333</c:v>
                </c:pt>
                <c:pt idx="14">
                  <c:v>107.42333333333333</c:v>
                </c:pt>
                <c:pt idx="15">
                  <c:v>82.552499999999995</c:v>
                </c:pt>
                <c:pt idx="16">
                  <c:v>86.15583333333332</c:v>
                </c:pt>
                <c:pt idx="17">
                  <c:v>102.02166666666665</c:v>
                </c:pt>
                <c:pt idx="18">
                  <c:v>98.20999999999998</c:v>
                </c:pt>
                <c:pt idx="19">
                  <c:v>96.019999999999982</c:v>
                </c:pt>
                <c:pt idx="20">
                  <c:v>103.02250000000002</c:v>
                </c:pt>
                <c:pt idx="21">
                  <c:v>118.78333333333335</c:v>
                </c:pt>
                <c:pt idx="22">
                  <c:v>128.04166666666669</c:v>
                </c:pt>
                <c:pt idx="23">
                  <c:v>119.72500000000001</c:v>
                </c:pt>
                <c:pt idx="24">
                  <c:v>160.42499999999998</c:v>
                </c:pt>
                <c:pt idx="25">
                  <c:v>160.46666666666667</c:v>
                </c:pt>
                <c:pt idx="26">
                  <c:v>186.85000000000002</c:v>
                </c:pt>
                <c:pt idx="27">
                  <c:v>236.35833333333335</c:v>
                </c:pt>
                <c:pt idx="28">
                  <c:v>286.8416666666667</c:v>
                </c:pt>
                <c:pt idx="29">
                  <c:v>265.78333333333336</c:v>
                </c:pt>
                <c:pt idx="30">
                  <c:v>322.83333333333331</c:v>
                </c:pt>
                <c:pt idx="31">
                  <c:v>334.58749999999992</c:v>
                </c:pt>
                <c:pt idx="32">
                  <c:v>376.17750000000001</c:v>
                </c:pt>
                <c:pt idx="33">
                  <c:v>415.74416666666667</c:v>
                </c:pt>
                <c:pt idx="34">
                  <c:v>451.40666666666658</c:v>
                </c:pt>
                <c:pt idx="35">
                  <c:v>460.32916666666665</c:v>
                </c:pt>
                <c:pt idx="36">
                  <c:v>541.63833333333332</c:v>
                </c:pt>
                <c:pt idx="37">
                  <c:v>670.82833333333326</c:v>
                </c:pt>
                <c:pt idx="38">
                  <c:v>872.67333333333329</c:v>
                </c:pt>
                <c:pt idx="39">
                  <c:v>1084.3108333333334</c:v>
                </c:pt>
                <c:pt idx="40">
                  <c:v>1326.0608333333332</c:v>
                </c:pt>
                <c:pt idx="41">
                  <c:v>1427.0074999999999</c:v>
                </c:pt>
                <c:pt idx="42">
                  <c:v>1192.0783333333331</c:v>
                </c:pt>
                <c:pt idx="43">
                  <c:v>995.63000000000011</c:v>
                </c:pt>
                <c:pt idx="44">
                  <c:v>963.68916666666667</c:v>
                </c:pt>
                <c:pt idx="45">
                  <c:v>1130.5475000000004</c:v>
                </c:pt>
                <c:pt idx="46">
                  <c:v>1207.0608333333332</c:v>
                </c:pt>
                <c:pt idx="47">
                  <c:v>1310.6699999999998</c:v>
                </c:pt>
                <c:pt idx="48">
                  <c:v>1476.6333333333334</c:v>
                </c:pt>
                <c:pt idx="49">
                  <c:v>1220.8883333333331</c:v>
                </c:pt>
                <c:pt idx="50">
                  <c:v>946.73583333333318</c:v>
                </c:pt>
                <c:pt idx="51">
                  <c:v>1139.3074999999999</c:v>
                </c:pt>
                <c:pt idx="52">
                  <c:v>1268.8900000000001</c:v>
                </c:pt>
                <c:pt idx="53">
                  <c:v>1379.5633333333335</c:v>
                </c:pt>
                <c:pt idx="54">
                  <c:v>1642.511666666667</c:v>
                </c:pt>
                <c:pt idx="55">
                  <c:v>1930.6675000000002</c:v>
                </c:pt>
                <c:pt idx="56">
                  <c:v>2061.1991666666668</c:v>
                </c:pt>
                <c:pt idx="57">
                  <c:v>2091.8441666666663</c:v>
                </c:pt>
                <c:pt idx="58">
                  <c:v>2448.2174999999997</c:v>
                </c:pt>
                <c:pt idx="59">
                  <c:v>2744.68</c:v>
                </c:pt>
                <c:pt idx="60">
                  <c:v>2912.500833333333</c:v>
                </c:pt>
                <c:pt idx="61">
                  <c:v>3218.4999999999995</c:v>
                </c:pt>
                <c:pt idx="62">
                  <c:v>4266.7950000000001</c:v>
                </c:pt>
                <c:pt idx="63">
                  <c:v>4100.7008333333333</c:v>
                </c:pt>
                <c:pt idx="64">
                  <c:v>4280.7849999999999</c:v>
                </c:pt>
                <c:pt idx="65">
                  <c:v>5255.0011111111107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24-460F-9922-6D0BBF84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732287"/>
        <c:axId val="779723167"/>
      </c:lineChart>
      <c:catAx>
        <c:axId val="7797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23167"/>
        <c:crosses val="autoZero"/>
        <c:auto val="1"/>
        <c:lblAlgn val="ctr"/>
        <c:lblOffset val="100"/>
        <c:noMultiLvlLbl val="0"/>
      </c:catAx>
      <c:valAx>
        <c:axId val="7797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3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10 Yr T-Bond</a:t>
            </a:r>
            <a:r>
              <a:rPr lang="en-IN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Rate </a:t>
            </a:r>
            <a:endParaRPr lang="en-IN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Historical_TBond!$F$3:$F$68</c:f>
              <c:numCache>
                <c:formatCode>General</c:formatCode>
                <c:ptCount val="66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  <c:pt idx="64">
                  <c:v>2023</c:v>
                </c:pt>
                <c:pt idx="65">
                  <c:v>2024</c:v>
                </c:pt>
              </c:numCache>
            </c:numRef>
          </c:cat>
          <c:val>
            <c:numRef>
              <c:f>Historical_TBond!$G$3:$G$68</c:f>
              <c:numCache>
                <c:formatCode>0.00%</c:formatCode>
                <c:ptCount val="66"/>
                <c:pt idx="0">
                  <c:v>4.3333333333333335E-2</c:v>
                </c:pt>
                <c:pt idx="1">
                  <c:v>4.1166666666666664E-2</c:v>
                </c:pt>
                <c:pt idx="2">
                  <c:v>3.8824999999999998E-2</c:v>
                </c:pt>
                <c:pt idx="3">
                  <c:v>3.9458333333333338E-2</c:v>
                </c:pt>
                <c:pt idx="4">
                  <c:v>4.0024999999999998E-2</c:v>
                </c:pt>
                <c:pt idx="5">
                  <c:v>4.1866666666666663E-2</c:v>
                </c:pt>
                <c:pt idx="6">
                  <c:v>4.2825000000000002E-2</c:v>
                </c:pt>
                <c:pt idx="7">
                  <c:v>4.9233333333333344E-2</c:v>
                </c:pt>
                <c:pt idx="8">
                  <c:v>5.0733333333333332E-2</c:v>
                </c:pt>
                <c:pt idx="9">
                  <c:v>5.6458333333333333E-2</c:v>
                </c:pt>
                <c:pt idx="10">
                  <c:v>6.6708333333333328E-2</c:v>
                </c:pt>
                <c:pt idx="11">
                  <c:v>7.3483333333333331E-2</c:v>
                </c:pt>
                <c:pt idx="12">
                  <c:v>6.1591666666666676E-2</c:v>
                </c:pt>
                <c:pt idx="13">
                  <c:v>6.2099999999999989E-2</c:v>
                </c:pt>
                <c:pt idx="14">
                  <c:v>6.8425E-2</c:v>
                </c:pt>
                <c:pt idx="15">
                  <c:v>7.5575000000000003E-2</c:v>
                </c:pt>
                <c:pt idx="16">
                  <c:v>7.9875000000000002E-2</c:v>
                </c:pt>
                <c:pt idx="17">
                  <c:v>7.6116666666666666E-2</c:v>
                </c:pt>
                <c:pt idx="18">
                  <c:v>7.4191666666666656E-2</c:v>
                </c:pt>
                <c:pt idx="19">
                  <c:v>8.4100000000000008E-2</c:v>
                </c:pt>
                <c:pt idx="20">
                  <c:v>9.4424999999999995E-2</c:v>
                </c:pt>
                <c:pt idx="21">
                  <c:v>0.11460000000000002</c:v>
                </c:pt>
                <c:pt idx="22">
                  <c:v>0.13910833333333331</c:v>
                </c:pt>
                <c:pt idx="23">
                  <c:v>0.13001666666666667</c:v>
                </c:pt>
                <c:pt idx="24">
                  <c:v>0.11105</c:v>
                </c:pt>
                <c:pt idx="25">
                  <c:v>0.12438333333333335</c:v>
                </c:pt>
                <c:pt idx="26">
                  <c:v>0.10623333333333333</c:v>
                </c:pt>
                <c:pt idx="27">
                  <c:v>7.6824999999999991E-2</c:v>
                </c:pt>
                <c:pt idx="28">
                  <c:v>8.3841666666666662E-2</c:v>
                </c:pt>
                <c:pt idx="29">
                  <c:v>8.8458333333333319E-2</c:v>
                </c:pt>
                <c:pt idx="30">
                  <c:v>8.4983333333333341E-2</c:v>
                </c:pt>
                <c:pt idx="31">
                  <c:v>8.5491666666666674E-2</c:v>
                </c:pt>
                <c:pt idx="32">
                  <c:v>7.8583333333333338E-2</c:v>
                </c:pt>
                <c:pt idx="33">
                  <c:v>7.010000000000001E-2</c:v>
                </c:pt>
                <c:pt idx="34">
                  <c:v>5.8733333333333325E-2</c:v>
                </c:pt>
                <c:pt idx="35">
                  <c:v>7.0791666666666656E-2</c:v>
                </c:pt>
                <c:pt idx="36">
                  <c:v>6.5799999999999997E-2</c:v>
                </c:pt>
                <c:pt idx="37">
                  <c:v>6.4383333333333334E-2</c:v>
                </c:pt>
                <c:pt idx="38">
                  <c:v>6.3524999999999998E-2</c:v>
                </c:pt>
                <c:pt idx="39">
                  <c:v>5.2633333333333338E-2</c:v>
                </c:pt>
                <c:pt idx="40">
                  <c:v>5.6366666666666669E-2</c:v>
                </c:pt>
                <c:pt idx="41">
                  <c:v>6.0291666666666667E-2</c:v>
                </c:pt>
                <c:pt idx="42">
                  <c:v>5.0174999999999997E-2</c:v>
                </c:pt>
                <c:pt idx="43">
                  <c:v>4.6108333333333335E-2</c:v>
                </c:pt>
                <c:pt idx="44">
                  <c:v>4.0149999999999998E-2</c:v>
                </c:pt>
                <c:pt idx="45">
                  <c:v>4.2741666666666671E-2</c:v>
                </c:pt>
                <c:pt idx="46">
                  <c:v>4.2891666666666661E-2</c:v>
                </c:pt>
                <c:pt idx="47">
                  <c:v>4.7916666666666663E-2</c:v>
                </c:pt>
                <c:pt idx="48">
                  <c:v>4.6291666666666668E-2</c:v>
                </c:pt>
                <c:pt idx="49">
                  <c:v>3.6658333333333334E-2</c:v>
                </c:pt>
                <c:pt idx="50">
                  <c:v>3.2566666666666667E-2</c:v>
                </c:pt>
                <c:pt idx="51">
                  <c:v>3.2141666666666666E-2</c:v>
                </c:pt>
                <c:pt idx="52">
                  <c:v>2.785E-2</c:v>
                </c:pt>
                <c:pt idx="53">
                  <c:v>1.8024999999999996E-2</c:v>
                </c:pt>
                <c:pt idx="54">
                  <c:v>2.3508333333333336E-2</c:v>
                </c:pt>
                <c:pt idx="55">
                  <c:v>2.5408333333333338E-2</c:v>
                </c:pt>
                <c:pt idx="56">
                  <c:v>2.1349999999999997E-2</c:v>
                </c:pt>
                <c:pt idx="57">
                  <c:v>1.8416666666666668E-2</c:v>
                </c:pt>
                <c:pt idx="58">
                  <c:v>2.3299999999999998E-2</c:v>
                </c:pt>
                <c:pt idx="59">
                  <c:v>2.9100000000000001E-2</c:v>
                </c:pt>
                <c:pt idx="60">
                  <c:v>2.1433333333333332E-2</c:v>
                </c:pt>
                <c:pt idx="61">
                  <c:v>8.9416666666666655E-3</c:v>
                </c:pt>
                <c:pt idx="62">
                  <c:v>1.441666666666667E-2</c:v>
                </c:pt>
                <c:pt idx="63">
                  <c:v>2.9516666666666667E-2</c:v>
                </c:pt>
                <c:pt idx="64">
                  <c:v>3.9574999999999999E-2</c:v>
                </c:pt>
                <c:pt idx="65">
                  <c:v>4.1419999999999998E-2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0B-4AB4-8A07-C21FDEBAE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055695"/>
        <c:axId val="734051855"/>
      </c:lineChart>
      <c:catAx>
        <c:axId val="7340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51855"/>
        <c:crosses val="autoZero"/>
        <c:auto val="1"/>
        <c:lblAlgn val="ctr"/>
        <c:lblOffset val="100"/>
        <c:noMultiLvlLbl val="0"/>
      </c:catAx>
      <c:valAx>
        <c:axId val="7340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5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Historical Implied ERP (FCFE)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Historical_ERP!$C$1</c:f>
              <c:strCache>
                <c:ptCount val="1"/>
                <c:pt idx="0">
                  <c:v>Implied ERP (FCFE)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Historical_ERP!$B$2:$B$67</c:f>
              <c:numCache>
                <c:formatCode>General</c:formatCode>
                <c:ptCount val="66"/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 formatCode="0">
                  <c:v>2009</c:v>
                </c:pt>
                <c:pt idx="50" formatCode="0">
                  <c:v>2010</c:v>
                </c:pt>
                <c:pt idx="51" formatCode="0">
                  <c:v>2011</c:v>
                </c:pt>
                <c:pt idx="52" formatCode="0">
                  <c:v>2012</c:v>
                </c:pt>
                <c:pt idx="53" formatCode="0">
                  <c:v>2013</c:v>
                </c:pt>
                <c:pt idx="54" formatCode="0">
                  <c:v>2014</c:v>
                </c:pt>
                <c:pt idx="55" formatCode="0">
                  <c:v>2015</c:v>
                </c:pt>
                <c:pt idx="56" formatCode="0">
                  <c:v>2016</c:v>
                </c:pt>
                <c:pt idx="57" formatCode="0">
                  <c:v>2017</c:v>
                </c:pt>
                <c:pt idx="58" formatCode="0">
                  <c:v>2018</c:v>
                </c:pt>
                <c:pt idx="59" formatCode="0">
                  <c:v>2019</c:v>
                </c:pt>
                <c:pt idx="60" formatCode="0">
                  <c:v>2020</c:v>
                </c:pt>
                <c:pt idx="61" formatCode="0">
                  <c:v>2021</c:v>
                </c:pt>
                <c:pt idx="62" formatCode="0">
                  <c:v>2022</c:v>
                </c:pt>
                <c:pt idx="63" formatCode="0">
                  <c:v>2023</c:v>
                </c:pt>
              </c:numCache>
            </c:numRef>
          </c:cat>
          <c:val>
            <c:numRef>
              <c:f>Historical_ERP!$C$2:$C$67</c:f>
              <c:numCache>
                <c:formatCode>0.00%</c:formatCode>
                <c:ptCount val="66"/>
                <c:pt idx="1">
                  <c:v>2.92E-2</c:v>
                </c:pt>
                <c:pt idx="2">
                  <c:v>3.56E-2</c:v>
                </c:pt>
                <c:pt idx="3">
                  <c:v>3.3799999999999997E-2</c:v>
                </c:pt>
                <c:pt idx="4">
                  <c:v>3.3099999999999997E-2</c:v>
                </c:pt>
                <c:pt idx="5">
                  <c:v>3.32E-2</c:v>
                </c:pt>
                <c:pt idx="6">
                  <c:v>3.6799999999999999E-2</c:v>
                </c:pt>
                <c:pt idx="7">
                  <c:v>3.2000000000000001E-2</c:v>
                </c:pt>
                <c:pt idx="8">
                  <c:v>0.03</c:v>
                </c:pt>
                <c:pt idx="9">
                  <c:v>3.7400000000000003E-2</c:v>
                </c:pt>
                <c:pt idx="10">
                  <c:v>3.4099999999999998E-2</c:v>
                </c:pt>
                <c:pt idx="11">
                  <c:v>3.09E-2</c:v>
                </c:pt>
                <c:pt idx="12">
                  <c:v>2.7199999999999998E-2</c:v>
                </c:pt>
                <c:pt idx="13">
                  <c:v>4.2999999999999997E-2</c:v>
                </c:pt>
                <c:pt idx="14">
                  <c:v>5.5899999999999998E-2</c:v>
                </c:pt>
                <c:pt idx="15">
                  <c:v>4.1300000000000003E-2</c:v>
                </c:pt>
                <c:pt idx="16">
                  <c:v>4.5499999999999999E-2</c:v>
                </c:pt>
                <c:pt idx="17">
                  <c:v>5.9200000000000003E-2</c:v>
                </c:pt>
                <c:pt idx="18">
                  <c:v>5.7200000000000001E-2</c:v>
                </c:pt>
                <c:pt idx="19">
                  <c:v>6.4500000000000002E-2</c:v>
                </c:pt>
                <c:pt idx="20">
                  <c:v>5.0299999999999997E-2</c:v>
                </c:pt>
                <c:pt idx="21">
                  <c:v>5.7299999999999997E-2</c:v>
                </c:pt>
                <c:pt idx="22">
                  <c:v>4.9000000000000002E-2</c:v>
                </c:pt>
                <c:pt idx="23">
                  <c:v>4.3099999999999999E-2</c:v>
                </c:pt>
                <c:pt idx="24">
                  <c:v>5.11E-2</c:v>
                </c:pt>
                <c:pt idx="25">
                  <c:v>3.8399999999999997E-2</c:v>
                </c:pt>
                <c:pt idx="26">
                  <c:v>3.5799999999999998E-2</c:v>
                </c:pt>
                <c:pt idx="27">
                  <c:v>3.9899999999999998E-2</c:v>
                </c:pt>
                <c:pt idx="28">
                  <c:v>3.7699999999999997E-2</c:v>
                </c:pt>
                <c:pt idx="29">
                  <c:v>3.5099999999999999E-2</c:v>
                </c:pt>
                <c:pt idx="30">
                  <c:v>3.8899999999999997E-2</c:v>
                </c:pt>
                <c:pt idx="31">
                  <c:v>3.4799999999999998E-2</c:v>
                </c:pt>
                <c:pt idx="32">
                  <c:v>3.5499999999999997E-2</c:v>
                </c:pt>
                <c:pt idx="33">
                  <c:v>3.1699999999999999E-2</c:v>
                </c:pt>
                <c:pt idx="34">
                  <c:v>3.5499999999999997E-2</c:v>
                </c:pt>
                <c:pt idx="35">
                  <c:v>3.2899999999999999E-2</c:v>
                </c:pt>
                <c:pt idx="36">
                  <c:v>3.2000000000000001E-2</c:v>
                </c:pt>
                <c:pt idx="37">
                  <c:v>2.7300000000000001E-2</c:v>
                </c:pt>
                <c:pt idx="38">
                  <c:v>2.2599999999999999E-2</c:v>
                </c:pt>
                <c:pt idx="39">
                  <c:v>2.0500000000000001E-2</c:v>
                </c:pt>
                <c:pt idx="40">
                  <c:v>2.87E-2</c:v>
                </c:pt>
                <c:pt idx="41">
                  <c:v>3.6200000000000003E-2</c:v>
                </c:pt>
                <c:pt idx="42">
                  <c:v>4.1000000000000002E-2</c:v>
                </c:pt>
                <c:pt idx="43">
                  <c:v>3.6900000000000002E-2</c:v>
                </c:pt>
                <c:pt idx="44">
                  <c:v>3.6499999999999998E-2</c:v>
                </c:pt>
                <c:pt idx="45">
                  <c:v>4.0800000000000003E-2</c:v>
                </c:pt>
                <c:pt idx="46">
                  <c:v>4.1599999999999998E-2</c:v>
                </c:pt>
                <c:pt idx="47">
                  <c:v>4.3700000000000003E-2</c:v>
                </c:pt>
                <c:pt idx="48">
                  <c:v>6.4299999999999996E-2</c:v>
                </c:pt>
                <c:pt idx="49">
                  <c:v>4.36E-2</c:v>
                </c:pt>
                <c:pt idx="50">
                  <c:v>5.1999999999999998E-2</c:v>
                </c:pt>
                <c:pt idx="51">
                  <c:v>6.0100000000000001E-2</c:v>
                </c:pt>
                <c:pt idx="52">
                  <c:v>5.7799999999999997E-2</c:v>
                </c:pt>
                <c:pt idx="53">
                  <c:v>4.9599999999999998E-2</c:v>
                </c:pt>
                <c:pt idx="54">
                  <c:v>5.7799999999999997E-2</c:v>
                </c:pt>
                <c:pt idx="55">
                  <c:v>6.1199999999999997E-2</c:v>
                </c:pt>
                <c:pt idx="56">
                  <c:v>5.6899999999999999E-2</c:v>
                </c:pt>
                <c:pt idx="57">
                  <c:v>5.0799999999999998E-2</c:v>
                </c:pt>
                <c:pt idx="58">
                  <c:v>5.96E-2</c:v>
                </c:pt>
                <c:pt idx="59">
                  <c:v>5.1999999999999998E-2</c:v>
                </c:pt>
                <c:pt idx="60">
                  <c:v>4.7199999999999999E-2</c:v>
                </c:pt>
                <c:pt idx="61">
                  <c:v>4.24E-2</c:v>
                </c:pt>
                <c:pt idx="62">
                  <c:v>5.9400000000000001E-2</c:v>
                </c:pt>
                <c:pt idx="63">
                  <c:v>4.5999999999999999E-2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AB-4836-AC08-9D4EE7652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730847"/>
        <c:axId val="779731327"/>
      </c:lineChart>
      <c:catAx>
        <c:axId val="77973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31327"/>
        <c:crosses val="autoZero"/>
        <c:auto val="1"/>
        <c:lblAlgn val="ctr"/>
        <c:lblOffset val="100"/>
        <c:noMultiLvlLbl val="0"/>
      </c:catAx>
      <c:valAx>
        <c:axId val="7797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3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396240</xdr:colOff>
      <xdr:row>7</xdr:row>
      <xdr:rowOff>175260</xdr:rowOff>
    </xdr:from>
    <xdr:to>
      <xdr:col>13</xdr:col>
      <xdr:colOff>99060</xdr:colOff>
      <xdr:row>14</xdr:row>
      <xdr:rowOff>41275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C9D0FC-017B-A062-3E67-B2F7ADE66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3040" y="1455420"/>
          <a:ext cx="2750820" cy="1146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784860</xdr:colOff>
      <xdr:row>76</xdr:row>
      <xdr:rowOff>140970</xdr:rowOff>
    </xdr:from>
    <xdr:to>
      <xdr:col>11</xdr:col>
      <xdr:colOff>441960</xdr:colOff>
      <xdr:row>91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385BD-4637-4F00-5CDC-2FE51F12D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25</xdr:row>
      <xdr:rowOff>102870</xdr:rowOff>
    </xdr:from>
    <xdr:to>
      <xdr:col>15</xdr:col>
      <xdr:colOff>220980</xdr:colOff>
      <xdr:row>43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61CAAE-FF14-0342-A20A-D3205A6E7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17</xdr:row>
      <xdr:rowOff>3810</xdr:rowOff>
    </xdr:from>
    <xdr:to>
      <xdr:col>18</xdr:col>
      <xdr:colOff>91440</xdr:colOff>
      <xdr:row>37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EA911-31FF-03F4-4B2E-15F1AB5EF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25</xdr:row>
      <xdr:rowOff>133350</xdr:rowOff>
    </xdr:from>
    <xdr:to>
      <xdr:col>16</xdr:col>
      <xdr:colOff>152400</xdr:colOff>
      <xdr:row>44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1F3F1-6C14-86E4-5131-1032E2B2C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754380</xdr:colOff>
      <xdr:row>25</xdr:row>
      <xdr:rowOff>110490</xdr:rowOff>
    </xdr:from>
    <xdr:to>
      <xdr:col>13</xdr:col>
      <xdr:colOff>601980</xdr:colOff>
      <xdr:row>41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C3E81-2826-ED98-B316-6D41BD2C7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4482-8692-4374-8594-9C72988B8D20}">
  <sheetPr>
    <tabColor rgb="FFFF0000"/>
  </sheetPr>
  <dimension ref="A1"/>
  <sheetViews>
    <sheetView showGridLines="0" workbookViewId="0">
      <selection activeCell="K6" sqref="K6"/>
    </sheetView>
  </sheetViews>
  <sheetFormatPr defaultRowHeight="14.4"/>
  <cols>
    <col min="1" max="16384" width="8.88671875" style="6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B8EA-3FBE-48D2-B432-1F0D5402E06A}">
  <dimension ref="C2:AU114"/>
  <sheetViews>
    <sheetView showGridLines="0" workbookViewId="0">
      <selection activeCell="D9" sqref="D9"/>
    </sheetView>
  </sheetViews>
  <sheetFormatPr defaultRowHeight="14.4"/>
  <cols>
    <col min="3" max="3" width="19.77734375" bestFit="1" customWidth="1"/>
    <col min="4" max="4" width="29.109375" bestFit="1" customWidth="1"/>
    <col min="5" max="5" width="26.88671875" customWidth="1"/>
    <col min="6" max="6" width="116.88671875" customWidth="1"/>
    <col min="7" max="7" width="2.6640625" customWidth="1"/>
    <col min="13" max="13" width="27.5546875" bestFit="1" customWidth="1"/>
    <col min="14" max="14" width="21.21875" customWidth="1"/>
    <col min="15" max="15" width="13.88671875" customWidth="1"/>
    <col min="16" max="16" width="20.5546875" bestFit="1" customWidth="1"/>
  </cols>
  <sheetData>
    <row r="2" spans="3:47" ht="15" thickBot="1"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</row>
    <row r="3" spans="3:47">
      <c r="C3" s="91" t="s">
        <v>156</v>
      </c>
      <c r="D3" s="92"/>
      <c r="E3" s="92"/>
      <c r="F3" s="96">
        <f>IF(OR(D8="",D9="",D10="",D11="",D12=""),"Provide correct Input",SUM(F17:G26))</f>
        <v>6370.1332782279287</v>
      </c>
      <c r="G3" s="97"/>
      <c r="K3" s="69"/>
      <c r="L3" s="69"/>
      <c r="Q3" s="69"/>
      <c r="R3" s="69"/>
      <c r="S3" s="69"/>
      <c r="T3" s="69"/>
      <c r="U3" s="69"/>
    </row>
    <row r="4" spans="3:47">
      <c r="C4" s="92"/>
      <c r="D4" s="92"/>
      <c r="E4" s="92"/>
      <c r="F4" s="98"/>
      <c r="G4" s="99"/>
      <c r="K4" s="69"/>
      <c r="L4" s="69"/>
      <c r="Q4" s="69"/>
      <c r="R4" s="69"/>
      <c r="S4" s="69"/>
      <c r="T4" s="69"/>
      <c r="U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</row>
    <row r="5" spans="3:47">
      <c r="C5" s="90" t="s">
        <v>154</v>
      </c>
      <c r="D5" s="90"/>
      <c r="E5" s="1" t="s">
        <v>155</v>
      </c>
      <c r="F5" s="100" t="str">
        <f>IF(OR(D8="",D9="",D10="",D11="",D12=""),"Provide correct Input",IF(F3&gt;1.05*E8,"Undervalued",IF(F3&lt;0.95*E8,"Overvalued","Fairly Valued")))</f>
        <v>Undervalued</v>
      </c>
      <c r="G5" s="101"/>
      <c r="K5" s="69"/>
      <c r="L5" s="69"/>
      <c r="Q5" s="69"/>
      <c r="R5" s="69"/>
      <c r="S5" s="69"/>
      <c r="T5" s="69"/>
      <c r="U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</row>
    <row r="6" spans="3:47" ht="4.05" customHeight="1">
      <c r="C6" s="55"/>
      <c r="D6" s="55"/>
      <c r="E6" s="55"/>
      <c r="F6" s="100"/>
      <c r="G6" s="101"/>
      <c r="K6" s="69"/>
      <c r="L6" s="69"/>
      <c r="Q6" s="69"/>
      <c r="R6" s="69"/>
      <c r="S6" s="69"/>
      <c r="T6" s="69"/>
      <c r="U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</row>
    <row r="7" spans="3:47">
      <c r="C7" s="79" t="s">
        <v>105</v>
      </c>
      <c r="D7" s="80">
        <f ca="1">TODAY()</f>
        <v>45548</v>
      </c>
      <c r="E7" s="81">
        <f ca="1">D7</f>
        <v>45548</v>
      </c>
      <c r="F7" s="102" t="str">
        <f>IF(OR(D8="",D9="",D10="",D11="",D12=""),"Provide correct Input","The Market implied fair value of S&amp;P500 is "&amp;ROUNDUP(F3,0)&amp;". The S&amp;P500 is currently trading at "&amp;ROUNDUP(E8,0)&amp;". A "&amp;TEXT(ABS((E8-F3)/E8),"0.00%")&amp;" "&amp;IF(F5="Undervalued","appreciation",IF(F5="Overvalued","correction","adjustment"))&amp;" is expected from this level.")</f>
        <v>The Market implied fair value of S&amp;P500 is 6371. The S&amp;P500 is currently trading at 5594. A 13.88% appreciation is expected from this level.</v>
      </c>
      <c r="G7" s="103"/>
      <c r="K7" s="69"/>
      <c r="L7" s="69"/>
      <c r="Q7" s="69"/>
      <c r="R7" s="69"/>
      <c r="S7" s="69"/>
      <c r="T7" s="69"/>
      <c r="U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</row>
    <row r="8" spans="3:47">
      <c r="C8" s="82" t="s">
        <v>148</v>
      </c>
      <c r="D8" s="89">
        <v>5593.5</v>
      </c>
      <c r="E8" s="84">
        <f>D8</f>
        <v>5593.5</v>
      </c>
      <c r="F8" s="102"/>
      <c r="G8" s="103"/>
      <c r="K8" s="69"/>
      <c r="L8" s="69"/>
      <c r="Q8" s="69"/>
      <c r="R8" s="69"/>
      <c r="S8" s="69"/>
      <c r="T8" s="69"/>
      <c r="U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</row>
    <row r="9" spans="3:47">
      <c r="C9" s="82" t="s">
        <v>149</v>
      </c>
      <c r="D9" s="83" t="s">
        <v>139</v>
      </c>
      <c r="E9" s="85">
        <f>VLOOKUP(D9,Historical_Earning_Yield!M5:N20,2,0)</f>
        <v>3.5362896652981278E-2</v>
      </c>
      <c r="F9" s="102"/>
      <c r="G9" s="103"/>
      <c r="K9" s="69"/>
      <c r="L9" s="69"/>
      <c r="Q9" s="69"/>
      <c r="R9" s="69"/>
      <c r="S9" s="69"/>
      <c r="T9" s="69"/>
      <c r="U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</row>
    <row r="10" spans="3:47">
      <c r="C10" s="82" t="s">
        <v>150</v>
      </c>
      <c r="D10" s="83" t="s">
        <v>164</v>
      </c>
      <c r="E10" s="85">
        <f>VLOOKUP(D10,Historical_EPS!Q7:R21,2,0)</f>
        <v>7.0466939950103322E-2</v>
      </c>
      <c r="F10" s="102"/>
      <c r="G10" s="103"/>
      <c r="K10" s="69"/>
      <c r="L10" s="69"/>
      <c r="Q10" s="69"/>
      <c r="R10" s="69"/>
      <c r="S10" s="69"/>
      <c r="T10" s="69"/>
      <c r="U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</row>
    <row r="11" spans="3:47">
      <c r="C11" s="82" t="s">
        <v>151</v>
      </c>
      <c r="D11" s="83" t="s">
        <v>163</v>
      </c>
      <c r="E11" s="85">
        <f>VLOOKUP(D11,Historical_TBond!N8:O22,2,0)</f>
        <v>2.4746999999999998E-2</v>
      </c>
      <c r="F11" s="102"/>
      <c r="G11" s="103"/>
      <c r="K11" s="69"/>
      <c r="L11" s="69"/>
      <c r="Q11" s="69"/>
      <c r="R11" s="69"/>
      <c r="S11" s="69"/>
      <c r="T11" s="69"/>
      <c r="U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</row>
    <row r="12" spans="3:47">
      <c r="C12" s="82" t="s">
        <v>152</v>
      </c>
      <c r="D12" s="83" t="s">
        <v>169</v>
      </c>
      <c r="E12" s="85">
        <f>VLOOKUP(D12,Historical_ERP!H5:I19,2,0)</f>
        <v>4.5999999999999999E-2</v>
      </c>
      <c r="F12" s="102"/>
      <c r="G12" s="103"/>
      <c r="K12" s="69"/>
      <c r="L12" s="69"/>
      <c r="Q12" s="69"/>
      <c r="R12" s="69"/>
      <c r="S12" s="69"/>
      <c r="T12" s="69"/>
      <c r="U12" s="69"/>
      <c r="W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</row>
    <row r="13" spans="3:47" ht="15" thickBot="1">
      <c r="C13" s="86" t="s">
        <v>153</v>
      </c>
      <c r="D13" s="87"/>
      <c r="E13" s="88">
        <f>E12+E11</f>
        <v>7.0747000000000004E-2</v>
      </c>
      <c r="F13" s="104"/>
      <c r="G13" s="105"/>
      <c r="K13" s="69"/>
      <c r="L13" s="69"/>
      <c r="Q13" s="69"/>
      <c r="R13" s="69"/>
      <c r="S13" s="69"/>
      <c r="T13" s="69"/>
      <c r="U13" s="69"/>
      <c r="W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</row>
    <row r="14" spans="3:47">
      <c r="C14" s="93" t="s">
        <v>178</v>
      </c>
      <c r="D14" s="94" t="s">
        <v>179</v>
      </c>
      <c r="E14" s="93" t="s">
        <v>180</v>
      </c>
      <c r="F14" s="93" t="s">
        <v>181</v>
      </c>
      <c r="G14" s="93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W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</row>
    <row r="15" spans="3:47">
      <c r="C15" s="93"/>
      <c r="D15" s="94"/>
      <c r="E15" s="93"/>
      <c r="F15" s="93"/>
      <c r="G15" s="93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W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</row>
    <row r="16" spans="3:47" ht="4.05" customHeight="1">
      <c r="C16" s="2"/>
      <c r="D16" s="2"/>
      <c r="E16" s="2"/>
      <c r="F16" s="2"/>
      <c r="G16" s="2"/>
      <c r="K16" s="69"/>
      <c r="L16" s="69"/>
      <c r="Q16" s="69"/>
      <c r="R16" s="69"/>
      <c r="S16" s="69"/>
      <c r="T16" s="69"/>
      <c r="U16" s="69"/>
      <c r="W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</row>
    <row r="17" spans="3:47">
      <c r="C17" s="72">
        <v>2024</v>
      </c>
      <c r="D17" s="73">
        <f>$E$8*$E$9*(1+$E$10)^(C17-($C$17-1))</f>
        <v>211.74088962368498</v>
      </c>
      <c r="E17" s="74">
        <f>1/((1+$E$13))^(C17-($C$17-1))</f>
        <v>0.93392743570610059</v>
      </c>
      <c r="F17" s="106">
        <f>E17*D17</f>
        <v>197.75062608037661</v>
      </c>
      <c r="G17" s="106"/>
      <c r="K17" s="69"/>
      <c r="L17" s="69"/>
      <c r="Q17" s="69"/>
      <c r="R17" s="69"/>
      <c r="S17" s="69"/>
      <c r="T17" s="69"/>
      <c r="U17" s="69"/>
      <c r="W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</row>
    <row r="18" spans="3:47">
      <c r="C18" s="71">
        <v>2025</v>
      </c>
      <c r="D18" s="75">
        <f t="shared" ref="D18:D25" si="0">$E$8*$E$9*(1+$E$10)^(C18-($C$17-1))</f>
        <v>226.66162217777864</v>
      </c>
      <c r="E18" s="70">
        <f t="shared" ref="E18:E25" si="1">1/((1+$E$13))^(C18-($C$17-1))</f>
        <v>0.87222045516457269</v>
      </c>
      <c r="F18" s="107">
        <f t="shared" ref="F18:F26" si="2">E18*D18</f>
        <v>197.69890326424249</v>
      </c>
      <c r="G18" s="107"/>
      <c r="K18" s="69"/>
      <c r="L18" s="69"/>
      <c r="Q18" s="69"/>
      <c r="R18" s="69"/>
      <c r="S18" s="69"/>
      <c r="T18" s="69"/>
      <c r="U18" s="69"/>
      <c r="W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</row>
    <row r="19" spans="3:47">
      <c r="C19" s="71">
        <v>2026</v>
      </c>
      <c r="D19" s="75">
        <f t="shared" si="0"/>
        <v>242.63377309677313</v>
      </c>
      <c r="E19" s="70">
        <f t="shared" si="1"/>
        <v>0.81459061306225722</v>
      </c>
      <c r="F19" s="107">
        <f t="shared" si="2"/>
        <v>197.64719397650904</v>
      </c>
      <c r="G19" s="107"/>
      <c r="K19" s="69"/>
      <c r="L19" s="69"/>
      <c r="Q19" s="69"/>
      <c r="R19" s="69"/>
      <c r="S19" s="69"/>
      <c r="T19" s="69"/>
      <c r="U19" s="69"/>
      <c r="W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</row>
    <row r="20" spans="3:47">
      <c r="C20" s="71">
        <v>2027</v>
      </c>
      <c r="D20" s="75">
        <f t="shared" si="0"/>
        <v>259.73143261545044</v>
      </c>
      <c r="E20" s="70">
        <f t="shared" si="1"/>
        <v>0.76076852240749437</v>
      </c>
      <c r="F20" s="107">
        <f t="shared" si="2"/>
        <v>197.59549821363794</v>
      </c>
      <c r="G20" s="107"/>
      <c r="K20" s="69"/>
      <c r="L20" s="69"/>
      <c r="Q20" s="69"/>
      <c r="R20" s="69"/>
      <c r="S20" s="69"/>
      <c r="T20" s="69"/>
      <c r="U20" s="69"/>
      <c r="W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</row>
    <row r="21" spans="3:47">
      <c r="C21" s="71">
        <v>2028</v>
      </c>
      <c r="D21" s="75">
        <f t="shared" si="0"/>
        <v>278.03391188071765</v>
      </c>
      <c r="E21" s="70">
        <f t="shared" si="1"/>
        <v>0.71050259529795035</v>
      </c>
      <c r="F21" s="107">
        <f t="shared" si="2"/>
        <v>197.54381597209152</v>
      </c>
      <c r="G21" s="107"/>
      <c r="K21" s="69"/>
      <c r="L21" s="69"/>
      <c r="Q21" s="69"/>
      <c r="R21" s="69"/>
      <c r="S21" s="69"/>
      <c r="T21" s="69"/>
      <c r="U21" s="69"/>
      <c r="W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</row>
    <row r="22" spans="3:47">
      <c r="C22" s="71">
        <v>2029</v>
      </c>
      <c r="D22" s="75">
        <f t="shared" si="0"/>
        <v>297.62611085330849</v>
      </c>
      <c r="E22" s="70">
        <f t="shared" si="1"/>
        <v>0.66355786688914409</v>
      </c>
      <c r="F22" s="107">
        <f t="shared" si="2"/>
        <v>197.49214724833331</v>
      </c>
      <c r="G22" s="107"/>
      <c r="K22" s="69"/>
      <c r="L22" s="69"/>
      <c r="Q22" s="69"/>
      <c r="R22" s="69"/>
      <c r="S22" s="69"/>
      <c r="T22" s="69"/>
      <c r="U22" s="69"/>
      <c r="W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</row>
    <row r="23" spans="3:47">
      <c r="C23" s="71">
        <v>2030</v>
      </c>
      <c r="D23" s="75">
        <f t="shared" si="0"/>
        <v>318.59891213439136</v>
      </c>
      <c r="E23" s="70">
        <f t="shared" si="1"/>
        <v>0.61971489706638849</v>
      </c>
      <c r="F23" s="107">
        <f t="shared" si="2"/>
        <v>197.4404920388277</v>
      </c>
      <c r="G23" s="107"/>
      <c r="K23" s="69"/>
      <c r="L23" s="69"/>
      <c r="Q23" s="69"/>
      <c r="R23" s="69"/>
      <c r="S23" s="69"/>
      <c r="T23" s="69"/>
      <c r="U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</row>
    <row r="24" spans="3:47">
      <c r="C24" s="71">
        <v>2031</v>
      </c>
      <c r="D24" s="75">
        <f t="shared" si="0"/>
        <v>341.0496025439337</v>
      </c>
      <c r="E24" s="70">
        <f t="shared" si="1"/>
        <v>0.5787687446860823</v>
      </c>
      <c r="F24" s="107">
        <f t="shared" si="2"/>
        <v>197.38885034003982</v>
      </c>
      <c r="G24" s="107"/>
      <c r="K24" s="69"/>
      <c r="L24" s="69"/>
      <c r="Q24" s="69"/>
      <c r="R24" s="69"/>
      <c r="S24" s="69"/>
      <c r="T24" s="69"/>
      <c r="U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</row>
    <row r="25" spans="3:47">
      <c r="C25" s="71">
        <v>2032</v>
      </c>
      <c r="D25" s="75">
        <f t="shared" si="0"/>
        <v>365.08232440640364</v>
      </c>
      <c r="E25" s="70">
        <f t="shared" si="1"/>
        <v>0.5405280095915117</v>
      </c>
      <c r="F25" s="107">
        <f t="shared" si="2"/>
        <v>197.33722214843593</v>
      </c>
      <c r="G25" s="107"/>
      <c r="K25" s="69"/>
      <c r="L25" s="69"/>
      <c r="Q25" s="69"/>
      <c r="R25" s="69"/>
      <c r="S25" s="69"/>
      <c r="T25" s="69"/>
      <c r="U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</row>
    <row r="26" spans="3:47" ht="15" thickBot="1">
      <c r="C26" s="76" t="s">
        <v>183</v>
      </c>
      <c r="D26" s="77">
        <f>D25*(1+E10)/E12</f>
        <v>8495.8382312433441</v>
      </c>
      <c r="E26" s="78">
        <f>E25</f>
        <v>0.5405280095915117</v>
      </c>
      <c r="F26" s="95">
        <f t="shared" si="2"/>
        <v>4592.2385289454342</v>
      </c>
      <c r="G26" s="95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</row>
    <row r="27" spans="3:47"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</row>
    <row r="28" spans="3:47"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</row>
    <row r="29" spans="3:47"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</row>
    <row r="30" spans="3:47"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</row>
    <row r="31" spans="3:47"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</row>
    <row r="32" spans="3:47"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</row>
    <row r="33" spans="11:47"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</row>
    <row r="34" spans="11:47"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</row>
    <row r="35" spans="11:47"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</row>
    <row r="36" spans="11:47"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</row>
    <row r="37" spans="11:47"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</row>
    <row r="38" spans="11:47"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Z38" s="69"/>
      <c r="AA38" s="69" t="s">
        <v>157</v>
      </c>
      <c r="AB38" s="69" t="s">
        <v>158</v>
      </c>
      <c r="AC38" s="69" t="s">
        <v>159</v>
      </c>
      <c r="AD38" s="69" t="s">
        <v>160</v>
      </c>
    </row>
    <row r="39" spans="11:47"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Z39" s="69"/>
      <c r="AA39" s="69" t="s">
        <v>137</v>
      </c>
      <c r="AB39" s="69" t="s">
        <v>182</v>
      </c>
      <c r="AC39" s="69" t="s">
        <v>169</v>
      </c>
      <c r="AD39" s="69" t="s">
        <v>169</v>
      </c>
    </row>
    <row r="40" spans="11:47"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Z40" s="69"/>
      <c r="AA40" s="69" t="s">
        <v>138</v>
      </c>
      <c r="AB40" s="69" t="s">
        <v>173</v>
      </c>
      <c r="AC40" s="69" t="s">
        <v>138</v>
      </c>
      <c r="AD40" s="69" t="s">
        <v>173</v>
      </c>
    </row>
    <row r="41" spans="11:47"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Z41" s="69"/>
      <c r="AA41" s="69" t="s">
        <v>139</v>
      </c>
      <c r="AB41" s="69" t="s">
        <v>174</v>
      </c>
      <c r="AC41" s="69" t="s">
        <v>139</v>
      </c>
      <c r="AD41" s="69" t="s">
        <v>174</v>
      </c>
    </row>
    <row r="42" spans="11:47"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Z42" s="69"/>
      <c r="AA42" s="69" t="s">
        <v>163</v>
      </c>
      <c r="AB42" s="69" t="s">
        <v>163</v>
      </c>
      <c r="AC42" s="69" t="s">
        <v>163</v>
      </c>
      <c r="AD42" s="69" t="s">
        <v>163</v>
      </c>
    </row>
    <row r="43" spans="11:47"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Z43" s="69"/>
      <c r="AA43" s="69" t="s">
        <v>164</v>
      </c>
      <c r="AB43" s="69" t="s">
        <v>164</v>
      </c>
      <c r="AC43" s="69" t="s">
        <v>164</v>
      </c>
      <c r="AD43" s="69" t="s">
        <v>164</v>
      </c>
    </row>
    <row r="44" spans="11:47"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Z44" s="69"/>
      <c r="AA44" s="69" t="s">
        <v>165</v>
      </c>
      <c r="AB44" s="69" t="s">
        <v>165</v>
      </c>
      <c r="AC44" s="69" t="s">
        <v>165</v>
      </c>
      <c r="AD44" s="69" t="s">
        <v>165</v>
      </c>
    </row>
    <row r="45" spans="11:47"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Z45" s="69"/>
      <c r="AA45" s="69" t="s">
        <v>166</v>
      </c>
      <c r="AB45" s="69" t="s">
        <v>166</v>
      </c>
      <c r="AC45" s="69" t="s">
        <v>166</v>
      </c>
      <c r="AD45" s="69" t="s">
        <v>166</v>
      </c>
    </row>
    <row r="46" spans="11:47"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Z46" s="69"/>
      <c r="AA46" s="69" t="s">
        <v>167</v>
      </c>
      <c r="AB46" s="69" t="s">
        <v>140</v>
      </c>
      <c r="AC46" s="69" t="s">
        <v>167</v>
      </c>
      <c r="AD46" s="69" t="s">
        <v>167</v>
      </c>
    </row>
    <row r="47" spans="11:47"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Z47" s="69"/>
      <c r="AA47" s="69"/>
      <c r="AB47" s="69"/>
      <c r="AC47" s="69"/>
      <c r="AD47" s="69"/>
    </row>
    <row r="48" spans="11:47"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</row>
    <row r="49" spans="11:21"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</row>
    <row r="50" spans="11:21"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</row>
    <row r="51" spans="11:21"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</row>
    <row r="52" spans="11:21"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</row>
    <row r="53" spans="11:21"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</row>
    <row r="54" spans="11:21"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</row>
    <row r="55" spans="11:21"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</row>
    <row r="56" spans="11:21"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</row>
    <row r="57" spans="11:21"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</row>
    <row r="58" spans="11:21"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</row>
    <row r="59" spans="11:21"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</row>
    <row r="60" spans="11:21"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</row>
    <row r="61" spans="11:21"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</row>
    <row r="62" spans="11:21"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</row>
    <row r="63" spans="11:21"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</row>
    <row r="64" spans="11:21"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</row>
    <row r="65" spans="11:21"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</row>
    <row r="66" spans="11:21"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</row>
    <row r="67" spans="11:21"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</row>
    <row r="68" spans="11:21"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</row>
    <row r="69" spans="11:21"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</row>
    <row r="70" spans="11:21"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</row>
    <row r="71" spans="11:21"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</row>
    <row r="72" spans="11:21"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</row>
    <row r="73" spans="11:21"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</row>
    <row r="74" spans="11:21"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</row>
    <row r="75" spans="11:21"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</row>
    <row r="76" spans="11:21"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</row>
    <row r="77" spans="11:21"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</row>
    <row r="78" spans="11:21"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</row>
    <row r="79" spans="11:21"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 spans="11:21"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</row>
    <row r="81" spans="11:21"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11:21"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</row>
    <row r="83" spans="11:21"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</row>
    <row r="84" spans="11:21"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</row>
    <row r="85" spans="11:21"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</row>
    <row r="86" spans="11:21"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</row>
    <row r="87" spans="11:21"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11:21"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</row>
    <row r="89" spans="11:21"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</row>
    <row r="90" spans="11:21"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</row>
    <row r="91" spans="11:21"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</row>
    <row r="92" spans="11:21"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</row>
    <row r="93" spans="11:21"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</row>
    <row r="94" spans="11:21"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</row>
    <row r="95" spans="11:21"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</row>
    <row r="96" spans="11:21"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</row>
    <row r="97" spans="11:21"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</row>
    <row r="98" spans="11:21"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</row>
    <row r="99" spans="11:21"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</row>
    <row r="100" spans="11:21"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</row>
    <row r="101" spans="11:21"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</row>
    <row r="102" spans="11:21"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</row>
    <row r="103" spans="11:21"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</row>
    <row r="104" spans="11:21"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</row>
    <row r="105" spans="11:21"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</row>
    <row r="106" spans="11:21"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</row>
    <row r="107" spans="11:21"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1:21"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1:21"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1:21"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 spans="11:21"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 spans="11:21"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 spans="11:21"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</row>
    <row r="114" spans="11:21"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</sheetData>
  <mergeCells count="19">
    <mergeCell ref="F26:G26"/>
    <mergeCell ref="F3:G4"/>
    <mergeCell ref="F5:G6"/>
    <mergeCell ref="F7:G13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14:G15"/>
    <mergeCell ref="C5:D5"/>
    <mergeCell ref="C3:E4"/>
    <mergeCell ref="C14:C15"/>
    <mergeCell ref="D14:D15"/>
    <mergeCell ref="E14:E15"/>
  </mergeCells>
  <conditionalFormatting sqref="F5:G6">
    <cfRule type="containsText" dxfId="3" priority="1" operator="containsText" text="Fairly Valued">
      <formula>NOT(ISERROR(SEARCH("Fairly Valued",F5)))</formula>
    </cfRule>
    <cfRule type="containsText" dxfId="2" priority="2" operator="containsText" text="Fairly Valued ">
      <formula>NOT(ISERROR(SEARCH("Fairly Valued ",F5)))</formula>
    </cfRule>
    <cfRule type="containsText" dxfId="1" priority="3" operator="containsText" text="Overvalued">
      <formula>NOT(ISERROR(SEARCH("Overvalued",F5)))</formula>
    </cfRule>
    <cfRule type="containsText" dxfId="0" priority="4" operator="containsText" text="Undervalued">
      <formula>NOT(ISERROR(SEARCH("Undervalued",F5)))</formula>
    </cfRule>
  </conditionalFormatting>
  <dataValidations count="4">
    <dataValidation type="list" allowBlank="1" showInputMessage="1" showErrorMessage="1" sqref="D9" xr:uid="{3BE87751-5A75-4F37-BFF4-1E0D2EF0AA88}">
      <formula1>$AA$39:$AA$46</formula1>
    </dataValidation>
    <dataValidation type="list" allowBlank="1" showInputMessage="1" showErrorMessage="1" sqref="D10" xr:uid="{3066B9AE-D353-46EB-AE75-7E22EEDAE98A}">
      <formula1>$AB$39:$AB$46</formula1>
    </dataValidation>
    <dataValidation type="list" allowBlank="1" showInputMessage="1" showErrorMessage="1" sqref="D11" xr:uid="{B38D53D1-B053-402F-8793-1D0D46708F73}">
      <formula1>$AC$39:$AC$46</formula1>
    </dataValidation>
    <dataValidation type="list" allowBlank="1" showInputMessage="1" showErrorMessage="1" sqref="D12" xr:uid="{BC71BC51-9C78-4E1A-A99B-F96000B4BF3C}">
      <formula1>$AD$39:$AD$46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6332-FEBC-4DBB-BE0E-A11AA2CAB18D}">
  <sheetPr>
    <tabColor rgb="FF002060"/>
  </sheetPr>
  <dimension ref="A1"/>
  <sheetViews>
    <sheetView showGridLines="0"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7356-9888-440A-A546-BD63750C3CB9}">
  <dimension ref="B1:R72"/>
  <sheetViews>
    <sheetView showGridLines="0" topLeftCell="A10" workbookViewId="0">
      <selection activeCell="D4" sqref="D4:D23"/>
    </sheetView>
  </sheetViews>
  <sheetFormatPr defaultRowHeight="14.4"/>
  <cols>
    <col min="1" max="1" width="2.33203125" customWidth="1"/>
    <col min="2" max="2" width="11.21875" bestFit="1" customWidth="1"/>
    <col min="5" max="5" width="10.77734375" bestFit="1" customWidth="1"/>
    <col min="7" max="11" width="14.33203125" bestFit="1" customWidth="1"/>
    <col min="12" max="14" width="15.33203125" bestFit="1" customWidth="1"/>
    <col min="16" max="16" width="20.109375" customWidth="1"/>
    <col min="17" max="17" width="10.33203125" customWidth="1"/>
  </cols>
  <sheetData>
    <row r="1" spans="2:18" ht="15" thickBot="1"/>
    <row r="2" spans="2:18">
      <c r="B2" s="53" t="s">
        <v>105</v>
      </c>
      <c r="C2" s="54" t="s">
        <v>125</v>
      </c>
      <c r="D2" s="54" t="s">
        <v>106</v>
      </c>
      <c r="E2" s="1" t="s">
        <v>126</v>
      </c>
      <c r="F2" s="1" t="s">
        <v>127</v>
      </c>
      <c r="G2" s="1" t="s">
        <v>128</v>
      </c>
      <c r="H2" s="1" t="s">
        <v>129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</row>
    <row r="3" spans="2:18" ht="4.0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8">
      <c r="B4" s="16">
        <v>2024</v>
      </c>
      <c r="C4" s="16">
        <v>22.82</v>
      </c>
      <c r="D4" s="22">
        <v>1.3100000000000001E-2</v>
      </c>
      <c r="E4" s="23">
        <v>5255.0011111111107</v>
      </c>
      <c r="F4" s="24">
        <f>E4/C4</f>
        <v>230.28050443081116</v>
      </c>
      <c r="G4" s="21">
        <f t="shared" ref="G4:G64" si="0">_xlfn.RRI(3,F7,F4)</f>
        <v>0.10323641972777242</v>
      </c>
      <c r="H4" s="21">
        <f t="shared" ref="H4:H62" si="1">_xlfn.RRI(5,F9,F4)</f>
        <v>0.14572906701223176</v>
      </c>
      <c r="I4" s="21">
        <f t="shared" ref="I4:I60" si="2">_xlfn.RRI(7,E11,E4)</f>
        <v>0.11529299241632951</v>
      </c>
      <c r="J4" s="21">
        <f t="shared" ref="J4:J57" si="3">_xlfn.RRI(10,E14,E4)</f>
        <v>0.10531619324718311</v>
      </c>
      <c r="K4" s="21">
        <f t="shared" ref="K4:K52" si="4">_xlfn.RRI(15,E19,E4)</f>
        <v>0.12104470862855821</v>
      </c>
      <c r="L4" s="21">
        <f t="shared" ref="L4:L47" si="5">_xlfn.RRI(20,E24,E4)</f>
        <v>7.9851907831106406E-2</v>
      </c>
      <c r="M4" s="21">
        <f t="shared" ref="M4:M37" si="6">_xlfn.RRI(30,E34,E4)</f>
        <v>8.4551411685052313E-2</v>
      </c>
      <c r="N4" s="21">
        <f t="shared" ref="N4:N17" si="7">_xlfn.RRI(50,E54,E4)</f>
        <v>8.6617891742193143E-2</v>
      </c>
      <c r="O4" s="16"/>
    </row>
    <row r="5" spans="2:18">
      <c r="B5" s="16">
        <v>2023</v>
      </c>
      <c r="C5" s="16">
        <v>23.11</v>
      </c>
      <c r="D5" s="25">
        <v>1.4999999999999999E-2</v>
      </c>
      <c r="E5" s="23">
        <v>4280.7849999999999</v>
      </c>
      <c r="F5" s="24">
        <f t="shared" ref="F5:F68" si="8">E5/C5</f>
        <v>185.23517957594115</v>
      </c>
      <c r="G5" s="21">
        <f t="shared" si="0"/>
        <v>4.0979098502450961E-2</v>
      </c>
      <c r="H5" s="21">
        <f t="shared" si="1"/>
        <v>9.7468184092933896E-2</v>
      </c>
      <c r="I5" s="21">
        <f t="shared" si="2"/>
        <v>0.10771420965069045</v>
      </c>
      <c r="J5" s="21">
        <f t="shared" si="3"/>
        <v>0.10052901064111341</v>
      </c>
      <c r="K5" s="21">
        <f t="shared" si="4"/>
        <v>8.7234349562182345E-2</v>
      </c>
      <c r="L5" s="21">
        <f t="shared" si="5"/>
        <v>7.7405831782073831E-2</v>
      </c>
      <c r="M5" s="21">
        <f t="shared" si="6"/>
        <v>7.7867014453269601E-2</v>
      </c>
      <c r="N5" s="21">
        <f t="shared" si="7"/>
        <v>7.6486272064739902E-2</v>
      </c>
      <c r="O5" s="16"/>
    </row>
    <row r="6" spans="2:18">
      <c r="B6" s="16">
        <v>2022</v>
      </c>
      <c r="C6" s="16">
        <v>35.96</v>
      </c>
      <c r="D6" s="25">
        <v>1.7100000000000001E-2</v>
      </c>
      <c r="E6" s="23">
        <v>4100.7008333333333</v>
      </c>
      <c r="F6" s="24">
        <f t="shared" si="8"/>
        <v>114.03506210604375</v>
      </c>
      <c r="G6" s="21">
        <f t="shared" si="0"/>
        <v>-7.5005018747933416E-3</v>
      </c>
      <c r="H6" s="21">
        <f t="shared" si="1"/>
        <v>6.5375687463469223E-3</v>
      </c>
      <c r="I6" s="21">
        <f t="shared" si="2"/>
        <v>0.10325746693358595</v>
      </c>
      <c r="J6" s="21">
        <f t="shared" si="3"/>
        <v>0.11509442453565599</v>
      </c>
      <c r="K6" s="21">
        <f t="shared" si="4"/>
        <v>7.0464726648204801E-2</v>
      </c>
      <c r="L6" s="21">
        <f t="shared" si="5"/>
        <v>7.3341708191935195E-2</v>
      </c>
      <c r="M6" s="21">
        <f t="shared" si="6"/>
        <v>7.9280666329135663E-2</v>
      </c>
      <c r="N6" s="21">
        <f t="shared" si="7"/>
        <v>7.5206908412957185E-2</v>
      </c>
      <c r="O6" s="16"/>
    </row>
    <row r="7" spans="2:18">
      <c r="B7" s="16">
        <v>2021</v>
      </c>
      <c r="C7" s="16">
        <v>24.88</v>
      </c>
      <c r="D7" s="25">
        <v>1.29E-2</v>
      </c>
      <c r="E7" s="23">
        <v>4266.7950000000001</v>
      </c>
      <c r="F7" s="24">
        <f t="shared" si="8"/>
        <v>171.49497588424438</v>
      </c>
      <c r="G7" s="21">
        <f t="shared" si="0"/>
        <v>0.13805314045122685</v>
      </c>
      <c r="H7" s="21">
        <f t="shared" si="1"/>
        <v>0.10417326947455297</v>
      </c>
      <c r="I7" s="21">
        <f t="shared" si="2"/>
        <v>0.11995141941140353</v>
      </c>
      <c r="J7" s="21">
        <f t="shared" si="3"/>
        <v>0.12893199173271586</v>
      </c>
      <c r="K7" s="21">
        <f t="shared" si="4"/>
        <v>8.1867051771722155E-2</v>
      </c>
      <c r="L7" s="21">
        <f t="shared" si="5"/>
        <v>6.5834684891192596E-2</v>
      </c>
      <c r="M7" s="21">
        <f t="shared" si="6"/>
        <v>8.431874436815745E-2</v>
      </c>
      <c r="N7" s="21">
        <f t="shared" si="7"/>
        <v>7.8331862722663015E-2</v>
      </c>
      <c r="O7" s="16"/>
      <c r="P7" s="1" t="s">
        <v>175</v>
      </c>
      <c r="Q7" s="1" t="s">
        <v>172</v>
      </c>
      <c r="R7" s="68">
        <f>AVERAGE(G4:G65)</f>
        <v>7.901042321859536E-2</v>
      </c>
    </row>
    <row r="8" spans="2:18">
      <c r="B8" s="16">
        <v>2020</v>
      </c>
      <c r="C8" s="16">
        <v>19.600000000000001</v>
      </c>
      <c r="D8" s="25">
        <v>1.5800000000000002E-2</v>
      </c>
      <c r="E8" s="23">
        <v>3218.4999999999995</v>
      </c>
      <c r="F8" s="24">
        <f t="shared" si="8"/>
        <v>164.20918367346934</v>
      </c>
      <c r="G8" s="21">
        <f t="shared" si="0"/>
        <v>0.14157117797472485</v>
      </c>
      <c r="H8" s="21">
        <f t="shared" si="1"/>
        <v>7.6541614999591667E-2</v>
      </c>
      <c r="I8" s="21">
        <f t="shared" si="2"/>
        <v>0.10086739001733402</v>
      </c>
      <c r="J8" s="21">
        <f t="shared" si="3"/>
        <v>0.10943344940580113</v>
      </c>
      <c r="K8" s="21">
        <f t="shared" si="4"/>
        <v>6.756654855919253E-2</v>
      </c>
      <c r="L8" s="21">
        <f t="shared" si="5"/>
        <v>4.1505008787100062E-2</v>
      </c>
      <c r="M8" s="21">
        <f t="shared" si="6"/>
        <v>7.8379094570295571E-2</v>
      </c>
      <c r="N8" s="21">
        <f t="shared" si="7"/>
        <v>7.5842052662395965E-2</v>
      </c>
      <c r="O8" s="16"/>
    </row>
    <row r="9" spans="2:18">
      <c r="B9" s="16">
        <v>2019</v>
      </c>
      <c r="C9" s="16">
        <v>24.97</v>
      </c>
      <c r="D9" s="25">
        <v>1.83E-2</v>
      </c>
      <c r="E9" s="23">
        <v>2912.500833333333</v>
      </c>
      <c r="F9" s="24">
        <f t="shared" si="8"/>
        <v>116.64000133493525</v>
      </c>
      <c r="G9" s="21">
        <f t="shared" si="0"/>
        <v>3.7355037464092966E-2</v>
      </c>
      <c r="H9" s="21">
        <f t="shared" si="1"/>
        <v>5.7057556398207865E-3</v>
      </c>
      <c r="I9" s="21">
        <f t="shared" si="2"/>
        <v>0.11265527381924501</v>
      </c>
      <c r="J9" s="21">
        <f t="shared" si="3"/>
        <v>0.11893207736283706</v>
      </c>
      <c r="K9" s="21">
        <f t="shared" si="4"/>
        <v>6.5119861058728912E-2</v>
      </c>
      <c r="L9" s="21">
        <f t="shared" si="5"/>
        <v>4.0124031238897739E-2</v>
      </c>
      <c r="M9" s="21">
        <f t="shared" si="6"/>
        <v>7.6075944522975947E-2</v>
      </c>
      <c r="N9" s="21">
        <f t="shared" si="7"/>
        <v>7.0224755036798259E-2</v>
      </c>
      <c r="O9" s="16"/>
      <c r="P9" s="1" t="s">
        <v>136</v>
      </c>
      <c r="Q9" s="1" t="s">
        <v>173</v>
      </c>
      <c r="R9" s="68">
        <f>AVERAGE(H4:H63)</f>
        <v>7.1395974601393075E-2</v>
      </c>
    </row>
    <row r="10" spans="2:18">
      <c r="B10" s="16">
        <v>2018</v>
      </c>
      <c r="C10" s="16">
        <v>23.59</v>
      </c>
      <c r="D10" s="25">
        <v>2.0899999999999998E-2</v>
      </c>
      <c r="E10" s="23">
        <v>2744.68</v>
      </c>
      <c r="F10" s="24">
        <f t="shared" si="8"/>
        <v>116.34930055108096</v>
      </c>
      <c r="G10" s="21">
        <f t="shared" si="0"/>
        <v>8.1074308855260124E-3</v>
      </c>
      <c r="H10" s="21">
        <f t="shared" si="1"/>
        <v>1.0446343060976471E-2</v>
      </c>
      <c r="I10" s="21">
        <f t="shared" si="2"/>
        <v>0.11652080600221004</v>
      </c>
      <c r="J10" s="21">
        <f t="shared" si="3"/>
        <v>8.4380195815683123E-2</v>
      </c>
      <c r="K10" s="21">
        <f t="shared" si="4"/>
        <v>7.2268750523588832E-2</v>
      </c>
      <c r="L10" s="21">
        <f t="shared" si="5"/>
        <v>4.7531028863484925E-2</v>
      </c>
      <c r="M10" s="21">
        <f t="shared" si="6"/>
        <v>8.0933058312622652E-2</v>
      </c>
      <c r="N10" s="21">
        <f t="shared" si="7"/>
        <v>6.8769384416800472E-2</v>
      </c>
      <c r="O10" s="16"/>
    </row>
    <row r="11" spans="2:18">
      <c r="B11" s="16">
        <v>2017</v>
      </c>
      <c r="C11" s="16">
        <v>22.18</v>
      </c>
      <c r="D11" s="25">
        <v>1.84E-2</v>
      </c>
      <c r="E11" s="23">
        <v>2448.2174999999997</v>
      </c>
      <c r="F11" s="24">
        <f t="shared" si="8"/>
        <v>110.37950856627592</v>
      </c>
      <c r="G11" s="21">
        <f t="shared" si="0"/>
        <v>-8.8671450988814238E-3</v>
      </c>
      <c r="H11" s="21">
        <f t="shared" si="1"/>
        <v>5.4549289741886442E-2</v>
      </c>
      <c r="I11" s="21">
        <f t="shared" si="2"/>
        <v>0.11547138664772971</v>
      </c>
      <c r="J11" s="21">
        <f t="shared" si="3"/>
        <v>5.1859498352814004E-2</v>
      </c>
      <c r="K11" s="21">
        <f t="shared" si="4"/>
        <v>6.1818126325879907E-2</v>
      </c>
      <c r="L11" s="21">
        <f t="shared" si="5"/>
        <v>5.2931005883058768E-2</v>
      </c>
      <c r="M11" s="21">
        <f t="shared" si="6"/>
        <v>7.4088974764909388E-2</v>
      </c>
      <c r="N11" s="21">
        <f t="shared" si="7"/>
        <v>6.7844492854548744E-2</v>
      </c>
      <c r="O11" s="16"/>
      <c r="P11" s="1" t="s">
        <v>136</v>
      </c>
      <c r="Q11" s="1" t="s">
        <v>174</v>
      </c>
      <c r="R11" s="68">
        <f>AVERAGE(I4:I61)</f>
        <v>7.1832190564011883E-2</v>
      </c>
    </row>
    <row r="12" spans="2:18">
      <c r="B12" s="16">
        <v>2016</v>
      </c>
      <c r="C12" s="16">
        <v>20.02</v>
      </c>
      <c r="D12" s="25">
        <v>2.0299999999999999E-2</v>
      </c>
      <c r="E12" s="23">
        <v>2091.8441666666663</v>
      </c>
      <c r="F12" s="24">
        <f t="shared" si="8"/>
        <v>104.48772061272059</v>
      </c>
      <c r="G12" s="21">
        <f t="shared" si="0"/>
        <v>-1.8351696793852512E-2</v>
      </c>
      <c r="H12" s="21">
        <f t="shared" si="1"/>
        <v>0.11255713987942162</v>
      </c>
      <c r="I12" s="21">
        <f t="shared" si="2"/>
        <v>0.11991687219575642</v>
      </c>
      <c r="J12" s="21">
        <f t="shared" si="3"/>
        <v>4.7860807331278732E-2</v>
      </c>
      <c r="K12" s="21">
        <f t="shared" si="4"/>
        <v>3.8201460732823156E-2</v>
      </c>
      <c r="L12" s="21">
        <f t="shared" si="5"/>
        <v>5.8512269846020981E-2</v>
      </c>
      <c r="M12" s="21">
        <f t="shared" si="6"/>
        <v>7.5388233590466314E-2</v>
      </c>
      <c r="N12" s="21">
        <f t="shared" si="7"/>
        <v>6.6095277594709234E-2</v>
      </c>
      <c r="O12" s="16"/>
    </row>
    <row r="13" spans="2:18">
      <c r="B13" s="16">
        <v>2015</v>
      </c>
      <c r="C13" s="16">
        <v>18.149999999999999</v>
      </c>
      <c r="D13" s="25">
        <v>2.1100000000000001E-2</v>
      </c>
      <c r="E13" s="23">
        <v>2061.1991666666668</v>
      </c>
      <c r="F13" s="24">
        <f t="shared" si="8"/>
        <v>113.56469237832876</v>
      </c>
      <c r="G13" s="21">
        <f t="shared" si="0"/>
        <v>0.10296846769886092</v>
      </c>
      <c r="H13" s="21">
        <f t="shared" si="1"/>
        <v>0.47863836939527116</v>
      </c>
      <c r="I13" s="21">
        <f t="shared" si="2"/>
        <v>7.768540695959758E-2</v>
      </c>
      <c r="J13" s="21">
        <f t="shared" si="3"/>
        <v>5.4967498335915854E-2</v>
      </c>
      <c r="K13" s="21">
        <f t="shared" si="4"/>
        <v>2.4816824956665595E-2</v>
      </c>
      <c r="L13" s="21">
        <f t="shared" si="5"/>
        <v>6.9105412566428326E-2</v>
      </c>
      <c r="M13" s="21">
        <f t="shared" si="6"/>
        <v>8.3313682784542431E-2</v>
      </c>
      <c r="N13" s="21">
        <f t="shared" si="7"/>
        <v>6.5064679094246625E-2</v>
      </c>
      <c r="O13" s="16"/>
      <c r="P13" s="1" t="s">
        <v>176</v>
      </c>
      <c r="Q13" s="1" t="s">
        <v>163</v>
      </c>
      <c r="R13" s="68">
        <f>AVERAGE(J4:J58)</f>
        <v>7.073599151073702E-2</v>
      </c>
    </row>
    <row r="14" spans="2:18">
      <c r="B14" s="16">
        <v>2014</v>
      </c>
      <c r="C14" s="16">
        <v>17.03</v>
      </c>
      <c r="D14" s="25">
        <v>1.9199999999999998E-2</v>
      </c>
      <c r="E14" s="23">
        <v>1930.6675000000002</v>
      </c>
      <c r="F14" s="24">
        <f t="shared" si="8"/>
        <v>113.36861421021727</v>
      </c>
      <c r="G14" s="21">
        <f t="shared" si="0"/>
        <v>0.22747616996945585</v>
      </c>
      <c r="H14" s="21">
        <f t="shared" si="1"/>
        <v>0.2077547329628775</v>
      </c>
      <c r="I14" s="21">
        <f t="shared" si="2"/>
        <v>3.9043058752410209E-2</v>
      </c>
      <c r="J14" s="21">
        <f t="shared" si="3"/>
        <v>5.4974268874850685E-2</v>
      </c>
      <c r="K14" s="21">
        <f t="shared" si="4"/>
        <v>2.5359758932214982E-2</v>
      </c>
      <c r="L14" s="21">
        <f t="shared" si="5"/>
        <v>7.4315767075988637E-2</v>
      </c>
      <c r="M14" s="21">
        <f t="shared" si="6"/>
        <v>8.645252891548183E-2</v>
      </c>
      <c r="N14" s="21">
        <f t="shared" si="7"/>
        <v>6.5381230588645423E-2</v>
      </c>
      <c r="O14" s="16"/>
    </row>
    <row r="15" spans="2:18">
      <c r="B15" s="16">
        <v>2013</v>
      </c>
      <c r="C15" s="16">
        <v>14.87</v>
      </c>
      <c r="D15" s="25">
        <v>1.9400000000000001E-2</v>
      </c>
      <c r="E15" s="23">
        <v>1642.511666666667</v>
      </c>
      <c r="F15" s="24">
        <f t="shared" si="8"/>
        <v>110.45808114772476</v>
      </c>
      <c r="G15" s="21">
        <f t="shared" si="0"/>
        <v>0.9014635640217834</v>
      </c>
      <c r="H15" s="21">
        <f t="shared" si="1"/>
        <v>9.4496190565713567E-2</v>
      </c>
      <c r="I15" s="21">
        <f t="shared" si="2"/>
        <v>3.2766536884362596E-2</v>
      </c>
      <c r="J15" s="21">
        <f t="shared" si="3"/>
        <v>5.4768493273790186E-2</v>
      </c>
      <c r="K15" s="21">
        <f t="shared" si="4"/>
        <v>2.8072268220647789E-2</v>
      </c>
      <c r="L15" s="21">
        <f t="shared" si="5"/>
        <v>6.6711616810232188E-2</v>
      </c>
      <c r="M15" s="21">
        <f t="shared" si="6"/>
        <v>8.0623846830659263E-2</v>
      </c>
      <c r="N15" s="21">
        <f t="shared" si="7"/>
        <v>6.5184837985333255E-2</v>
      </c>
      <c r="O15" s="16"/>
      <c r="P15" s="1" t="s">
        <v>176</v>
      </c>
      <c r="Q15" s="1" t="s">
        <v>164</v>
      </c>
      <c r="R15" s="68">
        <f>AVERAGE(K4:K53)</f>
        <v>7.0466939950103322E-2</v>
      </c>
    </row>
    <row r="16" spans="2:18">
      <c r="B16" s="16">
        <v>2012</v>
      </c>
      <c r="C16" s="16">
        <v>16.3</v>
      </c>
      <c r="D16" s="25">
        <v>2.1999999999999999E-2</v>
      </c>
      <c r="E16" s="23">
        <v>1379.5633333333335</v>
      </c>
      <c r="F16" s="24">
        <f t="shared" si="8"/>
        <v>84.635787321063404</v>
      </c>
      <c r="G16" s="21">
        <f t="shared" si="0"/>
        <v>0.24256270317788964</v>
      </c>
      <c r="H16" s="21">
        <f t="shared" si="1"/>
        <v>7.042744092376596E-3</v>
      </c>
      <c r="I16" s="21">
        <f t="shared" si="2"/>
        <v>1.9265906782431896E-2</v>
      </c>
      <c r="J16" s="21">
        <f t="shared" si="3"/>
        <v>3.3152347635600155E-2</v>
      </c>
      <c r="K16" s="21">
        <f t="shared" si="4"/>
        <v>3.1001576073252712E-2</v>
      </c>
      <c r="L16" s="21">
        <f t="shared" si="5"/>
        <v>6.180746408217197E-2</v>
      </c>
      <c r="M16" s="21">
        <f t="shared" si="6"/>
        <v>8.4888802130110408E-2</v>
      </c>
      <c r="N16" s="21">
        <f t="shared" si="7"/>
        <v>6.3882284906530584E-2</v>
      </c>
      <c r="O16" s="16"/>
    </row>
    <row r="17" spans="2:18">
      <c r="B17" s="16">
        <v>2011</v>
      </c>
      <c r="C17" s="16">
        <v>20.7</v>
      </c>
      <c r="D17" s="25">
        <v>2.1299999999999999E-2</v>
      </c>
      <c r="E17" s="23">
        <v>1268.8900000000001</v>
      </c>
      <c r="F17" s="24">
        <f t="shared" si="8"/>
        <v>61.29903381642513</v>
      </c>
      <c r="G17" s="21">
        <f t="shared" si="0"/>
        <v>-4.4767400159870907E-2</v>
      </c>
      <c r="H17" s="21">
        <f t="shared" si="1"/>
        <v>-1.3369327144831744E-2</v>
      </c>
      <c r="I17" s="21">
        <f t="shared" si="2"/>
        <v>1.6628231617025868E-2</v>
      </c>
      <c r="J17" s="21">
        <f t="shared" si="3"/>
        <v>6.2639590658939426E-3</v>
      </c>
      <c r="K17" s="21">
        <f t="shared" si="4"/>
        <v>4.3408023099132054E-2</v>
      </c>
      <c r="L17" s="21">
        <f t="shared" si="5"/>
        <v>6.2677677537315235E-2</v>
      </c>
      <c r="M17" s="21">
        <f t="shared" si="6"/>
        <v>7.9449729595566065E-2</v>
      </c>
      <c r="N17" s="21">
        <f t="shared" si="7"/>
        <v>6.0820276944668183E-2</v>
      </c>
      <c r="O17" s="16"/>
      <c r="P17" s="1" t="s">
        <v>136</v>
      </c>
      <c r="Q17" s="1" t="s">
        <v>165</v>
      </c>
      <c r="R17" s="68">
        <f>AVERAGE(L4:L48)</f>
        <v>7.3201059775638885E-2</v>
      </c>
    </row>
    <row r="18" spans="2:18">
      <c r="B18" s="16">
        <v>2010</v>
      </c>
      <c r="C18" s="16">
        <v>70.91</v>
      </c>
      <c r="D18" s="25">
        <v>1.83E-2</v>
      </c>
      <c r="E18" s="23">
        <v>1139.3074999999999</v>
      </c>
      <c r="F18" s="24">
        <f t="shared" si="8"/>
        <v>16.066951064729938</v>
      </c>
      <c r="G18" s="21">
        <f t="shared" si="0"/>
        <v>-0.41851347934763139</v>
      </c>
      <c r="H18" s="21">
        <f t="shared" si="1"/>
        <v>-0.21266283936454677</v>
      </c>
      <c r="I18" s="21">
        <f t="shared" si="2"/>
        <v>2.4203564068530081E-2</v>
      </c>
      <c r="J18" s="21">
        <f t="shared" si="3"/>
        <v>-2.2264306246051357E-2</v>
      </c>
      <c r="K18" s="21">
        <f t="shared" si="4"/>
        <v>5.082106673349096E-2</v>
      </c>
      <c r="L18" s="21">
        <f t="shared" si="5"/>
        <v>6.3179422097027649E-2</v>
      </c>
      <c r="M18" s="21">
        <f t="shared" si="6"/>
        <v>7.8274947364126657E-2</v>
      </c>
      <c r="N18" s="21">
        <f>_xlfn.RRI(50,E68,E18)</f>
        <v>6.2165902330781009E-2</v>
      </c>
      <c r="O18" s="16"/>
    </row>
    <row r="19" spans="2:18">
      <c r="B19" s="16">
        <v>2009</v>
      </c>
      <c r="C19" s="16">
        <v>21.46</v>
      </c>
      <c r="D19" s="25">
        <v>2.0199999999999999E-2</v>
      </c>
      <c r="E19" s="23">
        <v>946.73583333333318</v>
      </c>
      <c r="F19" s="24">
        <f t="shared" si="8"/>
        <v>44.116301646474049</v>
      </c>
      <c r="G19" s="21">
        <f t="shared" si="0"/>
        <v>-0.12372683731685874</v>
      </c>
      <c r="H19" s="21">
        <f t="shared" si="1"/>
        <v>4.1671861796706233E-2</v>
      </c>
      <c r="I19" s="21">
        <f t="shared" si="2"/>
        <v>-7.1678446419917163E-3</v>
      </c>
      <c r="J19" s="21">
        <f t="shared" si="3"/>
        <v>-3.3133447286237239E-2</v>
      </c>
      <c r="K19" s="21">
        <f t="shared" si="4"/>
        <v>4.9246078710830199E-2</v>
      </c>
      <c r="L19" s="21">
        <f t="shared" si="5"/>
        <v>5.5267400973792125E-2</v>
      </c>
      <c r="M19" s="21">
        <f t="shared" si="6"/>
        <v>7.6737629780600614E-2</v>
      </c>
      <c r="N19" s="20" t="s">
        <v>141</v>
      </c>
      <c r="O19" s="16"/>
      <c r="P19" s="1" t="s">
        <v>136</v>
      </c>
      <c r="Q19" s="1" t="s">
        <v>166</v>
      </c>
      <c r="R19" s="68">
        <f>AVERAGE(M4:M38)</f>
        <v>7.9125951621372662E-2</v>
      </c>
    </row>
    <row r="20" spans="2:18">
      <c r="B20" s="16">
        <v>2008</v>
      </c>
      <c r="C20" s="16">
        <v>17.36</v>
      </c>
      <c r="D20" s="25">
        <v>3.2300000000000002E-2</v>
      </c>
      <c r="E20" s="23">
        <v>1220.8883333333331</v>
      </c>
      <c r="F20" s="24">
        <f t="shared" si="8"/>
        <v>70.327668970814116</v>
      </c>
      <c r="G20" s="21">
        <f t="shared" si="0"/>
        <v>9.8159695193319685E-2</v>
      </c>
      <c r="H20" s="21">
        <f t="shared" si="1"/>
        <v>0.27499894115722689</v>
      </c>
      <c r="I20" s="21">
        <f t="shared" si="2"/>
        <v>3.4173191217428123E-3</v>
      </c>
      <c r="J20" s="21">
        <f t="shared" si="3"/>
        <v>1.1934062117736843E-2</v>
      </c>
      <c r="K20" s="21">
        <f t="shared" si="4"/>
        <v>6.858038592530491E-2</v>
      </c>
      <c r="L20" s="21">
        <f t="shared" si="5"/>
        <v>7.9213601031939973E-2</v>
      </c>
      <c r="M20" s="21">
        <f t="shared" si="6"/>
        <v>8.8454990039123604E-2</v>
      </c>
      <c r="N20" s="20" t="s">
        <v>141</v>
      </c>
      <c r="O20" s="16"/>
    </row>
    <row r="21" spans="2:18">
      <c r="B21" s="16">
        <v>2007</v>
      </c>
      <c r="C21" s="16">
        <v>18.07</v>
      </c>
      <c r="D21" s="25">
        <v>1.8700000000000001E-2</v>
      </c>
      <c r="E21" s="23">
        <v>1476.6333333333334</v>
      </c>
      <c r="F21" s="24">
        <f t="shared" si="8"/>
        <v>81.717395314517617</v>
      </c>
      <c r="G21" s="21">
        <f t="shared" si="0"/>
        <v>0.31458910147399366</v>
      </c>
      <c r="H21" s="21">
        <f t="shared" si="1"/>
        <v>0.1772470988869006</v>
      </c>
      <c r="I21" s="21">
        <f t="shared" si="2"/>
        <v>4.8955338035159279E-3</v>
      </c>
      <c r="J21" s="21">
        <f t="shared" si="3"/>
        <v>5.4003604935877858E-2</v>
      </c>
      <c r="K21" s="21">
        <f t="shared" si="4"/>
        <v>8.8169210730729697E-2</v>
      </c>
      <c r="L21" s="21">
        <f t="shared" si="5"/>
        <v>8.5379267341552545E-2</v>
      </c>
      <c r="M21" s="21">
        <f t="shared" si="6"/>
        <v>9.45540994861791E-2</v>
      </c>
      <c r="N21" s="20" t="s">
        <v>141</v>
      </c>
      <c r="O21" s="16"/>
      <c r="P21" s="1" t="s">
        <v>136</v>
      </c>
      <c r="Q21" s="1" t="s">
        <v>140</v>
      </c>
      <c r="R21" s="68">
        <f>AVERAGE(N4:N18)</f>
        <v>6.9861207290534064E-2</v>
      </c>
    </row>
    <row r="22" spans="2:18">
      <c r="B22" s="16">
        <v>2006</v>
      </c>
      <c r="C22" s="16">
        <v>19.989999999999998</v>
      </c>
      <c r="D22" s="25">
        <v>1.7600000000000001E-2</v>
      </c>
      <c r="E22" s="23">
        <v>1310.6699999999998</v>
      </c>
      <c r="F22" s="24">
        <f t="shared" si="8"/>
        <v>65.566283141570779</v>
      </c>
      <c r="G22" s="21">
        <f t="shared" si="0"/>
        <v>0.46453971806283567</v>
      </c>
      <c r="H22" s="21">
        <f t="shared" si="1"/>
        <v>9.8182393054614181E-2</v>
      </c>
      <c r="I22" s="21">
        <f t="shared" si="2"/>
        <v>-1.6663688043420111E-3</v>
      </c>
      <c r="J22" s="21">
        <f t="shared" si="3"/>
        <v>6.9272004044282021E-2</v>
      </c>
      <c r="K22" s="21">
        <f t="shared" si="4"/>
        <v>8.6775992912135003E-2</v>
      </c>
      <c r="L22" s="21">
        <f t="shared" si="5"/>
        <v>8.9421951708504865E-2</v>
      </c>
      <c r="M22" s="21">
        <f t="shared" si="6"/>
        <v>8.8829882749263289E-2</v>
      </c>
      <c r="N22" s="20" t="s">
        <v>141</v>
      </c>
      <c r="O22" s="16"/>
    </row>
    <row r="23" spans="2:18">
      <c r="B23" s="16">
        <v>2005</v>
      </c>
      <c r="C23" s="16">
        <v>22.73</v>
      </c>
      <c r="D23" s="25">
        <v>1.7600000000000001E-2</v>
      </c>
      <c r="E23" s="23">
        <v>1207.0608333333332</v>
      </c>
      <c r="F23" s="24">
        <f t="shared" si="8"/>
        <v>53.104304150168637</v>
      </c>
      <c r="G23" s="21">
        <f t="shared" si="0"/>
        <v>0.1368882653282486</v>
      </c>
      <c r="H23" s="21">
        <f t="shared" si="1"/>
        <v>4.1436173914698671E-2</v>
      </c>
      <c r="I23" s="21">
        <f t="shared" si="2"/>
        <v>1.5438494259066404E-2</v>
      </c>
      <c r="J23" s="21">
        <f t="shared" si="3"/>
        <v>8.3432792936044109E-2</v>
      </c>
      <c r="K23" s="21">
        <f t="shared" si="4"/>
        <v>8.9301152397219363E-2</v>
      </c>
      <c r="L23" s="21">
        <f t="shared" si="5"/>
        <v>9.7771123939959903E-2</v>
      </c>
      <c r="M23" s="21">
        <f t="shared" si="6"/>
        <v>9.1980330656371789E-2</v>
      </c>
      <c r="N23" s="20" t="s">
        <v>141</v>
      </c>
      <c r="O23" s="16"/>
    </row>
    <row r="24" spans="2:18">
      <c r="B24" s="16">
        <v>2004</v>
      </c>
      <c r="C24" s="16">
        <v>31.43</v>
      </c>
      <c r="D24" s="25">
        <v>1.6199999999999999E-2</v>
      </c>
      <c r="E24" s="23">
        <v>1130.5475000000004</v>
      </c>
      <c r="F24" s="24">
        <f t="shared" si="8"/>
        <v>35.970330894050285</v>
      </c>
      <c r="G24" s="21">
        <f t="shared" si="0"/>
        <v>-4.3073128585217502E-2</v>
      </c>
      <c r="H24" s="21">
        <f t="shared" si="1"/>
        <v>-8.0055345990900362E-2</v>
      </c>
      <c r="I24" s="21">
        <f t="shared" si="2"/>
        <v>3.767760534835185E-2</v>
      </c>
      <c r="J24" s="21">
        <f t="shared" si="3"/>
        <v>9.4011864970883874E-2</v>
      </c>
      <c r="K24" s="21">
        <f t="shared" si="4"/>
        <v>8.7144724942057827E-2</v>
      </c>
      <c r="L24" s="21">
        <f t="shared" si="5"/>
        <v>0.10254214409861717</v>
      </c>
      <c r="M24" s="21">
        <f t="shared" si="6"/>
        <v>9.1152083180918497E-2</v>
      </c>
      <c r="N24" s="20" t="s">
        <v>141</v>
      </c>
      <c r="O24" s="16"/>
    </row>
    <row r="25" spans="2:18">
      <c r="B25" s="16">
        <v>2003</v>
      </c>
      <c r="C25" s="16">
        <v>46.17</v>
      </c>
      <c r="D25" s="25">
        <v>1.61E-2</v>
      </c>
      <c r="E25" s="23">
        <v>963.68916666666667</v>
      </c>
      <c r="F25" s="24">
        <f t="shared" si="8"/>
        <v>20.872626525160637</v>
      </c>
      <c r="G25" s="21">
        <f t="shared" si="0"/>
        <v>-0.21620307063670219</v>
      </c>
      <c r="H25" s="21">
        <f t="shared" si="1"/>
        <v>-0.17770980878305276</v>
      </c>
      <c r="I25" s="21">
        <f t="shared" si="2"/>
        <v>5.311326408661543E-2</v>
      </c>
      <c r="J25" s="21">
        <f t="shared" si="3"/>
        <v>7.8789972106739325E-2</v>
      </c>
      <c r="K25" s="21">
        <f t="shared" si="4"/>
        <v>8.966737674910541E-2</v>
      </c>
      <c r="L25" s="21">
        <f t="shared" si="5"/>
        <v>9.3788231822662604E-2</v>
      </c>
      <c r="M25" s="21">
        <f t="shared" si="6"/>
        <v>7.5873668316190024E-2</v>
      </c>
      <c r="N25" s="20" t="s">
        <v>141</v>
      </c>
      <c r="O25" s="16"/>
    </row>
    <row r="26" spans="2:18">
      <c r="B26" s="16">
        <v>2002</v>
      </c>
      <c r="C26" s="16">
        <v>27.55</v>
      </c>
      <c r="D26" s="25">
        <v>1.7899999999999999E-2</v>
      </c>
      <c r="E26" s="23">
        <v>995.63000000000011</v>
      </c>
      <c r="F26" s="24">
        <f t="shared" si="8"/>
        <v>36.13901996370236</v>
      </c>
      <c r="G26" s="21">
        <f t="shared" si="0"/>
        <v>-0.12847440509685182</v>
      </c>
      <c r="H26" s="21">
        <f t="shared" si="1"/>
        <v>-5.6233367790363142E-2</v>
      </c>
      <c r="I26" s="21">
        <f t="shared" si="2"/>
        <v>9.0861959458692798E-2</v>
      </c>
      <c r="J26" s="21">
        <f t="shared" si="3"/>
        <v>9.1257347825595581E-2</v>
      </c>
      <c r="K26" s="21">
        <f t="shared" si="4"/>
        <v>8.6501630654461925E-2</v>
      </c>
      <c r="L26" s="21">
        <f t="shared" si="5"/>
        <v>0.11172060839899567</v>
      </c>
      <c r="M26" s="21">
        <f t="shared" si="6"/>
        <v>7.6452175575512982E-2</v>
      </c>
      <c r="N26" s="20" t="s">
        <v>141</v>
      </c>
      <c r="O26" s="16"/>
    </row>
    <row r="27" spans="2:18">
      <c r="B27" s="16">
        <v>2001</v>
      </c>
      <c r="C27" s="16">
        <v>29.04</v>
      </c>
      <c r="D27" s="25">
        <v>1.37E-2</v>
      </c>
      <c r="E27" s="23">
        <v>1192.0783333333331</v>
      </c>
      <c r="F27" s="24">
        <f t="shared" si="8"/>
        <v>41.049529384756653</v>
      </c>
      <c r="G27" s="21">
        <f t="shared" si="0"/>
        <v>-9.5756193121198208E-2</v>
      </c>
      <c r="H27" s="21">
        <f t="shared" si="1"/>
        <v>-1.843673493960496E-2</v>
      </c>
      <c r="I27" s="21">
        <f t="shared" si="2"/>
        <v>0.1456019847523875</v>
      </c>
      <c r="J27" s="21">
        <f t="shared" si="3"/>
        <v>0.12225409263828402</v>
      </c>
      <c r="K27" s="21">
        <f t="shared" si="4"/>
        <v>0.11390697921820125</v>
      </c>
      <c r="L27" s="21">
        <f t="shared" si="5"/>
        <v>0.11801511182354885</v>
      </c>
      <c r="M27" s="21">
        <f t="shared" si="6"/>
        <v>8.6744615926668711E-2</v>
      </c>
      <c r="N27" s="20" t="s">
        <v>141</v>
      </c>
      <c r="O27" s="16"/>
    </row>
    <row r="28" spans="2:18">
      <c r="B28" s="16">
        <v>2000</v>
      </c>
      <c r="C28" s="16">
        <v>32.92</v>
      </c>
      <c r="D28" s="25">
        <v>1.2200000000000001E-2</v>
      </c>
      <c r="E28" s="23">
        <v>1427.0074999999999</v>
      </c>
      <c r="F28" s="24">
        <f t="shared" si="8"/>
        <v>43.347736938031588</v>
      </c>
      <c r="G28" s="21">
        <f t="shared" si="0"/>
        <v>-3.5199062781493429E-2</v>
      </c>
      <c r="H28" s="21">
        <f t="shared" si="1"/>
        <v>0.11298750882807895</v>
      </c>
      <c r="I28" s="21">
        <f t="shared" si="2"/>
        <v>0.17871368753959072</v>
      </c>
      <c r="J28" s="21">
        <f t="shared" si="3"/>
        <v>0.15609002595647015</v>
      </c>
      <c r="K28" s="21">
        <f t="shared" si="4"/>
        <v>0.14514955914959016</v>
      </c>
      <c r="L28" s="21">
        <f t="shared" si="5"/>
        <v>0.13235743857496529</v>
      </c>
      <c r="M28" s="21">
        <f t="shared" si="6"/>
        <v>9.9360051328046817E-2</v>
      </c>
      <c r="N28" s="20" t="s">
        <v>141</v>
      </c>
      <c r="O28" s="16"/>
    </row>
    <row r="29" spans="2:18">
      <c r="B29" s="16">
        <v>1999</v>
      </c>
      <c r="C29" s="16">
        <v>24.29</v>
      </c>
      <c r="D29" s="25">
        <v>1.17E-2</v>
      </c>
      <c r="E29" s="23">
        <v>1326.0608333333332</v>
      </c>
      <c r="F29" s="24">
        <f t="shared" si="8"/>
        <v>54.592870865925619</v>
      </c>
      <c r="G29" s="21">
        <f t="shared" si="0"/>
        <v>6.6120786877251092E-2</v>
      </c>
      <c r="H29" s="21">
        <f t="shared" si="1"/>
        <v>0.21688627177190067</v>
      </c>
      <c r="I29" s="21">
        <f t="shared" si="2"/>
        <v>0.18021863894892931</v>
      </c>
      <c r="J29" s="21">
        <f t="shared" si="3"/>
        <v>0.1517507606736459</v>
      </c>
      <c r="K29" s="21">
        <f t="shared" si="4"/>
        <v>0.15118531549947334</v>
      </c>
      <c r="L29" s="21">
        <f t="shared" si="5"/>
        <v>0.1362700723660164</v>
      </c>
      <c r="M29" s="21">
        <f t="shared" si="6"/>
        <v>9.0774308179707219E-2</v>
      </c>
      <c r="N29" s="20" t="s">
        <v>141</v>
      </c>
      <c r="O29" s="16"/>
    </row>
    <row r="30" spans="2:18">
      <c r="B30" s="16">
        <v>1998</v>
      </c>
      <c r="C30" s="16">
        <v>19.53</v>
      </c>
      <c r="D30" s="25">
        <v>1.3599999999999999E-2</v>
      </c>
      <c r="E30" s="23">
        <v>1084.3108333333334</v>
      </c>
      <c r="F30" s="24">
        <f t="shared" si="8"/>
        <v>55.520267963816352</v>
      </c>
      <c r="G30" s="21">
        <f t="shared" si="0"/>
        <v>0.29811208134845923</v>
      </c>
      <c r="H30" s="21">
        <f t="shared" si="1"/>
        <v>0.26106426828065299</v>
      </c>
      <c r="I30" s="21">
        <f t="shared" si="2"/>
        <v>0.16326896093823717</v>
      </c>
      <c r="J30" s="21">
        <f t="shared" si="3"/>
        <v>0.15096629341133516</v>
      </c>
      <c r="K30" s="21">
        <f t="shared" si="4"/>
        <v>0.13586168447106384</v>
      </c>
      <c r="L30" s="21">
        <f t="shared" si="5"/>
        <v>0.128858752932141</v>
      </c>
      <c r="M30" s="21">
        <f t="shared" si="6"/>
        <v>8.3166975511841379E-2</v>
      </c>
      <c r="N30" s="20" t="s">
        <v>141</v>
      </c>
      <c r="O30" s="16"/>
    </row>
    <row r="31" spans="2:18">
      <c r="B31" s="16">
        <v>1997</v>
      </c>
      <c r="C31" s="16">
        <v>18.079999999999998</v>
      </c>
      <c r="D31" s="25">
        <v>1.61E-2</v>
      </c>
      <c r="E31" s="23">
        <v>872.67333333333329</v>
      </c>
      <c r="F31" s="24">
        <f t="shared" si="8"/>
        <v>48.267330383480825</v>
      </c>
      <c r="G31" s="21">
        <f t="shared" si="0"/>
        <v>0.33123819041085123</v>
      </c>
      <c r="H31" s="21">
        <f t="shared" si="1"/>
        <v>0.12250193653487185</v>
      </c>
      <c r="I31" s="21">
        <f t="shared" si="2"/>
        <v>0.14677291653867375</v>
      </c>
      <c r="J31" s="21">
        <f t="shared" si="3"/>
        <v>0.11768892293926636</v>
      </c>
      <c r="K31" s="21">
        <f t="shared" si="4"/>
        <v>0.14159254486307504</v>
      </c>
      <c r="L31" s="21">
        <f t="shared" si="5"/>
        <v>0.11541068304874491</v>
      </c>
      <c r="M31" s="21">
        <f t="shared" si="6"/>
        <v>7.7903984466642484E-2</v>
      </c>
      <c r="N31" s="20" t="s">
        <v>141</v>
      </c>
      <c r="O31" s="16"/>
    </row>
    <row r="32" spans="2:18">
      <c r="B32" s="16">
        <v>1996</v>
      </c>
      <c r="C32" s="16">
        <v>14.89</v>
      </c>
      <c r="D32" s="25">
        <v>0.02</v>
      </c>
      <c r="E32" s="23">
        <v>670.82833333333326</v>
      </c>
      <c r="F32" s="24">
        <f t="shared" si="8"/>
        <v>45.052272218491154</v>
      </c>
      <c r="G32" s="21">
        <f t="shared" si="0"/>
        <v>0.37293638879835034</v>
      </c>
      <c r="H32" s="21">
        <f t="shared" si="1"/>
        <v>0.12624418678937799</v>
      </c>
      <c r="I32" s="21">
        <f t="shared" si="2"/>
        <v>0.11013589859880013</v>
      </c>
      <c r="J32" s="21">
        <f t="shared" si="3"/>
        <v>0.10995161602979464</v>
      </c>
      <c r="K32" s="21">
        <f t="shared" si="4"/>
        <v>0.1167363993071735</v>
      </c>
      <c r="L32" s="21">
        <f t="shared" si="5"/>
        <v>9.8742564663503396E-2</v>
      </c>
      <c r="M32" s="21">
        <f t="shared" si="6"/>
        <v>7.118077180626492E-2</v>
      </c>
      <c r="N32" s="20" t="s">
        <v>141</v>
      </c>
      <c r="O32" s="16"/>
    </row>
    <row r="33" spans="2:15">
      <c r="B33" s="16">
        <v>1995</v>
      </c>
      <c r="C33" s="16">
        <v>21.34</v>
      </c>
      <c r="D33" s="25">
        <v>2.24E-2</v>
      </c>
      <c r="E33" s="23">
        <v>541.63833333333332</v>
      </c>
      <c r="F33" s="24">
        <f t="shared" si="8"/>
        <v>25.381365198375509</v>
      </c>
      <c r="G33" s="21">
        <f t="shared" si="0"/>
        <v>-2.1413850853204019E-2</v>
      </c>
      <c r="H33" s="21">
        <f t="shared" si="1"/>
        <v>-2.1581741639137619E-2</v>
      </c>
      <c r="I33" s="21">
        <f t="shared" si="2"/>
        <v>0.10705400400712839</v>
      </c>
      <c r="J33" s="21">
        <f t="shared" si="3"/>
        <v>0.11229921081735306</v>
      </c>
      <c r="K33" s="21">
        <f t="shared" si="4"/>
        <v>0.10644609146191364</v>
      </c>
      <c r="L33" s="21">
        <f t="shared" si="5"/>
        <v>9.6279354181137089E-2</v>
      </c>
      <c r="M33" s="21">
        <f t="shared" si="6"/>
        <v>6.2379344868967568E-2</v>
      </c>
      <c r="N33" s="20" t="s">
        <v>141</v>
      </c>
      <c r="O33" s="16"/>
    </row>
    <row r="34" spans="2:15">
      <c r="B34" s="16">
        <v>1994</v>
      </c>
      <c r="C34" s="16">
        <v>22.5</v>
      </c>
      <c r="D34" s="25">
        <v>2.8899999999999999E-2</v>
      </c>
      <c r="E34" s="23">
        <v>460.32916666666665</v>
      </c>
      <c r="F34" s="24">
        <f t="shared" si="8"/>
        <v>20.459074074074074</v>
      </c>
      <c r="G34" s="21">
        <f t="shared" si="0"/>
        <v>-6.2918503803506498E-2</v>
      </c>
      <c r="H34" s="21">
        <f t="shared" si="1"/>
        <v>-2.3367609883582774E-2</v>
      </c>
      <c r="I34" s="21">
        <f t="shared" si="2"/>
        <v>6.9908426368955778E-2</v>
      </c>
      <c r="J34" s="21">
        <f t="shared" si="3"/>
        <v>0.11113893590717883</v>
      </c>
      <c r="K34" s="21">
        <f t="shared" si="4"/>
        <v>0.10494949364977701</v>
      </c>
      <c r="L34" s="21">
        <f t="shared" si="5"/>
        <v>8.9724996843657312E-2</v>
      </c>
      <c r="M34" s="21">
        <f t="shared" si="6"/>
        <v>5.9466191172993677E-2</v>
      </c>
      <c r="N34" s="20" t="s">
        <v>141</v>
      </c>
      <c r="O34" s="16"/>
    </row>
    <row r="35" spans="2:15">
      <c r="B35" s="16">
        <v>1993</v>
      </c>
      <c r="C35" s="16">
        <v>25.93</v>
      </c>
      <c r="D35" s="25">
        <v>2.7E-2</v>
      </c>
      <c r="E35" s="23">
        <v>451.40666666666658</v>
      </c>
      <c r="F35" s="24">
        <f t="shared" si="8"/>
        <v>17.408664352744566</v>
      </c>
      <c r="G35" s="21">
        <f t="shared" si="0"/>
        <v>-0.14959774030937367</v>
      </c>
      <c r="H35" s="21">
        <f t="shared" si="1"/>
        <v>3.35947249370534E-2</v>
      </c>
      <c r="I35" s="21">
        <f t="shared" si="2"/>
        <v>9.683786739442457E-2</v>
      </c>
      <c r="J35" s="21">
        <f t="shared" si="3"/>
        <v>0.10899501015696589</v>
      </c>
      <c r="K35" s="21">
        <f t="shared" si="4"/>
        <v>0.10869924335658099</v>
      </c>
      <c r="L35" s="21">
        <f t="shared" si="5"/>
        <v>7.4418474131790591E-2</v>
      </c>
      <c r="M35" s="21">
        <f t="shared" si="6"/>
        <v>6.4168199667810732E-2</v>
      </c>
      <c r="N35" s="20" t="s">
        <v>141</v>
      </c>
      <c r="O35" s="16"/>
    </row>
    <row r="36" spans="2:15">
      <c r="B36" s="16">
        <v>1992</v>
      </c>
      <c r="C36" s="16">
        <v>15.35</v>
      </c>
      <c r="D36" s="25">
        <v>2.8400000000000002E-2</v>
      </c>
      <c r="E36" s="23">
        <v>415.74416666666667</v>
      </c>
      <c r="F36" s="24">
        <f t="shared" si="8"/>
        <v>27.084310532030404</v>
      </c>
      <c r="G36" s="21">
        <f t="shared" si="0"/>
        <v>5.5591317218985248E-2</v>
      </c>
      <c r="H36" s="21">
        <f t="shared" si="1"/>
        <v>6.1599611532590082E-2</v>
      </c>
      <c r="I36" s="21">
        <f t="shared" si="2"/>
        <v>0.12103457898659475</v>
      </c>
      <c r="J36" s="21">
        <f t="shared" si="3"/>
        <v>0.1325675960869297</v>
      </c>
      <c r="K36" s="21">
        <f t="shared" si="4"/>
        <v>0.10097645190446491</v>
      </c>
      <c r="L36" s="21">
        <f t="shared" si="5"/>
        <v>6.9125084233959688E-2</v>
      </c>
      <c r="M36" s="21">
        <f t="shared" si="6"/>
        <v>6.5267750687233894E-2</v>
      </c>
      <c r="N36" s="20" t="s">
        <v>141</v>
      </c>
      <c r="O36" s="16"/>
    </row>
    <row r="37" spans="2:15">
      <c r="B37" s="16">
        <v>1991</v>
      </c>
      <c r="C37" s="16">
        <v>15.13</v>
      </c>
      <c r="D37" s="25">
        <v>3.1399999999999997E-2</v>
      </c>
      <c r="E37" s="23">
        <v>376.17750000000001</v>
      </c>
      <c r="F37" s="24">
        <f t="shared" si="8"/>
        <v>24.863020489094513</v>
      </c>
      <c r="G37" s="21">
        <f t="shared" si="0"/>
        <v>0.18990772937383538</v>
      </c>
      <c r="H37" s="21">
        <f t="shared" si="1"/>
        <v>1.7345679086887555E-2</v>
      </c>
      <c r="I37" s="21">
        <f t="shared" si="2"/>
        <v>0.12942730631612265</v>
      </c>
      <c r="J37" s="21">
        <f t="shared" si="3"/>
        <v>0.1137921424971795</v>
      </c>
      <c r="K37" s="21">
        <f t="shared" si="4"/>
        <v>9.0887654217464142E-2</v>
      </c>
      <c r="L37" s="21">
        <f t="shared" si="5"/>
        <v>6.9413462335586207E-2</v>
      </c>
      <c r="M37" s="21">
        <f t="shared" si="6"/>
        <v>5.9583813820375253E-2</v>
      </c>
      <c r="N37" s="20" t="s">
        <v>141</v>
      </c>
      <c r="O37" s="16"/>
    </row>
    <row r="38" spans="2:15">
      <c r="B38" s="16">
        <v>1990</v>
      </c>
      <c r="C38" s="16">
        <v>11.82</v>
      </c>
      <c r="D38" s="25">
        <v>3.6799999999999999E-2</v>
      </c>
      <c r="E38" s="23">
        <v>334.58749999999992</v>
      </c>
      <c r="F38" s="24">
        <f t="shared" si="8"/>
        <v>28.306895093062597</v>
      </c>
      <c r="G38" s="21">
        <f t="shared" si="0"/>
        <v>0.12113884932141872</v>
      </c>
      <c r="H38" s="21">
        <f t="shared" si="1"/>
        <v>0.11781600207130305</v>
      </c>
      <c r="I38" s="21">
        <f t="shared" si="2"/>
        <v>0.11072201680593174</v>
      </c>
      <c r="J38" s="21">
        <f t="shared" si="3"/>
        <v>0.10911204136998243</v>
      </c>
      <c r="K38" s="21">
        <f t="shared" si="4"/>
        <v>9.4666098457937276E-2</v>
      </c>
      <c r="L38" s="21">
        <f t="shared" si="5"/>
        <v>7.2047676828434382E-2</v>
      </c>
      <c r="M38" s="21">
        <f>_xlfn.RRI(30,E68,E38)</f>
        <v>6.1490759309959175E-2</v>
      </c>
      <c r="N38" s="20" t="s">
        <v>141</v>
      </c>
      <c r="O38" s="16"/>
    </row>
    <row r="39" spans="2:15">
      <c r="B39" s="16">
        <v>1989</v>
      </c>
      <c r="C39" s="16">
        <v>14.02</v>
      </c>
      <c r="D39" s="25">
        <v>3.1699999999999999E-2</v>
      </c>
      <c r="E39" s="23">
        <v>322.83333333333331</v>
      </c>
      <c r="F39" s="24">
        <f t="shared" si="8"/>
        <v>23.026628625772705</v>
      </c>
      <c r="G39" s="21">
        <f t="shared" si="0"/>
        <v>3.0896078107220948E-3</v>
      </c>
      <c r="H39" s="21">
        <f t="shared" si="1"/>
        <v>0.10498779908487799</v>
      </c>
      <c r="I39" s="21">
        <f t="shared" si="2"/>
        <v>0.15223730550466974</v>
      </c>
      <c r="J39" s="21">
        <f t="shared" si="3"/>
        <v>0.12099746007505718</v>
      </c>
      <c r="K39" s="21">
        <f t="shared" si="4"/>
        <v>9.5174213068563551E-2</v>
      </c>
      <c r="L39" s="21">
        <f t="shared" si="5"/>
        <v>6.1507571684029649E-2</v>
      </c>
      <c r="M39" s="21" t="s">
        <v>141</v>
      </c>
      <c r="N39" s="20" t="s">
        <v>141</v>
      </c>
      <c r="O39" s="16"/>
    </row>
    <row r="40" spans="2:15">
      <c r="B40" s="16">
        <v>1988</v>
      </c>
      <c r="C40" s="16">
        <v>18.010000000000002</v>
      </c>
      <c r="D40" s="25">
        <v>3.5299999999999998E-2</v>
      </c>
      <c r="E40" s="23">
        <v>265.78333333333336</v>
      </c>
      <c r="F40" s="24">
        <f t="shared" si="8"/>
        <v>14.757542106237276</v>
      </c>
      <c r="G40" s="21">
        <f t="shared" si="0"/>
        <v>-3.0998455429445015E-2</v>
      </c>
      <c r="H40" s="21">
        <f t="shared" si="1"/>
        <v>-6.5919522333280467E-2</v>
      </c>
      <c r="I40" s="21">
        <f t="shared" si="2"/>
        <v>0.10996917437599629</v>
      </c>
      <c r="J40" s="21">
        <f t="shared" si="3"/>
        <v>0.10717584986312723</v>
      </c>
      <c r="K40" s="21">
        <f t="shared" si="4"/>
        <v>6.225456949019903E-2</v>
      </c>
      <c r="L40" s="21">
        <f t="shared" si="5"/>
        <v>5.0780036087885616E-2</v>
      </c>
      <c r="M40" s="21" t="s">
        <v>141</v>
      </c>
      <c r="N40" s="20" t="s">
        <v>141</v>
      </c>
      <c r="O40" s="16"/>
    </row>
    <row r="41" spans="2:15">
      <c r="B41" s="16">
        <v>1987</v>
      </c>
      <c r="C41" s="16">
        <v>14.28</v>
      </c>
      <c r="D41" s="25">
        <v>3.6600000000000001E-2</v>
      </c>
      <c r="E41" s="23">
        <v>286.8416666666667</v>
      </c>
      <c r="F41" s="24">
        <f t="shared" si="8"/>
        <v>20.086951447245568</v>
      </c>
      <c r="G41" s="21">
        <f t="shared" si="0"/>
        <v>0.12847089444582438</v>
      </c>
      <c r="H41" s="21">
        <f t="shared" si="1"/>
        <v>8.6393464511169915E-2</v>
      </c>
      <c r="I41" s="21">
        <f t="shared" si="2"/>
        <v>0.13422209734345825</v>
      </c>
      <c r="J41" s="21">
        <f t="shared" si="3"/>
        <v>0.11313708700580261</v>
      </c>
      <c r="K41" s="21">
        <f t="shared" si="4"/>
        <v>6.6495671620183439E-2</v>
      </c>
      <c r="L41" s="21">
        <f t="shared" si="5"/>
        <v>5.854577368439462E-2</v>
      </c>
      <c r="M41" s="21" t="s">
        <v>141</v>
      </c>
      <c r="N41" s="20" t="s">
        <v>141</v>
      </c>
      <c r="O41" s="16"/>
    </row>
    <row r="42" spans="2:15">
      <c r="B42" s="16">
        <v>1986</v>
      </c>
      <c r="C42" s="16">
        <v>10.36</v>
      </c>
      <c r="D42" s="25">
        <v>3.3300000000000003E-2</v>
      </c>
      <c r="E42" s="23">
        <v>236.35833333333335</v>
      </c>
      <c r="F42" s="24">
        <f t="shared" si="8"/>
        <v>22.814510939510942</v>
      </c>
      <c r="G42" s="21">
        <f t="shared" si="0"/>
        <v>3.2062986951381323E-2</v>
      </c>
      <c r="H42" s="21">
        <f t="shared" si="1"/>
        <v>5.6576280160034909E-2</v>
      </c>
      <c r="I42" s="21">
        <f t="shared" si="2"/>
        <v>0.12595188802333568</v>
      </c>
      <c r="J42" s="21">
        <f t="shared" si="3"/>
        <v>8.7646709972380554E-2</v>
      </c>
      <c r="K42" s="21">
        <f t="shared" si="4"/>
        <v>6.0244600563056361E-2</v>
      </c>
      <c r="L42" s="21">
        <f t="shared" si="5"/>
        <v>5.2306198343846422E-2</v>
      </c>
      <c r="M42" s="21" t="s">
        <v>141</v>
      </c>
      <c r="N42" s="20" t="s">
        <v>141</v>
      </c>
      <c r="O42" s="16"/>
    </row>
    <row r="43" spans="2:15">
      <c r="B43" s="16">
        <v>1985</v>
      </c>
      <c r="C43" s="16">
        <v>11.52</v>
      </c>
      <c r="D43" s="25">
        <v>3.8100000000000002E-2</v>
      </c>
      <c r="E43" s="23">
        <v>186.85000000000002</v>
      </c>
      <c r="F43" s="24">
        <f t="shared" si="8"/>
        <v>16.219618055555557</v>
      </c>
      <c r="G43" s="21">
        <f t="shared" si="0"/>
        <v>6.9106011707913417E-2</v>
      </c>
      <c r="H43" s="21">
        <f t="shared" si="1"/>
        <v>1.4757492042470011E-2</v>
      </c>
      <c r="I43" s="21">
        <f t="shared" si="2"/>
        <v>9.977662748535332E-2</v>
      </c>
      <c r="J43" s="21">
        <f t="shared" si="3"/>
        <v>8.0490223058478083E-2</v>
      </c>
      <c r="K43" s="21">
        <f t="shared" si="4"/>
        <v>5.5401465074596423E-2</v>
      </c>
      <c r="L43" s="21">
        <f t="shared" si="5"/>
        <v>3.8265953677815823E-2</v>
      </c>
      <c r="M43" s="21" t="s">
        <v>141</v>
      </c>
      <c r="N43" s="20" t="s">
        <v>141</v>
      </c>
      <c r="O43" s="16"/>
    </row>
    <row r="44" spans="2:15">
      <c r="B44" s="16">
        <v>1984</v>
      </c>
      <c r="C44" s="16">
        <v>11.48</v>
      </c>
      <c r="D44" s="25">
        <v>4.58E-2</v>
      </c>
      <c r="E44" s="23">
        <v>160.46666666666667</v>
      </c>
      <c r="F44" s="24">
        <f t="shared" si="8"/>
        <v>13.977932636469221</v>
      </c>
      <c r="G44" s="21">
        <f t="shared" si="0"/>
        <v>-6.908072844957025E-2</v>
      </c>
      <c r="H44" s="21">
        <f t="shared" si="1"/>
        <v>2.3548059082573403E-2</v>
      </c>
      <c r="I44" s="21">
        <f t="shared" si="2"/>
        <v>7.2658066089940521E-2</v>
      </c>
      <c r="J44" s="21">
        <f t="shared" si="3"/>
        <v>6.8723748552997455E-2</v>
      </c>
      <c r="K44" s="21">
        <f t="shared" si="4"/>
        <v>3.3533502699951034E-2</v>
      </c>
      <c r="L44" s="21">
        <f t="shared" si="5"/>
        <v>3.4538054817705666E-2</v>
      </c>
      <c r="M44" s="21" t="s">
        <v>141</v>
      </c>
      <c r="N44" s="20" t="s">
        <v>141</v>
      </c>
      <c r="O44" s="16"/>
    </row>
    <row r="45" spans="2:15">
      <c r="B45" s="16">
        <v>1983</v>
      </c>
      <c r="C45" s="16">
        <v>7.73</v>
      </c>
      <c r="D45" s="25">
        <v>4.3099999999999999E-2</v>
      </c>
      <c r="E45" s="23">
        <v>160.42499999999998</v>
      </c>
      <c r="F45" s="24">
        <f t="shared" si="8"/>
        <v>20.753557567917202</v>
      </c>
      <c r="G45" s="21">
        <f t="shared" si="0"/>
        <v>0.11246858138646076</v>
      </c>
      <c r="H45" s="21">
        <f t="shared" si="1"/>
        <v>0.17607851548065856</v>
      </c>
      <c r="I45" s="21">
        <f t="shared" si="2"/>
        <v>6.6799503378681457E-2</v>
      </c>
      <c r="J45" s="21">
        <f t="shared" si="3"/>
        <v>4.0919974375985602E-2</v>
      </c>
      <c r="K45" s="21">
        <f t="shared" si="4"/>
        <v>3.291687084754269E-2</v>
      </c>
      <c r="L45" s="21">
        <f t="shared" si="5"/>
        <v>4.2438923866305212E-2</v>
      </c>
      <c r="M45" s="21" t="s">
        <v>141</v>
      </c>
      <c r="N45" s="20" t="s">
        <v>141</v>
      </c>
      <c r="O45" s="16"/>
    </row>
    <row r="46" spans="2:15">
      <c r="B46" s="16">
        <v>1982</v>
      </c>
      <c r="C46" s="16">
        <v>9.02</v>
      </c>
      <c r="D46" s="25">
        <v>4.9299999999999997E-2</v>
      </c>
      <c r="E46" s="23">
        <v>119.72500000000001</v>
      </c>
      <c r="F46" s="24">
        <f t="shared" si="8"/>
        <v>13.27328159645233</v>
      </c>
      <c r="G46" s="21">
        <f t="shared" si="0"/>
        <v>2.1783425118825139E-2</v>
      </c>
      <c r="H46" s="21">
        <f t="shared" si="1"/>
        <v>9.8216627236108467E-2</v>
      </c>
      <c r="I46" s="21">
        <f t="shared" si="2"/>
        <v>4.812796455441215E-2</v>
      </c>
      <c r="J46" s="21">
        <f t="shared" si="3"/>
        <v>9.2364020368271849E-3</v>
      </c>
      <c r="K46" s="21">
        <f t="shared" si="4"/>
        <v>1.7768559331667433E-2</v>
      </c>
      <c r="L46" s="21">
        <f t="shared" si="5"/>
        <v>3.3132689941721916E-2</v>
      </c>
      <c r="M46" s="21" t="s">
        <v>141</v>
      </c>
      <c r="N46" s="20" t="s">
        <v>141</v>
      </c>
      <c r="O46" s="16"/>
    </row>
    <row r="47" spans="2:15">
      <c r="B47" s="16">
        <v>1981</v>
      </c>
      <c r="C47" s="16">
        <v>7.39</v>
      </c>
      <c r="D47" s="25">
        <v>5.3600000000000002E-2</v>
      </c>
      <c r="E47" s="23">
        <v>128.04166666666669</v>
      </c>
      <c r="F47" s="24">
        <f t="shared" si="8"/>
        <v>17.326341903473164</v>
      </c>
      <c r="G47" s="21">
        <f t="shared" si="0"/>
        <v>0.23385834488876278</v>
      </c>
      <c r="H47" s="21">
        <f t="shared" si="1"/>
        <v>7.1071619151267917E-2</v>
      </c>
      <c r="I47" s="21">
        <f t="shared" si="2"/>
        <v>6.4710615390270565E-2</v>
      </c>
      <c r="J47" s="21">
        <f t="shared" si="3"/>
        <v>2.6803036031906924E-2</v>
      </c>
      <c r="K47" s="21">
        <f t="shared" si="4"/>
        <v>2.7483519476336093E-2</v>
      </c>
      <c r="L47" s="21">
        <f t="shared" si="5"/>
        <v>3.3477196029630063E-2</v>
      </c>
      <c r="M47" s="21" t="s">
        <v>141</v>
      </c>
      <c r="N47" s="20" t="s">
        <v>141</v>
      </c>
      <c r="O47" s="16"/>
    </row>
    <row r="48" spans="2:15">
      <c r="B48" s="16">
        <v>1980</v>
      </c>
      <c r="C48" s="16">
        <v>7.88</v>
      </c>
      <c r="D48" s="25">
        <v>4.6100000000000002E-2</v>
      </c>
      <c r="E48" s="23">
        <v>118.78333333333335</v>
      </c>
      <c r="F48" s="24">
        <f t="shared" si="8"/>
        <v>15.074027072758039</v>
      </c>
      <c r="G48" s="21">
        <f t="shared" si="0"/>
        <v>0.21963632910058806</v>
      </c>
      <c r="H48" s="21">
        <f t="shared" si="1"/>
        <v>0.15365908175938237</v>
      </c>
      <c r="I48" s="21">
        <f t="shared" si="2"/>
        <v>1.4464134936215123E-2</v>
      </c>
      <c r="J48" s="21">
        <f t="shared" si="3"/>
        <v>3.6221931170846933E-2</v>
      </c>
      <c r="K48" s="21">
        <f t="shared" si="4"/>
        <v>2.0067657261969352E-2</v>
      </c>
      <c r="L48" s="21">
        <f>_xlfn.RRI(20,E68,E48)</f>
        <v>3.8452453006870835E-2</v>
      </c>
      <c r="M48" s="21" t="s">
        <v>141</v>
      </c>
      <c r="N48" s="20" t="s">
        <v>141</v>
      </c>
      <c r="O48" s="16"/>
    </row>
    <row r="49" spans="2:15">
      <c r="B49" s="16">
        <v>1979</v>
      </c>
      <c r="C49" s="16">
        <v>8.2799999999999994</v>
      </c>
      <c r="D49" s="25">
        <v>5.2400000000000002E-2</v>
      </c>
      <c r="E49" s="23">
        <v>103.02250000000002</v>
      </c>
      <c r="F49" s="24">
        <f t="shared" si="8"/>
        <v>12.442330917874401</v>
      </c>
      <c r="G49" s="21">
        <f t="shared" si="0"/>
        <v>4.0664952963047618E-3</v>
      </c>
      <c r="H49" s="21">
        <f t="shared" si="1"/>
        <v>0.22214297836914221</v>
      </c>
      <c r="I49" s="21">
        <f t="shared" si="2"/>
        <v>-8.2953963010811149E-3</v>
      </c>
      <c r="J49" s="21">
        <f t="shared" si="3"/>
        <v>5.1747348893009804E-3</v>
      </c>
      <c r="K49" s="21">
        <f t="shared" si="4"/>
        <v>1.5855128844817878E-2</v>
      </c>
      <c r="L49" s="21" t="s">
        <v>141</v>
      </c>
      <c r="M49" s="21" t="s">
        <v>141</v>
      </c>
      <c r="N49" s="20" t="s">
        <v>141</v>
      </c>
      <c r="O49" s="16"/>
    </row>
    <row r="50" spans="2:15">
      <c r="B50" s="16">
        <v>1978</v>
      </c>
      <c r="C50" s="16">
        <v>10.41</v>
      </c>
      <c r="D50" s="25">
        <v>5.28E-2</v>
      </c>
      <c r="E50" s="23">
        <v>96.019999999999982</v>
      </c>
      <c r="F50" s="24">
        <f t="shared" si="8"/>
        <v>9.2238232468780001</v>
      </c>
      <c r="G50" s="21">
        <f t="shared" si="0"/>
        <v>7.7348908046676268E-2</v>
      </c>
      <c r="H50" s="21">
        <f t="shared" si="1"/>
        <v>9.1101648965111526E-2</v>
      </c>
      <c r="I50" s="21">
        <f t="shared" si="2"/>
        <v>-3.3227475120142236E-3</v>
      </c>
      <c r="J50" s="21">
        <f t="shared" si="3"/>
        <v>-2.743164622534322E-3</v>
      </c>
      <c r="K50" s="21">
        <f t="shared" si="4"/>
        <v>2.1425750914856767E-2</v>
      </c>
      <c r="L50" s="21" t="s">
        <v>141</v>
      </c>
      <c r="M50" s="21" t="s">
        <v>141</v>
      </c>
      <c r="N50" s="20" t="s">
        <v>141</v>
      </c>
      <c r="O50" s="16"/>
    </row>
    <row r="51" spans="2:15">
      <c r="B51" s="16">
        <v>1977</v>
      </c>
      <c r="C51" s="16">
        <v>11.82</v>
      </c>
      <c r="D51" s="25">
        <v>4.9799999999999997E-2</v>
      </c>
      <c r="E51" s="23">
        <v>98.20999999999998</v>
      </c>
      <c r="F51" s="24">
        <f t="shared" si="8"/>
        <v>8.3087986463620958</v>
      </c>
      <c r="G51" s="21">
        <f t="shared" si="0"/>
        <v>0.22109332485266631</v>
      </c>
      <c r="H51" s="21">
        <f t="shared" si="1"/>
        <v>6.6321411224904869E-2</v>
      </c>
      <c r="I51" s="21">
        <f t="shared" si="2"/>
        <v>2.3942168057809354E-2</v>
      </c>
      <c r="J51" s="21">
        <f t="shared" si="3"/>
        <v>6.6317689577191086E-3</v>
      </c>
      <c r="K51" s="21">
        <f t="shared" si="4"/>
        <v>3.0717213516487263E-2</v>
      </c>
      <c r="L51" s="21" t="s">
        <v>141</v>
      </c>
      <c r="M51" s="21" t="s">
        <v>141</v>
      </c>
      <c r="N51" s="20" t="s">
        <v>141</v>
      </c>
      <c r="O51" s="16"/>
    </row>
    <row r="52" spans="2:15">
      <c r="B52" s="16">
        <v>1976</v>
      </c>
      <c r="C52" s="16">
        <v>8.3000000000000007</v>
      </c>
      <c r="D52" s="25">
        <v>3.8699999999999998E-2</v>
      </c>
      <c r="E52" s="23">
        <v>102.02166666666665</v>
      </c>
      <c r="F52" s="24">
        <f t="shared" si="8"/>
        <v>12.291767068273089</v>
      </c>
      <c r="G52" s="21">
        <f t="shared" si="0"/>
        <v>0.27255473150571019</v>
      </c>
      <c r="H52" s="21">
        <f t="shared" si="1"/>
        <v>0.14534976614564399</v>
      </c>
      <c r="I52" s="21">
        <f t="shared" si="2"/>
        <v>5.9967256054769269E-3</v>
      </c>
      <c r="J52" s="21">
        <f t="shared" si="3"/>
        <v>1.8113993192696354E-2</v>
      </c>
      <c r="K52" s="21">
        <f t="shared" si="4"/>
        <v>2.9178260629872499E-2</v>
      </c>
      <c r="L52" s="21" t="s">
        <v>141</v>
      </c>
      <c r="M52" s="21" t="s">
        <v>141</v>
      </c>
      <c r="N52" s="20" t="s">
        <v>141</v>
      </c>
      <c r="O52" s="16"/>
    </row>
    <row r="53" spans="2:15">
      <c r="B53" s="16">
        <v>1975</v>
      </c>
      <c r="C53" s="16">
        <v>11.68</v>
      </c>
      <c r="D53" s="25">
        <v>4.1500000000000002E-2</v>
      </c>
      <c r="E53" s="23">
        <v>86.15583333333332</v>
      </c>
      <c r="F53" s="24">
        <f t="shared" si="8"/>
        <v>7.3763555936073049</v>
      </c>
      <c r="G53" s="21">
        <f t="shared" si="0"/>
        <v>6.9665740299455381E-2</v>
      </c>
      <c r="H53" s="21">
        <f t="shared" si="1"/>
        <v>9.3633408311434074E-2</v>
      </c>
      <c r="I53" s="21">
        <f t="shared" si="2"/>
        <v>-1.9222582575795011E-2</v>
      </c>
      <c r="J53" s="21">
        <f t="shared" si="3"/>
        <v>-2.3082416099184933E-3</v>
      </c>
      <c r="K53" s="21">
        <f>_xlfn.RRI(15,E68,E53)</f>
        <v>2.9320843760221482E-2</v>
      </c>
      <c r="L53" s="21" t="s">
        <v>141</v>
      </c>
      <c r="M53" s="21" t="s">
        <v>141</v>
      </c>
      <c r="N53" s="20" t="s">
        <v>141</v>
      </c>
      <c r="O53" s="16"/>
    </row>
    <row r="54" spans="2:15">
      <c r="B54" s="16">
        <v>1974</v>
      </c>
      <c r="C54" s="16">
        <v>18.09</v>
      </c>
      <c r="D54" s="25">
        <v>5.3699999999999998E-2</v>
      </c>
      <c r="E54" s="23">
        <v>82.552499999999995</v>
      </c>
      <c r="F54" s="24">
        <f t="shared" si="8"/>
        <v>4.5634328358208949</v>
      </c>
      <c r="G54" s="21">
        <f t="shared" si="0"/>
        <v>-9.8866089451771999E-2</v>
      </c>
      <c r="H54" s="21">
        <f t="shared" si="1"/>
        <v>-3.7504392899047834E-2</v>
      </c>
      <c r="I54" s="21">
        <f t="shared" si="2"/>
        <v>-1.5250350778234778E-2</v>
      </c>
      <c r="J54" s="21">
        <f t="shared" si="3"/>
        <v>1.4458725326325084E-3</v>
      </c>
      <c r="K54" s="21" t="s">
        <v>141</v>
      </c>
      <c r="L54" s="21" t="s">
        <v>141</v>
      </c>
      <c r="M54" s="21" t="s">
        <v>141</v>
      </c>
      <c r="N54" s="20" t="s">
        <v>141</v>
      </c>
      <c r="O54" s="16"/>
    </row>
    <row r="55" spans="2:15">
      <c r="B55" s="16">
        <v>1973</v>
      </c>
      <c r="C55" s="16">
        <v>18.010000000000002</v>
      </c>
      <c r="D55" s="25">
        <v>3.5700000000000003E-2</v>
      </c>
      <c r="E55" s="23">
        <v>107.42333333333333</v>
      </c>
      <c r="F55" s="24">
        <f t="shared" si="8"/>
        <v>5.9646492689246706</v>
      </c>
      <c r="G55" s="21">
        <f t="shared" si="0"/>
        <v>8.1518542925012039E-2</v>
      </c>
      <c r="H55" s="21">
        <f t="shared" si="1"/>
        <v>-1.5413847203912256E-2</v>
      </c>
      <c r="I55" s="21">
        <f t="shared" si="2"/>
        <v>3.3566943349073952E-2</v>
      </c>
      <c r="J55" s="21">
        <f t="shared" si="3"/>
        <v>4.3960089864724328E-2</v>
      </c>
      <c r="K55" s="21" t="s">
        <v>141</v>
      </c>
      <c r="L55" s="21" t="s">
        <v>141</v>
      </c>
      <c r="M55" s="21" t="s">
        <v>141</v>
      </c>
      <c r="N55" s="20" t="s">
        <v>141</v>
      </c>
      <c r="O55" s="16"/>
    </row>
    <row r="56" spans="2:15">
      <c r="B56" s="16">
        <v>1972</v>
      </c>
      <c r="C56" s="16">
        <v>18.12</v>
      </c>
      <c r="D56" s="25">
        <v>2.6800000000000001E-2</v>
      </c>
      <c r="E56" s="23">
        <v>109.20833333333333</v>
      </c>
      <c r="F56" s="24">
        <f t="shared" si="8"/>
        <v>6.0269499632082404</v>
      </c>
      <c r="G56" s="21">
        <f t="shared" si="0"/>
        <v>2.9437302037190749E-2</v>
      </c>
      <c r="H56" s="21">
        <f t="shared" si="1"/>
        <v>3.1483829103503558E-2</v>
      </c>
      <c r="I56" s="21">
        <f t="shared" si="2"/>
        <v>3.1042149413037068E-2</v>
      </c>
      <c r="J56" s="21">
        <f t="shared" si="3"/>
        <v>5.7594784405398114E-2</v>
      </c>
      <c r="K56" s="21" t="s">
        <v>141</v>
      </c>
      <c r="L56" s="21" t="s">
        <v>141</v>
      </c>
      <c r="M56" s="21" t="s">
        <v>141</v>
      </c>
      <c r="N56" s="20" t="s">
        <v>141</v>
      </c>
      <c r="O56" s="16"/>
    </row>
    <row r="57" spans="2:15">
      <c r="B57" s="16">
        <v>1971</v>
      </c>
      <c r="C57" s="16">
        <v>15.76</v>
      </c>
      <c r="D57" s="25">
        <v>3.1E-2</v>
      </c>
      <c r="E57" s="23">
        <v>98.283333333333346</v>
      </c>
      <c r="F57" s="24">
        <f t="shared" si="8"/>
        <v>6.2362521150592229</v>
      </c>
      <c r="G57" s="21">
        <f t="shared" si="0"/>
        <v>-1.0985960037052322E-2</v>
      </c>
      <c r="H57" s="21">
        <f t="shared" si="1"/>
        <v>6.5220013698704671E-2</v>
      </c>
      <c r="I57" s="21">
        <f t="shared" si="2"/>
        <v>2.7348472557663372E-2</v>
      </c>
      <c r="J57" s="21">
        <f t="shared" si="3"/>
        <v>4.0194737679054571E-2</v>
      </c>
      <c r="K57" s="21" t="s">
        <v>141</v>
      </c>
      <c r="L57" s="21" t="s">
        <v>141</v>
      </c>
      <c r="M57" s="21" t="s">
        <v>141</v>
      </c>
      <c r="N57" s="20" t="s">
        <v>141</v>
      </c>
      <c r="O57" s="16"/>
    </row>
    <row r="58" spans="2:15">
      <c r="B58" s="16">
        <v>1970</v>
      </c>
      <c r="C58" s="16">
        <v>17.649999999999999</v>
      </c>
      <c r="D58" s="25">
        <v>3.49E-2</v>
      </c>
      <c r="E58" s="23">
        <v>83.219999999999985</v>
      </c>
      <c r="F58" s="24">
        <f t="shared" si="8"/>
        <v>4.7150141643059484</v>
      </c>
      <c r="G58" s="21">
        <f t="shared" si="0"/>
        <v>-2.9715311098446606E-2</v>
      </c>
      <c r="H58" s="21">
        <f t="shared" si="1"/>
        <v>7.4928090578985085E-4</v>
      </c>
      <c r="I58" s="21">
        <f t="shared" si="2"/>
        <v>2.5303826743855451E-2</v>
      </c>
      <c r="J58" s="21">
        <f>_xlfn.RRI(10,E68,E58)</f>
        <v>4.0687776157662725E-2</v>
      </c>
      <c r="K58" s="21" t="s">
        <v>141</v>
      </c>
      <c r="L58" s="21" t="s">
        <v>141</v>
      </c>
      <c r="M58" s="21" t="s">
        <v>141</v>
      </c>
      <c r="N58" s="20" t="s">
        <v>141</v>
      </c>
      <c r="O58" s="16"/>
    </row>
    <row r="59" spans="2:15">
      <c r="B59" s="16">
        <v>1969</v>
      </c>
      <c r="C59" s="16">
        <v>17.71</v>
      </c>
      <c r="D59" s="25">
        <v>3.4700000000000002E-2</v>
      </c>
      <c r="E59" s="23">
        <v>97.839999999999989</v>
      </c>
      <c r="F59" s="24">
        <f t="shared" si="8"/>
        <v>5.524562394127611</v>
      </c>
      <c r="G59" s="21">
        <f t="shared" si="0"/>
        <v>6.7063509931763798E-2</v>
      </c>
      <c r="H59" s="21">
        <f t="shared" si="1"/>
        <v>3.6971050805592265E-2</v>
      </c>
      <c r="I59" s="21">
        <f t="shared" si="2"/>
        <v>6.6404459827889895E-2</v>
      </c>
      <c r="J59" s="21" t="s">
        <v>141</v>
      </c>
      <c r="K59" s="21" t="s">
        <v>141</v>
      </c>
      <c r="L59" s="21" t="s">
        <v>141</v>
      </c>
      <c r="M59" s="21" t="s">
        <v>141</v>
      </c>
      <c r="N59" s="20" t="s">
        <v>141</v>
      </c>
      <c r="O59" s="16"/>
    </row>
    <row r="60" spans="2:15">
      <c r="B60" s="16">
        <v>1968</v>
      </c>
      <c r="C60" s="16">
        <v>15.31</v>
      </c>
      <c r="D60" s="25">
        <v>2.8799999999999999E-2</v>
      </c>
      <c r="E60" s="23">
        <v>98.694166666666661</v>
      </c>
      <c r="F60" s="24">
        <f t="shared" si="8"/>
        <v>6.446385804485085</v>
      </c>
      <c r="G60" s="21">
        <f t="shared" si="0"/>
        <v>0.1112708144000758</v>
      </c>
      <c r="H60" s="21">
        <f t="shared" si="1"/>
        <v>0.14415038992397466</v>
      </c>
      <c r="I60" s="21">
        <f t="shared" si="2"/>
        <v>5.8542512034203575E-2</v>
      </c>
      <c r="J60" s="21" t="s">
        <v>141</v>
      </c>
      <c r="K60" s="21" t="s">
        <v>141</v>
      </c>
      <c r="L60" s="21" t="s">
        <v>141</v>
      </c>
      <c r="M60" s="21" t="s">
        <v>141</v>
      </c>
      <c r="N60" s="20" t="s">
        <v>141</v>
      </c>
      <c r="O60" s="16"/>
    </row>
    <row r="61" spans="2:15">
      <c r="B61" s="16">
        <v>1967</v>
      </c>
      <c r="C61" s="16">
        <v>17.809999999999999</v>
      </c>
      <c r="D61" s="25">
        <v>3.0599999999999999E-2</v>
      </c>
      <c r="E61" s="23">
        <v>91.928333333333342</v>
      </c>
      <c r="F61" s="24">
        <f t="shared" si="8"/>
        <v>5.1616133258469032</v>
      </c>
      <c r="G61" s="21">
        <f t="shared" si="0"/>
        <v>3.8580701826488095E-2</v>
      </c>
      <c r="H61" s="21">
        <f t="shared" si="1"/>
        <v>9.005177685381982E-2</v>
      </c>
      <c r="I61" s="21">
        <f>_xlfn.RRI(7,E68,E61)</f>
        <v>7.3786723222400541E-2</v>
      </c>
      <c r="J61" s="21" t="s">
        <v>141</v>
      </c>
      <c r="K61" s="21" t="s">
        <v>141</v>
      </c>
      <c r="L61" s="21" t="s">
        <v>141</v>
      </c>
      <c r="M61" s="21" t="s">
        <v>141</v>
      </c>
      <c r="N61" s="20" t="s">
        <v>141</v>
      </c>
      <c r="O61" s="16"/>
    </row>
    <row r="62" spans="2:15">
      <c r="B62" s="16">
        <v>1966</v>
      </c>
      <c r="C62" s="16">
        <v>18.75</v>
      </c>
      <c r="D62" s="25">
        <v>3.5299999999999998E-2</v>
      </c>
      <c r="E62" s="23">
        <v>85.256666666666661</v>
      </c>
      <c r="F62" s="24">
        <f t="shared" si="8"/>
        <v>4.5470222222222221</v>
      </c>
      <c r="G62" s="21">
        <f t="shared" si="0"/>
        <v>0.11414602689012088</v>
      </c>
      <c r="H62" s="21">
        <f t="shared" si="1"/>
        <v>3.2712649505456604E-2</v>
      </c>
      <c r="I62" s="21" t="s">
        <v>141</v>
      </c>
      <c r="J62" s="21" t="s">
        <v>141</v>
      </c>
      <c r="K62" s="21" t="s">
        <v>141</v>
      </c>
      <c r="L62" s="21" t="s">
        <v>141</v>
      </c>
      <c r="M62" s="21" t="s">
        <v>141</v>
      </c>
      <c r="N62" s="20" t="s">
        <v>141</v>
      </c>
      <c r="O62" s="16"/>
    </row>
    <row r="63" spans="2:15">
      <c r="B63" s="16">
        <v>1965</v>
      </c>
      <c r="C63" s="16">
        <v>18.77</v>
      </c>
      <c r="D63" s="25">
        <v>2.9700000000000001E-2</v>
      </c>
      <c r="E63" s="23">
        <v>88.17</v>
      </c>
      <c r="F63" s="24">
        <f t="shared" si="8"/>
        <v>4.6973894512519978</v>
      </c>
      <c r="G63" s="21">
        <f t="shared" si="0"/>
        <v>0.11884239021754262</v>
      </c>
      <c r="H63" s="21">
        <f>_xlfn.RRI(5,F68,F63)</f>
        <v>9.5618943427359548E-2</v>
      </c>
      <c r="I63" s="21" t="s">
        <v>141</v>
      </c>
      <c r="J63" s="21" t="s">
        <v>141</v>
      </c>
      <c r="K63" s="21" t="s">
        <v>141</v>
      </c>
      <c r="L63" s="21" t="s">
        <v>141</v>
      </c>
      <c r="M63" s="21" t="s">
        <v>141</v>
      </c>
      <c r="N63" s="20" t="s">
        <v>141</v>
      </c>
      <c r="O63" s="16"/>
    </row>
    <row r="64" spans="2:15">
      <c r="B64" s="16">
        <v>1964</v>
      </c>
      <c r="C64" s="16">
        <v>17.66</v>
      </c>
      <c r="D64" s="25">
        <v>2.98E-2</v>
      </c>
      <c r="E64" s="23">
        <v>81.368333333333325</v>
      </c>
      <c r="F64" s="24">
        <f t="shared" si="8"/>
        <v>4.6074933937334839</v>
      </c>
      <c r="G64" s="21">
        <f t="shared" si="0"/>
        <v>5.9770214523558129E-2</v>
      </c>
      <c r="H64" s="21" t="s">
        <v>141</v>
      </c>
      <c r="I64" s="21" t="s">
        <v>141</v>
      </c>
      <c r="J64" s="21" t="s">
        <v>141</v>
      </c>
      <c r="K64" s="21" t="s">
        <v>141</v>
      </c>
      <c r="L64" s="21" t="s">
        <v>141</v>
      </c>
      <c r="M64" s="21" t="s">
        <v>141</v>
      </c>
      <c r="N64" s="20" t="s">
        <v>141</v>
      </c>
      <c r="O64" s="16"/>
    </row>
    <row r="65" spans="2:15">
      <c r="B65" s="16">
        <v>1963</v>
      </c>
      <c r="C65" s="16">
        <v>21.25</v>
      </c>
      <c r="D65" s="25">
        <v>3.0700000000000002E-2</v>
      </c>
      <c r="E65" s="23">
        <v>69.864999999999995</v>
      </c>
      <c r="F65" s="24">
        <f t="shared" si="8"/>
        <v>3.2877647058823527</v>
      </c>
      <c r="G65" s="21">
        <f>_xlfn.RRI(3,F68,F65)</f>
        <v>3.382558235425881E-2</v>
      </c>
      <c r="H65" s="21" t="s">
        <v>141</v>
      </c>
      <c r="I65" s="21" t="s">
        <v>141</v>
      </c>
      <c r="J65" s="21" t="s">
        <v>141</v>
      </c>
      <c r="K65" s="21" t="s">
        <v>141</v>
      </c>
      <c r="L65" s="21" t="s">
        <v>141</v>
      </c>
      <c r="M65" s="21" t="s">
        <v>141</v>
      </c>
      <c r="N65" s="20" t="s">
        <v>141</v>
      </c>
      <c r="O65" s="16"/>
    </row>
    <row r="66" spans="2:15">
      <c r="B66" s="16">
        <v>1962</v>
      </c>
      <c r="C66" s="16">
        <v>18.600000000000001</v>
      </c>
      <c r="D66" s="25">
        <v>3.4000000000000002E-2</v>
      </c>
      <c r="E66" s="23">
        <v>62.382499999999993</v>
      </c>
      <c r="F66" s="24">
        <f t="shared" si="8"/>
        <v>3.3538978494623648</v>
      </c>
      <c r="G66" s="21" t="s">
        <v>141</v>
      </c>
      <c r="H66" s="21" t="s">
        <v>141</v>
      </c>
      <c r="I66" s="21" t="s">
        <v>141</v>
      </c>
      <c r="J66" s="21" t="s">
        <v>141</v>
      </c>
      <c r="K66" s="21" t="s">
        <v>141</v>
      </c>
      <c r="L66" s="21" t="s">
        <v>141</v>
      </c>
      <c r="M66" s="21" t="s">
        <v>141</v>
      </c>
      <c r="N66" s="20" t="s">
        <v>141</v>
      </c>
      <c r="O66" s="16"/>
    </row>
    <row r="67" spans="2:15">
      <c r="B67" s="16">
        <v>1961</v>
      </c>
      <c r="C67" s="16">
        <v>17.12</v>
      </c>
      <c r="D67" s="25">
        <v>2.8199999999999999E-2</v>
      </c>
      <c r="E67" s="23">
        <v>66.272500000000008</v>
      </c>
      <c r="F67" s="24">
        <f t="shared" si="8"/>
        <v>3.8710572429906542</v>
      </c>
      <c r="G67" s="21" t="s">
        <v>141</v>
      </c>
      <c r="H67" s="21" t="s">
        <v>141</v>
      </c>
      <c r="I67" s="21" t="s">
        <v>141</v>
      </c>
      <c r="J67" s="21" t="s">
        <v>141</v>
      </c>
      <c r="K67" s="21" t="s">
        <v>141</v>
      </c>
      <c r="L67" s="21" t="s">
        <v>141</v>
      </c>
      <c r="M67" s="21" t="s">
        <v>141</v>
      </c>
      <c r="N67" s="20" t="s">
        <v>141</v>
      </c>
      <c r="O67" s="16"/>
    </row>
    <row r="68" spans="2:15">
      <c r="B68" s="16">
        <v>1960</v>
      </c>
      <c r="C68" s="16">
        <v>18.77</v>
      </c>
      <c r="D68" s="25">
        <v>3.4299999999999997E-2</v>
      </c>
      <c r="E68" s="23">
        <v>55.849999999999994</v>
      </c>
      <c r="F68" s="24">
        <f t="shared" si="8"/>
        <v>2.9754928076718166</v>
      </c>
      <c r="G68" s="21" t="s">
        <v>141</v>
      </c>
      <c r="H68" s="21" t="s">
        <v>141</v>
      </c>
      <c r="I68" s="21" t="s">
        <v>141</v>
      </c>
      <c r="J68" s="21" t="s">
        <v>141</v>
      </c>
      <c r="K68" s="21" t="s">
        <v>141</v>
      </c>
      <c r="L68" s="21" t="s">
        <v>141</v>
      </c>
      <c r="M68" s="21" t="s">
        <v>141</v>
      </c>
      <c r="N68" s="20" t="s">
        <v>141</v>
      </c>
      <c r="O68" s="16"/>
    </row>
    <row r="69" spans="2:15">
      <c r="B69" s="26" t="s">
        <v>141</v>
      </c>
      <c r="C69" s="26" t="s">
        <v>141</v>
      </c>
      <c r="D69" s="25">
        <v>3.1E-2</v>
      </c>
      <c r="E69" s="26" t="s">
        <v>141</v>
      </c>
      <c r="F69" s="26" t="s">
        <v>141</v>
      </c>
      <c r="G69" s="21" t="s">
        <v>141</v>
      </c>
      <c r="H69" s="21" t="s">
        <v>141</v>
      </c>
      <c r="I69" s="21" t="s">
        <v>141</v>
      </c>
      <c r="J69" s="21" t="s">
        <v>141</v>
      </c>
      <c r="K69" s="21" t="s">
        <v>141</v>
      </c>
      <c r="L69" s="21" t="s">
        <v>141</v>
      </c>
      <c r="M69" s="21" t="s">
        <v>141</v>
      </c>
      <c r="N69" s="20" t="s">
        <v>141</v>
      </c>
      <c r="O69" s="16"/>
    </row>
    <row r="72" spans="2:15">
      <c r="J72" t="s">
        <v>147</v>
      </c>
      <c r="K72" t="s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24C0-A31B-464B-9EBA-E6CD5CC3D03B}">
  <dimension ref="B1:N68"/>
  <sheetViews>
    <sheetView showGridLines="0" tabSelected="1" workbookViewId="0">
      <selection activeCell="K14" sqref="K14"/>
    </sheetView>
  </sheetViews>
  <sheetFormatPr defaultRowHeight="14.4"/>
  <cols>
    <col min="1" max="1" width="2.33203125" customWidth="1"/>
    <col min="2" max="2" width="11.44140625" bestFit="1" customWidth="1"/>
    <col min="4" max="4" width="12.109375" customWidth="1"/>
    <col min="5" max="5" width="11.44140625" customWidth="1"/>
    <col min="6" max="6" width="15.88671875" bestFit="1" customWidth="1"/>
    <col min="7" max="7" width="12.44140625" bestFit="1" customWidth="1"/>
    <col min="8" max="8" width="24.21875" bestFit="1" customWidth="1"/>
    <col min="9" max="9" width="13.21875" style="16" bestFit="1" customWidth="1"/>
    <col min="12" max="12" width="26.88671875" customWidth="1"/>
    <col min="13" max="13" width="5.6640625" customWidth="1"/>
  </cols>
  <sheetData>
    <row r="1" spans="2:14">
      <c r="B1" s="53" t="s">
        <v>105</v>
      </c>
      <c r="C1" s="54" t="s">
        <v>106</v>
      </c>
      <c r="D1" s="54" t="s">
        <v>142</v>
      </c>
      <c r="E1" s="54" t="s">
        <v>143</v>
      </c>
      <c r="F1" s="1" t="s">
        <v>144</v>
      </c>
      <c r="G1" s="1" t="s">
        <v>145</v>
      </c>
      <c r="H1" s="1" t="s">
        <v>146</v>
      </c>
      <c r="I1" s="1" t="s">
        <v>184</v>
      </c>
    </row>
    <row r="2" spans="2:14" ht="4.05" customHeight="1">
      <c r="B2" s="55"/>
      <c r="C2" s="55"/>
      <c r="D2" s="55"/>
      <c r="E2" s="55"/>
      <c r="F2" s="55"/>
      <c r="G2" s="55"/>
      <c r="H2" s="55"/>
      <c r="I2" s="55"/>
    </row>
    <row r="3" spans="2:14" ht="14.4" customHeight="1">
      <c r="B3" s="28">
        <v>2024</v>
      </c>
      <c r="C3" s="29">
        <v>1.3100000000000001E-2</v>
      </c>
      <c r="D3" s="30">
        <v>5255.0011111111107</v>
      </c>
      <c r="E3" s="31">
        <f>C3*D3</f>
        <v>68.840514555555558</v>
      </c>
      <c r="F3" s="31">
        <f>E3*Historical_Buyback!$L$6</f>
        <v>81.829688913614675</v>
      </c>
      <c r="G3" s="31">
        <f>F3+E3</f>
        <v>150.67020346917025</v>
      </c>
      <c r="H3" s="26">
        <f>G3/D3</f>
        <v>2.8671773855688629E-2</v>
      </c>
      <c r="I3" s="41">
        <f>H3-C3</f>
        <v>1.5571773855688628E-2</v>
      </c>
      <c r="L3" t="s">
        <v>147</v>
      </c>
      <c r="M3" t="s">
        <v>1</v>
      </c>
    </row>
    <row r="4" spans="2:14">
      <c r="B4" s="16">
        <v>2023</v>
      </c>
      <c r="C4" s="26">
        <v>1.4999999999999999E-2</v>
      </c>
      <c r="D4" s="30">
        <v>4280.7849999999999</v>
      </c>
      <c r="E4" s="31">
        <f t="shared" ref="E4:E67" si="0">C4*D4</f>
        <v>64.211774999999989</v>
      </c>
      <c r="F4" s="31">
        <f>E4*Historical_Buyback!$L$6</f>
        <v>76.327575509340477</v>
      </c>
      <c r="G4" s="31">
        <f t="shared" ref="G4:G67" si="1">F4+E4</f>
        <v>140.53935050934047</v>
      </c>
      <c r="H4" s="26">
        <f t="shared" ref="H4:H67" si="2">G4/D4</f>
        <v>3.2830275407277044E-2</v>
      </c>
      <c r="I4" s="41">
        <f t="shared" ref="I4:I67" si="3">H4-C4</f>
        <v>1.7830275407277045E-2</v>
      </c>
    </row>
    <row r="5" spans="2:14">
      <c r="B5" s="28">
        <v>2022</v>
      </c>
      <c r="C5" s="26">
        <v>1.7100000000000001E-2</v>
      </c>
      <c r="D5" s="30">
        <v>4100.7008333333333</v>
      </c>
      <c r="E5" s="31">
        <f t="shared" si="0"/>
        <v>70.121984249999997</v>
      </c>
      <c r="F5" s="31">
        <f>E5*Historical_Buyback!$L$6</f>
        <v>83.352952752149577</v>
      </c>
      <c r="G5" s="31">
        <f t="shared" si="1"/>
        <v>153.47493700214957</v>
      </c>
      <c r="H5" s="26">
        <f t="shared" si="2"/>
        <v>3.7426513964295839E-2</v>
      </c>
      <c r="I5" s="41">
        <f t="shared" si="3"/>
        <v>2.0326513964295839E-2</v>
      </c>
      <c r="L5" s="1" t="s">
        <v>162</v>
      </c>
      <c r="M5" s="1" t="s">
        <v>137</v>
      </c>
      <c r="N5" s="32">
        <f>AVERAGE(H3:H5)</f>
        <v>3.2976187742420504E-2</v>
      </c>
    </row>
    <row r="6" spans="2:14">
      <c r="B6" s="16">
        <v>2021</v>
      </c>
      <c r="C6" s="26">
        <v>1.29E-2</v>
      </c>
      <c r="D6" s="30">
        <v>4266.7950000000001</v>
      </c>
      <c r="E6" s="31">
        <f t="shared" si="0"/>
        <v>55.041655500000005</v>
      </c>
      <c r="F6" s="31">
        <f>E6*Historical_Buyback!$L$6</f>
        <v>65.427191762497714</v>
      </c>
      <c r="G6" s="31">
        <f t="shared" si="1"/>
        <v>120.46884726249772</v>
      </c>
      <c r="H6" s="26">
        <f t="shared" si="2"/>
        <v>2.8234036850258267E-2</v>
      </c>
      <c r="I6" s="41">
        <f t="shared" si="3"/>
        <v>1.5334036850258267E-2</v>
      </c>
    </row>
    <row r="7" spans="2:14">
      <c r="B7" s="28">
        <v>2020</v>
      </c>
      <c r="C7" s="26">
        <v>1.5800000000000002E-2</v>
      </c>
      <c r="D7" s="30">
        <v>3218.4999999999995</v>
      </c>
      <c r="E7" s="31">
        <f t="shared" si="0"/>
        <v>50.8523</v>
      </c>
      <c r="F7" s="31">
        <f>E7*Historical_Buyback!$L$6</f>
        <v>60.447367606231651</v>
      </c>
      <c r="G7" s="31">
        <f t="shared" si="1"/>
        <v>111.29966760623165</v>
      </c>
      <c r="H7" s="26">
        <f t="shared" si="2"/>
        <v>3.4581223428998498E-2</v>
      </c>
      <c r="I7" s="41">
        <f t="shared" si="3"/>
        <v>1.8781223428998496E-2</v>
      </c>
      <c r="L7" s="1" t="s">
        <v>162</v>
      </c>
      <c r="M7" s="1" t="s">
        <v>138</v>
      </c>
      <c r="N7" s="32">
        <f>AVERAGE(H3:H7)</f>
        <v>3.2348764701303656E-2</v>
      </c>
    </row>
    <row r="8" spans="2:14">
      <c r="B8" s="16">
        <v>2019</v>
      </c>
      <c r="C8" s="26">
        <v>1.83E-2</v>
      </c>
      <c r="D8" s="30">
        <v>2912.500833333333</v>
      </c>
      <c r="E8" s="31">
        <f t="shared" si="0"/>
        <v>53.298765249999995</v>
      </c>
      <c r="F8" s="31">
        <f>E8*Historical_Buyback!$L$6</f>
        <v>63.355444218353846</v>
      </c>
      <c r="G8" s="31">
        <f t="shared" si="1"/>
        <v>116.65420946835384</v>
      </c>
      <c r="H8" s="26">
        <f t="shared" si="2"/>
        <v>4.0052935996878002E-2</v>
      </c>
      <c r="I8" s="41">
        <f t="shared" si="3"/>
        <v>2.1752935996878001E-2</v>
      </c>
    </row>
    <row r="9" spans="2:14">
      <c r="B9" s="28">
        <v>2018</v>
      </c>
      <c r="C9" s="26">
        <v>2.0899999999999998E-2</v>
      </c>
      <c r="D9" s="30">
        <v>2744.68</v>
      </c>
      <c r="E9" s="31">
        <f t="shared" si="0"/>
        <v>57.363811999999996</v>
      </c>
      <c r="F9" s="31">
        <f>E9*Historical_Buyback!$L$6</f>
        <v>68.187504424750941</v>
      </c>
      <c r="G9" s="31">
        <f t="shared" si="1"/>
        <v>125.55131642475094</v>
      </c>
      <c r="H9" s="26">
        <f t="shared" si="2"/>
        <v>4.5743517067472692E-2</v>
      </c>
      <c r="I9" s="41">
        <f t="shared" si="3"/>
        <v>2.4843517067472693E-2</v>
      </c>
      <c r="L9" s="1" t="s">
        <v>162</v>
      </c>
      <c r="M9" s="1" t="s">
        <v>139</v>
      </c>
      <c r="N9" s="32">
        <f>AVERAGE(H3:H9)</f>
        <v>3.5362896652981278E-2</v>
      </c>
    </row>
    <row r="10" spans="2:14">
      <c r="B10" s="16">
        <v>2017</v>
      </c>
      <c r="C10" s="26">
        <v>1.84E-2</v>
      </c>
      <c r="D10" s="30">
        <v>2448.2174999999997</v>
      </c>
      <c r="E10" s="31">
        <f t="shared" si="0"/>
        <v>45.047201999999992</v>
      </c>
      <c r="F10" s="31">
        <f>E10*Historical_Buyback!$L$6</f>
        <v>53.546934532482766</v>
      </c>
      <c r="G10" s="31">
        <f t="shared" si="1"/>
        <v>98.594136532482764</v>
      </c>
      <c r="H10" s="26">
        <f t="shared" si="2"/>
        <v>4.0271804499593181E-2</v>
      </c>
      <c r="I10" s="41">
        <f t="shared" si="3"/>
        <v>2.1871804499593181E-2</v>
      </c>
    </row>
    <row r="11" spans="2:14">
      <c r="B11" s="28">
        <v>2016</v>
      </c>
      <c r="C11" s="26">
        <v>2.0299999999999999E-2</v>
      </c>
      <c r="D11" s="30">
        <v>2091.8441666666663</v>
      </c>
      <c r="E11" s="31">
        <f t="shared" si="0"/>
        <v>42.464436583333324</v>
      </c>
      <c r="F11" s="31">
        <f>E11*Historical_Buyback!$L$6</f>
        <v>50.476839953045605</v>
      </c>
      <c r="G11" s="31">
        <f t="shared" si="1"/>
        <v>92.941276536378922</v>
      </c>
      <c r="H11" s="26">
        <f t="shared" si="2"/>
        <v>4.4430306051181603E-2</v>
      </c>
      <c r="I11" s="41">
        <f t="shared" si="3"/>
        <v>2.4130306051181605E-2</v>
      </c>
      <c r="L11" s="1" t="s">
        <v>168</v>
      </c>
      <c r="M11" s="1" t="s">
        <v>163</v>
      </c>
      <c r="N11" s="32">
        <f>AVERAGE(H3:H12)</f>
        <v>3.7842364119454672E-2</v>
      </c>
    </row>
    <row r="12" spans="2:14">
      <c r="B12" s="16">
        <v>2015</v>
      </c>
      <c r="C12" s="26">
        <v>2.1100000000000001E-2</v>
      </c>
      <c r="D12" s="30">
        <v>2061.1991666666668</v>
      </c>
      <c r="E12" s="31">
        <f t="shared" si="0"/>
        <v>43.49130241666667</v>
      </c>
      <c r="F12" s="31">
        <f>E12*Historical_Buyback!$L$6</f>
        <v>51.697459994022715</v>
      </c>
      <c r="G12" s="31">
        <f t="shared" si="1"/>
        <v>95.188762410689378</v>
      </c>
      <c r="H12" s="26">
        <f t="shared" si="2"/>
        <v>4.618125407290305E-2</v>
      </c>
      <c r="I12" s="41">
        <f t="shared" si="3"/>
        <v>2.5081254072903049E-2</v>
      </c>
    </row>
    <row r="13" spans="2:14">
      <c r="B13" s="28">
        <v>2014</v>
      </c>
      <c r="C13" s="26">
        <v>1.9199999999999998E-2</v>
      </c>
      <c r="D13" s="30">
        <v>1930.6675000000002</v>
      </c>
      <c r="E13" s="31">
        <f t="shared" si="0"/>
        <v>37.068815999999998</v>
      </c>
      <c r="F13" s="31">
        <f>E13*Historical_Buyback!$L$6</f>
        <v>44.063146553445208</v>
      </c>
      <c r="G13" s="31">
        <f t="shared" si="1"/>
        <v>81.131962553445206</v>
      </c>
      <c r="H13" s="26">
        <f t="shared" si="2"/>
        <v>4.202275252131462E-2</v>
      </c>
      <c r="I13" s="41">
        <f t="shared" si="3"/>
        <v>2.2822752521314622E-2</v>
      </c>
    </row>
    <row r="14" spans="2:14">
      <c r="B14" s="16">
        <v>2013</v>
      </c>
      <c r="C14" s="26">
        <v>1.9400000000000001E-2</v>
      </c>
      <c r="D14" s="30">
        <v>1642.511666666667</v>
      </c>
      <c r="E14" s="31">
        <f t="shared" si="0"/>
        <v>31.864726333333341</v>
      </c>
      <c r="F14" s="31">
        <f>E14*Historical_Buyback!$L$6</f>
        <v>37.877123086723131</v>
      </c>
      <c r="G14" s="31">
        <f t="shared" si="1"/>
        <v>69.741849420056468</v>
      </c>
      <c r="H14" s="26">
        <f t="shared" si="2"/>
        <v>4.2460489526744985E-2</v>
      </c>
      <c r="I14" s="41">
        <f t="shared" si="3"/>
        <v>2.3060489526744984E-2</v>
      </c>
      <c r="L14" s="1" t="s">
        <v>162</v>
      </c>
      <c r="M14" s="1" t="s">
        <v>164</v>
      </c>
      <c r="N14" s="32">
        <f>AVERAGE(H3:H17)</f>
        <v>3.9848658727677164E-2</v>
      </c>
    </row>
    <row r="15" spans="2:14">
      <c r="B15" s="28">
        <v>2012</v>
      </c>
      <c r="C15" s="26">
        <v>2.1999999999999999E-2</v>
      </c>
      <c r="D15" s="30">
        <v>1379.5633333333335</v>
      </c>
      <c r="E15" s="31">
        <f t="shared" si="0"/>
        <v>30.350393333333336</v>
      </c>
      <c r="F15" s="31">
        <f>E15*Historical_Buyback!$L$6</f>
        <v>36.077058123501253</v>
      </c>
      <c r="G15" s="31">
        <f t="shared" si="1"/>
        <v>66.427451456834589</v>
      </c>
      <c r="H15" s="26">
        <f t="shared" si="2"/>
        <v>4.8151070597339675E-2</v>
      </c>
      <c r="I15" s="41">
        <f t="shared" si="3"/>
        <v>2.6151070597339676E-2</v>
      </c>
    </row>
    <row r="16" spans="2:14">
      <c r="B16" s="16">
        <v>2011</v>
      </c>
      <c r="C16" s="26">
        <v>2.1299999999999999E-2</v>
      </c>
      <c r="D16" s="30">
        <v>1268.8900000000001</v>
      </c>
      <c r="E16" s="31">
        <f t="shared" si="0"/>
        <v>27.027357000000002</v>
      </c>
      <c r="F16" s="31">
        <f>E16*Historical_Buyback!$L$6</f>
        <v>32.127014589386491</v>
      </c>
      <c r="G16" s="31">
        <f t="shared" si="1"/>
        <v>59.154371589386493</v>
      </c>
      <c r="H16" s="26">
        <f t="shared" si="2"/>
        <v>4.6618991078333415E-2</v>
      </c>
      <c r="I16" s="41">
        <f t="shared" si="3"/>
        <v>2.5318991078333415E-2</v>
      </c>
      <c r="L16" s="1" t="s">
        <v>162</v>
      </c>
      <c r="M16" s="1" t="s">
        <v>165</v>
      </c>
      <c r="N16" s="32">
        <f>AVERAGE(H3:H22)</f>
        <v>4.1530298390205465E-2</v>
      </c>
    </row>
    <row r="17" spans="2:14">
      <c r="B17" s="28">
        <v>2010</v>
      </c>
      <c r="C17" s="26">
        <v>1.83E-2</v>
      </c>
      <c r="D17" s="30">
        <v>1139.3074999999999</v>
      </c>
      <c r="E17" s="31">
        <f t="shared" si="0"/>
        <v>20.849327249999998</v>
      </c>
      <c r="F17" s="31">
        <f>E17*Historical_Buyback!$L$6</f>
        <v>24.783283128263083</v>
      </c>
      <c r="G17" s="31">
        <f t="shared" si="1"/>
        <v>45.632610378263081</v>
      </c>
      <c r="H17" s="26">
        <f t="shared" si="2"/>
        <v>4.0052935996878002E-2</v>
      </c>
      <c r="I17" s="41">
        <f t="shared" si="3"/>
        <v>2.1752935996878001E-2</v>
      </c>
    </row>
    <row r="18" spans="2:14">
      <c r="B18" s="16">
        <v>2009</v>
      </c>
      <c r="C18" s="26">
        <v>2.0199999999999999E-2</v>
      </c>
      <c r="D18" s="30">
        <v>946.73583333333318</v>
      </c>
      <c r="E18" s="31">
        <f t="shared" si="0"/>
        <v>19.124063833333331</v>
      </c>
      <c r="F18" s="31">
        <f>E18*Historical_Buyback!$L$6</f>
        <v>22.732488336978651</v>
      </c>
      <c r="G18" s="31">
        <f t="shared" si="1"/>
        <v>41.856552170311986</v>
      </c>
      <c r="H18" s="26">
        <f t="shared" si="2"/>
        <v>4.4211437548466431E-2</v>
      </c>
      <c r="I18" s="41">
        <f t="shared" si="3"/>
        <v>2.4011437548466432E-2</v>
      </c>
      <c r="L18" s="1" t="s">
        <v>162</v>
      </c>
      <c r="M18" s="1" t="s">
        <v>166</v>
      </c>
      <c r="N18" s="32">
        <f>AVERAGE(H3:H32)</f>
        <v>3.935255678818942E-2</v>
      </c>
    </row>
    <row r="19" spans="2:14">
      <c r="B19" s="28">
        <v>2008</v>
      </c>
      <c r="C19" s="26">
        <v>3.2300000000000002E-2</v>
      </c>
      <c r="D19" s="30">
        <v>1220.8883333333331</v>
      </c>
      <c r="E19" s="31">
        <f t="shared" si="0"/>
        <v>39.434693166666662</v>
      </c>
      <c r="F19" s="31">
        <f>E19*Historical_Buyback!$L$6</f>
        <v>46.875429317542199</v>
      </c>
      <c r="G19" s="31">
        <f t="shared" si="1"/>
        <v>86.310122484208861</v>
      </c>
      <c r="H19" s="26">
        <f t="shared" si="2"/>
        <v>7.0694526377003256E-2</v>
      </c>
      <c r="I19" s="41">
        <f t="shared" si="3"/>
        <v>3.8394526377003253E-2</v>
      </c>
    </row>
    <row r="20" spans="2:14">
      <c r="B20" s="16">
        <v>2007</v>
      </c>
      <c r="C20" s="26">
        <v>1.8700000000000001E-2</v>
      </c>
      <c r="D20" s="30">
        <v>1476.6333333333334</v>
      </c>
      <c r="E20" s="31">
        <f t="shared" si="0"/>
        <v>27.613043333333337</v>
      </c>
      <c r="F20" s="31">
        <f>E20*Historical_Buyback!$L$6</f>
        <v>32.823211164427263</v>
      </c>
      <c r="G20" s="31">
        <f t="shared" si="1"/>
        <v>60.436254497760601</v>
      </c>
      <c r="H20" s="26">
        <f t="shared" si="2"/>
        <v>4.0928410007738725E-2</v>
      </c>
      <c r="I20" s="41">
        <f t="shared" si="3"/>
        <v>2.2228410007738723E-2</v>
      </c>
      <c r="L20" s="1" t="s">
        <v>162</v>
      </c>
      <c r="M20" s="1" t="s">
        <v>167</v>
      </c>
      <c r="N20" s="32">
        <f>AVERAGE(H3:H52)</f>
        <v>5.8656758727668325E-2</v>
      </c>
    </row>
    <row r="21" spans="2:14">
      <c r="B21" s="28">
        <v>2006</v>
      </c>
      <c r="C21" s="26">
        <v>1.7600000000000001E-2</v>
      </c>
      <c r="D21" s="30">
        <v>1310.6699999999998</v>
      </c>
      <c r="E21" s="31">
        <f t="shared" si="0"/>
        <v>23.067791999999997</v>
      </c>
      <c r="F21" s="31">
        <f>E21*Historical_Buyback!$L$6</f>
        <v>27.420338959852153</v>
      </c>
      <c r="G21" s="31">
        <f t="shared" si="1"/>
        <v>50.48813095985215</v>
      </c>
      <c r="H21" s="26">
        <f t="shared" si="2"/>
        <v>3.8520856477871741E-2</v>
      </c>
      <c r="I21" s="41">
        <f t="shared" si="3"/>
        <v>2.092085647787174E-2</v>
      </c>
    </row>
    <row r="22" spans="2:14">
      <c r="B22" s="16">
        <v>2005</v>
      </c>
      <c r="C22" s="26">
        <v>1.7600000000000001E-2</v>
      </c>
      <c r="D22" s="30">
        <v>1207.0608333333332</v>
      </c>
      <c r="E22" s="31">
        <f t="shared" si="0"/>
        <v>21.244270666666665</v>
      </c>
      <c r="F22" s="31">
        <f>E22*Historical_Buyback!$L$6</f>
        <v>25.252746454226926</v>
      </c>
      <c r="G22" s="31">
        <f t="shared" si="1"/>
        <v>46.497017120893588</v>
      </c>
      <c r="H22" s="26">
        <f t="shared" si="2"/>
        <v>3.8520856477871741E-2</v>
      </c>
      <c r="I22" s="41">
        <f t="shared" si="3"/>
        <v>2.092085647787174E-2</v>
      </c>
    </row>
    <row r="23" spans="2:14">
      <c r="B23" s="28">
        <v>2004</v>
      </c>
      <c r="C23" s="26">
        <v>1.6199999999999999E-2</v>
      </c>
      <c r="D23" s="30">
        <v>1130.5475000000004</v>
      </c>
      <c r="E23" s="31">
        <f t="shared" si="0"/>
        <v>18.314869500000004</v>
      </c>
      <c r="F23" s="31">
        <f>E23*Historical_Buyback!$L$6</f>
        <v>21.770611148889241</v>
      </c>
      <c r="G23" s="31">
        <f t="shared" si="1"/>
        <v>40.085480648889245</v>
      </c>
      <c r="H23" s="26">
        <f t="shared" si="2"/>
        <v>3.5456697439859214E-2</v>
      </c>
      <c r="I23" s="41">
        <f t="shared" si="3"/>
        <v>1.9256697439859215E-2</v>
      </c>
    </row>
    <row r="24" spans="2:14">
      <c r="B24" s="16">
        <v>2003</v>
      </c>
      <c r="C24" s="26">
        <v>1.61E-2</v>
      </c>
      <c r="D24" s="30">
        <v>963.68916666666667</v>
      </c>
      <c r="E24" s="31">
        <f t="shared" si="0"/>
        <v>15.515395583333333</v>
      </c>
      <c r="F24" s="31">
        <f>E24*Historical_Buyback!$L$6</f>
        <v>18.442918420245555</v>
      </c>
      <c r="G24" s="31">
        <f t="shared" si="1"/>
        <v>33.958314003578892</v>
      </c>
      <c r="H24" s="26">
        <f t="shared" si="2"/>
        <v>3.5237828937144042E-2</v>
      </c>
      <c r="I24" s="41">
        <f t="shared" si="3"/>
        <v>1.9137828937144042E-2</v>
      </c>
    </row>
    <row r="25" spans="2:14">
      <c r="B25" s="28">
        <v>2002</v>
      </c>
      <c r="C25" s="26">
        <v>1.7899999999999999E-2</v>
      </c>
      <c r="D25" s="30">
        <v>995.63000000000011</v>
      </c>
      <c r="E25" s="31">
        <f t="shared" si="0"/>
        <v>17.821777000000001</v>
      </c>
      <c r="F25" s="31">
        <f>E25*Historical_Buyback!$L$6</f>
        <v>21.184479477138389</v>
      </c>
      <c r="G25" s="31">
        <f t="shared" si="1"/>
        <v>39.006256477138393</v>
      </c>
      <c r="H25" s="26">
        <f t="shared" si="2"/>
        <v>3.9177461986017285E-2</v>
      </c>
      <c r="I25" s="41">
        <f t="shared" si="3"/>
        <v>2.1277461986017286E-2</v>
      </c>
    </row>
    <row r="26" spans="2:14">
      <c r="B26" s="16">
        <v>2001</v>
      </c>
      <c r="C26" s="26">
        <v>1.37E-2</v>
      </c>
      <c r="D26" s="30">
        <v>1192.0783333333331</v>
      </c>
      <c r="E26" s="31">
        <f t="shared" si="0"/>
        <v>16.331473166666665</v>
      </c>
      <c r="F26" s="31">
        <f>E26*Historical_Buyback!$L$6</f>
        <v>19.412977624548116</v>
      </c>
      <c r="G26" s="31">
        <f t="shared" si="1"/>
        <v>35.744450791214781</v>
      </c>
      <c r="H26" s="26">
        <f t="shared" si="2"/>
        <v>2.998498487197971E-2</v>
      </c>
      <c r="I26" s="41">
        <f t="shared" si="3"/>
        <v>1.628498487197971E-2</v>
      </c>
    </row>
    <row r="27" spans="2:14">
      <c r="B27" s="28">
        <v>2000</v>
      </c>
      <c r="C27" s="26">
        <v>1.2200000000000001E-2</v>
      </c>
      <c r="D27" s="30">
        <v>1427.0074999999999</v>
      </c>
      <c r="E27" s="31">
        <f t="shared" si="0"/>
        <v>17.409491500000001</v>
      </c>
      <c r="F27" s="31">
        <f>E27*Historical_Buyback!$L$6</f>
        <v>20.694401876376592</v>
      </c>
      <c r="G27" s="31">
        <f t="shared" si="1"/>
        <v>38.10389337637659</v>
      </c>
      <c r="H27" s="26">
        <f t="shared" si="2"/>
        <v>2.6701957331252003E-2</v>
      </c>
      <c r="I27" s="41">
        <f t="shared" si="3"/>
        <v>1.4501957331252003E-2</v>
      </c>
    </row>
    <row r="28" spans="2:14">
      <c r="B28" s="16">
        <v>1999</v>
      </c>
      <c r="C28" s="26">
        <v>1.17E-2</v>
      </c>
      <c r="D28" s="30">
        <v>1326.0608333333332</v>
      </c>
      <c r="E28" s="31">
        <f t="shared" si="0"/>
        <v>15.51491175</v>
      </c>
      <c r="F28" s="31">
        <f>E28*Historical_Buyback!$L$6</f>
        <v>18.442343294806584</v>
      </c>
      <c r="G28" s="31">
        <f t="shared" si="1"/>
        <v>33.957255044806587</v>
      </c>
      <c r="H28" s="26">
        <f t="shared" si="2"/>
        <v>2.5607614817676105E-2</v>
      </c>
      <c r="I28" s="41">
        <f t="shared" si="3"/>
        <v>1.3907614817676104E-2</v>
      </c>
    </row>
    <row r="29" spans="2:14">
      <c r="B29" s="28">
        <v>1998</v>
      </c>
      <c r="C29" s="26">
        <v>1.3599999999999999E-2</v>
      </c>
      <c r="D29" s="30">
        <v>1084.3108333333334</v>
      </c>
      <c r="E29" s="31">
        <f t="shared" si="0"/>
        <v>14.746627333333334</v>
      </c>
      <c r="F29" s="31">
        <f>E29*Historical_Buyback!$L$6</f>
        <v>17.52909511212086</v>
      </c>
      <c r="G29" s="31">
        <f t="shared" si="1"/>
        <v>32.275722445454193</v>
      </c>
      <c r="H29" s="26">
        <f t="shared" si="2"/>
        <v>2.9766116369264524E-2</v>
      </c>
      <c r="I29" s="41">
        <f t="shared" si="3"/>
        <v>1.6166116369264523E-2</v>
      </c>
    </row>
    <row r="30" spans="2:14">
      <c r="B30" s="16">
        <v>1997</v>
      </c>
      <c r="C30" s="26">
        <v>1.61E-2</v>
      </c>
      <c r="D30" s="30">
        <v>872.67333333333329</v>
      </c>
      <c r="E30" s="31">
        <f t="shared" si="0"/>
        <v>14.050040666666666</v>
      </c>
      <c r="F30" s="31">
        <f>E30*Historical_Buyback!$L$6</f>
        <v>16.701072971340608</v>
      </c>
      <c r="G30" s="31">
        <f t="shared" si="1"/>
        <v>30.751113638007276</v>
      </c>
      <c r="H30" s="26">
        <f t="shared" si="2"/>
        <v>3.5237828937144035E-2</v>
      </c>
      <c r="I30" s="41">
        <f t="shared" si="3"/>
        <v>1.9137828937144035E-2</v>
      </c>
    </row>
    <row r="31" spans="2:14">
      <c r="B31" s="28">
        <v>1996</v>
      </c>
      <c r="C31" s="26">
        <v>0.02</v>
      </c>
      <c r="D31" s="30">
        <v>670.82833333333326</v>
      </c>
      <c r="E31" s="31">
        <f t="shared" si="0"/>
        <v>13.416566666666666</v>
      </c>
      <c r="F31" s="31">
        <f>E31*Historical_Buyback!$L$6</f>
        <v>15.948071912450647</v>
      </c>
      <c r="G31" s="31">
        <f t="shared" si="1"/>
        <v>29.364638579117312</v>
      </c>
      <c r="H31" s="26">
        <f t="shared" si="2"/>
        <v>4.3773700543036066E-2</v>
      </c>
      <c r="I31" s="41">
        <f t="shared" si="3"/>
        <v>2.3773700543036066E-2</v>
      </c>
    </row>
    <row r="32" spans="2:14">
      <c r="B32" s="16">
        <v>1995</v>
      </c>
      <c r="C32" s="26">
        <v>2.24E-2</v>
      </c>
      <c r="D32" s="30">
        <v>541.63833333333332</v>
      </c>
      <c r="E32" s="31">
        <f t="shared" si="0"/>
        <v>12.132698666666666</v>
      </c>
      <c r="F32" s="31">
        <f>E32*Historical_Buyback!$L$6</f>
        <v>14.421957244011315</v>
      </c>
      <c r="G32" s="31">
        <f t="shared" si="1"/>
        <v>26.55465591067798</v>
      </c>
      <c r="H32" s="26">
        <f t="shared" si="2"/>
        <v>4.9026544608200391E-2</v>
      </c>
      <c r="I32" s="41">
        <f t="shared" si="3"/>
        <v>2.6626544608200391E-2</v>
      </c>
    </row>
    <row r="33" spans="2:9">
      <c r="B33" s="28">
        <v>1994</v>
      </c>
      <c r="C33" s="26">
        <v>2.8899999999999999E-2</v>
      </c>
      <c r="D33" s="30">
        <v>460.32916666666665</v>
      </c>
      <c r="E33" s="31">
        <f t="shared" si="0"/>
        <v>13.303512916666666</v>
      </c>
      <c r="F33" s="31">
        <f>E33*Historical_Buyback!$L$6</f>
        <v>15.813686612562284</v>
      </c>
      <c r="G33" s="31">
        <f t="shared" si="1"/>
        <v>29.117199529228948</v>
      </c>
      <c r="H33" s="26">
        <f t="shared" si="2"/>
        <v>6.3252997284687112E-2</v>
      </c>
      <c r="I33" s="41">
        <f t="shared" si="3"/>
        <v>3.4352997284687117E-2</v>
      </c>
    </row>
    <row r="34" spans="2:9">
      <c r="B34" s="16">
        <v>1993</v>
      </c>
      <c r="C34" s="26">
        <v>2.7E-2</v>
      </c>
      <c r="D34" s="30">
        <v>451.40666666666658</v>
      </c>
      <c r="E34" s="31">
        <f t="shared" si="0"/>
        <v>12.187979999999998</v>
      </c>
      <c r="F34" s="31">
        <f>E34*Historical_Buyback!$L$6</f>
        <v>14.487669337225634</v>
      </c>
      <c r="G34" s="31">
        <f t="shared" si="1"/>
        <v>26.675649337225632</v>
      </c>
      <c r="H34" s="26">
        <f t="shared" si="2"/>
        <v>5.909449573309869E-2</v>
      </c>
      <c r="I34" s="41">
        <f t="shared" si="3"/>
        <v>3.2094495733098694E-2</v>
      </c>
    </row>
    <row r="35" spans="2:9">
      <c r="B35" s="28">
        <v>1992</v>
      </c>
      <c r="C35" s="26">
        <v>2.8400000000000002E-2</v>
      </c>
      <c r="D35" s="30">
        <v>415.74416666666667</v>
      </c>
      <c r="E35" s="31">
        <f t="shared" si="0"/>
        <v>11.807134333333334</v>
      </c>
      <c r="F35" s="31">
        <f>E35*Historical_Buyback!$L$6</f>
        <v>14.034963795603325</v>
      </c>
      <c r="G35" s="31">
        <f t="shared" si="1"/>
        <v>25.842098128936659</v>
      </c>
      <c r="H35" s="26">
        <f t="shared" si="2"/>
        <v>6.2158654771111217E-2</v>
      </c>
      <c r="I35" s="41">
        <f t="shared" si="3"/>
        <v>3.3758654771111216E-2</v>
      </c>
    </row>
    <row r="36" spans="2:9">
      <c r="B36" s="16">
        <v>1991</v>
      </c>
      <c r="C36" s="26">
        <v>3.1399999999999997E-2</v>
      </c>
      <c r="D36" s="30">
        <v>376.17750000000001</v>
      </c>
      <c r="E36" s="31">
        <f t="shared" si="0"/>
        <v>11.811973499999999</v>
      </c>
      <c r="F36" s="31">
        <f>E36*Historical_Buyback!$L$6</f>
        <v>14.040716040563881</v>
      </c>
      <c r="G36" s="31">
        <f t="shared" si="1"/>
        <v>25.85268954056388</v>
      </c>
      <c r="H36" s="26">
        <f t="shared" si="2"/>
        <v>6.8724709852566623E-2</v>
      </c>
      <c r="I36" s="41">
        <f t="shared" si="3"/>
        <v>3.7324709852566626E-2</v>
      </c>
    </row>
    <row r="37" spans="2:9">
      <c r="B37" s="28">
        <v>1990</v>
      </c>
      <c r="C37" s="26">
        <v>3.6799999999999999E-2</v>
      </c>
      <c r="D37" s="30">
        <v>334.58749999999992</v>
      </c>
      <c r="E37" s="31">
        <f t="shared" si="0"/>
        <v>12.312819999999997</v>
      </c>
      <c r="F37" s="31">
        <f>E37*Historical_Buyback!$L$6</f>
        <v>14.636064776015266</v>
      </c>
      <c r="G37" s="31">
        <f t="shared" si="1"/>
        <v>26.948884776015262</v>
      </c>
      <c r="H37" s="26">
        <f t="shared" si="2"/>
        <v>8.0543608999186361E-2</v>
      </c>
      <c r="I37" s="41">
        <f t="shared" si="3"/>
        <v>4.3743608999186362E-2</v>
      </c>
    </row>
    <row r="38" spans="2:9">
      <c r="B38" s="16">
        <v>1989</v>
      </c>
      <c r="C38" s="26">
        <v>3.1699999999999999E-2</v>
      </c>
      <c r="D38" s="30">
        <v>322.83333333333331</v>
      </c>
      <c r="E38" s="31">
        <f t="shared" si="0"/>
        <v>10.233816666666666</v>
      </c>
      <c r="F38" s="31">
        <f>E38*Historical_Buyback!$L$6</f>
        <v>12.164784642283244</v>
      </c>
      <c r="G38" s="31">
        <f t="shared" si="1"/>
        <v>22.39860130894991</v>
      </c>
      <c r="H38" s="26">
        <f t="shared" si="2"/>
        <v>6.9381315360712167E-2</v>
      </c>
      <c r="I38" s="41">
        <f t="shared" si="3"/>
        <v>3.7681315360712168E-2</v>
      </c>
    </row>
    <row r="39" spans="2:9">
      <c r="B39" s="28">
        <v>1988</v>
      </c>
      <c r="C39" s="26">
        <v>3.5299999999999998E-2</v>
      </c>
      <c r="D39" s="30">
        <v>265.78333333333336</v>
      </c>
      <c r="E39" s="31">
        <f t="shared" si="0"/>
        <v>9.3821516666666671</v>
      </c>
      <c r="F39" s="31">
        <f>E39*Historical_Buyback!$L$6</f>
        <v>11.152423208634005</v>
      </c>
      <c r="G39" s="31">
        <f t="shared" si="1"/>
        <v>20.53457487530067</v>
      </c>
      <c r="H39" s="26">
        <f t="shared" si="2"/>
        <v>7.7260581458458655E-2</v>
      </c>
      <c r="I39" s="41">
        <f t="shared" si="3"/>
        <v>4.1960581458458657E-2</v>
      </c>
    </row>
    <row r="40" spans="2:9">
      <c r="B40" s="16">
        <v>1987</v>
      </c>
      <c r="C40" s="26">
        <v>3.6600000000000001E-2</v>
      </c>
      <c r="D40" s="30">
        <v>286.8416666666667</v>
      </c>
      <c r="E40" s="31">
        <f t="shared" si="0"/>
        <v>10.498405000000002</v>
      </c>
      <c r="F40" s="31">
        <f>E40*Historical_Buyback!$L$6</f>
        <v>12.479296832475631</v>
      </c>
      <c r="G40" s="31">
        <f t="shared" si="1"/>
        <v>22.977701832475631</v>
      </c>
      <c r="H40" s="26">
        <f t="shared" si="2"/>
        <v>8.0105871993756003E-2</v>
      </c>
      <c r="I40" s="41">
        <f t="shared" si="3"/>
        <v>4.3505871993756003E-2</v>
      </c>
    </row>
    <row r="41" spans="2:9">
      <c r="B41" s="28">
        <v>1986</v>
      </c>
      <c r="C41" s="26">
        <v>3.3300000000000003E-2</v>
      </c>
      <c r="D41" s="30">
        <v>236.35833333333335</v>
      </c>
      <c r="E41" s="31">
        <f t="shared" si="0"/>
        <v>7.8707325000000017</v>
      </c>
      <c r="F41" s="31">
        <f>E41*Historical_Buyback!$L$6</f>
        <v>9.3558218754670843</v>
      </c>
      <c r="G41" s="31">
        <f t="shared" si="1"/>
        <v>17.226554375467085</v>
      </c>
      <c r="H41" s="26">
        <f t="shared" si="2"/>
        <v>7.288321140415506E-2</v>
      </c>
      <c r="I41" s="41">
        <f t="shared" si="3"/>
        <v>3.9583211404155057E-2</v>
      </c>
    </row>
    <row r="42" spans="2:9">
      <c r="B42" s="16">
        <v>1985</v>
      </c>
      <c r="C42" s="26">
        <v>3.8100000000000002E-2</v>
      </c>
      <c r="D42" s="30">
        <v>186.85000000000002</v>
      </c>
      <c r="E42" s="31">
        <f t="shared" si="0"/>
        <v>7.1189850000000012</v>
      </c>
      <c r="F42" s="31">
        <f>E42*Historical_Buyback!$L$6</f>
        <v>8.4622308780182838</v>
      </c>
      <c r="G42" s="31">
        <f t="shared" si="1"/>
        <v>15.581215878018284</v>
      </c>
      <c r="H42" s="26">
        <f t="shared" si="2"/>
        <v>8.338889953448371E-2</v>
      </c>
      <c r="I42" s="41">
        <f t="shared" si="3"/>
        <v>4.5288899534483708E-2</v>
      </c>
    </row>
    <row r="43" spans="2:9">
      <c r="B43" s="28">
        <v>1984</v>
      </c>
      <c r="C43" s="26">
        <v>4.58E-2</v>
      </c>
      <c r="D43" s="30">
        <v>160.46666666666667</v>
      </c>
      <c r="E43" s="31">
        <f t="shared" si="0"/>
        <v>7.3493733333333333</v>
      </c>
      <c r="F43" s="31">
        <f>E43*Historical_Buyback!$L$6</f>
        <v>8.7360900402820736</v>
      </c>
      <c r="G43" s="31">
        <f t="shared" si="1"/>
        <v>16.085463373615408</v>
      </c>
      <c r="H43" s="26">
        <f t="shared" si="2"/>
        <v>0.1002417742435526</v>
      </c>
      <c r="I43" s="41">
        <f t="shared" si="3"/>
        <v>5.44417742435526E-2</v>
      </c>
    </row>
    <row r="44" spans="2:9">
      <c r="B44" s="16">
        <v>1983</v>
      </c>
      <c r="C44" s="26">
        <v>4.3099999999999999E-2</v>
      </c>
      <c r="D44" s="30">
        <v>160.42499999999998</v>
      </c>
      <c r="E44" s="31">
        <f t="shared" si="0"/>
        <v>6.9143174999999992</v>
      </c>
      <c r="F44" s="31">
        <f>E44*Historical_Buyback!$L$6</f>
        <v>8.2189456852236891</v>
      </c>
      <c r="G44" s="31">
        <f t="shared" si="1"/>
        <v>15.133263185223688</v>
      </c>
      <c r="H44" s="26">
        <f t="shared" si="2"/>
        <v>9.4332324670242731E-2</v>
      </c>
      <c r="I44" s="41">
        <f t="shared" si="3"/>
        <v>5.1232324670242732E-2</v>
      </c>
    </row>
    <row r="45" spans="2:9">
      <c r="B45" s="28">
        <v>1982</v>
      </c>
      <c r="C45" s="26">
        <v>4.9299999999999997E-2</v>
      </c>
      <c r="D45" s="30">
        <v>119.72500000000001</v>
      </c>
      <c r="E45" s="31">
        <f t="shared" si="0"/>
        <v>5.9024425000000003</v>
      </c>
      <c r="F45" s="31">
        <f>E45*Historical_Buyback!$L$6</f>
        <v>7.0161450233744587</v>
      </c>
      <c r="G45" s="31">
        <f t="shared" si="1"/>
        <v>12.918587523374459</v>
      </c>
      <c r="H45" s="26">
        <f t="shared" si="2"/>
        <v>0.1079021718385839</v>
      </c>
      <c r="I45" s="41">
        <f t="shared" si="3"/>
        <v>5.8602171838583905E-2</v>
      </c>
    </row>
    <row r="46" spans="2:9">
      <c r="B46" s="16">
        <v>1981</v>
      </c>
      <c r="C46" s="26">
        <v>5.3600000000000002E-2</v>
      </c>
      <c r="D46" s="30">
        <v>128.04166666666669</v>
      </c>
      <c r="E46" s="31">
        <f t="shared" si="0"/>
        <v>6.8630333333333349</v>
      </c>
      <c r="F46" s="31">
        <f>E46*Historical_Buyback!$L$6</f>
        <v>8.1579849641770679</v>
      </c>
      <c r="G46" s="31">
        <f t="shared" si="1"/>
        <v>15.021018297510402</v>
      </c>
      <c r="H46" s="26">
        <f t="shared" si="2"/>
        <v>0.11731351745533668</v>
      </c>
      <c r="I46" s="41">
        <f t="shared" si="3"/>
        <v>6.3713517455336682E-2</v>
      </c>
    </row>
    <row r="47" spans="2:9">
      <c r="B47" s="28">
        <v>1980</v>
      </c>
      <c r="C47" s="26">
        <v>4.6100000000000002E-2</v>
      </c>
      <c r="D47" s="30">
        <v>118.78333333333335</v>
      </c>
      <c r="E47" s="31">
        <f t="shared" si="0"/>
        <v>5.4759116666666676</v>
      </c>
      <c r="F47" s="31">
        <f>E47*Historical_Buyback!$L$6</f>
        <v>6.5091342081725454</v>
      </c>
      <c r="G47" s="31">
        <f t="shared" si="1"/>
        <v>11.985045874839212</v>
      </c>
      <c r="H47" s="26">
        <f t="shared" si="2"/>
        <v>0.10089837975169814</v>
      </c>
      <c r="I47" s="41">
        <f t="shared" si="3"/>
        <v>5.4798379751698142E-2</v>
      </c>
    </row>
    <row r="48" spans="2:9">
      <c r="B48" s="16">
        <v>1979</v>
      </c>
      <c r="C48" s="26">
        <v>5.2400000000000002E-2</v>
      </c>
      <c r="D48" s="30">
        <v>103.02250000000002</v>
      </c>
      <c r="E48" s="31">
        <f t="shared" si="0"/>
        <v>5.3983790000000011</v>
      </c>
      <c r="F48" s="31">
        <f>E48*Historical_Buyback!$L$6</f>
        <v>6.4169722881907267</v>
      </c>
      <c r="G48" s="31">
        <f t="shared" si="1"/>
        <v>11.815351288190728</v>
      </c>
      <c r="H48" s="26">
        <f t="shared" si="2"/>
        <v>0.1146870954227545</v>
      </c>
      <c r="I48" s="41">
        <f t="shared" si="3"/>
        <v>6.2287095422754499E-2</v>
      </c>
    </row>
    <row r="49" spans="2:9">
      <c r="B49" s="28">
        <v>1978</v>
      </c>
      <c r="C49" s="26">
        <v>5.28E-2</v>
      </c>
      <c r="D49" s="30">
        <v>96.019999999999982</v>
      </c>
      <c r="E49" s="31">
        <f t="shared" si="0"/>
        <v>5.0698559999999988</v>
      </c>
      <c r="F49" s="31">
        <f>E49*Historical_Buyback!$L$6</f>
        <v>6.0264619170157321</v>
      </c>
      <c r="G49" s="31">
        <f t="shared" si="1"/>
        <v>11.096317917015732</v>
      </c>
      <c r="H49" s="26">
        <f t="shared" si="2"/>
        <v>0.11556256943361523</v>
      </c>
      <c r="I49" s="41">
        <f t="shared" si="3"/>
        <v>6.2762569433615231E-2</v>
      </c>
    </row>
    <row r="50" spans="2:9">
      <c r="B50" s="16">
        <v>1977</v>
      </c>
      <c r="C50" s="26">
        <v>4.9799999999999997E-2</v>
      </c>
      <c r="D50" s="30">
        <v>98.20999999999998</v>
      </c>
      <c r="E50" s="31">
        <f t="shared" si="0"/>
        <v>4.8908579999999988</v>
      </c>
      <c r="F50" s="31">
        <f>E50*Historical_Buyback!$L$6</f>
        <v>5.8136896745256141</v>
      </c>
      <c r="G50" s="31">
        <f t="shared" si="1"/>
        <v>10.704547674525614</v>
      </c>
      <c r="H50" s="26">
        <f t="shared" si="2"/>
        <v>0.10899651435215982</v>
      </c>
      <c r="I50" s="41">
        <f t="shared" si="3"/>
        <v>5.9196514352159821E-2</v>
      </c>
    </row>
    <row r="51" spans="2:9">
      <c r="B51" s="28">
        <v>1976</v>
      </c>
      <c r="C51" s="26">
        <v>3.8699999999999998E-2</v>
      </c>
      <c r="D51" s="30">
        <v>102.02166666666665</v>
      </c>
      <c r="E51" s="31">
        <f t="shared" si="0"/>
        <v>3.9482384999999991</v>
      </c>
      <c r="F51" s="31">
        <f>E51*Historical_Buyback!$L$6</f>
        <v>4.6932119885742951</v>
      </c>
      <c r="G51" s="31">
        <f t="shared" si="1"/>
        <v>8.6414504885742947</v>
      </c>
      <c r="H51" s="26">
        <f t="shared" si="2"/>
        <v>8.4702110550774798E-2</v>
      </c>
      <c r="I51" s="41">
        <f t="shared" si="3"/>
        <v>4.60021105507748E-2</v>
      </c>
    </row>
    <row r="52" spans="2:9">
      <c r="B52" s="16">
        <v>1975</v>
      </c>
      <c r="C52" s="26">
        <v>4.1500000000000002E-2</v>
      </c>
      <c r="D52" s="30">
        <v>86.15583333333332</v>
      </c>
      <c r="E52" s="31">
        <f t="shared" si="0"/>
        <v>3.5754670833333329</v>
      </c>
      <c r="F52" s="31">
        <f>E52*Historical_Buyback!$L$6</f>
        <v>4.2501041870324627</v>
      </c>
      <c r="G52" s="31">
        <f t="shared" si="1"/>
        <v>7.8255712703657956</v>
      </c>
      <c r="H52" s="26">
        <f t="shared" si="2"/>
        <v>9.0830428626799853E-2</v>
      </c>
      <c r="I52" s="41">
        <f t="shared" si="3"/>
        <v>4.9330428626799851E-2</v>
      </c>
    </row>
    <row r="53" spans="2:9">
      <c r="B53" s="28">
        <v>1974</v>
      </c>
      <c r="C53" s="26">
        <v>5.3699999999999998E-2</v>
      </c>
      <c r="D53" s="30">
        <v>82.552499999999995</v>
      </c>
      <c r="E53" s="31">
        <f t="shared" si="0"/>
        <v>4.43306925</v>
      </c>
      <c r="F53" s="31">
        <f>E53*Historical_Buyback!$L$6</f>
        <v>5.2695230418020751</v>
      </c>
      <c r="G53" s="31">
        <f t="shared" si="1"/>
        <v>9.7025922918020751</v>
      </c>
      <c r="H53" s="26">
        <f t="shared" si="2"/>
        <v>0.11753238595805185</v>
      </c>
      <c r="I53" s="41">
        <f t="shared" si="3"/>
        <v>6.3832385958051852E-2</v>
      </c>
    </row>
    <row r="54" spans="2:9">
      <c r="B54" s="16">
        <v>1973</v>
      </c>
      <c r="C54" s="26">
        <v>3.5700000000000003E-2</v>
      </c>
      <c r="D54" s="30">
        <v>107.42333333333333</v>
      </c>
      <c r="E54" s="31">
        <f t="shared" si="0"/>
        <v>3.8350130000000004</v>
      </c>
      <c r="F54" s="31">
        <f>E54*Historical_Buyback!$L$6</f>
        <v>4.55862253203252</v>
      </c>
      <c r="G54" s="31">
        <f t="shared" si="1"/>
        <v>8.3936355320325209</v>
      </c>
      <c r="H54" s="26">
        <f t="shared" si="2"/>
        <v>7.8136055469319399E-2</v>
      </c>
      <c r="I54" s="41">
        <f t="shared" si="3"/>
        <v>4.2436055469319396E-2</v>
      </c>
    </row>
    <row r="55" spans="2:9">
      <c r="B55" s="28">
        <v>1972</v>
      </c>
      <c r="C55" s="26">
        <v>2.6800000000000001E-2</v>
      </c>
      <c r="D55" s="30">
        <v>109.20833333333333</v>
      </c>
      <c r="E55" s="31">
        <f t="shared" si="0"/>
        <v>2.9267833333333333</v>
      </c>
      <c r="F55" s="31">
        <f>E55*Historical_Buyback!$L$6</f>
        <v>3.4790235260507791</v>
      </c>
      <c r="G55" s="31">
        <f t="shared" si="1"/>
        <v>6.4058068593841124</v>
      </c>
      <c r="H55" s="26">
        <f t="shared" si="2"/>
        <v>5.8656758727668332E-2</v>
      </c>
      <c r="I55" s="41">
        <f t="shared" si="3"/>
        <v>3.1856758727668327E-2</v>
      </c>
    </row>
    <row r="56" spans="2:9">
      <c r="B56" s="16">
        <v>1971</v>
      </c>
      <c r="C56" s="26">
        <v>3.1E-2</v>
      </c>
      <c r="D56" s="30">
        <v>98.283333333333346</v>
      </c>
      <c r="E56" s="31">
        <f t="shared" si="0"/>
        <v>3.0467833333333338</v>
      </c>
      <c r="F56" s="31">
        <f>E56*Historical_Buyback!$L$6</f>
        <v>3.621665729308996</v>
      </c>
      <c r="G56" s="31">
        <f t="shared" si="1"/>
        <v>6.6684490626423294</v>
      </c>
      <c r="H56" s="26">
        <f t="shared" si="2"/>
        <v>6.7849235841705907E-2</v>
      </c>
      <c r="I56" s="41">
        <f t="shared" si="3"/>
        <v>3.6849235841705907E-2</v>
      </c>
    </row>
    <row r="57" spans="2:9">
      <c r="B57" s="28">
        <v>1970</v>
      </c>
      <c r="C57" s="26">
        <v>3.49E-2</v>
      </c>
      <c r="D57" s="30">
        <v>83.219999999999985</v>
      </c>
      <c r="E57" s="31">
        <f t="shared" si="0"/>
        <v>2.9043779999999995</v>
      </c>
      <c r="F57" s="31">
        <f>E57*Historical_Buyback!$L$6</f>
        <v>3.4523906417890999</v>
      </c>
      <c r="G57" s="31">
        <f t="shared" si="1"/>
        <v>6.356768641789099</v>
      </c>
      <c r="H57" s="26">
        <f t="shared" si="2"/>
        <v>7.6385107447597939E-2</v>
      </c>
      <c r="I57" s="41">
        <f t="shared" si="3"/>
        <v>4.1485107447597938E-2</v>
      </c>
    </row>
    <row r="58" spans="2:9">
      <c r="B58" s="16">
        <v>1969</v>
      </c>
      <c r="C58" s="26">
        <v>3.4700000000000002E-2</v>
      </c>
      <c r="D58" s="30">
        <v>97.839999999999989</v>
      </c>
      <c r="E58" s="31">
        <f t="shared" si="0"/>
        <v>3.3950479999999996</v>
      </c>
      <c r="F58" s="31">
        <f>E58*Historical_Buyback!$L$6</f>
        <v>4.0356427240616757</v>
      </c>
      <c r="G58" s="31">
        <f t="shared" si="1"/>
        <v>7.4306907240616749</v>
      </c>
      <c r="H58" s="26">
        <f t="shared" si="2"/>
        <v>7.594737044216758E-2</v>
      </c>
      <c r="I58" s="41">
        <f t="shared" si="3"/>
        <v>4.1247370442167579E-2</v>
      </c>
    </row>
    <row r="59" spans="2:9">
      <c r="B59" s="28">
        <v>1968</v>
      </c>
      <c r="C59" s="26">
        <v>2.8799999999999999E-2</v>
      </c>
      <c r="D59" s="30">
        <v>98.694166666666661</v>
      </c>
      <c r="E59" s="31">
        <f t="shared" si="0"/>
        <v>2.8423919999999998</v>
      </c>
      <c r="F59" s="31">
        <f>E59*Historical_Buyback!$L$6</f>
        <v>3.3787088116960686</v>
      </c>
      <c r="G59" s="31">
        <f t="shared" si="1"/>
        <v>6.2211008116960684</v>
      </c>
      <c r="H59" s="26">
        <f t="shared" si="2"/>
        <v>6.303412878197194E-2</v>
      </c>
      <c r="I59" s="41">
        <f t="shared" si="3"/>
        <v>3.4234128781971941E-2</v>
      </c>
    </row>
    <row r="60" spans="2:9">
      <c r="B60" s="16">
        <v>1967</v>
      </c>
      <c r="C60" s="26">
        <v>3.0599999999999999E-2</v>
      </c>
      <c r="D60" s="30">
        <v>91.928333333333342</v>
      </c>
      <c r="E60" s="31">
        <f t="shared" si="0"/>
        <v>2.8130070000000003</v>
      </c>
      <c r="F60" s="31">
        <f>E60*Historical_Buyback!$L$6</f>
        <v>3.3437793021732136</v>
      </c>
      <c r="G60" s="31">
        <f t="shared" si="1"/>
        <v>6.1567863021732139</v>
      </c>
      <c r="H60" s="26">
        <f t="shared" si="2"/>
        <v>6.6973761830845191E-2</v>
      </c>
      <c r="I60" s="41">
        <f t="shared" si="3"/>
        <v>3.6373761830845189E-2</v>
      </c>
    </row>
    <row r="61" spans="2:9">
      <c r="B61" s="28">
        <v>1966</v>
      </c>
      <c r="C61" s="26">
        <v>3.5299999999999998E-2</v>
      </c>
      <c r="D61" s="30">
        <v>85.256666666666661</v>
      </c>
      <c r="E61" s="31">
        <f t="shared" si="0"/>
        <v>3.0095603333333329</v>
      </c>
      <c r="F61" s="31">
        <f>E61*Historical_Buyback!$L$6</f>
        <v>3.5774193065433235</v>
      </c>
      <c r="G61" s="31">
        <f t="shared" si="1"/>
        <v>6.586979639876656</v>
      </c>
      <c r="H61" s="26">
        <f t="shared" si="2"/>
        <v>7.7260581458458655E-2</v>
      </c>
      <c r="I61" s="41">
        <f t="shared" si="3"/>
        <v>4.1960581458458657E-2</v>
      </c>
    </row>
    <row r="62" spans="2:9">
      <c r="B62" s="16">
        <v>1965</v>
      </c>
      <c r="C62" s="26">
        <v>2.9700000000000001E-2</v>
      </c>
      <c r="D62" s="30">
        <v>88.17</v>
      </c>
      <c r="E62" s="31">
        <f t="shared" si="0"/>
        <v>2.618649</v>
      </c>
      <c r="F62" s="31">
        <f>E62*Historical_Buyback!$L$6</f>
        <v>3.1127488576660429</v>
      </c>
      <c r="G62" s="31">
        <f t="shared" si="1"/>
        <v>5.7313978576660425</v>
      </c>
      <c r="H62" s="26">
        <f t="shared" si="2"/>
        <v>6.5003945306408559E-2</v>
      </c>
      <c r="I62" s="41">
        <f t="shared" si="3"/>
        <v>3.5303945306408555E-2</v>
      </c>
    </row>
    <row r="63" spans="2:9">
      <c r="B63" s="28">
        <v>1964</v>
      </c>
      <c r="C63" s="26">
        <v>2.98E-2</v>
      </c>
      <c r="D63" s="30">
        <v>81.368333333333325</v>
      </c>
      <c r="E63" s="31">
        <f t="shared" si="0"/>
        <v>2.424776333333333</v>
      </c>
      <c r="F63" s="31">
        <f>E63*Historical_Buyback!$L$6</f>
        <v>2.8822953216253833</v>
      </c>
      <c r="G63" s="31">
        <f t="shared" si="1"/>
        <v>5.3070716549587162</v>
      </c>
      <c r="H63" s="26">
        <f t="shared" si="2"/>
        <v>6.5222813809123745E-2</v>
      </c>
      <c r="I63" s="41">
        <f t="shared" si="3"/>
        <v>3.5422813809123745E-2</v>
      </c>
    </row>
    <row r="64" spans="2:9">
      <c r="B64" s="16">
        <v>1963</v>
      </c>
      <c r="C64" s="26">
        <v>3.0700000000000002E-2</v>
      </c>
      <c r="D64" s="30">
        <v>69.864999999999995</v>
      </c>
      <c r="E64" s="31">
        <f t="shared" si="0"/>
        <v>2.1448554999999998</v>
      </c>
      <c r="F64" s="31">
        <f>E64*Historical_Buyback!$L$6</f>
        <v>2.5495576182541946</v>
      </c>
      <c r="G64" s="31">
        <f t="shared" si="1"/>
        <v>4.6944131182541948</v>
      </c>
      <c r="H64" s="26">
        <f t="shared" si="2"/>
        <v>6.7192630333560363E-2</v>
      </c>
      <c r="I64" s="41">
        <f t="shared" si="3"/>
        <v>3.6492630333560358E-2</v>
      </c>
    </row>
    <row r="65" spans="2:9">
      <c r="B65" s="28">
        <v>1962</v>
      </c>
      <c r="C65" s="26">
        <v>3.4000000000000002E-2</v>
      </c>
      <c r="D65" s="30">
        <v>62.382499999999993</v>
      </c>
      <c r="E65" s="31">
        <f t="shared" si="0"/>
        <v>2.1210049999999998</v>
      </c>
      <c r="F65" s="31">
        <f>E65*Historical_Buyback!$L$6</f>
        <v>2.5212068860141108</v>
      </c>
      <c r="G65" s="31">
        <f t="shared" si="1"/>
        <v>4.6422118860141106</v>
      </c>
      <c r="H65" s="26">
        <f t="shared" si="2"/>
        <v>7.441529092316132E-2</v>
      </c>
      <c r="I65" s="41">
        <f t="shared" si="3"/>
        <v>4.0415290923161318E-2</v>
      </c>
    </row>
    <row r="66" spans="2:9">
      <c r="B66" s="16">
        <v>1961</v>
      </c>
      <c r="C66" s="26">
        <v>2.8199999999999999E-2</v>
      </c>
      <c r="D66" s="30">
        <v>66.272500000000008</v>
      </c>
      <c r="E66" s="31">
        <f t="shared" si="0"/>
        <v>1.8688845000000003</v>
      </c>
      <c r="F66" s="31">
        <f>E66*Historical_Buyback!$L$6</f>
        <v>2.2215150226260851</v>
      </c>
      <c r="G66" s="31">
        <f t="shared" si="1"/>
        <v>4.0903995226260852</v>
      </c>
      <c r="H66" s="26">
        <f t="shared" si="2"/>
        <v>6.1720917765680859E-2</v>
      </c>
      <c r="I66" s="41">
        <f t="shared" si="3"/>
        <v>3.3520917765680863E-2</v>
      </c>
    </row>
    <row r="67" spans="2:9">
      <c r="B67" s="28">
        <v>1960</v>
      </c>
      <c r="C67" s="26">
        <v>3.4299999999999997E-2</v>
      </c>
      <c r="D67" s="30">
        <v>55.849999999999994</v>
      </c>
      <c r="E67" s="31">
        <f t="shared" si="0"/>
        <v>1.9156549999999997</v>
      </c>
      <c r="F67" s="31">
        <f>E67*Historical_Buyback!$L$6</f>
        <v>2.2771104156884876</v>
      </c>
      <c r="G67" s="31">
        <f t="shared" si="1"/>
        <v>4.1927654156884877</v>
      </c>
      <c r="H67" s="26">
        <f t="shared" si="2"/>
        <v>7.5071896431306864E-2</v>
      </c>
      <c r="I67" s="41">
        <f t="shared" si="3"/>
        <v>4.0771896431306867E-2</v>
      </c>
    </row>
    <row r="68" spans="2:9">
      <c r="B68" s="16">
        <v>1959</v>
      </c>
      <c r="C68" s="26">
        <v>3.1E-2</v>
      </c>
      <c r="D68" s="16" t="s">
        <v>141</v>
      </c>
      <c r="E68" s="16" t="s">
        <v>141</v>
      </c>
      <c r="F68" s="16" t="s">
        <v>141</v>
      </c>
      <c r="G68" s="16" t="s">
        <v>141</v>
      </c>
      <c r="H68" s="16" t="s">
        <v>141</v>
      </c>
      <c r="I68" s="16" t="s">
        <v>141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7B08-9560-4F1B-8CCF-279BFAA39737}">
  <dimension ref="B1:O793"/>
  <sheetViews>
    <sheetView showGridLines="0" topLeftCell="A13" workbookViewId="0">
      <selection activeCell="O15" sqref="O15"/>
    </sheetView>
  </sheetViews>
  <sheetFormatPr defaultRowHeight="14.4"/>
  <cols>
    <col min="1" max="1" width="2.33203125" customWidth="1"/>
    <col min="2" max="2" width="11.21875" bestFit="1" customWidth="1"/>
    <col min="3" max="3" width="10.33203125" style="8" bestFit="1" customWidth="1"/>
    <col min="4" max="4" width="16.33203125" style="16" bestFit="1" customWidth="1"/>
    <col min="8" max="8" width="12.44140625" bestFit="1" customWidth="1"/>
    <col min="9" max="9" width="23.77734375" bestFit="1" customWidth="1"/>
    <col min="12" max="12" width="21.33203125" bestFit="1" customWidth="1"/>
  </cols>
  <sheetData>
    <row r="1" spans="2:15">
      <c r="B1" s="53" t="s">
        <v>105</v>
      </c>
      <c r="C1" s="56" t="s">
        <v>0</v>
      </c>
      <c r="D1" s="57" t="s">
        <v>120</v>
      </c>
    </row>
    <row r="2" spans="2:15" ht="4.05" customHeight="1" thickBot="1">
      <c r="B2" s="55"/>
      <c r="C2" s="58"/>
      <c r="D2" s="58"/>
    </row>
    <row r="3" spans="2:15">
      <c r="B3" s="33">
        <v>45545</v>
      </c>
      <c r="C3" s="34">
        <v>5495.69</v>
      </c>
      <c r="G3" s="1" t="s">
        <v>2</v>
      </c>
      <c r="H3" s="1" t="s">
        <v>122</v>
      </c>
      <c r="I3" s="1" t="s">
        <v>121</v>
      </c>
      <c r="L3" s="6" t="s">
        <v>123</v>
      </c>
      <c r="M3" s="7"/>
      <c r="N3" s="6" t="s">
        <v>114</v>
      </c>
      <c r="O3" s="15">
        <f>_xlfn.RRI(50,H20,H69)</f>
        <v>8.5689812054590808E-2</v>
      </c>
    </row>
    <row r="4" spans="2:15" ht="15" thickBot="1">
      <c r="B4" s="33">
        <v>45536</v>
      </c>
      <c r="C4" s="35">
        <v>5528.93</v>
      </c>
      <c r="D4" s="26">
        <f>C4/C5-1</f>
        <v>9.2584986701860217E-3</v>
      </c>
      <c r="G4" s="16">
        <v>1959</v>
      </c>
      <c r="H4" s="39">
        <f>AVERAGEIFS($C$4:$C$790,$B$4:$B$790,"&gt;="&amp;DATE(G4,1,1),$B$4:$B$790,"&lt;="&amp;DATE(G4,12,31))</f>
        <v>57.815999999999988</v>
      </c>
      <c r="I4" s="16" t="s">
        <v>141</v>
      </c>
    </row>
    <row r="5" spans="2:15">
      <c r="B5" s="36">
        <v>45505</v>
      </c>
      <c r="C5" s="37">
        <v>5478.21</v>
      </c>
      <c r="D5" s="26">
        <f t="shared" ref="D5:D68" si="0">C5/C6-1</f>
        <v>-1.0796316359696689E-2</v>
      </c>
      <c r="G5" s="16">
        <v>1960</v>
      </c>
      <c r="H5" s="39">
        <f t="shared" ref="H5:H68" si="1">AVERAGEIFS($C$4:$C$790,$B$4:$B$790,"&gt;="&amp;DATE(G5,1,1),$B$4:$B$790,"&lt;="&amp;DATE(G5,12,31))</f>
        <v>55.849999999999994</v>
      </c>
      <c r="I5" s="26">
        <f>H5/H4-1</f>
        <v>-3.4004427840044205E-2</v>
      </c>
      <c r="L5" s="6" t="s">
        <v>123</v>
      </c>
      <c r="M5" s="7"/>
      <c r="N5" s="6" t="s">
        <v>115</v>
      </c>
      <c r="O5" s="15">
        <f>_xlfn.RRI(30,H40,H69)</f>
        <v>7.8687006264349213E-2</v>
      </c>
    </row>
    <row r="6" spans="2:15" ht="15" thickBot="1">
      <c r="B6" s="36">
        <v>45474</v>
      </c>
      <c r="C6" s="37">
        <v>5538</v>
      </c>
      <c r="D6" s="26">
        <f t="shared" si="0"/>
        <v>2.2688240747238186E-2</v>
      </c>
      <c r="G6" s="16">
        <v>1961</v>
      </c>
      <c r="H6" s="39">
        <f t="shared" si="1"/>
        <v>66.272500000000008</v>
      </c>
      <c r="I6" s="26">
        <f t="shared" ref="I6:I69" si="2">H6/H5-1</f>
        <v>0.1866159355416297</v>
      </c>
    </row>
    <row r="7" spans="2:15">
      <c r="B7" s="36">
        <v>45444</v>
      </c>
      <c r="C7" s="37">
        <v>5415.14</v>
      </c>
      <c r="D7" s="26">
        <f t="shared" si="0"/>
        <v>3.4367228120308235E-2</v>
      </c>
      <c r="G7" s="16">
        <v>1962</v>
      </c>
      <c r="H7" s="39">
        <f t="shared" si="1"/>
        <v>62.382499999999993</v>
      </c>
      <c r="I7" s="26">
        <f t="shared" si="2"/>
        <v>-5.8697046286167232E-2</v>
      </c>
      <c r="L7" s="6" t="s">
        <v>123</v>
      </c>
      <c r="M7" s="7"/>
      <c r="N7" s="6" t="s">
        <v>113</v>
      </c>
      <c r="O7" s="15">
        <f>_xlfn.RRI(20,H50,H69)</f>
        <v>7.632191416026135E-2</v>
      </c>
    </row>
    <row r="8" spans="2:15" ht="15" thickBot="1">
      <c r="B8" s="36">
        <v>45413</v>
      </c>
      <c r="C8" s="37">
        <v>5235.22</v>
      </c>
      <c r="D8" s="26">
        <f t="shared" si="0"/>
        <v>2.400591492599502E-2</v>
      </c>
      <c r="G8" s="16">
        <v>1963</v>
      </c>
      <c r="H8" s="39">
        <f t="shared" si="1"/>
        <v>69.864999999999995</v>
      </c>
      <c r="I8" s="26">
        <f t="shared" si="2"/>
        <v>0.11994549753536643</v>
      </c>
    </row>
    <row r="9" spans="2:15">
      <c r="B9" s="36">
        <v>45383</v>
      </c>
      <c r="C9" s="37">
        <v>5112.49</v>
      </c>
      <c r="D9" s="26">
        <f t="shared" si="0"/>
        <v>-1.1232804120242079E-2</v>
      </c>
      <c r="G9" s="16">
        <v>1964</v>
      </c>
      <c r="H9" s="39">
        <f t="shared" si="1"/>
        <v>81.368333333333325</v>
      </c>
      <c r="I9" s="26">
        <f t="shared" si="2"/>
        <v>0.16465087430520753</v>
      </c>
      <c r="L9" s="6" t="s">
        <v>123</v>
      </c>
      <c r="M9" s="7"/>
      <c r="N9" s="6" t="s">
        <v>124</v>
      </c>
      <c r="O9" s="15">
        <f>_xlfn.RRI(10,H60,H69)</f>
        <v>9.8108581287057461E-2</v>
      </c>
    </row>
    <row r="10" spans="2:15" ht="15" thickBot="1">
      <c r="B10" s="36">
        <v>45352</v>
      </c>
      <c r="C10" s="37">
        <v>5170.57</v>
      </c>
      <c r="D10" s="26">
        <f t="shared" si="0"/>
        <v>3.1646302045507113E-2</v>
      </c>
      <c r="G10" s="16">
        <v>1965</v>
      </c>
      <c r="H10" s="39">
        <f t="shared" si="1"/>
        <v>88.17</v>
      </c>
      <c r="I10" s="26">
        <f t="shared" si="2"/>
        <v>8.3591077610045028E-2</v>
      </c>
    </row>
    <row r="11" spans="2:15">
      <c r="B11" s="36">
        <v>45323</v>
      </c>
      <c r="C11" s="37">
        <v>5011.96</v>
      </c>
      <c r="D11" s="26">
        <f t="shared" si="0"/>
        <v>4.3182523014929863E-2</v>
      </c>
      <c r="G11" s="16">
        <v>1966</v>
      </c>
      <c r="H11" s="39">
        <f t="shared" si="1"/>
        <v>85.256666666666661</v>
      </c>
      <c r="I11" s="26">
        <f t="shared" si="2"/>
        <v>-3.3042229027258063E-2</v>
      </c>
      <c r="L11" s="6" t="s">
        <v>123</v>
      </c>
      <c r="M11" s="7"/>
      <c r="N11" s="6" t="s">
        <v>116</v>
      </c>
      <c r="O11" s="15">
        <f>_xlfn.RRI(7,H63,H69)</f>
        <v>9.7229054652060443E-2</v>
      </c>
    </row>
    <row r="12" spans="2:15" ht="15" thickBot="1">
      <c r="B12" s="36">
        <v>45292</v>
      </c>
      <c r="C12" s="37">
        <v>4804.49</v>
      </c>
      <c r="D12" s="26">
        <f t="shared" si="0"/>
        <v>2.5493858123178947E-2</v>
      </c>
      <c r="G12" s="16">
        <v>1967</v>
      </c>
      <c r="H12" s="39">
        <f t="shared" si="1"/>
        <v>91.928333333333342</v>
      </c>
      <c r="I12" s="26">
        <f t="shared" si="2"/>
        <v>7.8253899988270925E-2</v>
      </c>
    </row>
    <row r="13" spans="2:15">
      <c r="B13" s="36">
        <v>45261</v>
      </c>
      <c r="C13" s="37">
        <v>4685.05</v>
      </c>
      <c r="D13" s="26">
        <f t="shared" si="0"/>
        <v>5.0445509701663171E-2</v>
      </c>
      <c r="G13" s="16">
        <v>1968</v>
      </c>
      <c r="H13" s="39">
        <f t="shared" si="1"/>
        <v>98.694166666666661</v>
      </c>
      <c r="I13" s="26">
        <f t="shared" si="2"/>
        <v>7.3598999220407135E-2</v>
      </c>
      <c r="L13" s="6" t="s">
        <v>123</v>
      </c>
      <c r="M13" s="7"/>
      <c r="N13" s="6" t="s">
        <v>117</v>
      </c>
      <c r="O13" s="15">
        <f>_xlfn.RRI(5,H65,H69)</f>
        <v>0.10302120028296047</v>
      </c>
    </row>
    <row r="14" spans="2:15">
      <c r="B14" s="36">
        <v>45231</v>
      </c>
      <c r="C14" s="37">
        <v>4460.0600000000004</v>
      </c>
      <c r="D14" s="26">
        <f t="shared" si="0"/>
        <v>4.7213182499096229E-2</v>
      </c>
      <c r="G14" s="16">
        <v>1969</v>
      </c>
      <c r="H14" s="39">
        <f t="shared" si="1"/>
        <v>97.839999999999989</v>
      </c>
      <c r="I14" s="26">
        <f t="shared" si="2"/>
        <v>-8.6546823942651452E-3</v>
      </c>
    </row>
    <row r="15" spans="2:15">
      <c r="B15" s="36">
        <v>45200</v>
      </c>
      <c r="C15" s="37">
        <v>4258.9799999999996</v>
      </c>
      <c r="D15" s="26">
        <f t="shared" si="0"/>
        <v>-3.404776484996952E-2</v>
      </c>
      <c r="G15" s="16">
        <v>1970</v>
      </c>
      <c r="H15" s="39">
        <f t="shared" si="1"/>
        <v>83.219999999999985</v>
      </c>
      <c r="I15" s="26">
        <f t="shared" si="2"/>
        <v>-0.1494276369582993</v>
      </c>
    </row>
    <row r="16" spans="2:15">
      <c r="B16" s="36">
        <v>45170</v>
      </c>
      <c r="C16" s="37">
        <v>4409.1000000000004</v>
      </c>
      <c r="D16" s="26">
        <f t="shared" si="0"/>
        <v>-3.8723611914399658E-3</v>
      </c>
      <c r="G16" s="16">
        <v>1971</v>
      </c>
      <c r="H16" s="39">
        <f t="shared" si="1"/>
        <v>98.283333333333346</v>
      </c>
      <c r="I16" s="26">
        <f t="shared" si="2"/>
        <v>0.1810061683890094</v>
      </c>
      <c r="L16" t="s">
        <v>147</v>
      </c>
      <c r="M16" s="38" t="s">
        <v>1</v>
      </c>
    </row>
    <row r="17" spans="2:9">
      <c r="B17" s="36">
        <v>45139</v>
      </c>
      <c r="C17" s="37">
        <v>4426.24</v>
      </c>
      <c r="D17" s="26">
        <f t="shared" si="0"/>
        <v>-1.8154070025376723E-2</v>
      </c>
      <c r="G17" s="16">
        <v>1972</v>
      </c>
      <c r="H17" s="39">
        <f t="shared" si="1"/>
        <v>109.20833333333333</v>
      </c>
      <c r="I17" s="26">
        <f t="shared" si="2"/>
        <v>0.111158216042055</v>
      </c>
    </row>
    <row r="18" spans="2:9">
      <c r="B18" s="36">
        <v>45108</v>
      </c>
      <c r="C18" s="37">
        <v>4508.08</v>
      </c>
      <c r="D18" s="26">
        <f t="shared" si="0"/>
        <v>3.7444452371144576E-2</v>
      </c>
      <c r="G18" s="16">
        <v>1973</v>
      </c>
      <c r="H18" s="39">
        <f t="shared" si="1"/>
        <v>107.42333333333333</v>
      </c>
      <c r="I18" s="26">
        <f t="shared" si="2"/>
        <v>-1.6344906524227376E-2</v>
      </c>
    </row>
    <row r="19" spans="2:9">
      <c r="B19" s="36">
        <v>45078</v>
      </c>
      <c r="C19" s="37">
        <v>4345.37</v>
      </c>
      <c r="D19" s="26">
        <f t="shared" si="0"/>
        <v>4.8044339715930473E-2</v>
      </c>
      <c r="G19" s="16">
        <v>1974</v>
      </c>
      <c r="H19" s="39">
        <f t="shared" si="1"/>
        <v>82.552499999999995</v>
      </c>
      <c r="I19" s="26">
        <f t="shared" si="2"/>
        <v>-0.23152170540230244</v>
      </c>
    </row>
    <row r="20" spans="2:9">
      <c r="B20" s="36">
        <v>45047</v>
      </c>
      <c r="C20" s="37">
        <v>4146.17</v>
      </c>
      <c r="D20" s="26">
        <f t="shared" si="0"/>
        <v>5.9930073493195124E-3</v>
      </c>
      <c r="G20" s="16">
        <v>1975</v>
      </c>
      <c r="H20" s="39">
        <f t="shared" si="1"/>
        <v>86.15583333333332</v>
      </c>
      <c r="I20" s="26">
        <f t="shared" si="2"/>
        <v>4.3648991046101981E-2</v>
      </c>
    </row>
    <row r="21" spans="2:9">
      <c r="B21" s="36">
        <v>45017</v>
      </c>
      <c r="C21" s="37">
        <v>4121.47</v>
      </c>
      <c r="D21" s="26">
        <f t="shared" si="0"/>
        <v>3.8530348539520753E-2</v>
      </c>
      <c r="G21" s="16">
        <v>1976</v>
      </c>
      <c r="H21" s="39">
        <f t="shared" si="1"/>
        <v>102.02166666666665</v>
      </c>
      <c r="I21" s="26">
        <f t="shared" si="2"/>
        <v>0.18415274647682978</v>
      </c>
    </row>
    <row r="22" spans="2:9">
      <c r="B22" s="36">
        <v>44986</v>
      </c>
      <c r="C22" s="37">
        <v>3968.56</v>
      </c>
      <c r="D22" s="26">
        <f t="shared" si="0"/>
        <v>-2.7237430386697015E-2</v>
      </c>
      <c r="G22" s="16">
        <v>1977</v>
      </c>
      <c r="H22" s="39">
        <f t="shared" si="1"/>
        <v>98.20999999999998</v>
      </c>
      <c r="I22" s="26">
        <f t="shared" si="2"/>
        <v>-3.7361344812376518E-2</v>
      </c>
    </row>
    <row r="23" spans="2:9">
      <c r="B23" s="36">
        <v>44958</v>
      </c>
      <c r="C23" s="37">
        <v>4079.68</v>
      </c>
      <c r="D23" s="26">
        <f t="shared" si="0"/>
        <v>3.0050547131033722E-2</v>
      </c>
      <c r="G23" s="16">
        <v>1978</v>
      </c>
      <c r="H23" s="39">
        <f t="shared" si="1"/>
        <v>96.019999999999982</v>
      </c>
      <c r="I23" s="26">
        <f t="shared" si="2"/>
        <v>-2.2299154872212568E-2</v>
      </c>
    </row>
    <row r="24" spans="2:9">
      <c r="B24" s="36">
        <v>44927</v>
      </c>
      <c r="C24" s="37">
        <v>3960.66</v>
      </c>
      <c r="D24" s="26">
        <f t="shared" si="0"/>
        <v>1.2340314591118284E-2</v>
      </c>
      <c r="G24" s="16">
        <v>1979</v>
      </c>
      <c r="H24" s="39">
        <f t="shared" si="1"/>
        <v>103.02250000000002</v>
      </c>
      <c r="I24" s="26">
        <f t="shared" si="2"/>
        <v>7.2927515101021134E-2</v>
      </c>
    </row>
    <row r="25" spans="2:9">
      <c r="B25" s="36">
        <v>44896</v>
      </c>
      <c r="C25" s="37">
        <v>3912.38</v>
      </c>
      <c r="D25" s="26">
        <f t="shared" si="0"/>
        <v>-1.3044066481343597E-3</v>
      </c>
      <c r="G25" s="16">
        <v>1980</v>
      </c>
      <c r="H25" s="39">
        <f t="shared" si="1"/>
        <v>118.78333333333335</v>
      </c>
      <c r="I25" s="26">
        <f t="shared" si="2"/>
        <v>0.15298438043469464</v>
      </c>
    </row>
    <row r="26" spans="2:9">
      <c r="B26" s="36">
        <v>44866</v>
      </c>
      <c r="C26" s="37">
        <v>3917.49</v>
      </c>
      <c r="D26" s="26">
        <f t="shared" si="0"/>
        <v>5.1378805974154895E-2</v>
      </c>
      <c r="G26" s="16">
        <v>1981</v>
      </c>
      <c r="H26" s="39">
        <f t="shared" si="1"/>
        <v>128.04166666666669</v>
      </c>
      <c r="I26" s="26">
        <f t="shared" si="2"/>
        <v>7.7943033534446426E-2</v>
      </c>
    </row>
    <row r="27" spans="2:9">
      <c r="B27" s="36">
        <v>44835</v>
      </c>
      <c r="C27" s="37">
        <v>3726.05</v>
      </c>
      <c r="D27" s="26">
        <f t="shared" si="0"/>
        <v>-3.2325504087759471E-2</v>
      </c>
      <c r="G27" s="16">
        <v>1982</v>
      </c>
      <c r="H27" s="39">
        <f t="shared" si="1"/>
        <v>119.72500000000001</v>
      </c>
      <c r="I27" s="26">
        <f t="shared" si="2"/>
        <v>-6.4952814838919681E-2</v>
      </c>
    </row>
    <row r="28" spans="2:9">
      <c r="B28" s="36">
        <v>44805</v>
      </c>
      <c r="C28" s="37">
        <v>3850.52</v>
      </c>
      <c r="D28" s="26">
        <f t="shared" si="0"/>
        <v>-7.4073717825401175E-2</v>
      </c>
      <c r="G28" s="16">
        <v>1983</v>
      </c>
      <c r="H28" s="39">
        <f t="shared" si="1"/>
        <v>160.42499999999998</v>
      </c>
      <c r="I28" s="26">
        <f t="shared" si="2"/>
        <v>0.3399457089162663</v>
      </c>
    </row>
    <row r="29" spans="2:9">
      <c r="B29" s="36">
        <v>44774</v>
      </c>
      <c r="C29" s="37">
        <v>4158.5600000000004</v>
      </c>
      <c r="D29" s="26">
        <f t="shared" si="0"/>
        <v>6.3099958330457451E-2</v>
      </c>
      <c r="G29" s="16">
        <v>1984</v>
      </c>
      <c r="H29" s="39">
        <f t="shared" si="1"/>
        <v>160.46666666666667</v>
      </c>
      <c r="I29" s="26">
        <f t="shared" si="2"/>
        <v>2.5972676744068224E-4</v>
      </c>
    </row>
    <row r="30" spans="2:9">
      <c r="B30" s="36">
        <v>44743</v>
      </c>
      <c r="C30" s="37">
        <v>3911.73</v>
      </c>
      <c r="D30" s="26">
        <f t="shared" si="0"/>
        <v>3.2778055630362513E-3</v>
      </c>
      <c r="G30" s="16">
        <v>1985</v>
      </c>
      <c r="H30" s="39">
        <f t="shared" si="1"/>
        <v>186.85000000000002</v>
      </c>
      <c r="I30" s="26">
        <f t="shared" si="2"/>
        <v>0.16441628583298717</v>
      </c>
    </row>
    <row r="31" spans="2:9">
      <c r="B31" s="36">
        <v>44713</v>
      </c>
      <c r="C31" s="37">
        <v>3898.95</v>
      </c>
      <c r="D31" s="26">
        <f t="shared" si="0"/>
        <v>-3.49993564929858E-2</v>
      </c>
      <c r="G31" s="16">
        <v>1986</v>
      </c>
      <c r="H31" s="39">
        <f t="shared" si="1"/>
        <v>236.35833333333335</v>
      </c>
      <c r="I31" s="26">
        <f t="shared" si="2"/>
        <v>0.26496298278476482</v>
      </c>
    </row>
    <row r="32" spans="2:9">
      <c r="B32" s="36">
        <v>44682</v>
      </c>
      <c r="C32" s="37">
        <v>4040.36</v>
      </c>
      <c r="D32" s="26">
        <f t="shared" si="0"/>
        <v>-7.9917108828820638E-2</v>
      </c>
      <c r="G32" s="16">
        <v>1987</v>
      </c>
      <c r="H32" s="39">
        <f t="shared" si="1"/>
        <v>286.8416666666667</v>
      </c>
      <c r="I32" s="26">
        <f t="shared" si="2"/>
        <v>0.21358812537460792</v>
      </c>
    </row>
    <row r="33" spans="2:9">
      <c r="B33" s="36">
        <v>44652</v>
      </c>
      <c r="C33" s="37">
        <v>4391.3</v>
      </c>
      <c r="D33" s="26">
        <f t="shared" si="0"/>
        <v>6.8317366046510841E-6</v>
      </c>
      <c r="G33" s="16">
        <v>1988</v>
      </c>
      <c r="H33" s="39">
        <f t="shared" si="1"/>
        <v>265.78333333333336</v>
      </c>
      <c r="I33" s="26">
        <f t="shared" si="2"/>
        <v>-7.3414485343249791E-2</v>
      </c>
    </row>
    <row r="34" spans="2:9">
      <c r="B34" s="36">
        <v>44621</v>
      </c>
      <c r="C34" s="37">
        <v>4391.2700000000004</v>
      </c>
      <c r="D34" s="26">
        <f t="shared" si="0"/>
        <v>-1.007894535142162E-2</v>
      </c>
      <c r="G34" s="16">
        <v>1989</v>
      </c>
      <c r="H34" s="39">
        <f t="shared" si="1"/>
        <v>322.83333333333331</v>
      </c>
      <c r="I34" s="26">
        <f t="shared" si="2"/>
        <v>0.21464852323320982</v>
      </c>
    </row>
    <row r="35" spans="2:9">
      <c r="B35" s="36">
        <v>44593</v>
      </c>
      <c r="C35" s="37">
        <v>4435.9799999999996</v>
      </c>
      <c r="D35" s="26">
        <f t="shared" si="0"/>
        <v>-3.0136734720649261E-2</v>
      </c>
      <c r="G35" s="16">
        <v>1990</v>
      </c>
      <c r="H35" s="39">
        <f t="shared" si="1"/>
        <v>334.58749999999992</v>
      </c>
      <c r="I35" s="26">
        <f t="shared" si="2"/>
        <v>3.6409395973154179E-2</v>
      </c>
    </row>
    <row r="36" spans="2:9">
      <c r="B36" s="36">
        <v>44562</v>
      </c>
      <c r="C36" s="37">
        <v>4573.82</v>
      </c>
      <c r="D36" s="26">
        <f t="shared" si="0"/>
        <v>-2.1594645298057547E-2</v>
      </c>
      <c r="G36" s="16">
        <v>1991</v>
      </c>
      <c r="H36" s="39">
        <f t="shared" si="1"/>
        <v>376.17750000000001</v>
      </c>
      <c r="I36" s="26">
        <f t="shared" si="2"/>
        <v>0.12430231254903457</v>
      </c>
    </row>
    <row r="37" spans="2:9">
      <c r="B37" s="36">
        <v>44531</v>
      </c>
      <c r="C37" s="37">
        <v>4674.7700000000004</v>
      </c>
      <c r="D37" s="26">
        <f t="shared" si="0"/>
        <v>1.5811834879879694E-3</v>
      </c>
      <c r="G37" s="16">
        <v>1992</v>
      </c>
      <c r="H37" s="39">
        <f t="shared" si="1"/>
        <v>415.74416666666667</v>
      </c>
      <c r="I37" s="26">
        <f t="shared" si="2"/>
        <v>0.10518084326326438</v>
      </c>
    </row>
    <row r="38" spans="2:9">
      <c r="B38" s="36">
        <v>44501</v>
      </c>
      <c r="C38" s="37">
        <v>4667.3900000000003</v>
      </c>
      <c r="D38" s="26">
        <f t="shared" si="0"/>
        <v>4.6333431225074051E-2</v>
      </c>
      <c r="G38" s="16">
        <v>1993</v>
      </c>
      <c r="H38" s="39">
        <f t="shared" si="1"/>
        <v>451.40666666666658</v>
      </c>
      <c r="I38" s="26">
        <f t="shared" si="2"/>
        <v>8.577991673565255E-2</v>
      </c>
    </row>
    <row r="39" spans="2:9">
      <c r="B39" s="36">
        <v>44470</v>
      </c>
      <c r="C39" s="37">
        <v>4460.71</v>
      </c>
      <c r="D39" s="26">
        <f t="shared" si="0"/>
        <v>3.4124088412206266E-3</v>
      </c>
      <c r="G39" s="16">
        <v>1994</v>
      </c>
      <c r="H39" s="39">
        <f t="shared" si="1"/>
        <v>460.32916666666665</v>
      </c>
      <c r="I39" s="26">
        <f t="shared" si="2"/>
        <v>1.9765990754825769E-2</v>
      </c>
    </row>
    <row r="40" spans="2:9">
      <c r="B40" s="36">
        <v>44440</v>
      </c>
      <c r="C40" s="37">
        <v>4445.54</v>
      </c>
      <c r="D40" s="26">
        <f t="shared" si="0"/>
        <v>-1.9464731119547274E-3</v>
      </c>
      <c r="G40" s="16">
        <v>1995</v>
      </c>
      <c r="H40" s="39">
        <f t="shared" si="1"/>
        <v>541.63833333333332</v>
      </c>
      <c r="I40" s="26">
        <f t="shared" si="2"/>
        <v>0.17663266322106463</v>
      </c>
    </row>
    <row r="41" spans="2:9">
      <c r="B41" s="36">
        <v>44409</v>
      </c>
      <c r="C41" s="37">
        <v>4454.21</v>
      </c>
      <c r="D41" s="26">
        <f t="shared" si="0"/>
        <v>2.073923335877037E-2</v>
      </c>
      <c r="G41" s="16">
        <v>1996</v>
      </c>
      <c r="H41" s="39">
        <f t="shared" si="1"/>
        <v>670.82833333333326</v>
      </c>
      <c r="I41" s="26">
        <f t="shared" si="2"/>
        <v>0.23851709166325619</v>
      </c>
    </row>
    <row r="42" spans="2:9">
      <c r="B42" s="36">
        <v>44378</v>
      </c>
      <c r="C42" s="37">
        <v>4363.71</v>
      </c>
      <c r="D42" s="26">
        <f t="shared" si="0"/>
        <v>2.9543540270237756E-2</v>
      </c>
      <c r="G42" s="16">
        <v>1997</v>
      </c>
      <c r="H42" s="39">
        <f t="shared" si="1"/>
        <v>872.67333333333329</v>
      </c>
      <c r="I42" s="26">
        <f t="shared" si="2"/>
        <v>0.30088919917415535</v>
      </c>
    </row>
    <row r="43" spans="2:9">
      <c r="B43" s="36">
        <v>44348</v>
      </c>
      <c r="C43" s="37">
        <v>4238.49</v>
      </c>
      <c r="D43" s="26">
        <f t="shared" si="0"/>
        <v>1.6948786544621175E-2</v>
      </c>
      <c r="G43" s="16">
        <v>1998</v>
      </c>
      <c r="H43" s="39">
        <f t="shared" si="1"/>
        <v>1084.3108333333334</v>
      </c>
      <c r="I43" s="26">
        <f t="shared" si="2"/>
        <v>0.2425162909374261</v>
      </c>
    </row>
    <row r="44" spans="2:9">
      <c r="B44" s="36">
        <v>44317</v>
      </c>
      <c r="C44" s="37">
        <v>4167.8500000000004</v>
      </c>
      <c r="D44" s="26">
        <f t="shared" si="0"/>
        <v>6.4401933748352569E-3</v>
      </c>
      <c r="G44" s="16">
        <v>1999</v>
      </c>
      <c r="H44" s="39">
        <f t="shared" si="1"/>
        <v>1326.0608333333332</v>
      </c>
      <c r="I44" s="26">
        <f t="shared" si="2"/>
        <v>0.22295267424085785</v>
      </c>
    </row>
    <row r="45" spans="2:9">
      <c r="B45" s="36">
        <v>44287</v>
      </c>
      <c r="C45" s="37">
        <v>4141.18</v>
      </c>
      <c r="D45" s="26">
        <f t="shared" si="0"/>
        <v>5.8987190929060462E-2</v>
      </c>
      <c r="G45" s="16">
        <v>2000</v>
      </c>
      <c r="H45" s="39">
        <f t="shared" si="1"/>
        <v>1427.0074999999999</v>
      </c>
      <c r="I45" s="26">
        <f t="shared" si="2"/>
        <v>7.6125215472140795E-2</v>
      </c>
    </row>
    <row r="46" spans="2:9">
      <c r="B46" s="36">
        <v>44256</v>
      </c>
      <c r="C46" s="37">
        <v>3910.51</v>
      </c>
      <c r="D46" s="26">
        <f t="shared" si="0"/>
        <v>6.9732169757148466E-3</v>
      </c>
      <c r="G46" s="16">
        <v>2001</v>
      </c>
      <c r="H46" s="39">
        <f t="shared" si="1"/>
        <v>1192.0783333333331</v>
      </c>
      <c r="I46" s="26">
        <f t="shared" si="2"/>
        <v>-0.16463064606644795</v>
      </c>
    </row>
    <row r="47" spans="2:9">
      <c r="B47" s="36">
        <v>44228</v>
      </c>
      <c r="C47" s="37">
        <v>3883.43</v>
      </c>
      <c r="D47" s="26">
        <f t="shared" si="0"/>
        <v>2.3638879736408436E-2</v>
      </c>
      <c r="G47" s="16">
        <v>2002</v>
      </c>
      <c r="H47" s="39">
        <f t="shared" si="1"/>
        <v>995.63000000000011</v>
      </c>
      <c r="I47" s="26">
        <f t="shared" si="2"/>
        <v>-0.16479481913241134</v>
      </c>
    </row>
    <row r="48" spans="2:9">
      <c r="B48" s="36">
        <v>44197</v>
      </c>
      <c r="C48" s="37">
        <v>3793.75</v>
      </c>
      <c r="D48" s="26">
        <f t="shared" si="0"/>
        <v>2.663917235631108E-2</v>
      </c>
      <c r="G48" s="16">
        <v>2003</v>
      </c>
      <c r="H48" s="39">
        <f t="shared" si="1"/>
        <v>963.68916666666667</v>
      </c>
      <c r="I48" s="26">
        <f t="shared" si="2"/>
        <v>-3.2081027423172759E-2</v>
      </c>
    </row>
    <row r="49" spans="2:9">
      <c r="B49" s="36">
        <v>44166</v>
      </c>
      <c r="C49" s="37">
        <v>3695.31</v>
      </c>
      <c r="D49" s="26">
        <f t="shared" si="0"/>
        <v>4.1228631244382363E-2</v>
      </c>
      <c r="G49" s="16">
        <v>2004</v>
      </c>
      <c r="H49" s="39">
        <f t="shared" si="1"/>
        <v>1130.5475000000004</v>
      </c>
      <c r="I49" s="26">
        <f t="shared" si="2"/>
        <v>0.17314538660892587</v>
      </c>
    </row>
    <row r="50" spans="2:9">
      <c r="B50" s="36">
        <v>44136</v>
      </c>
      <c r="C50" s="37">
        <v>3548.99</v>
      </c>
      <c r="D50" s="26">
        <f t="shared" si="0"/>
        <v>3.8110977857080064E-2</v>
      </c>
      <c r="G50" s="16">
        <v>2005</v>
      </c>
      <c r="H50" s="39">
        <f t="shared" si="1"/>
        <v>1207.0608333333332</v>
      </c>
      <c r="I50" s="26">
        <f t="shared" si="2"/>
        <v>6.7678123505056531E-2</v>
      </c>
    </row>
    <row r="51" spans="2:9">
      <c r="B51" s="36">
        <v>44105</v>
      </c>
      <c r="C51" s="37">
        <v>3418.7</v>
      </c>
      <c r="D51" s="26">
        <f t="shared" si="0"/>
        <v>1.580142147424457E-2</v>
      </c>
      <c r="G51" s="16">
        <v>2006</v>
      </c>
      <c r="H51" s="39">
        <f t="shared" si="1"/>
        <v>1310.6699999999998</v>
      </c>
      <c r="I51" s="26">
        <f t="shared" si="2"/>
        <v>8.5835911335592652E-2</v>
      </c>
    </row>
    <row r="52" spans="2:9">
      <c r="B52" s="36">
        <v>44075</v>
      </c>
      <c r="C52" s="37">
        <v>3365.52</v>
      </c>
      <c r="D52" s="26">
        <f t="shared" si="0"/>
        <v>-7.7217686653635598E-3</v>
      </c>
      <c r="G52" s="16">
        <v>2007</v>
      </c>
      <c r="H52" s="39">
        <f t="shared" si="1"/>
        <v>1476.6333333333334</v>
      </c>
      <c r="I52" s="26">
        <f t="shared" si="2"/>
        <v>0.12662480512511443</v>
      </c>
    </row>
    <row r="53" spans="2:9">
      <c r="B53" s="36">
        <v>44044</v>
      </c>
      <c r="C53" s="37">
        <v>3391.71</v>
      </c>
      <c r="D53" s="26">
        <f t="shared" si="0"/>
        <v>5.7391461582107617E-2</v>
      </c>
      <c r="G53" s="16">
        <v>2008</v>
      </c>
      <c r="H53" s="39">
        <f t="shared" si="1"/>
        <v>1220.8883333333331</v>
      </c>
      <c r="I53" s="26">
        <f t="shared" si="2"/>
        <v>-0.17319465450687399</v>
      </c>
    </row>
    <row r="54" spans="2:9">
      <c r="B54" s="36">
        <v>44013</v>
      </c>
      <c r="C54" s="37">
        <v>3207.62</v>
      </c>
      <c r="D54" s="26">
        <f t="shared" si="0"/>
        <v>3.3163051670714427E-2</v>
      </c>
      <c r="G54" s="16">
        <v>2009</v>
      </c>
      <c r="H54" s="39">
        <f t="shared" si="1"/>
        <v>946.73583333333318</v>
      </c>
      <c r="I54" s="26">
        <f t="shared" si="2"/>
        <v>-0.22455165842357949</v>
      </c>
    </row>
    <row r="55" spans="2:9">
      <c r="B55" s="36">
        <v>43983</v>
      </c>
      <c r="C55" s="37">
        <v>3104.66</v>
      </c>
      <c r="D55" s="26">
        <f t="shared" si="0"/>
        <v>6.338175304235838E-2</v>
      </c>
      <c r="G55" s="16">
        <v>2010</v>
      </c>
      <c r="H55" s="39">
        <f t="shared" si="1"/>
        <v>1139.3074999999999</v>
      </c>
      <c r="I55" s="26">
        <f t="shared" si="2"/>
        <v>0.20340591312430534</v>
      </c>
    </row>
    <row r="56" spans="2:9">
      <c r="B56" s="36">
        <v>43952</v>
      </c>
      <c r="C56" s="37">
        <v>2919.61</v>
      </c>
      <c r="D56" s="26">
        <f t="shared" si="0"/>
        <v>5.7071376331472301E-2</v>
      </c>
      <c r="G56" s="16">
        <v>2011</v>
      </c>
      <c r="H56" s="39">
        <f t="shared" si="1"/>
        <v>1268.8900000000001</v>
      </c>
      <c r="I56" s="26">
        <f t="shared" si="2"/>
        <v>0.11373795046552426</v>
      </c>
    </row>
    <row r="57" spans="2:9">
      <c r="B57" s="36">
        <v>43922</v>
      </c>
      <c r="C57" s="37">
        <v>2761.98</v>
      </c>
      <c r="D57" s="26">
        <f t="shared" si="0"/>
        <v>4.1317453315689034E-2</v>
      </c>
      <c r="G57" s="16">
        <v>2012</v>
      </c>
      <c r="H57" s="39">
        <f t="shared" si="1"/>
        <v>1379.5633333333335</v>
      </c>
      <c r="I57" s="26">
        <f t="shared" si="2"/>
        <v>8.7220589123827352E-2</v>
      </c>
    </row>
    <row r="58" spans="2:9">
      <c r="B58" s="36">
        <v>43891</v>
      </c>
      <c r="C58" s="37">
        <v>2652.39</v>
      </c>
      <c r="D58" s="26">
        <f t="shared" si="0"/>
        <v>-0.19068077173047415</v>
      </c>
      <c r="G58" s="16">
        <v>2013</v>
      </c>
      <c r="H58" s="39">
        <f t="shared" si="1"/>
        <v>1642.511666666667</v>
      </c>
      <c r="I58" s="26">
        <f t="shared" si="2"/>
        <v>0.19060258197642255</v>
      </c>
    </row>
    <row r="59" spans="2:9">
      <c r="B59" s="36">
        <v>43862</v>
      </c>
      <c r="C59" s="37">
        <v>3277.31</v>
      </c>
      <c r="D59" s="26">
        <f t="shared" si="0"/>
        <v>-2.7149045207730538E-4</v>
      </c>
      <c r="G59" s="16">
        <v>2014</v>
      </c>
      <c r="H59" s="39">
        <f t="shared" si="1"/>
        <v>1930.6675000000002</v>
      </c>
      <c r="I59" s="26">
        <f t="shared" si="2"/>
        <v>0.17543609532961191</v>
      </c>
    </row>
    <row r="60" spans="2:9">
      <c r="B60" s="36">
        <v>43831</v>
      </c>
      <c r="C60" s="37">
        <v>3278.2</v>
      </c>
      <c r="D60" s="26">
        <f t="shared" si="0"/>
        <v>3.1935153852207465E-2</v>
      </c>
      <c r="G60" s="16">
        <v>2015</v>
      </c>
      <c r="H60" s="39">
        <f t="shared" si="1"/>
        <v>2061.1991666666668</v>
      </c>
      <c r="I60" s="26">
        <f t="shared" si="2"/>
        <v>6.7609604795577871E-2</v>
      </c>
    </row>
    <row r="61" spans="2:9">
      <c r="B61" s="36">
        <v>43800</v>
      </c>
      <c r="C61" s="37">
        <v>3176.75</v>
      </c>
      <c r="D61" s="26">
        <f t="shared" si="0"/>
        <v>2.3140841895069153E-2</v>
      </c>
      <c r="G61" s="16">
        <v>2016</v>
      </c>
      <c r="H61" s="39">
        <f t="shared" si="1"/>
        <v>2091.8441666666663</v>
      </c>
      <c r="I61" s="26">
        <f t="shared" si="2"/>
        <v>1.4867558892699417E-2</v>
      </c>
    </row>
    <row r="62" spans="2:9">
      <c r="B62" s="36">
        <v>43770</v>
      </c>
      <c r="C62" s="37">
        <v>3104.9</v>
      </c>
      <c r="D62" s="26">
        <f t="shared" si="0"/>
        <v>4.272453722361047E-2</v>
      </c>
      <c r="G62" s="16">
        <v>2017</v>
      </c>
      <c r="H62" s="39">
        <f t="shared" si="1"/>
        <v>2448.2174999999997</v>
      </c>
      <c r="I62" s="26">
        <f t="shared" si="2"/>
        <v>0.17036323212412663</v>
      </c>
    </row>
    <row r="63" spans="2:9">
      <c r="B63" s="36">
        <v>43739</v>
      </c>
      <c r="C63" s="37">
        <v>2977.68</v>
      </c>
      <c r="D63" s="26">
        <f t="shared" si="0"/>
        <v>-1.5022668133165551E-3</v>
      </c>
      <c r="G63" s="16">
        <v>2018</v>
      </c>
      <c r="H63" s="39">
        <f t="shared" si="1"/>
        <v>2744.68</v>
      </c>
      <c r="I63" s="26">
        <f t="shared" si="2"/>
        <v>0.12109320352460529</v>
      </c>
    </row>
    <row r="64" spans="2:9">
      <c r="B64" s="36">
        <v>43709</v>
      </c>
      <c r="C64" s="37">
        <v>2982.16</v>
      </c>
      <c r="D64" s="26">
        <f t="shared" si="0"/>
        <v>2.9218291630715987E-2</v>
      </c>
      <c r="G64" s="16">
        <v>2019</v>
      </c>
      <c r="H64" s="39">
        <f t="shared" si="1"/>
        <v>2912.500833333333</v>
      </c>
      <c r="I64" s="26">
        <f t="shared" si="2"/>
        <v>6.1144043507196821E-2</v>
      </c>
    </row>
    <row r="65" spans="2:9">
      <c r="B65" s="36">
        <v>43678</v>
      </c>
      <c r="C65" s="37">
        <v>2897.5</v>
      </c>
      <c r="D65" s="26">
        <f t="shared" si="0"/>
        <v>-3.2912676770879612E-2</v>
      </c>
      <c r="G65" s="16">
        <v>2020</v>
      </c>
      <c r="H65" s="39">
        <f t="shared" si="1"/>
        <v>3218.4999999999995</v>
      </c>
      <c r="I65" s="26">
        <f t="shared" si="2"/>
        <v>0.10506406149812264</v>
      </c>
    </row>
    <row r="66" spans="2:9">
      <c r="B66" s="36">
        <v>43647</v>
      </c>
      <c r="C66" s="37">
        <v>2996.11</v>
      </c>
      <c r="D66" s="26">
        <f t="shared" si="0"/>
        <v>3.6655283253234305E-2</v>
      </c>
      <c r="G66" s="16">
        <v>2021</v>
      </c>
      <c r="H66" s="39">
        <f t="shared" si="1"/>
        <v>4266.7950000000001</v>
      </c>
      <c r="I66" s="26">
        <f t="shared" si="2"/>
        <v>0.32570918129563475</v>
      </c>
    </row>
    <row r="67" spans="2:9">
      <c r="B67" s="36">
        <v>43617</v>
      </c>
      <c r="C67" s="37">
        <v>2890.17</v>
      </c>
      <c r="D67" s="26">
        <f t="shared" si="0"/>
        <v>1.2421576972792447E-2</v>
      </c>
      <c r="G67" s="16">
        <v>2022</v>
      </c>
      <c r="H67" s="39">
        <f t="shared" si="1"/>
        <v>4100.7008333333333</v>
      </c>
      <c r="I67" s="26">
        <f t="shared" si="2"/>
        <v>-3.8927149456832733E-2</v>
      </c>
    </row>
    <row r="68" spans="2:9">
      <c r="B68" s="36">
        <v>43586</v>
      </c>
      <c r="C68" s="37">
        <v>2854.71</v>
      </c>
      <c r="D68" s="26">
        <f t="shared" si="0"/>
        <v>-1.6905434258557839E-2</v>
      </c>
      <c r="G68" s="16">
        <v>2023</v>
      </c>
      <c r="H68" s="39">
        <f t="shared" si="1"/>
        <v>4280.7849999999999</v>
      </c>
      <c r="I68" s="26">
        <f t="shared" si="2"/>
        <v>4.3915460792169458E-2</v>
      </c>
    </row>
    <row r="69" spans="2:9">
      <c r="B69" s="36">
        <v>43556</v>
      </c>
      <c r="C69" s="37">
        <v>2903.8</v>
      </c>
      <c r="D69" s="26">
        <f t="shared" ref="D69:D132" si="3">C69/C70-1</f>
        <v>3.5599397998559157E-2</v>
      </c>
      <c r="G69" s="16">
        <v>2024</v>
      </c>
      <c r="H69" s="39">
        <f t="shared" ref="H69" si="4">AVERAGEIFS($C$4:$C$790,$B$4:$B$790,"&gt;="&amp;DATE(G69,1,1),$B$4:$B$790,"&lt;="&amp;DATE(G69,12,31))</f>
        <v>5255.0011111111107</v>
      </c>
      <c r="I69" s="26">
        <f t="shared" si="2"/>
        <v>0.22757884619552504</v>
      </c>
    </row>
    <row r="70" spans="2:9">
      <c r="B70" s="36">
        <v>43525</v>
      </c>
      <c r="C70" s="37">
        <v>2803.98</v>
      </c>
      <c r="D70" s="26">
        <f t="shared" si="3"/>
        <v>1.7830307166244452E-2</v>
      </c>
    </row>
    <row r="71" spans="2:9">
      <c r="B71" s="36">
        <v>43497</v>
      </c>
      <c r="C71" s="37">
        <v>2754.86</v>
      </c>
      <c r="D71" s="26">
        <f t="shared" si="3"/>
        <v>5.6558474182995422E-2</v>
      </c>
    </row>
    <row r="72" spans="2:9">
      <c r="B72" s="33">
        <v>43466</v>
      </c>
      <c r="C72" s="34">
        <v>2607.39</v>
      </c>
      <c r="D72" s="26">
        <f t="shared" si="3"/>
        <v>1.5611671360295398E-2</v>
      </c>
    </row>
    <row r="73" spans="2:9">
      <c r="B73" s="33">
        <v>43435</v>
      </c>
      <c r="C73" s="35">
        <v>2567.31</v>
      </c>
      <c r="D73" s="26">
        <f t="shared" si="3"/>
        <v>-5.7255538459843658E-2</v>
      </c>
    </row>
    <row r="74" spans="2:9">
      <c r="B74" s="36">
        <v>43405</v>
      </c>
      <c r="C74" s="37">
        <v>2723.23</v>
      </c>
      <c r="D74" s="26">
        <f t="shared" si="3"/>
        <v>-2.2341013692531941E-2</v>
      </c>
    </row>
    <row r="75" spans="2:9">
      <c r="B75" s="36">
        <v>43374</v>
      </c>
      <c r="C75" s="37">
        <v>2785.46</v>
      </c>
      <c r="D75" s="26">
        <f t="shared" si="3"/>
        <v>-3.9993107013613582E-2</v>
      </c>
    </row>
    <row r="76" spans="2:9">
      <c r="B76" s="36">
        <v>43344</v>
      </c>
      <c r="C76" s="37">
        <v>2901.5</v>
      </c>
      <c r="D76" s="26">
        <f t="shared" si="3"/>
        <v>1.5284377602508226E-2</v>
      </c>
    </row>
    <row r="77" spans="2:9">
      <c r="B77" s="36">
        <v>43313</v>
      </c>
      <c r="C77" s="37">
        <v>2857.82</v>
      </c>
      <c r="D77" s="26">
        <f t="shared" si="3"/>
        <v>2.2973611488953605E-2</v>
      </c>
    </row>
    <row r="78" spans="2:9">
      <c r="B78" s="36">
        <v>43282</v>
      </c>
      <c r="C78" s="37">
        <v>2793.64</v>
      </c>
      <c r="D78" s="26">
        <f t="shared" si="3"/>
        <v>1.4264708551926963E-2</v>
      </c>
    </row>
    <row r="79" spans="2:9">
      <c r="B79" s="36">
        <v>43252</v>
      </c>
      <c r="C79" s="37">
        <v>2754.35</v>
      </c>
      <c r="D79" s="26">
        <f t="shared" si="3"/>
        <v>1.9566979703793175E-2</v>
      </c>
    </row>
    <row r="80" spans="2:9">
      <c r="B80" s="36">
        <v>43221</v>
      </c>
      <c r="C80" s="37">
        <v>2701.49</v>
      </c>
      <c r="D80" s="26">
        <f t="shared" si="3"/>
        <v>1.8035671890956895E-2</v>
      </c>
    </row>
    <row r="81" spans="2:4">
      <c r="B81" s="36">
        <v>43191</v>
      </c>
      <c r="C81" s="37">
        <v>2653.63</v>
      </c>
      <c r="D81" s="26">
        <f t="shared" si="3"/>
        <v>-1.8181347284452531E-2</v>
      </c>
    </row>
    <row r="82" spans="2:4">
      <c r="B82" s="36">
        <v>43160</v>
      </c>
      <c r="C82" s="37">
        <v>2702.77</v>
      </c>
      <c r="D82" s="26">
        <f t="shared" si="3"/>
        <v>-8.8349672477783248E-4</v>
      </c>
    </row>
    <row r="83" spans="2:4">
      <c r="B83" s="36">
        <v>43132</v>
      </c>
      <c r="C83" s="37">
        <v>2705.16</v>
      </c>
      <c r="D83" s="26">
        <f t="shared" si="3"/>
        <v>-3.0339092408057988E-2</v>
      </c>
    </row>
    <row r="84" spans="2:4">
      <c r="B84" s="36">
        <v>43101</v>
      </c>
      <c r="C84" s="37">
        <v>2789.8</v>
      </c>
      <c r="D84" s="26">
        <f t="shared" si="3"/>
        <v>4.7088584790229593E-2</v>
      </c>
    </row>
    <row r="85" spans="2:4">
      <c r="B85" s="36">
        <v>43070</v>
      </c>
      <c r="C85" s="37">
        <v>2664.34</v>
      </c>
      <c r="D85" s="26">
        <f t="shared" si="3"/>
        <v>2.7270869560188205E-2</v>
      </c>
    </row>
    <row r="86" spans="2:4">
      <c r="B86" s="36">
        <v>43040</v>
      </c>
      <c r="C86" s="37">
        <v>2593.61</v>
      </c>
      <c r="D86" s="26">
        <f t="shared" si="3"/>
        <v>1.4317559640203426E-2</v>
      </c>
    </row>
    <row r="87" spans="2:4">
      <c r="B87" s="36">
        <v>43009</v>
      </c>
      <c r="C87" s="37">
        <v>2557</v>
      </c>
      <c r="D87" s="26">
        <f t="shared" si="3"/>
        <v>2.5737712809486224E-2</v>
      </c>
    </row>
    <row r="88" spans="2:4">
      <c r="B88" s="36">
        <v>42979</v>
      </c>
      <c r="C88" s="37">
        <v>2492.84</v>
      </c>
      <c r="D88" s="26">
        <f t="shared" si="3"/>
        <v>1.4909087948148159E-2</v>
      </c>
    </row>
    <row r="89" spans="2:4">
      <c r="B89" s="36">
        <v>42948</v>
      </c>
      <c r="C89" s="37">
        <v>2456.2199999999998</v>
      </c>
      <c r="D89" s="26">
        <f t="shared" si="3"/>
        <v>8.6386047838304947E-4</v>
      </c>
    </row>
    <row r="90" spans="2:4">
      <c r="B90" s="36">
        <v>42917</v>
      </c>
      <c r="C90" s="37">
        <v>2454.1</v>
      </c>
      <c r="D90" s="26">
        <f t="shared" si="3"/>
        <v>8.2621539118896692E-3</v>
      </c>
    </row>
    <row r="91" spans="2:4">
      <c r="B91" s="36">
        <v>42887</v>
      </c>
      <c r="C91" s="37">
        <v>2433.9899999999998</v>
      </c>
      <c r="D91" s="26">
        <f t="shared" si="3"/>
        <v>1.6131254305216336E-2</v>
      </c>
    </row>
    <row r="92" spans="2:4">
      <c r="B92" s="36">
        <v>42856</v>
      </c>
      <c r="C92" s="37">
        <v>2395.35</v>
      </c>
      <c r="D92" s="26">
        <f t="shared" si="3"/>
        <v>1.5275652627251279E-2</v>
      </c>
    </row>
    <row r="93" spans="2:4">
      <c r="B93" s="36">
        <v>42826</v>
      </c>
      <c r="C93" s="37">
        <v>2359.31</v>
      </c>
      <c r="D93" s="26">
        <f t="shared" si="3"/>
        <v>-3.1730338597781849E-3</v>
      </c>
    </row>
    <row r="94" spans="2:4">
      <c r="B94" s="36">
        <v>42795</v>
      </c>
      <c r="C94" s="37">
        <v>2366.8200000000002</v>
      </c>
      <c r="D94" s="26">
        <f t="shared" si="3"/>
        <v>1.5841813632286428E-2</v>
      </c>
    </row>
    <row r="95" spans="2:4">
      <c r="B95" s="36">
        <v>42767</v>
      </c>
      <c r="C95" s="37">
        <v>2329.91</v>
      </c>
      <c r="D95" s="26">
        <f t="shared" si="3"/>
        <v>2.4082246211188929E-2</v>
      </c>
    </row>
    <row r="96" spans="2:4">
      <c r="B96" s="36">
        <v>42736</v>
      </c>
      <c r="C96" s="37">
        <v>2275.12</v>
      </c>
      <c r="D96" s="26">
        <f t="shared" si="3"/>
        <v>1.2681215865540718E-2</v>
      </c>
    </row>
    <row r="97" spans="2:4">
      <c r="B97" s="36">
        <v>42705</v>
      </c>
      <c r="C97" s="37">
        <v>2246.63</v>
      </c>
      <c r="D97" s="26">
        <f t="shared" si="3"/>
        <v>3.7709181104762735E-2</v>
      </c>
    </row>
    <row r="98" spans="2:4">
      <c r="B98" s="36">
        <v>42675</v>
      </c>
      <c r="C98" s="37">
        <v>2164.9899999999998</v>
      </c>
      <c r="D98" s="26">
        <f t="shared" si="3"/>
        <v>1.0251887523214709E-2</v>
      </c>
    </row>
    <row r="99" spans="2:4">
      <c r="B99" s="36">
        <v>42644</v>
      </c>
      <c r="C99" s="37">
        <v>2143.02</v>
      </c>
      <c r="D99" s="26">
        <f t="shared" si="3"/>
        <v>-6.7989377528746564E-3</v>
      </c>
    </row>
    <row r="100" spans="2:4">
      <c r="B100" s="36">
        <v>42614</v>
      </c>
      <c r="C100" s="37">
        <v>2157.69</v>
      </c>
      <c r="D100" s="26">
        <f t="shared" si="3"/>
        <v>-6.1079251019138248E-3</v>
      </c>
    </row>
    <row r="101" spans="2:4">
      <c r="B101" s="36">
        <v>42583</v>
      </c>
      <c r="C101" s="37">
        <v>2170.9499999999998</v>
      </c>
      <c r="D101" s="26">
        <f t="shared" si="3"/>
        <v>1.0261063800083736E-2</v>
      </c>
    </row>
    <row r="102" spans="2:4">
      <c r="B102" s="36">
        <v>42552</v>
      </c>
      <c r="C102" s="37">
        <v>2148.9</v>
      </c>
      <c r="D102" s="26">
        <f t="shared" si="3"/>
        <v>3.119646430473777E-2</v>
      </c>
    </row>
    <row r="103" spans="2:4">
      <c r="B103" s="36">
        <v>42522</v>
      </c>
      <c r="C103" s="37">
        <v>2083.89</v>
      </c>
      <c r="D103" s="26">
        <f t="shared" si="3"/>
        <v>8.8789910677542494E-3</v>
      </c>
    </row>
    <row r="104" spans="2:4">
      <c r="B104" s="36">
        <v>42491</v>
      </c>
      <c r="C104" s="37">
        <v>2065.5500000000002</v>
      </c>
      <c r="D104" s="26">
        <f t="shared" si="3"/>
        <v>-4.8132052381547608E-3</v>
      </c>
    </row>
    <row r="105" spans="2:4">
      <c r="B105" s="36">
        <v>42461</v>
      </c>
      <c r="C105" s="37">
        <v>2075.54</v>
      </c>
      <c r="D105" s="26">
        <f t="shared" si="3"/>
        <v>2.6504117312495357E-2</v>
      </c>
    </row>
    <row r="106" spans="2:4">
      <c r="B106" s="36">
        <v>42430</v>
      </c>
      <c r="C106" s="37">
        <v>2021.95</v>
      </c>
      <c r="D106" s="26">
        <f t="shared" si="3"/>
        <v>6.1714327721825946E-2</v>
      </c>
    </row>
    <row r="107" spans="2:4">
      <c r="B107" s="36">
        <v>42401</v>
      </c>
      <c r="C107" s="37">
        <v>1904.42</v>
      </c>
      <c r="D107" s="26">
        <f t="shared" si="3"/>
        <v>-7.3908057958927964E-3</v>
      </c>
    </row>
    <row r="108" spans="2:4">
      <c r="B108" s="36">
        <v>42370</v>
      </c>
      <c r="C108" s="37">
        <v>1918.6</v>
      </c>
      <c r="D108" s="26">
        <f t="shared" si="3"/>
        <v>-6.5956535285870088E-2</v>
      </c>
    </row>
    <row r="109" spans="2:4">
      <c r="B109" s="36">
        <v>42339</v>
      </c>
      <c r="C109" s="37">
        <v>2054.08</v>
      </c>
      <c r="D109" s="26">
        <f t="shared" si="3"/>
        <v>-1.2755813171073993E-2</v>
      </c>
    </row>
    <row r="110" spans="2:4">
      <c r="B110" s="36">
        <v>42309</v>
      </c>
      <c r="C110" s="37">
        <v>2080.62</v>
      </c>
      <c r="D110" s="26">
        <f t="shared" si="3"/>
        <v>2.7563079992690698E-2</v>
      </c>
    </row>
    <row r="111" spans="2:4">
      <c r="B111" s="36">
        <v>42278</v>
      </c>
      <c r="C111" s="37">
        <v>2024.81</v>
      </c>
      <c r="D111" s="26">
        <f t="shared" si="3"/>
        <v>4.1349303901954793E-2</v>
      </c>
    </row>
    <row r="112" spans="2:4">
      <c r="B112" s="36">
        <v>42248</v>
      </c>
      <c r="C112" s="37">
        <v>1944.41</v>
      </c>
      <c r="D112" s="26">
        <f t="shared" si="3"/>
        <v>-4.6797099815184207E-2</v>
      </c>
    </row>
    <row r="113" spans="2:4">
      <c r="B113" s="36">
        <v>42217</v>
      </c>
      <c r="C113" s="37">
        <v>2039.87</v>
      </c>
      <c r="D113" s="26">
        <f t="shared" si="3"/>
        <v>-2.5915172815571097E-2</v>
      </c>
    </row>
    <row r="114" spans="2:4">
      <c r="B114" s="36">
        <v>42186</v>
      </c>
      <c r="C114" s="37">
        <v>2094.14</v>
      </c>
      <c r="D114" s="26">
        <f t="shared" si="3"/>
        <v>-2.4532103711255582E-3</v>
      </c>
    </row>
    <row r="115" spans="2:4">
      <c r="B115" s="36">
        <v>42156</v>
      </c>
      <c r="C115" s="37">
        <v>2099.29</v>
      </c>
      <c r="D115" s="26">
        <f t="shared" si="3"/>
        <v>-5.9897534967849886E-3</v>
      </c>
    </row>
    <row r="116" spans="2:4">
      <c r="B116" s="36">
        <v>42125</v>
      </c>
      <c r="C116" s="37">
        <v>2111.94</v>
      </c>
      <c r="D116" s="26">
        <f t="shared" si="3"/>
        <v>8.1532894799651867E-3</v>
      </c>
    </row>
    <row r="117" spans="2:4">
      <c r="B117" s="36">
        <v>42095</v>
      </c>
      <c r="C117" s="37">
        <v>2094.86</v>
      </c>
      <c r="D117" s="26">
        <f t="shared" si="3"/>
        <v>7.1490728320811048E-3</v>
      </c>
    </row>
    <row r="118" spans="2:4">
      <c r="B118" s="36">
        <v>42064</v>
      </c>
      <c r="C118" s="37">
        <v>2079.9899999999998</v>
      </c>
      <c r="D118" s="26">
        <f t="shared" si="3"/>
        <v>-1.0613773892997891E-3</v>
      </c>
    </row>
    <row r="119" spans="2:4">
      <c r="B119" s="36">
        <v>42036</v>
      </c>
      <c r="C119" s="37">
        <v>2082.1999999999998</v>
      </c>
      <c r="D119" s="26">
        <f t="shared" si="3"/>
        <v>2.6634716839728068E-2</v>
      </c>
    </row>
    <row r="120" spans="2:4">
      <c r="B120" s="36">
        <v>42005</v>
      </c>
      <c r="C120" s="37">
        <v>2028.18</v>
      </c>
      <c r="D120" s="26">
        <f t="shared" si="3"/>
        <v>-1.270037531580559E-2</v>
      </c>
    </row>
    <row r="121" spans="2:4">
      <c r="B121" s="36">
        <v>41974</v>
      </c>
      <c r="C121" s="37">
        <v>2054.27</v>
      </c>
      <c r="D121" s="26">
        <f t="shared" si="3"/>
        <v>4.7442738570946386E-3</v>
      </c>
    </row>
    <row r="122" spans="2:4">
      <c r="B122" s="36">
        <v>41944</v>
      </c>
      <c r="C122" s="37">
        <v>2044.57</v>
      </c>
      <c r="D122" s="26">
        <f t="shared" si="3"/>
        <v>5.538722016032871E-2</v>
      </c>
    </row>
    <row r="123" spans="2:4">
      <c r="B123" s="36">
        <v>41913</v>
      </c>
      <c r="C123" s="37">
        <v>1937.27</v>
      </c>
      <c r="D123" s="26">
        <f t="shared" si="3"/>
        <v>-2.8075033990056397E-2</v>
      </c>
    </row>
    <row r="124" spans="2:4">
      <c r="B124" s="36">
        <v>41883</v>
      </c>
      <c r="C124" s="37">
        <v>1993.23</v>
      </c>
      <c r="D124" s="26">
        <f t="shared" si="3"/>
        <v>1.6160854027213567E-2</v>
      </c>
    </row>
    <row r="125" spans="2:4">
      <c r="B125" s="36">
        <v>41852</v>
      </c>
      <c r="C125" s="37">
        <v>1961.53</v>
      </c>
      <c r="D125" s="26">
        <f t="shared" si="3"/>
        <v>-5.8638690385687253E-3</v>
      </c>
    </row>
    <row r="126" spans="2:4">
      <c r="B126" s="36">
        <v>41821</v>
      </c>
      <c r="C126" s="37">
        <v>1973.1</v>
      </c>
      <c r="D126" s="26">
        <f t="shared" si="3"/>
        <v>1.3358396376130566E-2</v>
      </c>
    </row>
    <row r="127" spans="2:4">
      <c r="B127" s="36">
        <v>41791</v>
      </c>
      <c r="C127" s="37">
        <v>1947.09</v>
      </c>
      <c r="D127" s="26">
        <f t="shared" si="3"/>
        <v>3.03317334913773E-2</v>
      </c>
    </row>
    <row r="128" spans="2:4">
      <c r="B128" s="36">
        <v>41760</v>
      </c>
      <c r="C128" s="37">
        <v>1889.77</v>
      </c>
      <c r="D128" s="26">
        <f t="shared" si="3"/>
        <v>1.3683713645092466E-2</v>
      </c>
    </row>
    <row r="129" spans="2:4">
      <c r="B129" s="36">
        <v>41730</v>
      </c>
      <c r="C129" s="37">
        <v>1864.26</v>
      </c>
      <c r="D129" s="26">
        <f t="shared" si="3"/>
        <v>3.9709796514131313E-4</v>
      </c>
    </row>
    <row r="130" spans="2:4">
      <c r="B130" s="36">
        <v>41699</v>
      </c>
      <c r="C130" s="37">
        <v>1863.52</v>
      </c>
      <c r="D130" s="26">
        <f t="shared" si="3"/>
        <v>2.5580064280368076E-2</v>
      </c>
    </row>
    <row r="131" spans="2:4">
      <c r="B131" s="36">
        <v>41671</v>
      </c>
      <c r="C131" s="37">
        <v>1817.04</v>
      </c>
      <c r="D131" s="26">
        <f t="shared" si="3"/>
        <v>-2.91929146820602E-3</v>
      </c>
    </row>
    <row r="132" spans="2:4">
      <c r="B132" s="36">
        <v>41640</v>
      </c>
      <c r="C132" s="37">
        <v>1822.36</v>
      </c>
      <c r="D132" s="26">
        <f t="shared" si="3"/>
        <v>8.0651406697718198E-3</v>
      </c>
    </row>
    <row r="133" spans="2:4">
      <c r="B133" s="36">
        <v>41609</v>
      </c>
      <c r="C133" s="37">
        <v>1807.78</v>
      </c>
      <c r="D133" s="26">
        <f t="shared" ref="D133:D196" si="5">C133/C134-1</f>
        <v>1.3590948338697117E-2</v>
      </c>
    </row>
    <row r="134" spans="2:4">
      <c r="B134" s="36">
        <v>41579</v>
      </c>
      <c r="C134" s="37">
        <v>1783.54</v>
      </c>
      <c r="D134" s="26">
        <f t="shared" si="5"/>
        <v>3.6923774585327029E-2</v>
      </c>
    </row>
    <row r="135" spans="2:4">
      <c r="B135" s="36">
        <v>41548</v>
      </c>
      <c r="C135" s="37">
        <v>1720.03</v>
      </c>
      <c r="D135" s="26">
        <f t="shared" si="5"/>
        <v>1.947640131107109E-2</v>
      </c>
    </row>
    <row r="136" spans="2:4">
      <c r="B136" s="36">
        <v>41518</v>
      </c>
      <c r="C136" s="37">
        <v>1687.17</v>
      </c>
      <c r="D136" s="26">
        <f t="shared" si="5"/>
        <v>1.0226993754827607E-2</v>
      </c>
    </row>
    <row r="137" spans="2:4">
      <c r="B137" s="36">
        <v>41487</v>
      </c>
      <c r="C137" s="37">
        <v>1670.09</v>
      </c>
      <c r="D137" s="26">
        <f t="shared" si="5"/>
        <v>8.4497926504778498E-4</v>
      </c>
    </row>
    <row r="138" spans="2:4">
      <c r="B138" s="36">
        <v>41456</v>
      </c>
      <c r="C138" s="37">
        <v>1668.68</v>
      </c>
      <c r="D138" s="26">
        <f t="shared" si="5"/>
        <v>3.0832051495888857E-2</v>
      </c>
    </row>
    <row r="139" spans="2:4">
      <c r="B139" s="36">
        <v>41426</v>
      </c>
      <c r="C139" s="37">
        <v>1618.77</v>
      </c>
      <c r="D139" s="26">
        <f t="shared" si="5"/>
        <v>-1.2848814518489515E-2</v>
      </c>
    </row>
    <row r="140" spans="2:4">
      <c r="B140" s="36">
        <v>41395</v>
      </c>
      <c r="C140" s="37">
        <v>1639.84</v>
      </c>
      <c r="D140" s="26">
        <f t="shared" si="5"/>
        <v>4.4018590437384431E-2</v>
      </c>
    </row>
    <row r="141" spans="2:4">
      <c r="B141" s="33">
        <v>41365</v>
      </c>
      <c r="C141" s="34">
        <v>1570.7</v>
      </c>
      <c r="D141" s="26">
        <f t="shared" si="5"/>
        <v>1.2812493954849957E-2</v>
      </c>
    </row>
    <row r="142" spans="2:4">
      <c r="B142" s="33">
        <v>41334</v>
      </c>
      <c r="C142" s="35">
        <v>1550.83</v>
      </c>
      <c r="D142" s="26">
        <f t="shared" si="5"/>
        <v>2.5470968253863191E-2</v>
      </c>
    </row>
    <row r="143" spans="2:4">
      <c r="B143" s="36">
        <v>41306</v>
      </c>
      <c r="C143" s="37">
        <v>1512.31</v>
      </c>
      <c r="D143" s="26">
        <f t="shared" si="5"/>
        <v>2.1554985139151439E-2</v>
      </c>
    </row>
    <row r="144" spans="2:4">
      <c r="B144" s="36">
        <v>41275</v>
      </c>
      <c r="C144" s="37">
        <v>1480.4</v>
      </c>
      <c r="D144" s="26">
        <f t="shared" si="5"/>
        <v>4.0856646675431874E-2</v>
      </c>
    </row>
    <row r="145" spans="2:4">
      <c r="B145" s="36">
        <v>41244</v>
      </c>
      <c r="C145" s="37">
        <v>1422.29</v>
      </c>
      <c r="D145" s="26">
        <f t="shared" si="5"/>
        <v>1.9920975826634324E-2</v>
      </c>
    </row>
    <row r="146" spans="2:4">
      <c r="B146" s="36">
        <v>41214</v>
      </c>
      <c r="C146" s="37">
        <v>1394.51</v>
      </c>
      <c r="D146" s="26">
        <f t="shared" si="5"/>
        <v>-3.0121990235217222E-2</v>
      </c>
    </row>
    <row r="147" spans="2:4">
      <c r="B147" s="36">
        <v>41183</v>
      </c>
      <c r="C147" s="37">
        <v>1437.82</v>
      </c>
      <c r="D147" s="26">
        <f t="shared" si="5"/>
        <v>-3.8796746615678002E-3</v>
      </c>
    </row>
    <row r="148" spans="2:4">
      <c r="B148" s="36">
        <v>41153</v>
      </c>
      <c r="C148" s="37">
        <v>1443.42</v>
      </c>
      <c r="D148" s="26">
        <f t="shared" si="5"/>
        <v>2.8479817592361734E-2</v>
      </c>
    </row>
    <row r="149" spans="2:4">
      <c r="B149" s="36">
        <v>41122</v>
      </c>
      <c r="C149" s="37">
        <v>1403.45</v>
      </c>
      <c r="D149" s="26">
        <f t="shared" si="5"/>
        <v>3.2115489270323261E-2</v>
      </c>
    </row>
    <row r="150" spans="2:4">
      <c r="B150" s="36">
        <v>41091</v>
      </c>
      <c r="C150" s="37">
        <v>1359.78</v>
      </c>
      <c r="D150" s="26">
        <f t="shared" si="5"/>
        <v>2.7427690633783586E-2</v>
      </c>
    </row>
    <row r="151" spans="2:4">
      <c r="B151" s="36">
        <v>41061</v>
      </c>
      <c r="C151" s="37">
        <v>1323.48</v>
      </c>
      <c r="D151" s="26">
        <f t="shared" si="5"/>
        <v>-1.3263548726207275E-2</v>
      </c>
    </row>
    <row r="152" spans="2:4">
      <c r="B152" s="36">
        <v>41030</v>
      </c>
      <c r="C152" s="37">
        <v>1341.27</v>
      </c>
      <c r="D152" s="26">
        <f t="shared" si="5"/>
        <v>-3.2572867003743511E-2</v>
      </c>
    </row>
    <row r="153" spans="2:4">
      <c r="B153" s="36">
        <v>41000</v>
      </c>
      <c r="C153" s="37">
        <v>1386.43</v>
      </c>
      <c r="D153" s="26">
        <f t="shared" si="5"/>
        <v>-2.0226886643056607E-3</v>
      </c>
    </row>
    <row r="154" spans="2:4">
      <c r="B154" s="36">
        <v>40969</v>
      </c>
      <c r="C154" s="37">
        <v>1389.24</v>
      </c>
      <c r="D154" s="26">
        <f t="shared" si="5"/>
        <v>2.7172104784508599E-2</v>
      </c>
    </row>
    <row r="155" spans="2:4">
      <c r="B155" s="36">
        <v>40940</v>
      </c>
      <c r="C155" s="37">
        <v>1352.49</v>
      </c>
      <c r="D155" s="26">
        <f t="shared" si="5"/>
        <v>3.9912961909302158E-2</v>
      </c>
    </row>
    <row r="156" spans="2:4">
      <c r="B156" s="36">
        <v>40909</v>
      </c>
      <c r="C156" s="37">
        <v>1300.58</v>
      </c>
      <c r="D156" s="26">
        <f t="shared" si="5"/>
        <v>4.6054113180838296E-2</v>
      </c>
    </row>
    <row r="157" spans="2:4">
      <c r="B157" s="36">
        <v>40878</v>
      </c>
      <c r="C157" s="37">
        <v>1243.32</v>
      </c>
      <c r="D157" s="26">
        <f t="shared" si="5"/>
        <v>1.3779944880220274E-2</v>
      </c>
    </row>
    <row r="158" spans="2:4">
      <c r="B158" s="36">
        <v>40848</v>
      </c>
      <c r="C158" s="38">
        <v>1226.42</v>
      </c>
      <c r="D158" s="26">
        <f t="shared" si="5"/>
        <v>1.5904309073739631E-2</v>
      </c>
    </row>
    <row r="159" spans="2:4">
      <c r="B159" s="36">
        <v>40817</v>
      </c>
      <c r="C159" s="38">
        <v>1207.22</v>
      </c>
      <c r="D159" s="26">
        <f t="shared" si="5"/>
        <v>2.8401540191501651E-2</v>
      </c>
    </row>
    <row r="160" spans="2:4">
      <c r="B160" s="36">
        <v>40787</v>
      </c>
      <c r="C160" s="38">
        <v>1173.8800000000001</v>
      </c>
      <c r="D160" s="26">
        <f t="shared" si="5"/>
        <v>-9.64304696661622E-3</v>
      </c>
    </row>
    <row r="161" spans="2:4">
      <c r="B161" s="36">
        <v>40756</v>
      </c>
      <c r="C161" s="38">
        <v>1185.31</v>
      </c>
      <c r="D161" s="26">
        <f t="shared" si="5"/>
        <v>-0.10555467517865369</v>
      </c>
    </row>
    <row r="162" spans="2:4">
      <c r="B162" s="36">
        <v>40725</v>
      </c>
      <c r="C162" s="38">
        <v>1325.19</v>
      </c>
      <c r="D162" s="26">
        <f t="shared" si="5"/>
        <v>2.9441695344483376E-2</v>
      </c>
    </row>
    <row r="163" spans="2:4">
      <c r="B163" s="36">
        <v>40695</v>
      </c>
      <c r="C163" s="38">
        <v>1287.29</v>
      </c>
      <c r="D163" s="26">
        <f t="shared" si="5"/>
        <v>-3.8122706996136957E-2</v>
      </c>
    </row>
    <row r="164" spans="2:4">
      <c r="B164" s="36">
        <v>40664</v>
      </c>
      <c r="C164" s="38">
        <v>1338.31</v>
      </c>
      <c r="D164" s="26">
        <f t="shared" si="5"/>
        <v>5.1069838003470203E-3</v>
      </c>
    </row>
    <row r="165" spans="2:4">
      <c r="B165" s="36">
        <v>40634</v>
      </c>
      <c r="C165" s="38">
        <v>1331.51</v>
      </c>
      <c r="D165" s="26">
        <f t="shared" si="5"/>
        <v>2.0713075608091991E-2</v>
      </c>
    </row>
    <row r="166" spans="2:4">
      <c r="B166" s="36">
        <v>40603</v>
      </c>
      <c r="C166" s="38">
        <v>1304.49</v>
      </c>
      <c r="D166" s="26">
        <f t="shared" si="5"/>
        <v>-1.2587804287271354E-2</v>
      </c>
    </row>
    <row r="167" spans="2:4">
      <c r="B167" s="36">
        <v>40575</v>
      </c>
      <c r="C167" s="38">
        <v>1321.12</v>
      </c>
      <c r="D167" s="26">
        <f t="shared" si="5"/>
        <v>3.0016684598711985E-2</v>
      </c>
    </row>
    <row r="168" spans="2:4">
      <c r="B168" s="36">
        <v>40544</v>
      </c>
      <c r="C168" s="38">
        <v>1282.6199999999999</v>
      </c>
      <c r="D168" s="26">
        <f t="shared" si="5"/>
        <v>3.3096260259518395E-2</v>
      </c>
    </row>
    <row r="169" spans="2:4">
      <c r="B169" s="36">
        <v>40513</v>
      </c>
      <c r="C169" s="38">
        <v>1241.53</v>
      </c>
      <c r="D169" s="26">
        <f t="shared" si="5"/>
        <v>3.5566232098023898E-2</v>
      </c>
    </row>
    <row r="170" spans="2:4">
      <c r="B170" s="36">
        <v>40483</v>
      </c>
      <c r="C170" s="38">
        <v>1198.8900000000001</v>
      </c>
      <c r="D170" s="26">
        <f t="shared" si="5"/>
        <v>2.3310401338363818E-2</v>
      </c>
    </row>
    <row r="171" spans="2:4">
      <c r="B171" s="36">
        <v>40452</v>
      </c>
      <c r="C171" s="38">
        <v>1171.58</v>
      </c>
      <c r="D171" s="26">
        <f t="shared" si="5"/>
        <v>4.4114501639811676E-2</v>
      </c>
    </row>
    <row r="172" spans="2:4">
      <c r="B172" s="36">
        <v>40422</v>
      </c>
      <c r="C172" s="38">
        <v>1122.08</v>
      </c>
      <c r="D172" s="26">
        <f t="shared" si="5"/>
        <v>3.2006474873077728E-2</v>
      </c>
    </row>
    <row r="173" spans="2:4">
      <c r="B173" s="36">
        <v>40391</v>
      </c>
      <c r="C173" s="38">
        <v>1087.28</v>
      </c>
      <c r="D173" s="26">
        <f t="shared" si="5"/>
        <v>6.9272087423597473E-3</v>
      </c>
    </row>
    <row r="174" spans="2:4">
      <c r="B174" s="36">
        <v>40360</v>
      </c>
      <c r="C174" s="38">
        <v>1079.8</v>
      </c>
      <c r="D174" s="26">
        <f t="shared" si="5"/>
        <v>-3.2860729582040449E-3</v>
      </c>
    </row>
    <row r="175" spans="2:4">
      <c r="B175" s="36">
        <v>40330</v>
      </c>
      <c r="C175" s="38">
        <v>1083.3599999999999</v>
      </c>
      <c r="D175" s="26">
        <f t="shared" si="5"/>
        <v>-3.7064689883206325E-2</v>
      </c>
    </row>
    <row r="176" spans="2:4">
      <c r="B176" s="36">
        <v>40299</v>
      </c>
      <c r="C176" s="38">
        <v>1125.06</v>
      </c>
      <c r="D176" s="26">
        <f t="shared" si="5"/>
        <v>-6.0351451575184623E-2</v>
      </c>
    </row>
    <row r="177" spans="2:4">
      <c r="B177" s="36">
        <v>40269</v>
      </c>
      <c r="C177" s="38">
        <v>1197.32</v>
      </c>
      <c r="D177" s="26">
        <f t="shared" si="5"/>
        <v>3.9295169480491277E-2</v>
      </c>
    </row>
    <row r="178" spans="2:4">
      <c r="B178" s="36">
        <v>40238</v>
      </c>
      <c r="C178" s="38">
        <v>1152.05</v>
      </c>
      <c r="D178" s="26">
        <f t="shared" si="5"/>
        <v>5.774174593264525E-2</v>
      </c>
    </row>
    <row r="179" spans="2:4">
      <c r="B179" s="36">
        <v>40210</v>
      </c>
      <c r="C179" s="38">
        <v>1089.1600000000001</v>
      </c>
      <c r="D179" s="26">
        <f t="shared" si="5"/>
        <v>-3.0634222752273899E-2</v>
      </c>
    </row>
    <row r="180" spans="2:4">
      <c r="B180" s="36">
        <v>40179</v>
      </c>
      <c r="C180" s="38">
        <v>1123.58</v>
      </c>
      <c r="D180" s="26">
        <f t="shared" si="5"/>
        <v>1.1887822186998909E-2</v>
      </c>
    </row>
    <row r="181" spans="2:4">
      <c r="B181" s="36">
        <v>40148</v>
      </c>
      <c r="C181" s="38">
        <v>1110.3800000000001</v>
      </c>
      <c r="D181" s="26">
        <f t="shared" si="5"/>
        <v>2.0504195502127676E-2</v>
      </c>
    </row>
    <row r="182" spans="2:4">
      <c r="B182" s="36">
        <v>40118</v>
      </c>
      <c r="C182" s="38">
        <v>1088.07</v>
      </c>
      <c r="D182" s="26">
        <f t="shared" si="5"/>
        <v>1.9116572691680656E-2</v>
      </c>
    </row>
    <row r="183" spans="2:4">
      <c r="B183" s="36">
        <v>40087</v>
      </c>
      <c r="C183" s="38">
        <v>1067.6600000000001</v>
      </c>
      <c r="D183" s="26">
        <f t="shared" si="5"/>
        <v>2.212435977215077E-2</v>
      </c>
    </row>
    <row r="184" spans="2:4">
      <c r="B184" s="36">
        <v>40057</v>
      </c>
      <c r="C184" s="38">
        <v>1044.55</v>
      </c>
      <c r="D184" s="26">
        <f t="shared" si="5"/>
        <v>3.4484466144414805E-2</v>
      </c>
    </row>
    <row r="185" spans="2:4">
      <c r="B185" s="36">
        <v>40026</v>
      </c>
      <c r="C185" s="38">
        <v>1009.73</v>
      </c>
      <c r="D185" s="26">
        <f t="shared" si="5"/>
        <v>7.8978863456647508E-2</v>
      </c>
    </row>
    <row r="186" spans="2:4">
      <c r="B186" s="36">
        <v>39995</v>
      </c>
      <c r="C186" s="38">
        <v>935.82</v>
      </c>
      <c r="D186" s="26">
        <f t="shared" si="5"/>
        <v>1.0473804690536825E-2</v>
      </c>
    </row>
    <row r="187" spans="2:4">
      <c r="B187" s="36">
        <v>39965</v>
      </c>
      <c r="C187" s="38">
        <v>926.12</v>
      </c>
      <c r="D187" s="26">
        <f t="shared" si="5"/>
        <v>2.6274088274730989E-2</v>
      </c>
    </row>
    <row r="188" spans="2:4">
      <c r="B188" s="36">
        <v>39934</v>
      </c>
      <c r="C188" s="38">
        <v>902.41</v>
      </c>
      <c r="D188" s="26">
        <f t="shared" si="5"/>
        <v>6.397453280669696E-2</v>
      </c>
    </row>
    <row r="189" spans="2:4">
      <c r="B189" s="36">
        <v>39904</v>
      </c>
      <c r="C189" s="38">
        <v>848.15</v>
      </c>
      <c r="D189" s="26">
        <f t="shared" si="5"/>
        <v>0.12021713576268267</v>
      </c>
    </row>
    <row r="190" spans="2:4">
      <c r="B190" s="36">
        <v>39873</v>
      </c>
      <c r="C190" s="38">
        <v>757.13</v>
      </c>
      <c r="D190" s="26">
        <f t="shared" si="5"/>
        <v>-5.9734485799088466E-2</v>
      </c>
    </row>
    <row r="191" spans="2:4">
      <c r="B191" s="36">
        <v>39845</v>
      </c>
      <c r="C191" s="38">
        <v>805.23</v>
      </c>
      <c r="D191" s="26">
        <f t="shared" si="5"/>
        <v>-6.9722036091406925E-2</v>
      </c>
    </row>
    <row r="192" spans="2:4">
      <c r="B192" s="36">
        <v>39814</v>
      </c>
      <c r="C192" s="38">
        <v>865.58</v>
      </c>
      <c r="D192" s="26">
        <f t="shared" si="5"/>
        <v>-1.3651488217329755E-2</v>
      </c>
    </row>
    <row r="193" spans="2:4">
      <c r="B193" s="36">
        <v>39783</v>
      </c>
      <c r="C193" s="38">
        <v>877.56</v>
      </c>
      <c r="D193" s="26">
        <f t="shared" si="5"/>
        <v>-6.2058343902881008E-3</v>
      </c>
    </row>
    <row r="194" spans="2:4">
      <c r="B194" s="36">
        <v>39753</v>
      </c>
      <c r="C194" s="38">
        <v>883.04</v>
      </c>
      <c r="D194" s="26">
        <f t="shared" si="5"/>
        <v>-8.852188274153594E-2</v>
      </c>
    </row>
    <row r="195" spans="2:4">
      <c r="B195" s="36">
        <v>39722</v>
      </c>
      <c r="C195" s="38">
        <v>968.8</v>
      </c>
      <c r="D195" s="26">
        <f t="shared" si="5"/>
        <v>-0.20391141788898481</v>
      </c>
    </row>
    <row r="196" spans="2:4">
      <c r="B196" s="36">
        <v>39692</v>
      </c>
      <c r="C196" s="38">
        <v>1216.95</v>
      </c>
      <c r="D196" s="26">
        <f t="shared" si="5"/>
        <v>-5.0348427977244814E-2</v>
      </c>
    </row>
    <row r="197" spans="2:4">
      <c r="B197" s="36">
        <v>39661</v>
      </c>
      <c r="C197" s="38">
        <v>1281.47</v>
      </c>
      <c r="D197" s="26">
        <f t="shared" ref="D197:D260" si="6">C197/C198-1</f>
        <v>1.9199414632594447E-2</v>
      </c>
    </row>
    <row r="198" spans="2:4">
      <c r="B198" s="36">
        <v>39630</v>
      </c>
      <c r="C198" s="38">
        <v>1257.33</v>
      </c>
      <c r="D198" s="26">
        <f t="shared" si="6"/>
        <v>-6.2568499534016775E-2</v>
      </c>
    </row>
    <row r="199" spans="2:4">
      <c r="B199" s="36">
        <v>39600</v>
      </c>
      <c r="C199" s="38">
        <v>1341.25</v>
      </c>
      <c r="D199" s="26">
        <f t="shared" si="6"/>
        <v>-4.416271147788664E-2</v>
      </c>
    </row>
    <row r="200" spans="2:4">
      <c r="B200" s="36">
        <v>39569</v>
      </c>
      <c r="C200" s="38">
        <v>1403.22</v>
      </c>
      <c r="D200" s="26">
        <f t="shared" si="6"/>
        <v>2.3896911278612487E-2</v>
      </c>
    </row>
    <row r="201" spans="2:4">
      <c r="B201" s="36">
        <v>39539</v>
      </c>
      <c r="C201" s="38">
        <v>1370.47</v>
      </c>
      <c r="D201" s="26">
        <f t="shared" si="6"/>
        <v>4.0647258037571854E-2</v>
      </c>
    </row>
    <row r="202" spans="2:4">
      <c r="B202" s="36">
        <v>39508</v>
      </c>
      <c r="C202" s="38">
        <v>1316.94</v>
      </c>
      <c r="D202" s="26">
        <f t="shared" si="6"/>
        <v>-2.7995305822698713E-2</v>
      </c>
    </row>
    <row r="203" spans="2:4">
      <c r="B203" s="36">
        <v>39479</v>
      </c>
      <c r="C203" s="38">
        <v>1354.87</v>
      </c>
      <c r="D203" s="26">
        <f t="shared" si="6"/>
        <v>-1.7327163538251811E-2</v>
      </c>
    </row>
    <row r="204" spans="2:4">
      <c r="B204" s="36">
        <v>39448</v>
      </c>
      <c r="C204" s="38">
        <v>1378.76</v>
      </c>
      <c r="D204" s="26">
        <f t="shared" si="6"/>
        <v>-6.791417098200403E-2</v>
      </c>
    </row>
    <row r="205" spans="2:4">
      <c r="B205" s="36">
        <v>39417</v>
      </c>
      <c r="C205" s="38">
        <v>1479.22</v>
      </c>
      <c r="D205" s="26">
        <f t="shared" si="6"/>
        <v>1.0817348758703993E-2</v>
      </c>
    </row>
    <row r="206" spans="2:4">
      <c r="B206" s="36">
        <v>39387</v>
      </c>
      <c r="C206" s="38">
        <v>1463.39</v>
      </c>
      <c r="D206" s="26">
        <f t="shared" si="6"/>
        <v>-4.953691074652844E-2</v>
      </c>
    </row>
    <row r="207" spans="2:4">
      <c r="B207" s="36">
        <v>39356</v>
      </c>
      <c r="C207" s="38">
        <v>1539.66</v>
      </c>
      <c r="D207" s="26">
        <f t="shared" si="6"/>
        <v>2.8414555947419151E-2</v>
      </c>
    </row>
    <row r="208" spans="2:4">
      <c r="B208" s="36">
        <v>39326</v>
      </c>
      <c r="C208" s="38">
        <v>1497.12</v>
      </c>
      <c r="D208" s="26">
        <f t="shared" si="6"/>
        <v>2.9217252615803435E-2</v>
      </c>
    </row>
    <row r="209" spans="2:4">
      <c r="B209" s="36">
        <v>39295</v>
      </c>
      <c r="C209" s="38">
        <v>1454.62</v>
      </c>
      <c r="D209" s="26">
        <f t="shared" si="6"/>
        <v>-4.3459962780543426E-2</v>
      </c>
    </row>
    <row r="210" spans="2:4">
      <c r="B210" s="36">
        <v>39264</v>
      </c>
      <c r="C210" s="38">
        <v>1520.71</v>
      </c>
      <c r="D210" s="26">
        <f t="shared" si="6"/>
        <v>4.3059325447929453E-3</v>
      </c>
    </row>
    <row r="211" spans="2:4">
      <c r="B211" s="36">
        <v>39234</v>
      </c>
      <c r="C211" s="38">
        <v>1514.19</v>
      </c>
      <c r="D211" s="26">
        <f t="shared" si="6"/>
        <v>2.01834376695742E-3</v>
      </c>
    </row>
    <row r="212" spans="2:4">
      <c r="B212" s="36">
        <v>39203</v>
      </c>
      <c r="C212" s="38">
        <v>1511.14</v>
      </c>
      <c r="D212" s="26">
        <f t="shared" si="6"/>
        <v>3.2453335519663229E-2</v>
      </c>
    </row>
    <row r="213" spans="2:4">
      <c r="B213" s="36">
        <v>39173</v>
      </c>
      <c r="C213" s="38">
        <v>1463.64</v>
      </c>
      <c r="D213" s="26">
        <f t="shared" si="6"/>
        <v>4.0292832012509328E-2</v>
      </c>
    </row>
    <row r="214" spans="2:4">
      <c r="B214" s="36">
        <v>39142</v>
      </c>
      <c r="C214" s="38">
        <v>1406.95</v>
      </c>
      <c r="D214" s="26">
        <f t="shared" si="6"/>
        <v>-2.6197397563676561E-2</v>
      </c>
    </row>
    <row r="215" spans="2:4">
      <c r="B215" s="36">
        <v>39114</v>
      </c>
      <c r="C215" s="38">
        <v>1444.8</v>
      </c>
      <c r="D215" s="26">
        <f t="shared" si="6"/>
        <v>1.4492753623188248E-2</v>
      </c>
    </row>
    <row r="216" spans="2:4">
      <c r="B216" s="36">
        <v>39083</v>
      </c>
      <c r="C216" s="38">
        <v>1424.16</v>
      </c>
      <c r="D216" s="26">
        <f t="shared" si="6"/>
        <v>5.464480874316946E-3</v>
      </c>
    </row>
    <row r="217" spans="2:4">
      <c r="B217" s="36">
        <v>39052</v>
      </c>
      <c r="C217" s="38">
        <v>1416.42</v>
      </c>
      <c r="D217" s="26">
        <f t="shared" si="6"/>
        <v>2.0005184929139386E-2</v>
      </c>
    </row>
    <row r="218" spans="2:4">
      <c r="B218" s="36">
        <v>39022</v>
      </c>
      <c r="C218" s="38">
        <v>1388.64</v>
      </c>
      <c r="D218" s="26">
        <f t="shared" si="6"/>
        <v>1.852748316683539E-2</v>
      </c>
    </row>
    <row r="219" spans="2:4">
      <c r="B219" s="36">
        <v>38991</v>
      </c>
      <c r="C219" s="38">
        <v>1363.38</v>
      </c>
      <c r="D219" s="26">
        <f t="shared" si="6"/>
        <v>3.4635056991515922E-2</v>
      </c>
    </row>
    <row r="220" spans="2:4">
      <c r="B220" s="36">
        <v>38961</v>
      </c>
      <c r="C220" s="38">
        <v>1317.74</v>
      </c>
      <c r="D220" s="26">
        <f t="shared" si="6"/>
        <v>2.3765683875228261E-2</v>
      </c>
    </row>
    <row r="221" spans="2:4">
      <c r="B221" s="36">
        <v>38930</v>
      </c>
      <c r="C221" s="38">
        <v>1287.1500000000001</v>
      </c>
      <c r="D221" s="26">
        <f t="shared" si="6"/>
        <v>2.1353075604646721E-2</v>
      </c>
    </row>
    <row r="222" spans="2:4">
      <c r="B222" s="36">
        <v>38899</v>
      </c>
      <c r="C222" s="38">
        <v>1260.24</v>
      </c>
      <c r="D222" s="26">
        <f t="shared" si="6"/>
        <v>5.6416926673954482E-3</v>
      </c>
    </row>
    <row r="223" spans="2:4">
      <c r="B223" s="36">
        <v>38869</v>
      </c>
      <c r="C223" s="38">
        <v>1253.17</v>
      </c>
      <c r="D223" s="26">
        <f t="shared" si="6"/>
        <v>-2.8557918155673101E-2</v>
      </c>
    </row>
    <row r="224" spans="2:4">
      <c r="B224" s="36">
        <v>38838</v>
      </c>
      <c r="C224" s="38">
        <v>1290.01</v>
      </c>
      <c r="D224" s="26">
        <f t="shared" si="6"/>
        <v>-9.338258445517944E-3</v>
      </c>
    </row>
    <row r="225" spans="2:4">
      <c r="B225" s="36">
        <v>38808</v>
      </c>
      <c r="C225" s="38">
        <v>1302.17</v>
      </c>
      <c r="D225" s="26">
        <f t="shared" si="6"/>
        <v>6.5159923941442432E-3</v>
      </c>
    </row>
    <row r="226" spans="2:4">
      <c r="B226" s="36">
        <v>38777</v>
      </c>
      <c r="C226" s="38">
        <v>1293.74</v>
      </c>
      <c r="D226" s="26">
        <f t="shared" si="6"/>
        <v>1.3386597736262829E-2</v>
      </c>
    </row>
    <row r="227" spans="2:4">
      <c r="B227" s="36">
        <v>38749</v>
      </c>
      <c r="C227" s="38">
        <v>1276.6500000000001</v>
      </c>
      <c r="D227" s="26">
        <f t="shared" si="6"/>
        <v>-1.6266139059848417E-3</v>
      </c>
    </row>
    <row r="228" spans="2:4">
      <c r="B228" s="36">
        <v>38718</v>
      </c>
      <c r="C228" s="38">
        <v>1278.73</v>
      </c>
      <c r="D228" s="26">
        <f t="shared" si="6"/>
        <v>1.3200535627976295E-2</v>
      </c>
    </row>
    <row r="229" spans="2:4">
      <c r="B229" s="36">
        <v>38687</v>
      </c>
      <c r="C229" s="38">
        <v>1262.07</v>
      </c>
      <c r="D229" s="26">
        <f t="shared" si="6"/>
        <v>1.9961692945521525E-2</v>
      </c>
    </row>
    <row r="230" spans="2:4">
      <c r="B230" s="36">
        <v>38657</v>
      </c>
      <c r="C230" s="38">
        <v>1237.3699999999999</v>
      </c>
      <c r="D230" s="26">
        <f t="shared" si="6"/>
        <v>3.8096916003892645E-2</v>
      </c>
    </row>
    <row r="231" spans="2:4">
      <c r="B231" s="36">
        <v>38626</v>
      </c>
      <c r="C231" s="38">
        <v>1191.96</v>
      </c>
      <c r="D231" s="26">
        <f t="shared" si="6"/>
        <v>-2.7701644479248277E-2</v>
      </c>
    </row>
    <row r="232" spans="2:4">
      <c r="B232" s="36">
        <v>38596</v>
      </c>
      <c r="C232" s="38">
        <v>1225.92</v>
      </c>
      <c r="D232" s="26">
        <f t="shared" si="6"/>
        <v>1.3477419196745721E-3</v>
      </c>
    </row>
    <row r="233" spans="2:4">
      <c r="B233" s="36">
        <v>38565</v>
      </c>
      <c r="C233" s="38">
        <v>1224.27</v>
      </c>
      <c r="D233" s="26">
        <f t="shared" si="6"/>
        <v>1.6608849325827624E-3</v>
      </c>
    </row>
    <row r="234" spans="2:4">
      <c r="B234" s="36">
        <v>38534</v>
      </c>
      <c r="C234" s="38">
        <v>1222.24</v>
      </c>
      <c r="D234" s="26">
        <f t="shared" si="6"/>
        <v>1.6627157413183546E-2</v>
      </c>
    </row>
    <row r="235" spans="2:4">
      <c r="B235" s="36">
        <v>38504</v>
      </c>
      <c r="C235" s="38">
        <v>1202.25</v>
      </c>
      <c r="D235" s="26">
        <f t="shared" si="6"/>
        <v>2.0343212139729117E-2</v>
      </c>
    </row>
    <row r="236" spans="2:4">
      <c r="B236" s="36">
        <v>38473</v>
      </c>
      <c r="C236" s="38">
        <v>1178.28</v>
      </c>
      <c r="D236" s="26">
        <f t="shared" si="6"/>
        <v>1.1894231512413755E-2</v>
      </c>
    </row>
    <row r="237" spans="2:4">
      <c r="B237" s="36">
        <v>38443</v>
      </c>
      <c r="C237" s="38">
        <v>1164.43</v>
      </c>
      <c r="D237" s="26">
        <f t="shared" si="6"/>
        <v>-2.5500041844505827E-2</v>
      </c>
    </row>
    <row r="238" spans="2:4">
      <c r="B238" s="36">
        <v>38412</v>
      </c>
      <c r="C238" s="38">
        <v>1194.9000000000001</v>
      </c>
      <c r="D238" s="26">
        <f t="shared" si="6"/>
        <v>-3.9428823887365239E-3</v>
      </c>
    </row>
    <row r="239" spans="2:4">
      <c r="B239" s="36">
        <v>38384</v>
      </c>
      <c r="C239" s="38">
        <v>1199.6300000000001</v>
      </c>
      <c r="D239" s="26">
        <f t="shared" si="6"/>
        <v>1.5422249684698741E-2</v>
      </c>
    </row>
    <row r="240" spans="2:4">
      <c r="B240" s="36">
        <v>38353</v>
      </c>
      <c r="C240" s="38">
        <v>1181.4100000000001</v>
      </c>
      <c r="D240" s="26">
        <f t="shared" si="6"/>
        <v>-1.4843105044153981E-2</v>
      </c>
    </row>
    <row r="241" spans="2:4">
      <c r="B241" s="36">
        <v>38322</v>
      </c>
      <c r="C241" s="38">
        <v>1199.21</v>
      </c>
      <c r="D241" s="26">
        <f t="shared" si="6"/>
        <v>2.5895255530651751E-2</v>
      </c>
    </row>
    <row r="242" spans="2:4">
      <c r="B242" s="36">
        <v>38292</v>
      </c>
      <c r="C242" s="38">
        <v>1168.94</v>
      </c>
      <c r="D242" s="26">
        <f t="shared" si="6"/>
        <v>4.6302843690980255E-2</v>
      </c>
    </row>
    <row r="243" spans="2:4">
      <c r="B243" s="36">
        <v>38261</v>
      </c>
      <c r="C243" s="38">
        <v>1117.21</v>
      </c>
      <c r="D243" s="26">
        <f t="shared" si="6"/>
        <v>-4.0262691695147623E-4</v>
      </c>
    </row>
    <row r="244" spans="2:4">
      <c r="B244" s="36">
        <v>38231</v>
      </c>
      <c r="C244" s="38">
        <v>1117.6600000000001</v>
      </c>
      <c r="D244" s="26">
        <f t="shared" si="6"/>
        <v>2.6374272228038231E-2</v>
      </c>
    </row>
    <row r="245" spans="2:4">
      <c r="B245" s="36">
        <v>38200</v>
      </c>
      <c r="C245" s="38">
        <v>1088.94</v>
      </c>
      <c r="D245" s="26">
        <f t="shared" si="6"/>
        <v>-1.5291404801736075E-2</v>
      </c>
    </row>
    <row r="246" spans="2:4">
      <c r="B246" s="36">
        <v>38169</v>
      </c>
      <c r="C246" s="38">
        <v>1105.8499999999999</v>
      </c>
      <c r="D246" s="26">
        <f t="shared" si="6"/>
        <v>-2.3756135456760585E-2</v>
      </c>
    </row>
    <row r="247" spans="2:4">
      <c r="B247" s="36">
        <v>38139</v>
      </c>
      <c r="C247" s="38">
        <v>1132.76</v>
      </c>
      <c r="D247" s="26">
        <f t="shared" si="6"/>
        <v>2.7185839424001212E-2</v>
      </c>
    </row>
    <row r="248" spans="2:4">
      <c r="B248" s="36">
        <v>38108</v>
      </c>
      <c r="C248" s="38">
        <v>1102.78</v>
      </c>
      <c r="D248" s="26">
        <f t="shared" si="6"/>
        <v>-2.6981718077221606E-2</v>
      </c>
    </row>
    <row r="249" spans="2:4">
      <c r="B249" s="36">
        <v>38078</v>
      </c>
      <c r="C249" s="38">
        <v>1133.3599999999999</v>
      </c>
      <c r="D249" s="26">
        <f t="shared" si="6"/>
        <v>8.3453442232066521E-3</v>
      </c>
    </row>
    <row r="250" spans="2:4">
      <c r="B250" s="36">
        <v>38047</v>
      </c>
      <c r="C250" s="38">
        <v>1123.98</v>
      </c>
      <c r="D250" s="26">
        <f t="shared" si="6"/>
        <v>-1.6950041981528052E-2</v>
      </c>
    </row>
    <row r="251" spans="2:4">
      <c r="B251" s="36">
        <v>38018</v>
      </c>
      <c r="C251" s="38">
        <v>1143.3599999999999</v>
      </c>
      <c r="D251" s="26">
        <f t="shared" si="6"/>
        <v>9.5715748949245505E-3</v>
      </c>
    </row>
    <row r="252" spans="2:4">
      <c r="B252" s="36">
        <v>37987</v>
      </c>
      <c r="C252" s="38">
        <v>1132.52</v>
      </c>
      <c r="D252" s="26">
        <f t="shared" si="6"/>
        <v>4.8008587503701294E-2</v>
      </c>
    </row>
    <row r="253" spans="2:4">
      <c r="B253" s="36">
        <v>37956</v>
      </c>
      <c r="C253" s="38">
        <v>1080.6400000000001</v>
      </c>
      <c r="D253" s="26">
        <f t="shared" si="6"/>
        <v>2.9278978950376233E-2</v>
      </c>
    </row>
    <row r="254" spans="2:4">
      <c r="B254" s="36">
        <v>37926</v>
      </c>
      <c r="C254" s="38">
        <v>1049.9000000000001</v>
      </c>
      <c r="D254" s="26">
        <f t="shared" si="6"/>
        <v>1.0753516313190215E-2</v>
      </c>
    </row>
    <row r="255" spans="2:4">
      <c r="B255" s="36">
        <v>37895</v>
      </c>
      <c r="C255" s="38">
        <v>1038.73</v>
      </c>
      <c r="D255" s="26">
        <f t="shared" si="6"/>
        <v>1.8922153339088199E-2</v>
      </c>
    </row>
    <row r="256" spans="2:4">
      <c r="B256" s="36">
        <v>37865</v>
      </c>
      <c r="C256" s="38">
        <v>1019.44</v>
      </c>
      <c r="D256" s="26">
        <f t="shared" si="6"/>
        <v>3.0226471152971612E-2</v>
      </c>
    </row>
    <row r="257" spans="2:4">
      <c r="B257" s="36">
        <v>37834</v>
      </c>
      <c r="C257" s="38">
        <v>989.53</v>
      </c>
      <c r="D257" s="26">
        <f t="shared" si="6"/>
        <v>-3.032623370342713E-3</v>
      </c>
    </row>
    <row r="258" spans="2:4">
      <c r="B258" s="36">
        <v>37803</v>
      </c>
      <c r="C258" s="38">
        <v>992.54</v>
      </c>
      <c r="D258" s="26">
        <f t="shared" si="6"/>
        <v>4.59514170040487E-3</v>
      </c>
    </row>
    <row r="259" spans="2:4">
      <c r="B259" s="36">
        <v>37773</v>
      </c>
      <c r="C259" s="38">
        <v>988</v>
      </c>
      <c r="D259" s="26">
        <f t="shared" si="6"/>
        <v>5.5600666695157841E-2</v>
      </c>
    </row>
    <row r="260" spans="2:4">
      <c r="B260" s="36">
        <v>37742</v>
      </c>
      <c r="C260" s="38">
        <v>935.96</v>
      </c>
      <c r="D260" s="26">
        <f t="shared" si="6"/>
        <v>5.1605002078581652E-2</v>
      </c>
    </row>
    <row r="261" spans="2:4">
      <c r="B261" s="36">
        <v>37712</v>
      </c>
      <c r="C261" s="38">
        <v>890.03</v>
      </c>
      <c r="D261" s="26">
        <f t="shared" ref="D261:D324" si="7">C261/C262-1</f>
        <v>5.1262062530267105E-2</v>
      </c>
    </row>
    <row r="262" spans="2:4">
      <c r="B262" s="36">
        <v>37681</v>
      </c>
      <c r="C262" s="38">
        <v>846.63</v>
      </c>
      <c r="D262" s="26">
        <f t="shared" si="7"/>
        <v>1.1469122970502843E-2</v>
      </c>
    </row>
    <row r="263" spans="2:4">
      <c r="B263" s="36">
        <v>37653</v>
      </c>
      <c r="C263" s="38">
        <v>837.03</v>
      </c>
      <c r="D263" s="26">
        <f t="shared" si="7"/>
        <v>-6.5647883550634112E-2</v>
      </c>
    </row>
    <row r="264" spans="2:4">
      <c r="B264" s="36">
        <v>37622</v>
      </c>
      <c r="C264" s="38">
        <v>895.84</v>
      </c>
      <c r="D264" s="26">
        <f t="shared" si="7"/>
        <v>-3.7144954291686849E-3</v>
      </c>
    </row>
    <row r="265" spans="2:4">
      <c r="B265" s="36">
        <v>37591</v>
      </c>
      <c r="C265" s="38">
        <v>899.18</v>
      </c>
      <c r="D265" s="26">
        <f t="shared" si="7"/>
        <v>-1.1814095589770646E-2</v>
      </c>
    </row>
    <row r="266" spans="2:4">
      <c r="B266" s="36">
        <v>37561</v>
      </c>
      <c r="C266" s="38">
        <v>909.93</v>
      </c>
      <c r="D266" s="26">
        <f t="shared" si="7"/>
        <v>6.4706364157588681E-2</v>
      </c>
    </row>
    <row r="267" spans="2:4">
      <c r="B267" s="36">
        <v>37530</v>
      </c>
      <c r="C267" s="38">
        <v>854.63</v>
      </c>
      <c r="D267" s="26">
        <f t="shared" si="7"/>
        <v>-1.5187656284209594E-2</v>
      </c>
    </row>
    <row r="268" spans="2:4">
      <c r="B268" s="36">
        <v>37500</v>
      </c>
      <c r="C268" s="38">
        <v>867.81</v>
      </c>
      <c r="D268" s="26">
        <f t="shared" si="7"/>
        <v>-4.9027450550654716E-2</v>
      </c>
    </row>
    <row r="269" spans="2:4">
      <c r="B269" s="36">
        <v>37469</v>
      </c>
      <c r="C269" s="38">
        <v>912.55</v>
      </c>
      <c r="D269" s="26">
        <f t="shared" si="7"/>
        <v>9.9160017264465772E-3</v>
      </c>
    </row>
    <row r="270" spans="2:4">
      <c r="B270" s="36">
        <v>37438</v>
      </c>
      <c r="C270" s="38">
        <v>903.59</v>
      </c>
      <c r="D270" s="26">
        <f t="shared" si="7"/>
        <v>-0.10890317745212119</v>
      </c>
    </row>
    <row r="271" spans="2:4">
      <c r="B271" s="36">
        <v>37408</v>
      </c>
      <c r="C271" s="38">
        <v>1014.02</v>
      </c>
      <c r="D271" s="26">
        <f t="shared" si="7"/>
        <v>-6.0440120454019031E-2</v>
      </c>
    </row>
    <row r="272" spans="2:4">
      <c r="B272" s="36">
        <v>37377</v>
      </c>
      <c r="C272" s="38">
        <v>1079.25</v>
      </c>
      <c r="D272" s="26">
        <f t="shared" si="7"/>
        <v>-2.9390339319921299E-2</v>
      </c>
    </row>
    <row r="273" spans="2:4">
      <c r="B273" s="36">
        <v>37347</v>
      </c>
      <c r="C273" s="38">
        <v>1111.93</v>
      </c>
      <c r="D273" s="26">
        <f t="shared" si="7"/>
        <v>-3.6280432314372502E-2</v>
      </c>
    </row>
    <row r="274" spans="2:4">
      <c r="B274" s="36">
        <v>37316</v>
      </c>
      <c r="C274" s="38">
        <v>1153.79</v>
      </c>
      <c r="D274" s="26">
        <f t="shared" si="7"/>
        <v>4.8261513441812509E-2</v>
      </c>
    </row>
    <row r="275" spans="2:4">
      <c r="B275" s="36">
        <v>37288</v>
      </c>
      <c r="C275" s="38">
        <v>1100.67</v>
      </c>
      <c r="D275" s="26">
        <f t="shared" si="7"/>
        <v>-3.4677822506380407E-2</v>
      </c>
    </row>
    <row r="276" spans="2:4">
      <c r="B276" s="36">
        <v>37257</v>
      </c>
      <c r="C276" s="38">
        <v>1140.21</v>
      </c>
      <c r="D276" s="26">
        <f t="shared" si="7"/>
        <v>-4.122522774318127E-3</v>
      </c>
    </row>
    <row r="277" spans="2:4">
      <c r="B277" s="36">
        <v>37226</v>
      </c>
      <c r="C277" s="38">
        <v>1144.93</v>
      </c>
      <c r="D277" s="26">
        <f t="shared" si="7"/>
        <v>1.349939805962741E-2</v>
      </c>
    </row>
    <row r="278" spans="2:4">
      <c r="B278" s="36">
        <v>37196</v>
      </c>
      <c r="C278" s="38">
        <v>1129.68</v>
      </c>
      <c r="D278" s="26">
        <f t="shared" si="7"/>
        <v>4.9313108982992793E-2</v>
      </c>
    </row>
    <row r="279" spans="2:4">
      <c r="B279" s="36">
        <v>37165</v>
      </c>
      <c r="C279" s="38">
        <v>1076.5899999999999</v>
      </c>
      <c r="D279" s="26">
        <f t="shared" si="7"/>
        <v>3.0584699035074214E-2</v>
      </c>
    </row>
    <row r="280" spans="2:4">
      <c r="B280" s="36">
        <v>37135</v>
      </c>
      <c r="C280" s="38">
        <v>1044.6400000000001</v>
      </c>
      <c r="D280" s="26">
        <f t="shared" si="7"/>
        <v>-0.11358506576156124</v>
      </c>
    </row>
    <row r="281" spans="2:4">
      <c r="B281" s="36">
        <v>37104</v>
      </c>
      <c r="C281" s="38">
        <v>1178.5</v>
      </c>
      <c r="D281" s="26">
        <f t="shared" si="7"/>
        <v>-2.154510357424555E-2</v>
      </c>
    </row>
    <row r="282" spans="2:4">
      <c r="B282" s="36">
        <v>37073</v>
      </c>
      <c r="C282" s="38">
        <v>1204.45</v>
      </c>
      <c r="D282" s="26">
        <f t="shared" si="7"/>
        <v>-2.7657805297446547E-2</v>
      </c>
    </row>
    <row r="283" spans="2:4">
      <c r="B283" s="36">
        <v>37043</v>
      </c>
      <c r="C283" s="38">
        <v>1238.71</v>
      </c>
      <c r="D283" s="26">
        <f t="shared" si="7"/>
        <v>-2.4921873155065E-2</v>
      </c>
    </row>
    <row r="284" spans="2:4">
      <c r="B284" s="36">
        <v>37012</v>
      </c>
      <c r="C284" s="38">
        <v>1270.3699999999999</v>
      </c>
      <c r="D284" s="26">
        <f t="shared" si="7"/>
        <v>6.7681368923552698E-2</v>
      </c>
    </row>
    <row r="285" spans="2:4">
      <c r="B285" s="36">
        <v>36982</v>
      </c>
      <c r="C285" s="38">
        <v>1189.8399999999999</v>
      </c>
      <c r="D285" s="26">
        <f t="shared" si="7"/>
        <v>3.3646751275455689E-3</v>
      </c>
    </row>
    <row r="286" spans="2:4">
      <c r="B286" s="36">
        <v>36951</v>
      </c>
      <c r="C286" s="38">
        <v>1185.8499999999999</v>
      </c>
      <c r="D286" s="26">
        <f t="shared" si="7"/>
        <v>-9.1824621864828759E-2</v>
      </c>
    </row>
    <row r="287" spans="2:4">
      <c r="B287" s="36">
        <v>36923</v>
      </c>
      <c r="C287" s="38">
        <v>1305.75</v>
      </c>
      <c r="D287" s="26">
        <f t="shared" si="7"/>
        <v>-2.237146515127697E-2</v>
      </c>
    </row>
    <row r="288" spans="2:4">
      <c r="B288" s="36">
        <v>36892</v>
      </c>
      <c r="C288" s="38">
        <v>1335.63</v>
      </c>
      <c r="D288" s="26">
        <f t="shared" si="7"/>
        <v>3.531365285927901E-3</v>
      </c>
    </row>
    <row r="289" spans="2:4">
      <c r="B289" s="36">
        <v>36861</v>
      </c>
      <c r="C289" s="38">
        <v>1330.93</v>
      </c>
      <c r="D289" s="26">
        <f t="shared" si="7"/>
        <v>-3.4186235522916553E-2</v>
      </c>
    </row>
    <row r="290" spans="2:4">
      <c r="B290" s="36">
        <v>36831</v>
      </c>
      <c r="C290" s="38">
        <v>1378.04</v>
      </c>
      <c r="D290" s="26">
        <f t="shared" si="7"/>
        <v>-8.7041592933086998E-3</v>
      </c>
    </row>
    <row r="291" spans="2:4">
      <c r="B291" s="36">
        <v>36800</v>
      </c>
      <c r="C291" s="38">
        <v>1390.14</v>
      </c>
      <c r="D291" s="26">
        <f t="shared" si="7"/>
        <v>-5.307039950955339E-2</v>
      </c>
    </row>
    <row r="292" spans="2:4">
      <c r="B292" s="36">
        <v>36770</v>
      </c>
      <c r="C292" s="38">
        <v>1468.05</v>
      </c>
      <c r="D292" s="26">
        <f t="shared" si="7"/>
        <v>-1.1720275200947872E-2</v>
      </c>
    </row>
    <row r="293" spans="2:4">
      <c r="B293" s="36">
        <v>36739</v>
      </c>
      <c r="C293" s="38">
        <v>1485.46</v>
      </c>
      <c r="D293" s="26">
        <f t="shared" si="7"/>
        <v>8.4589273591311187E-3</v>
      </c>
    </row>
    <row r="294" spans="2:4">
      <c r="B294" s="36">
        <v>36708</v>
      </c>
      <c r="C294" s="38">
        <v>1473</v>
      </c>
      <c r="D294" s="26">
        <f t="shared" si="7"/>
        <v>7.5515061971600517E-3</v>
      </c>
    </row>
    <row r="295" spans="2:4">
      <c r="B295" s="36">
        <v>36678</v>
      </c>
      <c r="C295" s="38">
        <v>1461.96</v>
      </c>
      <c r="D295" s="26">
        <f t="shared" si="7"/>
        <v>3.0652529468163214E-2</v>
      </c>
    </row>
    <row r="296" spans="2:4">
      <c r="B296" s="36">
        <v>36647</v>
      </c>
      <c r="C296" s="38">
        <v>1418.48</v>
      </c>
      <c r="D296" s="26">
        <f t="shared" si="7"/>
        <v>-2.9342530245798359E-2</v>
      </c>
    </row>
    <row r="297" spans="2:4">
      <c r="B297" s="36">
        <v>36617</v>
      </c>
      <c r="C297" s="38">
        <v>1461.36</v>
      </c>
      <c r="D297" s="26">
        <f t="shared" si="7"/>
        <v>1.3278232712295557E-2</v>
      </c>
    </row>
    <row r="298" spans="2:4">
      <c r="B298" s="36">
        <v>36586</v>
      </c>
      <c r="C298" s="38">
        <v>1442.21</v>
      </c>
      <c r="D298" s="26">
        <f t="shared" si="7"/>
        <v>3.8405322312383472E-2</v>
      </c>
    </row>
    <row r="299" spans="2:4">
      <c r="B299" s="36">
        <v>36557</v>
      </c>
      <c r="C299" s="38">
        <v>1388.87</v>
      </c>
      <c r="D299" s="26">
        <f t="shared" si="7"/>
        <v>-2.5757756437685519E-2</v>
      </c>
    </row>
    <row r="300" spans="2:4">
      <c r="B300" s="36">
        <v>36526</v>
      </c>
      <c r="C300" s="38">
        <v>1425.59</v>
      </c>
      <c r="D300" s="26">
        <f t="shared" si="7"/>
        <v>-2.1628356244925984E-3</v>
      </c>
    </row>
    <row r="301" spans="2:4">
      <c r="B301" s="36">
        <v>36495</v>
      </c>
      <c r="C301" s="38">
        <v>1428.68</v>
      </c>
      <c r="D301" s="26">
        <f t="shared" si="7"/>
        <v>2.7088425593098542E-2</v>
      </c>
    </row>
    <row r="302" spans="2:4">
      <c r="B302" s="36">
        <v>36465</v>
      </c>
      <c r="C302" s="38">
        <v>1391</v>
      </c>
      <c r="D302" s="26">
        <f t="shared" si="7"/>
        <v>6.9991769294082351E-2</v>
      </c>
    </row>
    <row r="303" spans="2:4">
      <c r="B303" s="36">
        <v>36434</v>
      </c>
      <c r="C303" s="38">
        <v>1300.01</v>
      </c>
      <c r="D303" s="26">
        <f t="shared" si="7"/>
        <v>-1.3776675239157377E-2</v>
      </c>
    </row>
    <row r="304" spans="2:4">
      <c r="B304" s="36">
        <v>36404</v>
      </c>
      <c r="C304" s="38">
        <v>1318.17</v>
      </c>
      <c r="D304" s="26">
        <f t="shared" si="7"/>
        <v>-7.0207685180302404E-3</v>
      </c>
    </row>
    <row r="305" spans="2:4">
      <c r="B305" s="36">
        <v>36373</v>
      </c>
      <c r="C305" s="38">
        <v>1327.49</v>
      </c>
      <c r="D305" s="26">
        <f t="shared" si="7"/>
        <v>-3.8740323970484991E-2</v>
      </c>
    </row>
    <row r="306" spans="2:4">
      <c r="B306" s="36">
        <v>36342</v>
      </c>
      <c r="C306" s="38">
        <v>1380.99</v>
      </c>
      <c r="D306" s="26">
        <f t="shared" si="7"/>
        <v>4.4187365317001293E-2</v>
      </c>
    </row>
    <row r="307" spans="2:4">
      <c r="B307" s="36">
        <v>36312</v>
      </c>
      <c r="C307" s="38">
        <v>1322.55</v>
      </c>
      <c r="D307" s="26">
        <f t="shared" si="7"/>
        <v>-7.1467715660588071E-3</v>
      </c>
    </row>
    <row r="308" spans="2:4">
      <c r="B308" s="36">
        <v>36281</v>
      </c>
      <c r="C308" s="38">
        <v>1332.07</v>
      </c>
      <c r="D308" s="26">
        <f t="shared" si="7"/>
        <v>-2.0153435823668797E-3</v>
      </c>
    </row>
    <row r="309" spans="2:4">
      <c r="B309" s="36">
        <v>36251</v>
      </c>
      <c r="C309" s="38">
        <v>1334.76</v>
      </c>
      <c r="D309" s="26">
        <f t="shared" si="7"/>
        <v>4.1430644632741931E-2</v>
      </c>
    </row>
    <row r="310" spans="2:4">
      <c r="B310" s="36">
        <v>36220</v>
      </c>
      <c r="C310" s="38">
        <v>1281.6600000000001</v>
      </c>
      <c r="D310" s="26">
        <f t="shared" si="7"/>
        <v>2.8140993758924537E-2</v>
      </c>
    </row>
    <row r="311" spans="2:4">
      <c r="B311" s="36">
        <v>36192</v>
      </c>
      <c r="C311" s="38">
        <v>1246.58</v>
      </c>
      <c r="D311" s="26">
        <f t="shared" si="7"/>
        <v>-1.7537256660554723E-3</v>
      </c>
    </row>
    <row r="312" spans="2:4">
      <c r="B312" s="36">
        <v>36161</v>
      </c>
      <c r="C312" s="38">
        <v>1248.77</v>
      </c>
      <c r="D312" s="26">
        <f t="shared" si="7"/>
        <v>4.9342464602327718E-2</v>
      </c>
    </row>
    <row r="313" spans="2:4">
      <c r="B313" s="36">
        <v>36130</v>
      </c>
      <c r="C313" s="38">
        <v>1190.05</v>
      </c>
      <c r="D313" s="26">
        <f t="shared" si="7"/>
        <v>3.9862639043017012E-2</v>
      </c>
    </row>
    <row r="314" spans="2:4">
      <c r="B314" s="36">
        <v>36100</v>
      </c>
      <c r="C314" s="38">
        <v>1144.43</v>
      </c>
      <c r="D314" s="26">
        <f t="shared" si="7"/>
        <v>0.10843898612066205</v>
      </c>
    </row>
    <row r="315" spans="2:4">
      <c r="B315" s="36">
        <v>36069</v>
      </c>
      <c r="C315" s="38">
        <v>1032.47</v>
      </c>
      <c r="D315" s="26">
        <f t="shared" si="7"/>
        <v>1.1590766577833644E-2</v>
      </c>
    </row>
    <row r="316" spans="2:4">
      <c r="B316" s="36">
        <v>36039</v>
      </c>
      <c r="C316" s="38">
        <v>1020.64</v>
      </c>
      <c r="D316" s="26">
        <f t="shared" si="7"/>
        <v>-5.0231709813701508E-2</v>
      </c>
    </row>
    <row r="317" spans="2:4">
      <c r="B317" s="36">
        <v>36008</v>
      </c>
      <c r="C317" s="38">
        <v>1074.6199999999999</v>
      </c>
      <c r="D317" s="26">
        <f t="shared" si="7"/>
        <v>-7.0864099327327179E-2</v>
      </c>
    </row>
    <row r="318" spans="2:4">
      <c r="B318" s="36">
        <v>35977</v>
      </c>
      <c r="C318" s="38">
        <v>1156.58</v>
      </c>
      <c r="D318" s="26">
        <f t="shared" si="7"/>
        <v>4.3477476339555343E-2</v>
      </c>
    </row>
    <row r="319" spans="2:4">
      <c r="B319" s="36">
        <v>35947</v>
      </c>
      <c r="C319" s="38">
        <v>1108.3900000000001</v>
      </c>
      <c r="D319" s="26">
        <f t="shared" si="7"/>
        <v>-2.7065552768767986E-5</v>
      </c>
    </row>
    <row r="320" spans="2:4">
      <c r="B320" s="36">
        <v>35916</v>
      </c>
      <c r="C320" s="38">
        <v>1108.42</v>
      </c>
      <c r="D320" s="26">
        <f t="shared" si="7"/>
        <v>-3.3986693040819471E-3</v>
      </c>
    </row>
    <row r="321" spans="2:4">
      <c r="B321" s="36">
        <v>35886</v>
      </c>
      <c r="C321" s="38">
        <v>1112.2</v>
      </c>
      <c r="D321" s="26">
        <f t="shared" si="7"/>
        <v>3.284641029688995E-2</v>
      </c>
    </row>
    <row r="322" spans="2:4">
      <c r="B322" s="36">
        <v>35855</v>
      </c>
      <c r="C322" s="38">
        <v>1076.83</v>
      </c>
      <c r="D322" s="26">
        <f t="shared" si="7"/>
        <v>5.1858870416316538E-2</v>
      </c>
    </row>
    <row r="323" spans="2:4">
      <c r="B323" s="36">
        <v>35827</v>
      </c>
      <c r="C323" s="38">
        <v>1023.74</v>
      </c>
      <c r="D323" s="26">
        <f t="shared" si="7"/>
        <v>6.2676465703371598E-2</v>
      </c>
    </row>
    <row r="324" spans="2:4">
      <c r="B324" s="36">
        <v>35796</v>
      </c>
      <c r="C324" s="38">
        <v>963.36</v>
      </c>
      <c r="D324" s="26">
        <f t="shared" si="7"/>
        <v>1.0287103712709467E-3</v>
      </c>
    </row>
    <row r="325" spans="2:4">
      <c r="B325" s="36">
        <v>35765</v>
      </c>
      <c r="C325" s="38">
        <v>962.37</v>
      </c>
      <c r="D325" s="26">
        <f t="shared" ref="D325:D388" si="8">C325/C326-1</f>
        <v>2.4975503770289231E-2</v>
      </c>
    </row>
    <row r="326" spans="2:4">
      <c r="B326" s="36">
        <v>35735</v>
      </c>
      <c r="C326" s="38">
        <v>938.92</v>
      </c>
      <c r="D326" s="26">
        <f t="shared" si="8"/>
        <v>-1.2868497413684343E-2</v>
      </c>
    </row>
    <row r="327" spans="2:4">
      <c r="B327" s="36">
        <v>35704</v>
      </c>
      <c r="C327" s="38">
        <v>951.16</v>
      </c>
      <c r="D327" s="26">
        <f t="shared" si="8"/>
        <v>1.5090392947855857E-2</v>
      </c>
    </row>
    <row r="328" spans="2:4">
      <c r="B328" s="36">
        <v>35674</v>
      </c>
      <c r="C328" s="38">
        <v>937.02</v>
      </c>
      <c r="D328" s="26">
        <f t="shared" si="8"/>
        <v>1.0547431085802916E-2</v>
      </c>
    </row>
    <row r="329" spans="2:4">
      <c r="B329" s="36">
        <v>35643</v>
      </c>
      <c r="C329" s="38">
        <v>927.24</v>
      </c>
      <c r="D329" s="26">
        <f t="shared" si="8"/>
        <v>2.1074473948707872E-3</v>
      </c>
    </row>
    <row r="330" spans="2:4">
      <c r="B330" s="36">
        <v>35612</v>
      </c>
      <c r="C330" s="38">
        <v>925.29</v>
      </c>
      <c r="D330" s="26">
        <f t="shared" si="8"/>
        <v>5.5917561537847105E-2</v>
      </c>
    </row>
    <row r="331" spans="2:4">
      <c r="B331" s="36">
        <v>35582</v>
      </c>
      <c r="C331" s="38">
        <v>876.29</v>
      </c>
      <c r="D331" s="26">
        <f t="shared" si="8"/>
        <v>5.1855141701376617E-2</v>
      </c>
    </row>
    <row r="332" spans="2:4">
      <c r="B332" s="36">
        <v>35551</v>
      </c>
      <c r="C332" s="38">
        <v>833.09</v>
      </c>
      <c r="D332" s="26">
        <f t="shared" si="8"/>
        <v>9.0531855012893958E-2</v>
      </c>
    </row>
    <row r="333" spans="2:4">
      <c r="B333" s="36">
        <v>35521</v>
      </c>
      <c r="C333" s="38">
        <v>763.93</v>
      </c>
      <c r="D333" s="26">
        <f t="shared" si="8"/>
        <v>-3.5636740052514715E-2</v>
      </c>
    </row>
    <row r="334" spans="2:4">
      <c r="B334" s="36">
        <v>35490</v>
      </c>
      <c r="C334" s="38">
        <v>792.16</v>
      </c>
      <c r="D334" s="26">
        <f t="shared" si="8"/>
        <v>-7.8032039479453141E-3</v>
      </c>
    </row>
    <row r="335" spans="2:4">
      <c r="B335" s="36">
        <v>35462</v>
      </c>
      <c r="C335" s="38">
        <v>798.39</v>
      </c>
      <c r="D335" s="26">
        <f t="shared" si="8"/>
        <v>4.19853305839053E-2</v>
      </c>
    </row>
    <row r="336" spans="2:4">
      <c r="B336" s="36">
        <v>35431</v>
      </c>
      <c r="C336" s="38">
        <v>766.22</v>
      </c>
      <c r="D336" s="26">
        <f t="shared" si="8"/>
        <v>3.0904809956273205E-2</v>
      </c>
    </row>
    <row r="337" spans="2:4">
      <c r="B337" s="36">
        <v>35400</v>
      </c>
      <c r="C337" s="38">
        <v>743.25</v>
      </c>
      <c r="D337" s="26">
        <f t="shared" si="8"/>
        <v>1.0303532834015305E-2</v>
      </c>
    </row>
    <row r="338" spans="2:4">
      <c r="B338" s="36">
        <v>35370</v>
      </c>
      <c r="C338" s="38">
        <v>735.67</v>
      </c>
      <c r="D338" s="26">
        <f t="shared" si="8"/>
        <v>4.8769708892880459E-2</v>
      </c>
    </row>
    <row r="339" spans="2:4">
      <c r="B339" s="36">
        <v>35339</v>
      </c>
      <c r="C339" s="38">
        <v>701.46</v>
      </c>
      <c r="D339" s="26">
        <f t="shared" si="8"/>
        <v>3.9384779516358437E-2</v>
      </c>
    </row>
    <row r="340" spans="2:4">
      <c r="B340" s="36">
        <v>35309</v>
      </c>
      <c r="C340" s="38">
        <v>674.88</v>
      </c>
      <c r="D340" s="26">
        <f t="shared" si="8"/>
        <v>1.8410092352266538E-2</v>
      </c>
    </row>
    <row r="341" spans="2:4">
      <c r="B341" s="36">
        <v>35278</v>
      </c>
      <c r="C341" s="38">
        <v>662.68</v>
      </c>
      <c r="D341" s="26">
        <f t="shared" si="8"/>
        <v>2.889437483503321E-2</v>
      </c>
    </row>
    <row r="342" spans="2:4">
      <c r="B342" s="36">
        <v>35247</v>
      </c>
      <c r="C342" s="38">
        <v>644.07000000000005</v>
      </c>
      <c r="D342" s="26">
        <f t="shared" si="8"/>
        <v>-3.6544502617800956E-2</v>
      </c>
    </row>
    <row r="343" spans="2:4">
      <c r="B343" s="36">
        <v>35217</v>
      </c>
      <c r="C343" s="38">
        <v>668.5</v>
      </c>
      <c r="D343" s="26">
        <f t="shared" si="8"/>
        <v>1.0994661464240885E-2</v>
      </c>
    </row>
    <row r="344" spans="2:4">
      <c r="B344" s="36">
        <v>35186</v>
      </c>
      <c r="C344" s="38">
        <v>661.23</v>
      </c>
      <c r="D344" s="26">
        <f t="shared" si="8"/>
        <v>2.1725358097563374E-2</v>
      </c>
    </row>
    <row r="345" spans="2:4">
      <c r="B345" s="36">
        <v>35156</v>
      </c>
      <c r="C345" s="38">
        <v>647.16999999999996</v>
      </c>
      <c r="D345" s="26">
        <f t="shared" si="8"/>
        <v>1.5454278516990883E-4</v>
      </c>
    </row>
    <row r="346" spans="2:4">
      <c r="B346" s="36">
        <v>35125</v>
      </c>
      <c r="C346" s="38">
        <v>647.07000000000005</v>
      </c>
      <c r="D346" s="26">
        <f t="shared" si="8"/>
        <v>-3.8026911352647685E-3</v>
      </c>
    </row>
    <row r="347" spans="2:4">
      <c r="B347" s="36">
        <v>35096</v>
      </c>
      <c r="C347" s="38">
        <v>649.54</v>
      </c>
      <c r="D347" s="26">
        <f t="shared" si="8"/>
        <v>5.715959766934664E-2</v>
      </c>
    </row>
    <row r="348" spans="2:4">
      <c r="B348" s="36">
        <v>35065</v>
      </c>
      <c r="C348" s="38">
        <v>614.41999999999996</v>
      </c>
      <c r="D348" s="26">
        <f t="shared" si="8"/>
        <v>-2.4407309175533687E-4</v>
      </c>
    </row>
    <row r="349" spans="2:4">
      <c r="B349" s="36">
        <v>35034</v>
      </c>
      <c r="C349" s="38">
        <v>614.57000000000005</v>
      </c>
      <c r="D349" s="26">
        <f t="shared" si="8"/>
        <v>3.1971521166020311E-2</v>
      </c>
    </row>
    <row r="350" spans="2:4">
      <c r="B350" s="36">
        <v>35004</v>
      </c>
      <c r="C350" s="38">
        <v>595.53</v>
      </c>
      <c r="D350" s="26">
        <f t="shared" si="8"/>
        <v>2.1632471008028675E-2</v>
      </c>
    </row>
    <row r="351" spans="2:4">
      <c r="B351" s="36">
        <v>34973</v>
      </c>
      <c r="C351" s="38">
        <v>582.91999999999996</v>
      </c>
      <c r="D351" s="26">
        <f t="shared" si="8"/>
        <v>7.1703785614318782E-3</v>
      </c>
    </row>
    <row r="352" spans="2:4">
      <c r="B352" s="36">
        <v>34943</v>
      </c>
      <c r="C352" s="38">
        <v>578.77</v>
      </c>
      <c r="D352" s="26">
        <f t="shared" si="8"/>
        <v>3.5163026953551224E-2</v>
      </c>
    </row>
    <row r="353" spans="2:4">
      <c r="B353" s="36">
        <v>34912</v>
      </c>
      <c r="C353" s="38">
        <v>559.11</v>
      </c>
      <c r="D353" s="26">
        <f t="shared" si="8"/>
        <v>3.1218041875236135E-3</v>
      </c>
    </row>
    <row r="354" spans="2:4">
      <c r="B354" s="36">
        <v>34881</v>
      </c>
      <c r="C354" s="38">
        <v>557.37</v>
      </c>
      <c r="D354" s="26">
        <f t="shared" si="8"/>
        <v>3.3410586817465449E-2</v>
      </c>
    </row>
    <row r="355" spans="2:4">
      <c r="B355" s="36">
        <v>34851</v>
      </c>
      <c r="C355" s="38">
        <v>539.35</v>
      </c>
      <c r="D355" s="26">
        <f t="shared" si="8"/>
        <v>2.9667245757049487E-2</v>
      </c>
    </row>
    <row r="356" spans="2:4">
      <c r="B356" s="36">
        <v>34820</v>
      </c>
      <c r="C356" s="38">
        <v>523.80999999999995</v>
      </c>
      <c r="D356" s="26">
        <f t="shared" si="8"/>
        <v>3.1304758717095371E-2</v>
      </c>
    </row>
    <row r="357" spans="2:4">
      <c r="B357" s="36">
        <v>34790</v>
      </c>
      <c r="C357" s="38">
        <v>507.91</v>
      </c>
      <c r="D357" s="26">
        <f t="shared" si="8"/>
        <v>2.9930041569502297E-2</v>
      </c>
    </row>
    <row r="358" spans="2:4">
      <c r="B358" s="36">
        <v>34759</v>
      </c>
      <c r="C358" s="38">
        <v>493.15</v>
      </c>
      <c r="D358" s="26">
        <f t="shared" si="8"/>
        <v>2.3302622841965492E-2</v>
      </c>
    </row>
    <row r="359" spans="2:4">
      <c r="B359" s="36">
        <v>34731</v>
      </c>
      <c r="C359" s="38">
        <v>481.92</v>
      </c>
      <c r="D359" s="26">
        <f t="shared" si="8"/>
        <v>3.5830198817839998E-2</v>
      </c>
    </row>
    <row r="360" spans="2:4">
      <c r="B360" s="36">
        <v>34700</v>
      </c>
      <c r="C360" s="38">
        <v>465.25</v>
      </c>
      <c r="D360" s="26">
        <f t="shared" si="8"/>
        <v>2.2100661262330012E-2</v>
      </c>
    </row>
    <row r="361" spans="2:4">
      <c r="B361" s="36">
        <v>34669</v>
      </c>
      <c r="C361" s="38">
        <v>455.19</v>
      </c>
      <c r="D361" s="26">
        <f t="shared" si="8"/>
        <v>-1.2624455000976087E-2</v>
      </c>
    </row>
    <row r="362" spans="2:4">
      <c r="B362" s="36">
        <v>34639</v>
      </c>
      <c r="C362" s="38">
        <v>461.01</v>
      </c>
      <c r="D362" s="26">
        <f t="shared" si="8"/>
        <v>-6.0369547875207541E-3</v>
      </c>
    </row>
    <row r="363" spans="2:4">
      <c r="B363" s="36">
        <v>34608</v>
      </c>
      <c r="C363" s="38">
        <v>463.81</v>
      </c>
      <c r="D363" s="26">
        <f t="shared" si="8"/>
        <v>-6.7457598081205328E-3</v>
      </c>
    </row>
    <row r="364" spans="2:4">
      <c r="B364" s="36">
        <v>34578</v>
      </c>
      <c r="C364" s="38">
        <v>466.96</v>
      </c>
      <c r="D364" s="26">
        <f t="shared" si="8"/>
        <v>5.859038428398966E-3</v>
      </c>
    </row>
    <row r="365" spans="2:4">
      <c r="B365" s="36">
        <v>34547</v>
      </c>
      <c r="C365" s="38">
        <v>464.24</v>
      </c>
      <c r="D365" s="26">
        <f t="shared" si="8"/>
        <v>2.8444838280903939E-2</v>
      </c>
    </row>
    <row r="366" spans="2:4">
      <c r="B366" s="36">
        <v>34516</v>
      </c>
      <c r="C366" s="38">
        <v>451.4</v>
      </c>
      <c r="D366" s="26">
        <f t="shared" si="8"/>
        <v>-7.5412791592462947E-3</v>
      </c>
    </row>
    <row r="367" spans="2:4">
      <c r="B367" s="36">
        <v>34486</v>
      </c>
      <c r="C367" s="38">
        <v>454.83</v>
      </c>
      <c r="D367" s="26">
        <f t="shared" si="8"/>
        <v>8.715901530272907E-3</v>
      </c>
    </row>
    <row r="368" spans="2:4">
      <c r="B368" s="36">
        <v>34455</v>
      </c>
      <c r="C368" s="38">
        <v>450.9</v>
      </c>
      <c r="D368" s="26">
        <f t="shared" si="8"/>
        <v>8.206068465890004E-3</v>
      </c>
    </row>
    <row r="369" spans="2:4">
      <c r="B369" s="36">
        <v>34425</v>
      </c>
      <c r="C369" s="38">
        <v>447.23</v>
      </c>
      <c r="D369" s="26">
        <f t="shared" si="8"/>
        <v>-3.574739656324788E-2</v>
      </c>
    </row>
    <row r="370" spans="2:4">
      <c r="B370" s="36">
        <v>34394</v>
      </c>
      <c r="C370" s="38">
        <v>463.81</v>
      </c>
      <c r="D370" s="26">
        <f t="shared" si="8"/>
        <v>-1.6476525722040725E-2</v>
      </c>
    </row>
    <row r="371" spans="2:4">
      <c r="B371" s="36">
        <v>34366</v>
      </c>
      <c r="C371" s="38">
        <v>471.58</v>
      </c>
      <c r="D371" s="26">
        <f t="shared" si="8"/>
        <v>-2.981035539863508E-3</v>
      </c>
    </row>
    <row r="372" spans="2:4">
      <c r="B372" s="36">
        <v>34335</v>
      </c>
      <c r="C372" s="38">
        <v>472.99</v>
      </c>
      <c r="D372" s="26">
        <f t="shared" si="8"/>
        <v>1.5108917265800992E-2</v>
      </c>
    </row>
    <row r="373" spans="2:4">
      <c r="B373" s="36">
        <v>34304</v>
      </c>
      <c r="C373" s="38">
        <v>465.95</v>
      </c>
      <c r="D373" s="26">
        <f t="shared" si="8"/>
        <v>6.6106418371534303E-3</v>
      </c>
    </row>
    <row r="374" spans="2:4">
      <c r="B374" s="36">
        <v>34274</v>
      </c>
      <c r="C374" s="38">
        <v>462.89</v>
      </c>
      <c r="D374" s="26">
        <f t="shared" si="8"/>
        <v>-2.1771933606380411E-3</v>
      </c>
    </row>
    <row r="375" spans="2:4">
      <c r="B375" s="36">
        <v>34243</v>
      </c>
      <c r="C375" s="38">
        <v>463.9</v>
      </c>
      <c r="D375" s="26">
        <f t="shared" si="8"/>
        <v>1.0147199721278533E-2</v>
      </c>
    </row>
    <row r="376" spans="2:4">
      <c r="B376" s="36">
        <v>34213</v>
      </c>
      <c r="C376" s="38">
        <v>459.24</v>
      </c>
      <c r="D376" s="26">
        <f t="shared" si="8"/>
        <v>1.1252284588113559E-2</v>
      </c>
    </row>
    <row r="377" spans="2:4">
      <c r="B377" s="36">
        <v>34182</v>
      </c>
      <c r="C377" s="38">
        <v>454.13</v>
      </c>
      <c r="D377" s="26">
        <f t="shared" si="8"/>
        <v>1.5292092378546229E-2</v>
      </c>
    </row>
    <row r="378" spans="2:4">
      <c r="B378" s="36">
        <v>34151</v>
      </c>
      <c r="C378" s="38">
        <v>447.29</v>
      </c>
      <c r="D378" s="26">
        <f t="shared" si="8"/>
        <v>-1.7185198410927249E-3</v>
      </c>
    </row>
    <row r="379" spans="2:4">
      <c r="B379" s="36">
        <v>34121</v>
      </c>
      <c r="C379" s="38">
        <v>448.06</v>
      </c>
      <c r="D379" s="26">
        <f t="shared" si="8"/>
        <v>6.3110612015722101E-3</v>
      </c>
    </row>
    <row r="380" spans="2:4">
      <c r="B380" s="36">
        <v>34090</v>
      </c>
      <c r="C380" s="38">
        <v>445.25</v>
      </c>
      <c r="D380" s="26">
        <f t="shared" si="8"/>
        <v>4.8975354337816857E-3</v>
      </c>
    </row>
    <row r="381" spans="2:4">
      <c r="B381" s="36">
        <v>34060</v>
      </c>
      <c r="C381" s="38">
        <v>443.08</v>
      </c>
      <c r="D381" s="26">
        <f t="shared" si="8"/>
        <v>-1.5727741247556493E-2</v>
      </c>
    </row>
    <row r="382" spans="2:4">
      <c r="B382" s="36">
        <v>34029</v>
      </c>
      <c r="C382" s="38">
        <v>450.16</v>
      </c>
      <c r="D382" s="26">
        <f t="shared" si="8"/>
        <v>1.9153271451211262E-2</v>
      </c>
    </row>
    <row r="383" spans="2:4">
      <c r="B383" s="36">
        <v>34001</v>
      </c>
      <c r="C383" s="38">
        <v>441.7</v>
      </c>
      <c r="D383" s="26">
        <f t="shared" si="8"/>
        <v>1.4865703191415891E-2</v>
      </c>
    </row>
    <row r="384" spans="2:4">
      <c r="B384" s="36">
        <v>33970</v>
      </c>
      <c r="C384" s="38">
        <v>435.23</v>
      </c>
      <c r="D384" s="26">
        <f t="shared" si="8"/>
        <v>-9.4114406390588545E-4</v>
      </c>
    </row>
    <row r="385" spans="2:4">
      <c r="B385" s="36">
        <v>33939</v>
      </c>
      <c r="C385" s="38">
        <v>435.64</v>
      </c>
      <c r="D385" s="26">
        <f t="shared" si="8"/>
        <v>3.027149749314173E-2</v>
      </c>
    </row>
    <row r="386" spans="2:4">
      <c r="B386" s="36">
        <v>33909</v>
      </c>
      <c r="C386" s="38">
        <v>422.84</v>
      </c>
      <c r="D386" s="26">
        <f t="shared" si="8"/>
        <v>2.5066666666666571E-2</v>
      </c>
    </row>
    <row r="387" spans="2:4">
      <c r="B387" s="36">
        <v>33878</v>
      </c>
      <c r="C387" s="38">
        <v>412.5</v>
      </c>
      <c r="D387" s="26">
        <f t="shared" si="8"/>
        <v>-1.4289810743643661E-2</v>
      </c>
    </row>
    <row r="388" spans="2:4">
      <c r="B388" s="36">
        <v>33848</v>
      </c>
      <c r="C388" s="38">
        <v>418.48</v>
      </c>
      <c r="D388" s="26">
        <f t="shared" si="8"/>
        <v>1.3160098581102009E-3</v>
      </c>
    </row>
    <row r="389" spans="2:4">
      <c r="B389" s="36">
        <v>33817</v>
      </c>
      <c r="C389" s="38">
        <v>417.93</v>
      </c>
      <c r="D389" s="26">
        <f t="shared" ref="D389:D452" si="9">C389/C390-1</f>
        <v>6.9389230213228181E-3</v>
      </c>
    </row>
    <row r="390" spans="2:4">
      <c r="B390" s="36">
        <v>33786</v>
      </c>
      <c r="C390" s="38">
        <v>415.05</v>
      </c>
      <c r="D390" s="26">
        <f t="shared" si="9"/>
        <v>1.6606657359100607E-2</v>
      </c>
    </row>
    <row r="391" spans="2:4">
      <c r="B391" s="36">
        <v>33756</v>
      </c>
      <c r="C391" s="38">
        <v>408.27</v>
      </c>
      <c r="D391" s="26">
        <f t="shared" si="9"/>
        <v>-1.5766254429739002E-2</v>
      </c>
    </row>
    <row r="392" spans="2:4">
      <c r="B392" s="36">
        <v>33725</v>
      </c>
      <c r="C392" s="38">
        <v>414.81</v>
      </c>
      <c r="D392" s="26">
        <f t="shared" si="9"/>
        <v>1.8163520777594977E-2</v>
      </c>
    </row>
    <row r="393" spans="2:4">
      <c r="B393" s="36">
        <v>33695</v>
      </c>
      <c r="C393" s="38">
        <v>407.41</v>
      </c>
      <c r="D393" s="26">
        <f t="shared" si="9"/>
        <v>1.2274155538105624E-4</v>
      </c>
    </row>
    <row r="394" spans="2:4">
      <c r="B394" s="36">
        <v>33664</v>
      </c>
      <c r="C394" s="38">
        <v>407.36</v>
      </c>
      <c r="D394" s="26">
        <f t="shared" si="9"/>
        <v>-1.2604227263913081E-2</v>
      </c>
    </row>
    <row r="395" spans="2:4">
      <c r="B395" s="36">
        <v>33635</v>
      </c>
      <c r="C395" s="38">
        <v>412.56</v>
      </c>
      <c r="D395" s="26">
        <f t="shared" si="9"/>
        <v>-8.459911555470101E-3</v>
      </c>
    </row>
    <row r="396" spans="2:4">
      <c r="B396" s="36">
        <v>33604</v>
      </c>
      <c r="C396" s="38">
        <v>416.08</v>
      </c>
      <c r="D396" s="26">
        <f t="shared" si="9"/>
        <v>7.0963424364881122E-2</v>
      </c>
    </row>
    <row r="397" spans="2:4">
      <c r="B397" s="36">
        <v>33573</v>
      </c>
      <c r="C397" s="38">
        <v>388.51</v>
      </c>
      <c r="D397" s="26">
        <f t="shared" si="9"/>
        <v>6.7112354892204795E-3</v>
      </c>
    </row>
    <row r="398" spans="2:4">
      <c r="B398" s="36">
        <v>33543</v>
      </c>
      <c r="C398" s="38">
        <v>385.92</v>
      </c>
      <c r="D398" s="26">
        <f t="shared" si="9"/>
        <v>-2.4813895781636841E-3</v>
      </c>
    </row>
    <row r="399" spans="2:4">
      <c r="B399" s="36">
        <v>33512</v>
      </c>
      <c r="C399" s="38">
        <v>386.88</v>
      </c>
      <c r="D399" s="26">
        <f t="shared" si="9"/>
        <v>-8.2644628099171058E-4</v>
      </c>
    </row>
    <row r="400" spans="2:4">
      <c r="B400" s="36">
        <v>33482</v>
      </c>
      <c r="C400" s="38">
        <v>387.2</v>
      </c>
      <c r="D400" s="26">
        <f t="shared" si="9"/>
        <v>-5.6497175141242417E-3</v>
      </c>
    </row>
    <row r="401" spans="2:4">
      <c r="B401" s="36">
        <v>33451</v>
      </c>
      <c r="C401" s="38">
        <v>389.4</v>
      </c>
      <c r="D401" s="26">
        <f t="shared" si="9"/>
        <v>2.4116981826789008E-2</v>
      </c>
    </row>
    <row r="402" spans="2:4">
      <c r="B402" s="36">
        <v>33420</v>
      </c>
      <c r="C402" s="38">
        <v>380.23</v>
      </c>
      <c r="D402" s="26">
        <f t="shared" si="9"/>
        <v>5.1283406910043183E-3</v>
      </c>
    </row>
    <row r="403" spans="2:4">
      <c r="B403" s="36">
        <v>33390</v>
      </c>
      <c r="C403" s="38">
        <v>378.29</v>
      </c>
      <c r="D403" s="26">
        <f t="shared" si="9"/>
        <v>7.9367179025902068E-4</v>
      </c>
    </row>
    <row r="404" spans="2:4">
      <c r="B404" s="36">
        <v>33359</v>
      </c>
      <c r="C404" s="38">
        <v>377.99</v>
      </c>
      <c r="D404" s="26">
        <f t="shared" si="9"/>
        <v>-4.4511167298777465E-3</v>
      </c>
    </row>
    <row r="405" spans="2:4">
      <c r="B405" s="36">
        <v>33329</v>
      </c>
      <c r="C405" s="38">
        <v>379.68</v>
      </c>
      <c r="D405" s="26">
        <f t="shared" si="9"/>
        <v>1.9877511550445925E-2</v>
      </c>
    </row>
    <row r="406" spans="2:4">
      <c r="B406" s="36">
        <v>33298</v>
      </c>
      <c r="C406" s="38">
        <v>372.28</v>
      </c>
      <c r="D406" s="26">
        <f t="shared" si="9"/>
        <v>2.7659691933969999E-2</v>
      </c>
    </row>
    <row r="407" spans="2:4">
      <c r="B407" s="36">
        <v>33270</v>
      </c>
      <c r="C407" s="38">
        <v>362.26</v>
      </c>
      <c r="D407" s="26">
        <f t="shared" si="9"/>
        <v>0.11296814034225311</v>
      </c>
    </row>
    <row r="408" spans="2:4">
      <c r="B408" s="36">
        <v>33239</v>
      </c>
      <c r="C408" s="38">
        <v>325.49</v>
      </c>
      <c r="D408" s="26">
        <f t="shared" si="9"/>
        <v>-9.9163498098858716E-3</v>
      </c>
    </row>
    <row r="409" spans="2:4">
      <c r="B409" s="36">
        <v>33208</v>
      </c>
      <c r="C409" s="38">
        <v>328.75</v>
      </c>
      <c r="D409" s="26">
        <f t="shared" si="9"/>
        <v>4.2690856037298941E-2</v>
      </c>
    </row>
    <row r="410" spans="2:4">
      <c r="B410" s="36">
        <v>33178</v>
      </c>
      <c r="C410" s="38">
        <v>315.29000000000002</v>
      </c>
      <c r="D410" s="26">
        <f t="shared" si="9"/>
        <v>2.6601979682209009E-2</v>
      </c>
    </row>
    <row r="411" spans="2:4">
      <c r="B411" s="36">
        <v>33147</v>
      </c>
      <c r="C411" s="38">
        <v>307.12</v>
      </c>
      <c r="D411" s="26">
        <f t="shared" si="9"/>
        <v>-2.6283250372531097E-2</v>
      </c>
    </row>
    <row r="412" spans="2:4">
      <c r="B412" s="36">
        <v>33117</v>
      </c>
      <c r="C412" s="38">
        <v>315.41000000000003</v>
      </c>
      <c r="D412" s="26">
        <f t="shared" si="9"/>
        <v>-4.637944066515487E-2</v>
      </c>
    </row>
    <row r="413" spans="2:4">
      <c r="B413" s="36">
        <v>33086</v>
      </c>
      <c r="C413" s="38">
        <v>330.75</v>
      </c>
      <c r="D413" s="26">
        <f t="shared" si="9"/>
        <v>-8.1326556120323246E-2</v>
      </c>
    </row>
    <row r="414" spans="2:4">
      <c r="B414" s="36">
        <v>33055</v>
      </c>
      <c r="C414" s="38">
        <v>360.03</v>
      </c>
      <c r="D414" s="26">
        <f t="shared" si="9"/>
        <v>-9.9891783900774023E-4</v>
      </c>
    </row>
    <row r="415" spans="2:4">
      <c r="B415" s="36">
        <v>33025</v>
      </c>
      <c r="C415" s="38">
        <v>360.39</v>
      </c>
      <c r="D415" s="26">
        <f t="shared" si="9"/>
        <v>2.8950749464668135E-2</v>
      </c>
    </row>
    <row r="416" spans="2:4">
      <c r="B416" s="36">
        <v>32994</v>
      </c>
      <c r="C416" s="38">
        <v>350.25</v>
      </c>
      <c r="D416" s="26">
        <f t="shared" si="9"/>
        <v>3.5691052102430731E-2</v>
      </c>
    </row>
    <row r="417" spans="2:4">
      <c r="B417" s="36">
        <v>32964</v>
      </c>
      <c r="C417" s="38">
        <v>338.18</v>
      </c>
      <c r="D417" s="26">
        <f t="shared" si="9"/>
        <v>-8.272764876202654E-4</v>
      </c>
    </row>
    <row r="418" spans="2:4">
      <c r="B418" s="36">
        <v>32933</v>
      </c>
      <c r="C418" s="38">
        <v>338.46</v>
      </c>
      <c r="D418" s="26">
        <f t="shared" si="9"/>
        <v>2.4239673172945952E-2</v>
      </c>
    </row>
    <row r="419" spans="2:4">
      <c r="B419" s="36">
        <v>32905</v>
      </c>
      <c r="C419" s="38">
        <v>330.45</v>
      </c>
      <c r="D419" s="26">
        <f t="shared" si="9"/>
        <v>-2.8002470806247737E-2</v>
      </c>
    </row>
    <row r="420" spans="2:4">
      <c r="B420" s="36">
        <v>32874</v>
      </c>
      <c r="C420" s="38">
        <v>339.97</v>
      </c>
      <c r="D420" s="26">
        <f t="shared" si="9"/>
        <v>-2.4756167527251849E-2</v>
      </c>
    </row>
    <row r="421" spans="2:4">
      <c r="B421" s="36">
        <v>32843</v>
      </c>
      <c r="C421" s="38">
        <v>348.6</v>
      </c>
      <c r="D421" s="26">
        <f t="shared" si="9"/>
        <v>2.4691358024691468E-2</v>
      </c>
    </row>
    <row r="422" spans="2:4">
      <c r="B422" s="36">
        <v>32813</v>
      </c>
      <c r="C422" s="38">
        <v>340.2</v>
      </c>
      <c r="D422" s="26">
        <f t="shared" si="9"/>
        <v>-2.0725388601036232E-2</v>
      </c>
    </row>
    <row r="423" spans="2:4">
      <c r="B423" s="36">
        <v>32782</v>
      </c>
      <c r="C423" s="38">
        <v>347.4</v>
      </c>
      <c r="D423" s="26">
        <f t="shared" si="9"/>
        <v>2.8793550244743393E-4</v>
      </c>
    </row>
    <row r="424" spans="2:4">
      <c r="B424" s="36">
        <v>32752</v>
      </c>
      <c r="C424" s="38">
        <v>347.3</v>
      </c>
      <c r="D424" s="26">
        <f t="shared" si="9"/>
        <v>2.0196191575303502E-3</v>
      </c>
    </row>
    <row r="425" spans="2:4">
      <c r="B425" s="36">
        <v>32721</v>
      </c>
      <c r="C425" s="38">
        <v>346.6</v>
      </c>
      <c r="D425" s="26">
        <f t="shared" si="9"/>
        <v>4.4290448930400794E-2</v>
      </c>
    </row>
    <row r="426" spans="2:4">
      <c r="B426" s="36">
        <v>32690</v>
      </c>
      <c r="C426" s="38">
        <v>331.9</v>
      </c>
      <c r="D426" s="26">
        <f t="shared" si="9"/>
        <v>2.5332097621254324E-2</v>
      </c>
    </row>
    <row r="427" spans="2:4">
      <c r="B427" s="36">
        <v>32660</v>
      </c>
      <c r="C427" s="38">
        <v>323.7</v>
      </c>
      <c r="D427" s="26">
        <f t="shared" si="9"/>
        <v>3.1220133800573535E-2</v>
      </c>
    </row>
    <row r="428" spans="2:4">
      <c r="B428" s="36">
        <v>32629</v>
      </c>
      <c r="C428" s="38">
        <v>313.89999999999998</v>
      </c>
      <c r="D428" s="26">
        <f t="shared" si="9"/>
        <v>3.8372477671187344E-2</v>
      </c>
    </row>
    <row r="429" spans="2:4">
      <c r="B429" s="36">
        <v>32599</v>
      </c>
      <c r="C429" s="38">
        <v>302.3</v>
      </c>
      <c r="D429" s="26">
        <f t="shared" si="9"/>
        <v>3.279808677827134E-2</v>
      </c>
    </row>
    <row r="430" spans="2:4">
      <c r="B430" s="36">
        <v>32568</v>
      </c>
      <c r="C430" s="38">
        <v>292.7</v>
      </c>
      <c r="D430" s="26">
        <f t="shared" si="9"/>
        <v>-4.4217687074830092E-3</v>
      </c>
    </row>
    <row r="431" spans="2:4">
      <c r="B431" s="36">
        <v>32540</v>
      </c>
      <c r="C431" s="38">
        <v>294</v>
      </c>
      <c r="D431" s="26">
        <f t="shared" si="9"/>
        <v>3.0133146461107208E-2</v>
      </c>
    </row>
    <row r="432" spans="2:4">
      <c r="B432" s="36">
        <v>32509</v>
      </c>
      <c r="C432" s="38">
        <v>285.39999999999998</v>
      </c>
      <c r="D432" s="26">
        <f t="shared" si="9"/>
        <v>3.2188065099457486E-2</v>
      </c>
    </row>
    <row r="433" spans="2:4">
      <c r="B433" s="36">
        <v>32478</v>
      </c>
      <c r="C433" s="38">
        <v>276.5</v>
      </c>
      <c r="D433" s="26">
        <f t="shared" si="9"/>
        <v>2.0295202952029578E-2</v>
      </c>
    </row>
    <row r="434" spans="2:4">
      <c r="B434" s="36">
        <v>32448</v>
      </c>
      <c r="C434" s="38">
        <v>271</v>
      </c>
      <c r="D434" s="26">
        <f t="shared" si="9"/>
        <v>-2.3071377072818922E-2</v>
      </c>
    </row>
    <row r="435" spans="2:4">
      <c r="B435" s="36">
        <v>32417</v>
      </c>
      <c r="C435" s="38">
        <v>277.39999999999998</v>
      </c>
      <c r="D435" s="26">
        <f t="shared" si="9"/>
        <v>3.5074626865671643E-2</v>
      </c>
    </row>
    <row r="436" spans="2:4">
      <c r="B436" s="36">
        <v>32387</v>
      </c>
      <c r="C436" s="38">
        <v>268</v>
      </c>
      <c r="D436" s="26">
        <f t="shared" si="9"/>
        <v>1.6306408797876371E-2</v>
      </c>
    </row>
    <row r="437" spans="2:4">
      <c r="B437" s="36">
        <v>32356</v>
      </c>
      <c r="C437" s="38">
        <v>263.7</v>
      </c>
      <c r="D437" s="26">
        <f t="shared" si="9"/>
        <v>-2.0066889632107121E-2</v>
      </c>
    </row>
    <row r="438" spans="2:4">
      <c r="B438" s="36">
        <v>32325</v>
      </c>
      <c r="C438" s="38">
        <v>269.10000000000002</v>
      </c>
      <c r="D438" s="26">
        <f t="shared" si="9"/>
        <v>-5.910602142593202E-3</v>
      </c>
    </row>
    <row r="439" spans="2:4">
      <c r="B439" s="36">
        <v>32295</v>
      </c>
      <c r="C439" s="38">
        <v>270.7</v>
      </c>
      <c r="D439" s="26">
        <f t="shared" si="9"/>
        <v>5.7008980866848802E-2</v>
      </c>
    </row>
    <row r="440" spans="2:4">
      <c r="B440" s="36">
        <v>32264</v>
      </c>
      <c r="C440" s="38">
        <v>256.10000000000002</v>
      </c>
      <c r="D440" s="26">
        <f t="shared" si="9"/>
        <v>-2.4752475247524774E-2</v>
      </c>
    </row>
    <row r="441" spans="2:4">
      <c r="B441" s="36">
        <v>32234</v>
      </c>
      <c r="C441" s="38">
        <v>262.60000000000002</v>
      </c>
      <c r="D441" s="26">
        <f t="shared" si="9"/>
        <v>-1.166729394053434E-2</v>
      </c>
    </row>
    <row r="442" spans="2:4">
      <c r="B442" s="36">
        <v>32203</v>
      </c>
      <c r="C442" s="38">
        <v>265.7</v>
      </c>
      <c r="D442" s="26">
        <f t="shared" si="9"/>
        <v>2.9445951181712449E-2</v>
      </c>
    </row>
    <row r="443" spans="2:4">
      <c r="B443" s="36">
        <v>32174</v>
      </c>
      <c r="C443" s="38">
        <v>258.10000000000002</v>
      </c>
      <c r="D443" s="26">
        <f t="shared" si="9"/>
        <v>3.0339321357285565E-2</v>
      </c>
    </row>
    <row r="444" spans="2:4">
      <c r="B444" s="36">
        <v>32143</v>
      </c>
      <c r="C444" s="38">
        <v>250.5</v>
      </c>
      <c r="D444" s="26">
        <f t="shared" si="9"/>
        <v>3.9419087136929543E-2</v>
      </c>
    </row>
    <row r="445" spans="2:4">
      <c r="B445" s="36">
        <v>32112</v>
      </c>
      <c r="C445" s="38">
        <v>241</v>
      </c>
      <c r="D445" s="26">
        <f t="shared" si="9"/>
        <v>-1.6326530612244872E-2</v>
      </c>
    </row>
    <row r="446" spans="2:4">
      <c r="B446" s="36">
        <v>32082</v>
      </c>
      <c r="C446" s="38">
        <v>245</v>
      </c>
      <c r="D446" s="26">
        <f t="shared" si="9"/>
        <v>-0.12562455389007843</v>
      </c>
    </row>
    <row r="447" spans="2:4">
      <c r="B447" s="36">
        <v>32051</v>
      </c>
      <c r="C447" s="38">
        <v>280.2</v>
      </c>
      <c r="D447" s="26">
        <f t="shared" si="9"/>
        <v>-0.12080326325698154</v>
      </c>
    </row>
    <row r="448" spans="2:4">
      <c r="B448" s="36">
        <v>32021</v>
      </c>
      <c r="C448" s="38">
        <v>318.7</v>
      </c>
      <c r="D448" s="26">
        <f t="shared" si="9"/>
        <v>-3.2483302975106265E-2</v>
      </c>
    </row>
    <row r="449" spans="2:4">
      <c r="B449" s="36">
        <v>31990</v>
      </c>
      <c r="C449" s="38">
        <v>329.4</v>
      </c>
      <c r="D449" s="26">
        <f t="shared" si="9"/>
        <v>6.223798774588829E-2</v>
      </c>
    </row>
    <row r="450" spans="2:4">
      <c r="B450" s="36">
        <v>31959</v>
      </c>
      <c r="C450" s="38">
        <v>310.10000000000002</v>
      </c>
      <c r="D450" s="26">
        <f t="shared" si="9"/>
        <v>2.8865295288653003E-2</v>
      </c>
    </row>
    <row r="451" spans="2:4">
      <c r="B451" s="36">
        <v>31929</v>
      </c>
      <c r="C451" s="38">
        <v>301.39999999999998</v>
      </c>
      <c r="D451" s="26">
        <f t="shared" si="9"/>
        <v>4.2545831892078612E-2</v>
      </c>
    </row>
    <row r="452" spans="2:4">
      <c r="B452" s="36">
        <v>31898</v>
      </c>
      <c r="C452" s="38">
        <v>289.10000000000002</v>
      </c>
      <c r="D452" s="26">
        <f t="shared" si="9"/>
        <v>-6.913238852401804E-4</v>
      </c>
    </row>
    <row r="453" spans="2:4">
      <c r="B453" s="36">
        <v>31868</v>
      </c>
      <c r="C453" s="38">
        <v>289.3</v>
      </c>
      <c r="D453" s="26">
        <f t="shared" ref="D453:D516" si="10">C453/C454-1</f>
        <v>-1.0940170940170857E-2</v>
      </c>
    </row>
    <row r="454" spans="2:4">
      <c r="B454" s="36">
        <v>31837</v>
      </c>
      <c r="C454" s="38">
        <v>292.5</v>
      </c>
      <c r="D454" s="26">
        <f t="shared" si="10"/>
        <v>4.129583481666077E-2</v>
      </c>
    </row>
    <row r="455" spans="2:4">
      <c r="B455" s="36">
        <v>31809</v>
      </c>
      <c r="C455" s="38">
        <v>280.89999999999998</v>
      </c>
      <c r="D455" s="26">
        <f t="shared" si="10"/>
        <v>6.2003780718336454E-2</v>
      </c>
    </row>
    <row r="456" spans="2:4">
      <c r="B456" s="36">
        <v>31778</v>
      </c>
      <c r="C456" s="38">
        <v>264.5</v>
      </c>
      <c r="D456" s="26">
        <f t="shared" si="10"/>
        <v>6.3958165728077221E-2</v>
      </c>
    </row>
    <row r="457" spans="2:4">
      <c r="B457" s="36">
        <v>31747</v>
      </c>
      <c r="C457" s="38">
        <v>248.6</v>
      </c>
      <c r="D457" s="26">
        <f t="shared" si="10"/>
        <v>1.427988576091388E-2</v>
      </c>
    </row>
    <row r="458" spans="2:4">
      <c r="B458" s="36">
        <v>31717</v>
      </c>
      <c r="C458" s="38">
        <v>245.1</v>
      </c>
      <c r="D458" s="26">
        <f t="shared" si="10"/>
        <v>3.2434709351305768E-2</v>
      </c>
    </row>
    <row r="459" spans="2:4">
      <c r="B459" s="36">
        <v>31686</v>
      </c>
      <c r="C459" s="38">
        <v>237.4</v>
      </c>
      <c r="D459" s="26">
        <f t="shared" si="10"/>
        <v>-3.7767519932857541E-3</v>
      </c>
    </row>
    <row r="460" spans="2:4">
      <c r="B460" s="36">
        <v>31656</v>
      </c>
      <c r="C460" s="38">
        <v>238.3</v>
      </c>
      <c r="D460" s="26">
        <f t="shared" si="10"/>
        <v>-2.7346938775510199E-2</v>
      </c>
    </row>
    <row r="461" spans="2:4">
      <c r="B461" s="36">
        <v>31625</v>
      </c>
      <c r="C461" s="38">
        <v>245</v>
      </c>
      <c r="D461" s="26">
        <f t="shared" si="10"/>
        <v>1.9983347210657865E-2</v>
      </c>
    </row>
    <row r="462" spans="2:4">
      <c r="B462" s="36">
        <v>31594</v>
      </c>
      <c r="C462" s="38">
        <v>240.2</v>
      </c>
      <c r="D462" s="26">
        <f t="shared" si="10"/>
        <v>-2.0790868324500722E-2</v>
      </c>
    </row>
    <row r="463" spans="2:4">
      <c r="B463" s="36">
        <v>31564</v>
      </c>
      <c r="C463" s="38">
        <v>245.3</v>
      </c>
      <c r="D463" s="26">
        <f t="shared" si="10"/>
        <v>2.8511530398322993E-2</v>
      </c>
    </row>
    <row r="464" spans="2:4">
      <c r="B464" s="36">
        <v>31533</v>
      </c>
      <c r="C464" s="38">
        <v>238.5</v>
      </c>
      <c r="D464" s="26">
        <f t="shared" si="10"/>
        <v>2.1008403361344463E-3</v>
      </c>
    </row>
    <row r="465" spans="2:4">
      <c r="B465" s="36">
        <v>31503</v>
      </c>
      <c r="C465" s="38">
        <v>238</v>
      </c>
      <c r="D465" s="26">
        <f t="shared" si="10"/>
        <v>2.4537236332328849E-2</v>
      </c>
    </row>
    <row r="466" spans="2:4">
      <c r="B466" s="36">
        <v>31472</v>
      </c>
      <c r="C466" s="38">
        <v>232.3</v>
      </c>
      <c r="D466" s="26">
        <f t="shared" si="10"/>
        <v>5.8796718322698283E-2</v>
      </c>
    </row>
    <row r="467" spans="2:4">
      <c r="B467" s="36">
        <v>31444</v>
      </c>
      <c r="C467" s="38">
        <v>219.4</v>
      </c>
      <c r="D467" s="26">
        <f t="shared" si="10"/>
        <v>5.3794428434198016E-2</v>
      </c>
    </row>
    <row r="468" spans="2:4">
      <c r="B468" s="36">
        <v>31413</v>
      </c>
      <c r="C468" s="38">
        <v>208.2</v>
      </c>
      <c r="D468" s="26">
        <f t="shared" si="10"/>
        <v>4.341534008682979E-3</v>
      </c>
    </row>
    <row r="469" spans="2:4">
      <c r="B469" s="36">
        <v>31382</v>
      </c>
      <c r="C469" s="38">
        <v>207.3</v>
      </c>
      <c r="D469" s="26">
        <f t="shared" si="10"/>
        <v>4.9620253164557093E-2</v>
      </c>
    </row>
    <row r="470" spans="2:4">
      <c r="B470" s="36">
        <v>31352</v>
      </c>
      <c r="C470" s="38">
        <v>197.5</v>
      </c>
      <c r="D470" s="26">
        <f t="shared" si="10"/>
        <v>6.0687432867884139E-2</v>
      </c>
    </row>
    <row r="471" spans="2:4">
      <c r="B471" s="36">
        <v>31321</v>
      </c>
      <c r="C471" s="38">
        <v>186.2</v>
      </c>
      <c r="D471" s="26">
        <f t="shared" si="10"/>
        <v>1.1406844106463865E-2</v>
      </c>
    </row>
    <row r="472" spans="2:4">
      <c r="B472" s="36">
        <v>31291</v>
      </c>
      <c r="C472" s="38">
        <v>184.1</v>
      </c>
      <c r="D472" s="26">
        <f t="shared" si="10"/>
        <v>-2.2304832713754719E-2</v>
      </c>
    </row>
    <row r="473" spans="2:4">
      <c r="B473" s="36">
        <v>31260</v>
      </c>
      <c r="C473" s="38">
        <v>188.3</v>
      </c>
      <c r="D473" s="26">
        <f t="shared" si="10"/>
        <v>-2.1818181818181737E-2</v>
      </c>
    </row>
    <row r="474" spans="2:4">
      <c r="B474" s="36">
        <v>31229</v>
      </c>
      <c r="C474" s="38">
        <v>192.5</v>
      </c>
      <c r="D474" s="26">
        <f t="shared" si="10"/>
        <v>1.9057702488088912E-2</v>
      </c>
    </row>
    <row r="475" spans="2:4">
      <c r="B475" s="36">
        <v>31199</v>
      </c>
      <c r="C475" s="38">
        <v>188.9</v>
      </c>
      <c r="D475" s="26">
        <f t="shared" si="10"/>
        <v>2.1633315305570555E-2</v>
      </c>
    </row>
    <row r="476" spans="2:4">
      <c r="B476" s="36">
        <v>31168</v>
      </c>
      <c r="C476" s="38">
        <v>184.9</v>
      </c>
      <c r="D476" s="26">
        <f t="shared" si="10"/>
        <v>2.3809523809523947E-2</v>
      </c>
    </row>
    <row r="477" spans="2:4">
      <c r="B477" s="36">
        <v>31138</v>
      </c>
      <c r="C477" s="38">
        <v>180.6</v>
      </c>
      <c r="D477" s="26">
        <f t="shared" si="10"/>
        <v>6.6889632107023367E-3</v>
      </c>
    </row>
    <row r="478" spans="2:4">
      <c r="B478" s="36">
        <v>31107</v>
      </c>
      <c r="C478" s="38">
        <v>179.4</v>
      </c>
      <c r="D478" s="26">
        <f t="shared" si="10"/>
        <v>-8.2918739635157168E-3</v>
      </c>
    </row>
    <row r="479" spans="2:4">
      <c r="B479" s="36">
        <v>31079</v>
      </c>
      <c r="C479" s="38">
        <v>180.9</v>
      </c>
      <c r="D479" s="26">
        <f t="shared" si="10"/>
        <v>5.4195804195804165E-2</v>
      </c>
    </row>
    <row r="480" spans="2:4">
      <c r="B480" s="36">
        <v>31048</v>
      </c>
      <c r="C480" s="38">
        <v>171.6</v>
      </c>
      <c r="D480" s="26">
        <f t="shared" si="10"/>
        <v>4.3161094224923868E-2</v>
      </c>
    </row>
    <row r="481" spans="2:4">
      <c r="B481" s="36">
        <v>31017</v>
      </c>
      <c r="C481" s="38">
        <v>164.5</v>
      </c>
      <c r="D481" s="26">
        <f t="shared" si="10"/>
        <v>-1.0823812387252052E-2</v>
      </c>
    </row>
    <row r="482" spans="2:4">
      <c r="B482" s="36">
        <v>30987</v>
      </c>
      <c r="C482" s="38">
        <v>166.3</v>
      </c>
      <c r="D482" s="26">
        <f t="shared" si="10"/>
        <v>9.1019417475728392E-3</v>
      </c>
    </row>
    <row r="483" spans="2:4">
      <c r="B483" s="36">
        <v>30956</v>
      </c>
      <c r="C483" s="38">
        <v>164.8</v>
      </c>
      <c r="D483" s="26">
        <f t="shared" si="10"/>
        <v>-7.8266104756169463E-3</v>
      </c>
    </row>
    <row r="484" spans="2:4">
      <c r="B484" s="36">
        <v>30926</v>
      </c>
      <c r="C484" s="38">
        <v>166.1</v>
      </c>
      <c r="D484" s="26">
        <f t="shared" si="10"/>
        <v>1.0340632603406341E-2</v>
      </c>
    </row>
    <row r="485" spans="2:4">
      <c r="B485" s="36">
        <v>30895</v>
      </c>
      <c r="C485" s="38">
        <v>164.4</v>
      </c>
      <c r="D485" s="26">
        <f t="shared" si="10"/>
        <v>8.8021178027796187E-2</v>
      </c>
    </row>
    <row r="486" spans="2:4">
      <c r="B486" s="36">
        <v>30864</v>
      </c>
      <c r="C486" s="38">
        <v>151.1</v>
      </c>
      <c r="D486" s="26">
        <f t="shared" si="10"/>
        <v>-1.3063357282821708E-2</v>
      </c>
    </row>
    <row r="487" spans="2:4">
      <c r="B487" s="36">
        <v>30834</v>
      </c>
      <c r="C487" s="38">
        <v>153.1</v>
      </c>
      <c r="D487" s="26">
        <f t="shared" si="10"/>
        <v>-2.2349936143039595E-2</v>
      </c>
    </row>
    <row r="488" spans="2:4">
      <c r="B488" s="36">
        <v>30803</v>
      </c>
      <c r="C488" s="38">
        <v>156.6</v>
      </c>
      <c r="D488" s="26">
        <f t="shared" si="10"/>
        <v>-6.3451776649746661E-3</v>
      </c>
    </row>
    <row r="489" spans="2:4">
      <c r="B489" s="36">
        <v>30773</v>
      </c>
      <c r="C489" s="38">
        <v>157.6</v>
      </c>
      <c r="D489" s="26">
        <f t="shared" si="10"/>
        <v>1.2706480304955914E-3</v>
      </c>
    </row>
    <row r="490" spans="2:4">
      <c r="B490" s="36">
        <v>30742</v>
      </c>
      <c r="C490" s="38">
        <v>157.4</v>
      </c>
      <c r="D490" s="26">
        <f t="shared" si="10"/>
        <v>6.3572790845523031E-4</v>
      </c>
    </row>
    <row r="491" spans="2:4">
      <c r="B491" s="36">
        <v>30713</v>
      </c>
      <c r="C491" s="38">
        <v>157.30000000000001</v>
      </c>
      <c r="D491" s="26">
        <f t="shared" si="10"/>
        <v>-5.46875E-2</v>
      </c>
    </row>
    <row r="492" spans="2:4">
      <c r="B492" s="36">
        <v>30682</v>
      </c>
      <c r="C492" s="38">
        <v>166.4</v>
      </c>
      <c r="D492" s="26">
        <f t="shared" si="10"/>
        <v>1.2165450121654597E-2</v>
      </c>
    </row>
    <row r="493" spans="2:4">
      <c r="B493" s="36">
        <v>30651</v>
      </c>
      <c r="C493" s="38">
        <v>164.4</v>
      </c>
      <c r="D493" s="26">
        <f t="shared" si="10"/>
        <v>-4.842615012106477E-3</v>
      </c>
    </row>
    <row r="494" spans="2:4">
      <c r="B494" s="36">
        <v>30621</v>
      </c>
      <c r="C494" s="38">
        <v>165.2</v>
      </c>
      <c r="D494" s="26">
        <f t="shared" si="10"/>
        <v>-1.490757304710788E-2</v>
      </c>
    </row>
    <row r="495" spans="2:4">
      <c r="B495" s="36">
        <v>30590</v>
      </c>
      <c r="C495" s="38">
        <v>167.7</v>
      </c>
      <c r="D495" s="26">
        <f t="shared" si="10"/>
        <v>2.9904306220096544E-3</v>
      </c>
    </row>
    <row r="496" spans="2:4">
      <c r="B496" s="36">
        <v>30560</v>
      </c>
      <c r="C496" s="38">
        <v>167.2</v>
      </c>
      <c r="D496" s="26">
        <f t="shared" si="10"/>
        <v>2.9556650246305383E-2</v>
      </c>
    </row>
    <row r="497" spans="2:4">
      <c r="B497" s="36">
        <v>30529</v>
      </c>
      <c r="C497" s="38">
        <v>162.4</v>
      </c>
      <c r="D497" s="26">
        <f t="shared" si="10"/>
        <v>-2.7544910179640669E-2</v>
      </c>
    </row>
    <row r="498" spans="2:4">
      <c r="B498" s="36">
        <v>30498</v>
      </c>
      <c r="C498" s="38">
        <v>167</v>
      </c>
      <c r="D498" s="26">
        <f t="shared" si="10"/>
        <v>3.6057692307691624E-3</v>
      </c>
    </row>
    <row r="499" spans="2:4">
      <c r="B499" s="36">
        <v>30468</v>
      </c>
      <c r="C499" s="38">
        <v>166.4</v>
      </c>
      <c r="D499" s="26">
        <f t="shared" si="10"/>
        <v>1.4015843997562616E-2</v>
      </c>
    </row>
    <row r="500" spans="2:4">
      <c r="B500" s="36">
        <v>30437</v>
      </c>
      <c r="C500" s="38">
        <v>164.1</v>
      </c>
      <c r="D500" s="26">
        <f t="shared" si="10"/>
        <v>4.0583386176284098E-2</v>
      </c>
    </row>
    <row r="501" spans="2:4">
      <c r="B501" s="36">
        <v>30407</v>
      </c>
      <c r="C501" s="38">
        <v>157.69999999999999</v>
      </c>
      <c r="D501" s="26">
        <f t="shared" si="10"/>
        <v>3.8183015141540322E-2</v>
      </c>
    </row>
    <row r="502" spans="2:4">
      <c r="B502" s="36">
        <v>30376</v>
      </c>
      <c r="C502" s="38">
        <v>151.9</v>
      </c>
      <c r="D502" s="26">
        <f t="shared" si="10"/>
        <v>3.4741144414168978E-2</v>
      </c>
    </row>
    <row r="503" spans="2:4">
      <c r="B503" s="36">
        <v>30348</v>
      </c>
      <c r="C503" s="38">
        <v>146.80000000000001</v>
      </c>
      <c r="D503" s="26">
        <f t="shared" si="10"/>
        <v>1.7325017325017233E-2</v>
      </c>
    </row>
    <row r="504" spans="2:4">
      <c r="B504" s="36">
        <v>30317</v>
      </c>
      <c r="C504" s="38">
        <v>144.30000000000001</v>
      </c>
      <c r="D504" s="26">
        <f t="shared" si="10"/>
        <v>3.5150645624103305E-2</v>
      </c>
    </row>
    <row r="505" spans="2:4">
      <c r="B505" s="36">
        <v>30286</v>
      </c>
      <c r="C505" s="38">
        <v>139.4</v>
      </c>
      <c r="D505" s="26">
        <f t="shared" si="10"/>
        <v>9.413468501086264E-3</v>
      </c>
    </row>
    <row r="506" spans="2:4">
      <c r="B506" s="36">
        <v>30256</v>
      </c>
      <c r="C506" s="38">
        <v>138.1</v>
      </c>
      <c r="D506" s="26">
        <f t="shared" si="10"/>
        <v>4.0693293142426645E-2</v>
      </c>
    </row>
    <row r="507" spans="2:4">
      <c r="B507" s="36">
        <v>30225</v>
      </c>
      <c r="C507" s="38">
        <v>132.69999999999999</v>
      </c>
      <c r="D507" s="26">
        <f t="shared" si="10"/>
        <v>8.4150326797385544E-2</v>
      </c>
    </row>
    <row r="508" spans="2:4">
      <c r="B508" s="36">
        <v>30195</v>
      </c>
      <c r="C508" s="38">
        <v>122.4</v>
      </c>
      <c r="D508" s="26">
        <f t="shared" si="10"/>
        <v>0.11577028258887889</v>
      </c>
    </row>
    <row r="509" spans="2:4">
      <c r="B509" s="36">
        <v>30164</v>
      </c>
      <c r="C509" s="38">
        <v>109.7</v>
      </c>
      <c r="D509" s="26">
        <f t="shared" si="10"/>
        <v>2.7422303473492171E-3</v>
      </c>
    </row>
    <row r="510" spans="2:4">
      <c r="B510" s="36">
        <v>30133</v>
      </c>
      <c r="C510" s="38">
        <v>109.4</v>
      </c>
      <c r="D510" s="26">
        <f t="shared" si="10"/>
        <v>-2.7347310847766204E-3</v>
      </c>
    </row>
    <row r="511" spans="2:4">
      <c r="B511" s="36">
        <v>30103</v>
      </c>
      <c r="C511" s="38">
        <v>109.7</v>
      </c>
      <c r="D511" s="26">
        <f t="shared" si="10"/>
        <v>-5.7560137457044691E-2</v>
      </c>
    </row>
    <row r="512" spans="2:4">
      <c r="B512" s="36">
        <v>30072</v>
      </c>
      <c r="C512" s="38">
        <v>116.4</v>
      </c>
      <c r="D512" s="26">
        <f t="shared" si="10"/>
        <v>8.5984522785897965E-4</v>
      </c>
    </row>
    <row r="513" spans="2:4">
      <c r="B513" s="36">
        <v>30042</v>
      </c>
      <c r="C513" s="38">
        <v>116.3</v>
      </c>
      <c r="D513" s="26">
        <f t="shared" si="10"/>
        <v>4.963898916967513E-2</v>
      </c>
    </row>
    <row r="514" spans="2:4">
      <c r="B514" s="36">
        <v>30011</v>
      </c>
      <c r="C514" s="38">
        <v>110.8</v>
      </c>
      <c r="D514" s="26">
        <f t="shared" si="10"/>
        <v>-3.2314410480349332E-2</v>
      </c>
    </row>
    <row r="515" spans="2:4">
      <c r="B515" s="36">
        <v>29983</v>
      </c>
      <c r="C515" s="38">
        <v>114.5</v>
      </c>
      <c r="D515" s="26">
        <f t="shared" si="10"/>
        <v>-2.3870417732310245E-2</v>
      </c>
    </row>
    <row r="516" spans="2:4">
      <c r="B516" s="36">
        <v>29952</v>
      </c>
      <c r="C516" s="38">
        <v>117.3</v>
      </c>
      <c r="D516" s="26">
        <f t="shared" si="10"/>
        <v>-5.2504038772213213E-2</v>
      </c>
    </row>
    <row r="517" spans="2:4">
      <c r="B517" s="36">
        <v>29921</v>
      </c>
      <c r="C517" s="38">
        <v>123.8</v>
      </c>
      <c r="D517" s="26">
        <f t="shared" ref="D517:D580" si="11">C517/C518-1</f>
        <v>7.3230268510984242E-3</v>
      </c>
    </row>
    <row r="518" spans="2:4">
      <c r="B518" s="36">
        <v>29891</v>
      </c>
      <c r="C518" s="38">
        <v>122.9</v>
      </c>
      <c r="D518" s="26">
        <f t="shared" si="11"/>
        <v>2.5876460767946696E-2</v>
      </c>
    </row>
    <row r="519" spans="2:4">
      <c r="B519" s="36">
        <v>29860</v>
      </c>
      <c r="C519" s="38">
        <v>119.8</v>
      </c>
      <c r="D519" s="26">
        <f t="shared" si="11"/>
        <v>1.2679628064243387E-2</v>
      </c>
    </row>
    <row r="520" spans="2:4">
      <c r="B520" s="36">
        <v>29830</v>
      </c>
      <c r="C520" s="38">
        <v>118.3</v>
      </c>
      <c r="D520" s="26">
        <f t="shared" si="11"/>
        <v>-8.7191358024691357E-2</v>
      </c>
    </row>
    <row r="521" spans="2:4">
      <c r="B521" s="36">
        <v>29799</v>
      </c>
      <c r="C521" s="38">
        <v>129.6</v>
      </c>
      <c r="D521" s="26">
        <f t="shared" si="11"/>
        <v>3.8729666924863793E-3</v>
      </c>
    </row>
    <row r="522" spans="2:4">
      <c r="B522" s="36">
        <v>29768</v>
      </c>
      <c r="C522" s="38">
        <v>129.1</v>
      </c>
      <c r="D522" s="26">
        <f t="shared" si="11"/>
        <v>-2.4187452758881456E-2</v>
      </c>
    </row>
    <row r="523" spans="2:4">
      <c r="B523" s="36">
        <v>29738</v>
      </c>
      <c r="C523" s="38">
        <v>132.30000000000001</v>
      </c>
      <c r="D523" s="26">
        <f t="shared" si="11"/>
        <v>4.555808656036664E-3</v>
      </c>
    </row>
    <row r="524" spans="2:4">
      <c r="B524" s="36">
        <v>29707</v>
      </c>
      <c r="C524" s="38">
        <v>131.69999999999999</v>
      </c>
      <c r="D524" s="26">
        <f t="shared" si="11"/>
        <v>-2.0089285714285809E-2</v>
      </c>
    </row>
    <row r="525" spans="2:4">
      <c r="B525" s="36">
        <v>29677</v>
      </c>
      <c r="C525" s="38">
        <v>134.4</v>
      </c>
      <c r="D525" s="26">
        <f t="shared" si="11"/>
        <v>9.009009009009139E-3</v>
      </c>
    </row>
    <row r="526" spans="2:4">
      <c r="B526" s="36">
        <v>29646</v>
      </c>
      <c r="C526" s="38">
        <v>133.19999999999999</v>
      </c>
      <c r="D526" s="26">
        <f t="shared" si="11"/>
        <v>3.738317757009324E-2</v>
      </c>
    </row>
    <row r="527" spans="2:4">
      <c r="B527" s="36">
        <v>29618</v>
      </c>
      <c r="C527" s="38">
        <v>128.4</v>
      </c>
      <c r="D527" s="26">
        <f t="shared" si="11"/>
        <v>-3.4586466165413499E-2</v>
      </c>
    </row>
    <row r="528" spans="2:4">
      <c r="B528" s="36">
        <v>29587</v>
      </c>
      <c r="C528" s="38">
        <v>133</v>
      </c>
      <c r="D528" s="26">
        <f t="shared" si="11"/>
        <v>-3.7453183520599342E-3</v>
      </c>
    </row>
    <row r="529" spans="2:4">
      <c r="B529" s="36">
        <v>29556</v>
      </c>
      <c r="C529" s="38">
        <v>133.5</v>
      </c>
      <c r="D529" s="26">
        <f t="shared" si="11"/>
        <v>-1.6212232866617438E-2</v>
      </c>
    </row>
    <row r="530" spans="2:4">
      <c r="B530" s="36">
        <v>29526</v>
      </c>
      <c r="C530" s="38">
        <v>135.69999999999999</v>
      </c>
      <c r="D530" s="26">
        <f t="shared" si="11"/>
        <v>4.2242703533026171E-2</v>
      </c>
    </row>
    <row r="531" spans="2:4">
      <c r="B531" s="36">
        <v>29495</v>
      </c>
      <c r="C531" s="38">
        <v>130.19999999999999</v>
      </c>
      <c r="D531" s="26">
        <f t="shared" si="11"/>
        <v>2.9249011857707341E-2</v>
      </c>
    </row>
    <row r="532" spans="2:4">
      <c r="B532" s="36">
        <v>29465</v>
      </c>
      <c r="C532" s="38">
        <v>126.5</v>
      </c>
      <c r="D532" s="26">
        <f t="shared" si="11"/>
        <v>2.4291497975708509E-2</v>
      </c>
    </row>
    <row r="533" spans="2:4">
      <c r="B533" s="36">
        <v>29434</v>
      </c>
      <c r="C533" s="38">
        <v>123.5</v>
      </c>
      <c r="D533" s="26">
        <f t="shared" si="11"/>
        <v>3.0884808013355691E-2</v>
      </c>
    </row>
    <row r="534" spans="2:4">
      <c r="B534" s="36">
        <v>29403</v>
      </c>
      <c r="C534" s="38">
        <v>119.8</v>
      </c>
      <c r="D534" s="26">
        <f t="shared" si="11"/>
        <v>4.5375218150087271E-2</v>
      </c>
    </row>
    <row r="535" spans="2:4">
      <c r="B535" s="36">
        <v>29373</v>
      </c>
      <c r="C535" s="38">
        <v>114.6</v>
      </c>
      <c r="D535" s="26">
        <f t="shared" si="11"/>
        <v>6.4066852367687943E-2</v>
      </c>
    </row>
    <row r="536" spans="2:4">
      <c r="B536" s="36">
        <v>29342</v>
      </c>
      <c r="C536" s="38">
        <v>107.7</v>
      </c>
      <c r="D536" s="26">
        <f t="shared" si="11"/>
        <v>4.5631067961165117E-2</v>
      </c>
    </row>
    <row r="537" spans="2:4">
      <c r="B537" s="36">
        <v>29312</v>
      </c>
      <c r="C537" s="38">
        <v>103</v>
      </c>
      <c r="D537" s="26">
        <f t="shared" si="11"/>
        <v>-1.6236867239732611E-2</v>
      </c>
    </row>
    <row r="538" spans="2:4">
      <c r="B538" s="36">
        <v>29281</v>
      </c>
      <c r="C538" s="38">
        <v>104.7</v>
      </c>
      <c r="D538" s="26">
        <f t="shared" si="11"/>
        <v>-9.1934084995663468E-2</v>
      </c>
    </row>
    <row r="539" spans="2:4">
      <c r="B539" s="36">
        <v>29252</v>
      </c>
      <c r="C539" s="38">
        <v>115.3</v>
      </c>
      <c r="D539" s="26">
        <f t="shared" si="11"/>
        <v>3.9675383228133354E-2</v>
      </c>
    </row>
    <row r="540" spans="2:4">
      <c r="B540" s="36">
        <v>29221</v>
      </c>
      <c r="C540" s="38">
        <v>110.9</v>
      </c>
      <c r="D540" s="26">
        <f t="shared" si="11"/>
        <v>2.8756957328385901E-2</v>
      </c>
    </row>
    <row r="541" spans="2:4">
      <c r="B541" s="36">
        <v>29190</v>
      </c>
      <c r="C541" s="38">
        <v>107.8</v>
      </c>
      <c r="D541" s="26">
        <f t="shared" si="11"/>
        <v>3.9537126325940086E-2</v>
      </c>
    </row>
    <row r="542" spans="2:4">
      <c r="B542" s="36">
        <v>29160</v>
      </c>
      <c r="C542" s="38">
        <v>103.7</v>
      </c>
      <c r="D542" s="26">
        <f t="shared" si="11"/>
        <v>-7.6555023923444709E-3</v>
      </c>
    </row>
    <row r="543" spans="2:4">
      <c r="B543" s="36">
        <v>29129</v>
      </c>
      <c r="C543" s="38">
        <v>104.5</v>
      </c>
      <c r="D543" s="26">
        <f t="shared" si="11"/>
        <v>-3.7753222836095723E-2</v>
      </c>
    </row>
    <row r="544" spans="2:4">
      <c r="B544" s="36">
        <v>29099</v>
      </c>
      <c r="C544" s="38">
        <v>108.6</v>
      </c>
      <c r="D544" s="26">
        <f t="shared" si="11"/>
        <v>1.1173184357541777E-2</v>
      </c>
    </row>
    <row r="545" spans="2:4">
      <c r="B545" s="36">
        <v>29068</v>
      </c>
      <c r="C545" s="38">
        <v>107.4</v>
      </c>
      <c r="D545" s="26">
        <f t="shared" si="11"/>
        <v>4.576436222005853E-2</v>
      </c>
    </row>
    <row r="546" spans="2:4">
      <c r="B546" s="36">
        <v>29037</v>
      </c>
      <c r="C546" s="38">
        <v>102.7</v>
      </c>
      <c r="D546" s="26">
        <f t="shared" si="11"/>
        <v>9.8328416912487615E-3</v>
      </c>
    </row>
    <row r="547" spans="2:4">
      <c r="B547" s="36">
        <v>29007</v>
      </c>
      <c r="C547" s="38">
        <v>101.7</v>
      </c>
      <c r="D547" s="26">
        <f t="shared" si="11"/>
        <v>1.975333400180479E-2</v>
      </c>
    </row>
    <row r="548" spans="2:4">
      <c r="B548" s="36">
        <v>28976</v>
      </c>
      <c r="C548" s="38">
        <v>99.73</v>
      </c>
      <c r="D548" s="26">
        <f t="shared" si="11"/>
        <v>-2.3212536728697275E-2</v>
      </c>
    </row>
    <row r="549" spans="2:4">
      <c r="B549" s="36">
        <v>28946</v>
      </c>
      <c r="C549" s="38">
        <v>102.1</v>
      </c>
      <c r="D549" s="26">
        <f t="shared" si="11"/>
        <v>1.998001998001997E-2</v>
      </c>
    </row>
    <row r="550" spans="2:4">
      <c r="B550" s="36">
        <v>28915</v>
      </c>
      <c r="C550" s="38">
        <v>100.1</v>
      </c>
      <c r="D550" s="26">
        <f t="shared" si="11"/>
        <v>1.9036954087345848E-2</v>
      </c>
    </row>
    <row r="551" spans="2:4">
      <c r="B551" s="36">
        <v>28887</v>
      </c>
      <c r="C551" s="38">
        <v>98.23</v>
      </c>
      <c r="D551" s="26">
        <f t="shared" si="11"/>
        <v>-1.4843044830006868E-2</v>
      </c>
    </row>
    <row r="552" spans="2:4">
      <c r="B552" s="36">
        <v>28856</v>
      </c>
      <c r="C552" s="38">
        <v>99.71</v>
      </c>
      <c r="D552" s="26">
        <f t="shared" si="11"/>
        <v>3.7457080428675349E-2</v>
      </c>
    </row>
    <row r="553" spans="2:4">
      <c r="B553" s="36">
        <v>28825</v>
      </c>
      <c r="C553" s="38">
        <v>96.11</v>
      </c>
      <c r="D553" s="26">
        <f t="shared" si="11"/>
        <v>1.4781966001478297E-2</v>
      </c>
    </row>
    <row r="554" spans="2:4">
      <c r="B554" s="36">
        <v>28795</v>
      </c>
      <c r="C554" s="38">
        <v>94.71</v>
      </c>
      <c r="D554" s="26">
        <f t="shared" si="11"/>
        <v>-5.854870775347909E-2</v>
      </c>
    </row>
    <row r="555" spans="2:4">
      <c r="B555" s="36">
        <v>28764</v>
      </c>
      <c r="C555" s="38">
        <v>100.6</v>
      </c>
      <c r="D555" s="26">
        <f t="shared" si="11"/>
        <v>-3.1761308950914446E-2</v>
      </c>
    </row>
    <row r="556" spans="2:4">
      <c r="B556" s="36">
        <v>28734</v>
      </c>
      <c r="C556" s="38">
        <v>103.9</v>
      </c>
      <c r="D556" s="26">
        <f t="shared" si="11"/>
        <v>0</v>
      </c>
    </row>
    <row r="557" spans="2:4">
      <c r="B557" s="36">
        <v>28703</v>
      </c>
      <c r="C557" s="38">
        <v>103.9</v>
      </c>
      <c r="D557" s="26">
        <f t="shared" si="11"/>
        <v>6.9040024693898694E-2</v>
      </c>
    </row>
    <row r="558" spans="2:4">
      <c r="B558" s="36">
        <v>28672</v>
      </c>
      <c r="C558" s="38">
        <v>97.19</v>
      </c>
      <c r="D558" s="26">
        <f t="shared" si="11"/>
        <v>-4.8126151955765195E-3</v>
      </c>
    </row>
    <row r="559" spans="2:4">
      <c r="B559" s="36">
        <v>28642</v>
      </c>
      <c r="C559" s="38">
        <v>97.66</v>
      </c>
      <c r="D559" s="26">
        <f t="shared" si="11"/>
        <v>2.5664716148239286E-3</v>
      </c>
    </row>
    <row r="560" spans="2:4">
      <c r="B560" s="36">
        <v>28611</v>
      </c>
      <c r="C560" s="38">
        <v>97.41</v>
      </c>
      <c r="D560" s="26">
        <f t="shared" si="11"/>
        <v>5.0695717829791764E-2</v>
      </c>
    </row>
    <row r="561" spans="2:4">
      <c r="B561" s="36">
        <v>28581</v>
      </c>
      <c r="C561" s="38">
        <v>92.71</v>
      </c>
      <c r="D561" s="26">
        <f t="shared" si="11"/>
        <v>4.3796442242738154E-2</v>
      </c>
    </row>
    <row r="562" spans="2:4">
      <c r="B562" s="36">
        <v>28550</v>
      </c>
      <c r="C562" s="38">
        <v>88.82</v>
      </c>
      <c r="D562" s="26">
        <f t="shared" si="11"/>
        <v>-1.7981568891887179E-3</v>
      </c>
    </row>
    <row r="563" spans="2:4">
      <c r="B563" s="36">
        <v>28522</v>
      </c>
      <c r="C563" s="38">
        <v>88.98</v>
      </c>
      <c r="D563" s="26">
        <f t="shared" si="11"/>
        <v>-1.4072022160664721E-2</v>
      </c>
    </row>
    <row r="564" spans="2:4">
      <c r="B564" s="36">
        <v>28491</v>
      </c>
      <c r="C564" s="38">
        <v>90.25</v>
      </c>
      <c r="D564" s="26">
        <f t="shared" si="11"/>
        <v>-3.8051588147516413E-2</v>
      </c>
    </row>
    <row r="565" spans="2:4">
      <c r="B565" s="36">
        <v>28460</v>
      </c>
      <c r="C565" s="38">
        <v>93.82</v>
      </c>
      <c r="D565" s="26">
        <f t="shared" si="11"/>
        <v>-4.8790835808231181E-3</v>
      </c>
    </row>
    <row r="566" spans="2:4">
      <c r="B566" s="36">
        <v>28430</v>
      </c>
      <c r="C566" s="38">
        <v>94.28</v>
      </c>
      <c r="D566" s="26">
        <f t="shared" si="11"/>
        <v>5.7606144655431013E-3</v>
      </c>
    </row>
    <row r="567" spans="2:4">
      <c r="B567" s="36">
        <v>28399</v>
      </c>
      <c r="C567" s="38">
        <v>93.74</v>
      </c>
      <c r="D567" s="26">
        <f t="shared" si="11"/>
        <v>-2.5875506598773912E-2</v>
      </c>
    </row>
    <row r="568" spans="2:4">
      <c r="B568" s="36">
        <v>28369</v>
      </c>
      <c r="C568" s="38">
        <v>96.23</v>
      </c>
      <c r="D568" s="26">
        <f t="shared" si="11"/>
        <v>-1.5549872122762154E-2</v>
      </c>
    </row>
    <row r="569" spans="2:4">
      <c r="B569" s="36">
        <v>28338</v>
      </c>
      <c r="C569" s="38">
        <v>97.75</v>
      </c>
      <c r="D569" s="26">
        <f t="shared" si="11"/>
        <v>-2.4451097804391253E-2</v>
      </c>
    </row>
    <row r="570" spans="2:4">
      <c r="B570" s="36">
        <v>28307</v>
      </c>
      <c r="C570" s="38">
        <v>100.2</v>
      </c>
      <c r="D570" s="26">
        <f t="shared" si="11"/>
        <v>9.1650720112801398E-3</v>
      </c>
    </row>
    <row r="571" spans="2:4">
      <c r="B571" s="36">
        <v>28277</v>
      </c>
      <c r="C571" s="38">
        <v>99.29</v>
      </c>
      <c r="D571" s="26">
        <f t="shared" si="11"/>
        <v>5.3665451599838043E-3</v>
      </c>
    </row>
    <row r="572" spans="2:4">
      <c r="B572" s="36">
        <v>28246</v>
      </c>
      <c r="C572" s="38">
        <v>98.76</v>
      </c>
      <c r="D572" s="26">
        <f t="shared" si="11"/>
        <v>-2.9278142352346936E-3</v>
      </c>
    </row>
    <row r="573" spans="2:4">
      <c r="B573" s="36">
        <v>28216</v>
      </c>
      <c r="C573" s="38">
        <v>99.05</v>
      </c>
      <c r="D573" s="26">
        <f t="shared" si="11"/>
        <v>-1.5407554671968193E-2</v>
      </c>
    </row>
    <row r="574" spans="2:4">
      <c r="B574" s="36">
        <v>28185</v>
      </c>
      <c r="C574" s="38">
        <v>100.6</v>
      </c>
      <c r="D574" s="26">
        <f t="shared" si="11"/>
        <v>-3.9603960396039639E-3</v>
      </c>
    </row>
    <row r="575" spans="2:4">
      <c r="B575" s="36">
        <v>28157</v>
      </c>
      <c r="C575" s="38">
        <v>101</v>
      </c>
      <c r="D575" s="26">
        <f t="shared" si="11"/>
        <v>-2.6974951830443183E-2</v>
      </c>
    </row>
    <row r="576" spans="2:4">
      <c r="B576" s="36">
        <v>28126</v>
      </c>
      <c r="C576" s="38">
        <v>103.8</v>
      </c>
      <c r="D576" s="26">
        <f t="shared" si="11"/>
        <v>-8.5959885386820423E-3</v>
      </c>
    </row>
    <row r="577" spans="2:4">
      <c r="B577" s="36">
        <v>28095</v>
      </c>
      <c r="C577" s="38">
        <v>104.7</v>
      </c>
      <c r="D577" s="26">
        <f t="shared" si="11"/>
        <v>3.4584980237154062E-2</v>
      </c>
    </row>
    <row r="578" spans="2:4">
      <c r="B578" s="36">
        <v>28065</v>
      </c>
      <c r="C578" s="38">
        <v>101.2</v>
      </c>
      <c r="D578" s="26">
        <f t="shared" si="11"/>
        <v>-6.8694798822375169E-3</v>
      </c>
    </row>
    <row r="579" spans="2:4">
      <c r="B579" s="36">
        <v>28034</v>
      </c>
      <c r="C579" s="38">
        <v>101.9</v>
      </c>
      <c r="D579" s="26">
        <f t="shared" si="11"/>
        <v>-3.4123222748815074E-2</v>
      </c>
    </row>
    <row r="580" spans="2:4">
      <c r="B580" s="36">
        <v>28004</v>
      </c>
      <c r="C580" s="38">
        <v>105.5</v>
      </c>
      <c r="D580" s="26">
        <f t="shared" si="11"/>
        <v>2.1297192642788065E-2</v>
      </c>
    </row>
    <row r="581" spans="2:4">
      <c r="B581" s="36">
        <v>27973</v>
      </c>
      <c r="C581" s="38">
        <v>103.3</v>
      </c>
      <c r="D581" s="26">
        <f t="shared" ref="D581:D644" si="12">C581/C582-1</f>
        <v>-8.6372360844529927E-3</v>
      </c>
    </row>
    <row r="582" spans="2:4">
      <c r="B582" s="36">
        <v>27942</v>
      </c>
      <c r="C582" s="38">
        <v>104.2</v>
      </c>
      <c r="D582" s="26">
        <f t="shared" si="12"/>
        <v>2.3575638506876384E-2</v>
      </c>
    </row>
    <row r="583" spans="2:4">
      <c r="B583" s="36">
        <v>27912</v>
      </c>
      <c r="C583" s="38">
        <v>101.8</v>
      </c>
      <c r="D583" s="26">
        <f t="shared" si="12"/>
        <v>5.9288537549406772E-3</v>
      </c>
    </row>
    <row r="584" spans="2:4">
      <c r="B584" s="36">
        <v>27881</v>
      </c>
      <c r="C584" s="38">
        <v>101.2</v>
      </c>
      <c r="D584" s="26">
        <f t="shared" si="12"/>
        <v>-6.8694798822375169E-3</v>
      </c>
    </row>
    <row r="585" spans="2:4">
      <c r="B585" s="36">
        <v>27851</v>
      </c>
      <c r="C585" s="38">
        <v>101.9</v>
      </c>
      <c r="D585" s="26">
        <f t="shared" si="12"/>
        <v>7.9129574678538095E-3</v>
      </c>
    </row>
    <row r="586" spans="2:4">
      <c r="B586" s="36">
        <v>27820</v>
      </c>
      <c r="C586" s="38">
        <v>101.1</v>
      </c>
      <c r="D586" s="26">
        <f t="shared" si="12"/>
        <v>4.9701789264413598E-3</v>
      </c>
    </row>
    <row r="587" spans="2:4">
      <c r="B587" s="36">
        <v>27791</v>
      </c>
      <c r="C587" s="38">
        <v>100.6</v>
      </c>
      <c r="D587" s="26">
        <f t="shared" si="12"/>
        <v>3.8612430311790069E-2</v>
      </c>
    </row>
    <row r="588" spans="2:4">
      <c r="B588" s="36">
        <v>27760</v>
      </c>
      <c r="C588" s="38">
        <v>96.86</v>
      </c>
      <c r="D588" s="26">
        <f t="shared" si="12"/>
        <v>9.1995490417136283E-2</v>
      </c>
    </row>
    <row r="589" spans="2:4">
      <c r="B589" s="36">
        <v>27729</v>
      </c>
      <c r="C589" s="38">
        <v>88.7</v>
      </c>
      <c r="D589" s="26">
        <f t="shared" si="12"/>
        <v>-1.5210391917397481E-2</v>
      </c>
    </row>
    <row r="590" spans="2:4">
      <c r="B590" s="36">
        <v>27699</v>
      </c>
      <c r="C590" s="38">
        <v>90.07</v>
      </c>
      <c r="D590" s="26">
        <f t="shared" si="12"/>
        <v>1.6935757028339271E-2</v>
      </c>
    </row>
    <row r="591" spans="2:4">
      <c r="B591" s="36">
        <v>27668</v>
      </c>
      <c r="C591" s="38">
        <v>88.57</v>
      </c>
      <c r="D591" s="26">
        <f t="shared" si="12"/>
        <v>4.6061178693752147E-2</v>
      </c>
    </row>
    <row r="592" spans="2:4">
      <c r="B592" s="36">
        <v>27638</v>
      </c>
      <c r="C592" s="38">
        <v>84.67</v>
      </c>
      <c r="D592" s="26">
        <f t="shared" si="12"/>
        <v>-1.2133940030334744E-2</v>
      </c>
    </row>
    <row r="593" spans="2:4">
      <c r="B593" s="36">
        <v>27607</v>
      </c>
      <c r="C593" s="38">
        <v>85.71</v>
      </c>
      <c r="D593" s="26">
        <f t="shared" si="12"/>
        <v>-7.3305222186182295E-2</v>
      </c>
    </row>
    <row r="594" spans="2:4">
      <c r="B594" s="36">
        <v>27576</v>
      </c>
      <c r="C594" s="38">
        <v>92.49</v>
      </c>
      <c r="D594" s="26">
        <f t="shared" si="12"/>
        <v>9.7402597402584945E-4</v>
      </c>
    </row>
    <row r="595" spans="2:4">
      <c r="B595" s="36">
        <v>27546</v>
      </c>
      <c r="C595" s="38">
        <v>92.4</v>
      </c>
      <c r="D595" s="26">
        <f t="shared" si="12"/>
        <v>2.5527192008879096E-2</v>
      </c>
    </row>
    <row r="596" spans="2:4">
      <c r="B596" s="36">
        <v>27515</v>
      </c>
      <c r="C596" s="38">
        <v>90.1</v>
      </c>
      <c r="D596" s="26">
        <f t="shared" si="12"/>
        <v>6.3503305004721344E-2</v>
      </c>
    </row>
    <row r="597" spans="2:4">
      <c r="B597" s="36">
        <v>27485</v>
      </c>
      <c r="C597" s="38">
        <v>84.72</v>
      </c>
      <c r="D597" s="26">
        <f t="shared" si="12"/>
        <v>1.1219861542134169E-2</v>
      </c>
    </row>
    <row r="598" spans="2:4">
      <c r="B598" s="36">
        <v>27454</v>
      </c>
      <c r="C598" s="38">
        <v>83.78</v>
      </c>
      <c r="D598" s="26">
        <f t="shared" si="12"/>
        <v>4.5942571785268393E-2</v>
      </c>
    </row>
    <row r="599" spans="2:4">
      <c r="B599" s="36">
        <v>27426</v>
      </c>
      <c r="C599" s="38">
        <v>80.099999999999994</v>
      </c>
      <c r="D599" s="26">
        <f t="shared" si="12"/>
        <v>0.10391400220507152</v>
      </c>
    </row>
    <row r="600" spans="2:4">
      <c r="B600" s="36">
        <v>27395</v>
      </c>
      <c r="C600" s="38">
        <v>72.56</v>
      </c>
      <c r="D600" s="26">
        <f t="shared" si="12"/>
        <v>8.1854778589533383E-2</v>
      </c>
    </row>
    <row r="601" spans="2:4">
      <c r="B601" s="36">
        <v>27364</v>
      </c>
      <c r="C601" s="38">
        <v>67.069999999999993</v>
      </c>
      <c r="D601" s="26">
        <f t="shared" si="12"/>
        <v>-6.5096180652355784E-2</v>
      </c>
    </row>
    <row r="602" spans="2:4">
      <c r="B602" s="36">
        <v>27334</v>
      </c>
      <c r="C602" s="38">
        <v>71.739999999999995</v>
      </c>
      <c r="D602" s="26">
        <f t="shared" si="12"/>
        <v>3.312211981566815E-2</v>
      </c>
    </row>
    <row r="603" spans="2:4">
      <c r="B603" s="36">
        <v>27303</v>
      </c>
      <c r="C603" s="38">
        <v>69.44</v>
      </c>
      <c r="D603" s="26">
        <f t="shared" si="12"/>
        <v>1.9377568995889494E-2</v>
      </c>
    </row>
    <row r="604" spans="2:4">
      <c r="B604" s="36">
        <v>27273</v>
      </c>
      <c r="C604" s="38">
        <v>68.12</v>
      </c>
      <c r="D604" s="26">
        <f t="shared" si="12"/>
        <v>-0.10403787978429557</v>
      </c>
    </row>
    <row r="605" spans="2:4">
      <c r="B605" s="36">
        <v>27242</v>
      </c>
      <c r="C605" s="38">
        <v>76.03</v>
      </c>
      <c r="D605" s="26">
        <f t="shared" si="12"/>
        <v>-4.135670155087634E-2</v>
      </c>
    </row>
    <row r="606" spans="2:4">
      <c r="B606" s="36">
        <v>27211</v>
      </c>
      <c r="C606" s="38">
        <v>79.31</v>
      </c>
      <c r="D606" s="26">
        <f t="shared" si="12"/>
        <v>-0.11671678360619231</v>
      </c>
    </row>
    <row r="607" spans="2:4">
      <c r="B607" s="36">
        <v>27181</v>
      </c>
      <c r="C607" s="38">
        <v>89.79</v>
      </c>
      <c r="D607" s="26">
        <f t="shared" si="12"/>
        <v>1.3382402141184357E-3</v>
      </c>
    </row>
    <row r="608" spans="2:4">
      <c r="B608" s="36">
        <v>27150</v>
      </c>
      <c r="C608" s="38">
        <v>89.67</v>
      </c>
      <c r="D608" s="26">
        <f t="shared" si="12"/>
        <v>-3.0175210902011584E-2</v>
      </c>
    </row>
    <row r="609" spans="2:4">
      <c r="B609" s="36">
        <v>27120</v>
      </c>
      <c r="C609" s="38">
        <v>92.46</v>
      </c>
      <c r="D609" s="26">
        <f t="shared" si="12"/>
        <v>-5.1108374384236543E-2</v>
      </c>
    </row>
    <row r="610" spans="2:4">
      <c r="B610" s="36">
        <v>27089</v>
      </c>
      <c r="C610" s="38">
        <v>97.44</v>
      </c>
      <c r="D610" s="26">
        <f t="shared" si="12"/>
        <v>4.2696629213483162E-2</v>
      </c>
    </row>
    <row r="611" spans="2:4">
      <c r="B611" s="36">
        <v>27061</v>
      </c>
      <c r="C611" s="38">
        <v>93.45</v>
      </c>
      <c r="D611" s="26">
        <f t="shared" si="12"/>
        <v>-2.7676620538965691E-2</v>
      </c>
    </row>
    <row r="612" spans="2:4">
      <c r="B612" s="36">
        <v>27030</v>
      </c>
      <c r="C612" s="38">
        <v>96.11</v>
      </c>
      <c r="D612" s="26">
        <f t="shared" si="12"/>
        <v>1.4032496307237796E-2</v>
      </c>
    </row>
    <row r="613" spans="2:4">
      <c r="B613" s="36">
        <v>26999</v>
      </c>
      <c r="C613" s="38">
        <v>94.78</v>
      </c>
      <c r="D613" s="26">
        <f t="shared" si="12"/>
        <v>-7.0784313725490211E-2</v>
      </c>
    </row>
    <row r="614" spans="2:4">
      <c r="B614" s="36">
        <v>26969</v>
      </c>
      <c r="C614" s="38">
        <v>102</v>
      </c>
      <c r="D614" s="26">
        <f t="shared" si="12"/>
        <v>-7.1038251366120186E-2</v>
      </c>
    </row>
    <row r="615" spans="2:4">
      <c r="B615" s="36">
        <v>26938</v>
      </c>
      <c r="C615" s="38">
        <v>109.8</v>
      </c>
      <c r="D615" s="26">
        <f t="shared" si="12"/>
        <v>3.9772727272727293E-2</v>
      </c>
    </row>
    <row r="616" spans="2:4">
      <c r="B616" s="36">
        <v>26908</v>
      </c>
      <c r="C616" s="38">
        <v>105.6</v>
      </c>
      <c r="D616" s="26">
        <f t="shared" si="12"/>
        <v>1.7341040462427681E-2</v>
      </c>
    </row>
    <row r="617" spans="2:4">
      <c r="B617" s="36">
        <v>26877</v>
      </c>
      <c r="C617" s="38">
        <v>103.8</v>
      </c>
      <c r="D617" s="26">
        <f t="shared" si="12"/>
        <v>-1.8903591682419618E-2</v>
      </c>
    </row>
    <row r="618" spans="2:4">
      <c r="B618" s="36">
        <v>26846</v>
      </c>
      <c r="C618" s="38">
        <v>105.8</v>
      </c>
      <c r="D618" s="26">
        <f t="shared" si="12"/>
        <v>9.5419847328244156E-3</v>
      </c>
    </row>
    <row r="619" spans="2:4">
      <c r="B619" s="36">
        <v>26816</v>
      </c>
      <c r="C619" s="38">
        <v>104.8</v>
      </c>
      <c r="D619" s="26">
        <f t="shared" si="12"/>
        <v>-2.2388059701492602E-2</v>
      </c>
    </row>
    <row r="620" spans="2:4">
      <c r="B620" s="36">
        <v>26785</v>
      </c>
      <c r="C620" s="38">
        <v>107.2</v>
      </c>
      <c r="D620" s="26">
        <f t="shared" si="12"/>
        <v>-2.810516772438798E-2</v>
      </c>
    </row>
    <row r="621" spans="2:4">
      <c r="B621" s="36">
        <v>26755</v>
      </c>
      <c r="C621" s="38">
        <v>110.3</v>
      </c>
      <c r="D621" s="26">
        <f t="shared" si="12"/>
        <v>-1.8683274021352392E-2</v>
      </c>
    </row>
    <row r="622" spans="2:4">
      <c r="B622" s="36">
        <v>26724</v>
      </c>
      <c r="C622" s="38">
        <v>112.4</v>
      </c>
      <c r="D622" s="26">
        <f t="shared" si="12"/>
        <v>-1.5761821366024442E-2</v>
      </c>
    </row>
    <row r="623" spans="2:4">
      <c r="B623" s="36">
        <v>26696</v>
      </c>
      <c r="C623" s="38">
        <v>114.2</v>
      </c>
      <c r="D623" s="26">
        <f t="shared" si="12"/>
        <v>-3.5472972972973027E-2</v>
      </c>
    </row>
    <row r="624" spans="2:4">
      <c r="B624" s="36">
        <v>26665</v>
      </c>
      <c r="C624" s="38">
        <v>118.4</v>
      </c>
      <c r="D624" s="26">
        <f t="shared" si="12"/>
        <v>7.6595744680851841E-3</v>
      </c>
    </row>
    <row r="625" spans="2:4">
      <c r="B625" s="36">
        <v>26634</v>
      </c>
      <c r="C625" s="38">
        <v>117.5</v>
      </c>
      <c r="D625" s="26">
        <f t="shared" si="12"/>
        <v>2.0851433536055675E-2</v>
      </c>
    </row>
    <row r="626" spans="2:4">
      <c r="B626" s="36">
        <v>26604</v>
      </c>
      <c r="C626" s="38">
        <v>115.1</v>
      </c>
      <c r="D626" s="26">
        <f t="shared" si="12"/>
        <v>5.0182481751824826E-2</v>
      </c>
    </row>
    <row r="627" spans="2:4">
      <c r="B627" s="36">
        <v>26573</v>
      </c>
      <c r="C627" s="38">
        <v>109.6</v>
      </c>
      <c r="D627" s="26">
        <f t="shared" si="12"/>
        <v>1.8281535648994041E-3</v>
      </c>
    </row>
    <row r="628" spans="2:4">
      <c r="B628" s="36">
        <v>26543</v>
      </c>
      <c r="C628" s="38">
        <v>109.4</v>
      </c>
      <c r="D628" s="26">
        <f t="shared" si="12"/>
        <v>-1.4414414414414378E-2</v>
      </c>
    </row>
    <row r="629" spans="2:4">
      <c r="B629" s="36">
        <v>26512</v>
      </c>
      <c r="C629" s="38">
        <v>111</v>
      </c>
      <c r="D629" s="26">
        <f t="shared" si="12"/>
        <v>3.5447761194029814E-2</v>
      </c>
    </row>
    <row r="630" spans="2:4">
      <c r="B630" s="36">
        <v>26481</v>
      </c>
      <c r="C630" s="38">
        <v>107.2</v>
      </c>
      <c r="D630" s="26">
        <f t="shared" si="12"/>
        <v>-7.4074074074074181E-3</v>
      </c>
    </row>
    <row r="631" spans="2:4">
      <c r="B631" s="36">
        <v>26451</v>
      </c>
      <c r="C631" s="38">
        <v>108</v>
      </c>
      <c r="D631" s="26">
        <f t="shared" si="12"/>
        <v>2.7855153203342198E-3</v>
      </c>
    </row>
    <row r="632" spans="2:4">
      <c r="B632" s="36">
        <v>26420</v>
      </c>
      <c r="C632" s="38">
        <v>107.7</v>
      </c>
      <c r="D632" s="26">
        <f t="shared" si="12"/>
        <v>-1.0110294117646967E-2</v>
      </c>
    </row>
    <row r="633" spans="2:4">
      <c r="B633" s="36">
        <v>26390</v>
      </c>
      <c r="C633" s="38">
        <v>108.8</v>
      </c>
      <c r="D633" s="26">
        <f t="shared" si="12"/>
        <v>1.021355617455888E-2</v>
      </c>
    </row>
    <row r="634" spans="2:4">
      <c r="B634" s="36">
        <v>26359</v>
      </c>
      <c r="C634" s="38">
        <v>107.7</v>
      </c>
      <c r="D634" s="26">
        <f t="shared" si="12"/>
        <v>2.3764258555132978E-2</v>
      </c>
    </row>
    <row r="635" spans="2:4">
      <c r="B635" s="36">
        <v>26330</v>
      </c>
      <c r="C635" s="38">
        <v>105.2</v>
      </c>
      <c r="D635" s="26">
        <f t="shared" si="12"/>
        <v>1.8393030009680622E-2</v>
      </c>
    </row>
    <row r="636" spans="2:4">
      <c r="B636" s="36">
        <v>26299</v>
      </c>
      <c r="C636" s="38">
        <v>103.3</v>
      </c>
      <c r="D636" s="26">
        <f t="shared" si="12"/>
        <v>4.1645658969446275E-2</v>
      </c>
    </row>
    <row r="637" spans="2:4">
      <c r="B637" s="36">
        <v>26268</v>
      </c>
      <c r="C637" s="38">
        <v>99.17</v>
      </c>
      <c r="D637" s="26">
        <f t="shared" si="12"/>
        <v>6.8872601853847915E-2</v>
      </c>
    </row>
    <row r="638" spans="2:4">
      <c r="B638" s="36">
        <v>26238</v>
      </c>
      <c r="C638" s="38">
        <v>92.78</v>
      </c>
      <c r="D638" s="26">
        <f t="shared" si="12"/>
        <v>-4.635625449686509E-2</v>
      </c>
    </row>
    <row r="639" spans="2:4">
      <c r="B639" s="36">
        <v>26207</v>
      </c>
      <c r="C639" s="38">
        <v>97.29</v>
      </c>
      <c r="D639" s="26">
        <f t="shared" si="12"/>
        <v>-2.122736418511062E-2</v>
      </c>
    </row>
    <row r="640" spans="2:4">
      <c r="B640" s="36">
        <v>26177</v>
      </c>
      <c r="C640" s="38">
        <v>99.4</v>
      </c>
      <c r="D640" s="26">
        <f t="shared" si="12"/>
        <v>2.2213081036610571E-2</v>
      </c>
    </row>
    <row r="641" spans="2:4">
      <c r="B641" s="36">
        <v>26146</v>
      </c>
      <c r="C641" s="38">
        <v>97.24</v>
      </c>
      <c r="D641" s="26">
        <f t="shared" si="12"/>
        <v>-1.7777777777777781E-2</v>
      </c>
    </row>
    <row r="642" spans="2:4">
      <c r="B642" s="36">
        <v>26115</v>
      </c>
      <c r="C642" s="38">
        <v>99</v>
      </c>
      <c r="D642" s="26">
        <f t="shared" si="12"/>
        <v>-7.2202166064981865E-3</v>
      </c>
    </row>
    <row r="643" spans="2:4">
      <c r="B643" s="36">
        <v>26085</v>
      </c>
      <c r="C643" s="38">
        <v>99.72</v>
      </c>
      <c r="D643" s="26">
        <f t="shared" si="12"/>
        <v>-1.8503937007874005E-2</v>
      </c>
    </row>
    <row r="644" spans="2:4">
      <c r="B644" s="36">
        <v>26054</v>
      </c>
      <c r="C644" s="38">
        <v>101.6</v>
      </c>
      <c r="D644" s="26">
        <f t="shared" si="12"/>
        <v>-1.3592233009708798E-2</v>
      </c>
    </row>
    <row r="645" spans="2:4">
      <c r="B645" s="36">
        <v>26024</v>
      </c>
      <c r="C645" s="38">
        <v>103</v>
      </c>
      <c r="D645" s="26">
        <f t="shared" ref="D645:D708" si="13">C645/C646-1</f>
        <v>3.4136546184738936E-2</v>
      </c>
    </row>
    <row r="646" spans="2:4">
      <c r="B646" s="36">
        <v>25993</v>
      </c>
      <c r="C646" s="38">
        <v>99.6</v>
      </c>
      <c r="D646" s="26">
        <f t="shared" si="13"/>
        <v>2.564102564102555E-2</v>
      </c>
    </row>
    <row r="647" spans="2:4">
      <c r="B647" s="36">
        <v>25965</v>
      </c>
      <c r="C647" s="38">
        <v>97.11</v>
      </c>
      <c r="D647" s="26">
        <f t="shared" si="13"/>
        <v>3.8720718793453957E-2</v>
      </c>
    </row>
    <row r="648" spans="2:4">
      <c r="B648" s="36">
        <v>25934</v>
      </c>
      <c r="C648" s="38">
        <v>93.49</v>
      </c>
      <c r="D648" s="26">
        <f t="shared" si="13"/>
        <v>3.820099944475297E-2</v>
      </c>
    </row>
    <row r="649" spans="2:4">
      <c r="B649" s="36">
        <v>25903</v>
      </c>
      <c r="C649" s="38">
        <v>90.05</v>
      </c>
      <c r="D649" s="26">
        <f t="shared" si="13"/>
        <v>6.8462268628381562E-2</v>
      </c>
    </row>
    <row r="650" spans="2:4">
      <c r="B650" s="36">
        <v>25873</v>
      </c>
      <c r="C650" s="38">
        <v>84.28</v>
      </c>
      <c r="D650" s="26">
        <f t="shared" si="13"/>
        <v>-1.0667298802892189E-3</v>
      </c>
    </row>
    <row r="651" spans="2:4">
      <c r="B651" s="36">
        <v>25842</v>
      </c>
      <c r="C651" s="38">
        <v>84.37</v>
      </c>
      <c r="D651" s="26">
        <f t="shared" si="13"/>
        <v>2.1675950593364135E-2</v>
      </c>
    </row>
    <row r="652" spans="2:4">
      <c r="B652" s="36">
        <v>25812</v>
      </c>
      <c r="C652" s="38">
        <v>82.58</v>
      </c>
      <c r="D652" s="26">
        <f t="shared" si="13"/>
        <v>5.9804928131416801E-2</v>
      </c>
    </row>
    <row r="653" spans="2:4">
      <c r="B653" s="36">
        <v>25781</v>
      </c>
      <c r="C653" s="38">
        <v>77.92</v>
      </c>
      <c r="D653" s="26">
        <f t="shared" si="13"/>
        <v>2.905441098785011E-2</v>
      </c>
    </row>
    <row r="654" spans="2:4">
      <c r="B654" s="36">
        <v>25750</v>
      </c>
      <c r="C654" s="38">
        <v>75.72</v>
      </c>
      <c r="D654" s="26">
        <f t="shared" si="13"/>
        <v>1.7198042069055397E-3</v>
      </c>
    </row>
    <row r="655" spans="2:4">
      <c r="B655" s="36">
        <v>25720</v>
      </c>
      <c r="C655" s="38">
        <v>75.59</v>
      </c>
      <c r="D655" s="26">
        <f t="shared" si="13"/>
        <v>-6.179332106231894E-3</v>
      </c>
    </row>
    <row r="656" spans="2:4">
      <c r="B656" s="36">
        <v>25689</v>
      </c>
      <c r="C656" s="38">
        <v>76.06</v>
      </c>
      <c r="D656" s="26">
        <f t="shared" si="13"/>
        <v>-0.11506689936009307</v>
      </c>
    </row>
    <row r="657" spans="2:4">
      <c r="B657" s="36">
        <v>25659</v>
      </c>
      <c r="C657" s="38">
        <v>85.95</v>
      </c>
      <c r="D657" s="26">
        <f t="shared" si="13"/>
        <v>-3.0456852791878153E-2</v>
      </c>
    </row>
    <row r="658" spans="2:4">
      <c r="B658" s="36">
        <v>25628</v>
      </c>
      <c r="C658" s="38">
        <v>88.65</v>
      </c>
      <c r="D658" s="26">
        <f t="shared" si="13"/>
        <v>1.7094997705369597E-2</v>
      </c>
    </row>
    <row r="659" spans="2:4">
      <c r="B659" s="36">
        <v>25600</v>
      </c>
      <c r="C659" s="38">
        <v>87.16</v>
      </c>
      <c r="D659" s="26">
        <f t="shared" si="13"/>
        <v>-3.4879858265972841E-2</v>
      </c>
    </row>
    <row r="660" spans="2:4">
      <c r="B660" s="36">
        <v>25569</v>
      </c>
      <c r="C660" s="38">
        <v>90.31</v>
      </c>
      <c r="D660" s="26">
        <f t="shared" si="13"/>
        <v>-8.7805948853034721E-3</v>
      </c>
    </row>
    <row r="661" spans="2:4">
      <c r="B661" s="36">
        <v>25538</v>
      </c>
      <c r="C661" s="38">
        <v>91.11</v>
      </c>
      <c r="D661" s="26">
        <f t="shared" si="13"/>
        <v>-5.3009042719052046E-2</v>
      </c>
    </row>
    <row r="662" spans="2:4">
      <c r="B662" s="36">
        <v>25508</v>
      </c>
      <c r="C662" s="38">
        <v>96.21</v>
      </c>
      <c r="D662" s="26">
        <f t="shared" si="13"/>
        <v>7.223618090452133E-3</v>
      </c>
    </row>
    <row r="663" spans="2:4">
      <c r="B663" s="36">
        <v>25477</v>
      </c>
      <c r="C663" s="38">
        <v>95.52</v>
      </c>
      <c r="D663" s="26">
        <f t="shared" si="13"/>
        <v>1.0686699820124712E-2</v>
      </c>
    </row>
    <row r="664" spans="2:4">
      <c r="B664" s="36">
        <v>25447</v>
      </c>
      <c r="C664" s="38">
        <v>94.51</v>
      </c>
      <c r="D664" s="26">
        <f t="shared" si="13"/>
        <v>3.5039286472711151E-3</v>
      </c>
    </row>
    <row r="665" spans="2:4">
      <c r="B665" s="36">
        <v>25416</v>
      </c>
      <c r="C665" s="38">
        <v>94.18</v>
      </c>
      <c r="D665" s="26">
        <f t="shared" si="13"/>
        <v>-5.5960299862737317E-3</v>
      </c>
    </row>
    <row r="666" spans="2:4">
      <c r="B666" s="36">
        <v>25385</v>
      </c>
      <c r="C666" s="38">
        <v>94.71</v>
      </c>
      <c r="D666" s="26">
        <f t="shared" si="13"/>
        <v>-4.4684284849707545E-2</v>
      </c>
    </row>
    <row r="667" spans="2:4">
      <c r="B667" s="36">
        <v>25355</v>
      </c>
      <c r="C667" s="38">
        <v>99.14</v>
      </c>
      <c r="D667" s="26">
        <f t="shared" si="13"/>
        <v>-5.2198852772466497E-2</v>
      </c>
    </row>
    <row r="668" spans="2:4">
      <c r="B668" s="36">
        <v>25324</v>
      </c>
      <c r="C668" s="38">
        <v>104.6</v>
      </c>
      <c r="D668" s="26">
        <f t="shared" si="13"/>
        <v>3.257650542941759E-2</v>
      </c>
    </row>
    <row r="669" spans="2:4">
      <c r="B669" s="36">
        <v>25294</v>
      </c>
      <c r="C669" s="38">
        <v>101.3</v>
      </c>
      <c r="D669" s="26">
        <f t="shared" si="13"/>
        <v>2.0140986908358416E-2</v>
      </c>
    </row>
    <row r="670" spans="2:4">
      <c r="B670" s="36">
        <v>25263</v>
      </c>
      <c r="C670" s="38">
        <v>99.3</v>
      </c>
      <c r="D670" s="26">
        <f t="shared" si="13"/>
        <v>-2.1674876847290636E-2</v>
      </c>
    </row>
    <row r="671" spans="2:4">
      <c r="B671" s="36">
        <v>25235</v>
      </c>
      <c r="C671" s="38">
        <v>101.5</v>
      </c>
      <c r="D671" s="26">
        <f t="shared" si="13"/>
        <v>-4.9019607843137081E-3</v>
      </c>
    </row>
    <row r="672" spans="2:4">
      <c r="B672" s="36">
        <v>25204</v>
      </c>
      <c r="C672" s="38">
        <v>102</v>
      </c>
      <c r="D672" s="26">
        <f t="shared" si="13"/>
        <v>-4.2253521126760618E-2</v>
      </c>
    </row>
    <row r="673" spans="2:4">
      <c r="B673" s="36">
        <v>25173</v>
      </c>
      <c r="C673" s="38">
        <v>106.5</v>
      </c>
      <c r="D673" s="26">
        <f t="shared" si="13"/>
        <v>1.0436432637571214E-2</v>
      </c>
    </row>
    <row r="674" spans="2:4">
      <c r="B674" s="36">
        <v>25143</v>
      </c>
      <c r="C674" s="38">
        <v>105.4</v>
      </c>
      <c r="D674" s="26">
        <f t="shared" si="13"/>
        <v>1.5414258188824803E-2</v>
      </c>
    </row>
    <row r="675" spans="2:4">
      <c r="B675" s="36">
        <v>25112</v>
      </c>
      <c r="C675" s="38">
        <v>103.8</v>
      </c>
      <c r="D675" s="26">
        <f t="shared" si="13"/>
        <v>2.4679170779861703E-2</v>
      </c>
    </row>
    <row r="676" spans="2:4">
      <c r="B676" s="36">
        <v>25082</v>
      </c>
      <c r="C676" s="38">
        <v>101.3</v>
      </c>
      <c r="D676" s="26">
        <f t="shared" si="13"/>
        <v>3.251452451330139E-2</v>
      </c>
    </row>
    <row r="677" spans="2:4">
      <c r="B677" s="36">
        <v>25051</v>
      </c>
      <c r="C677" s="38">
        <v>98.11</v>
      </c>
      <c r="D677" s="26">
        <f t="shared" si="13"/>
        <v>-2.1834496510468537E-2</v>
      </c>
    </row>
    <row r="678" spans="2:4">
      <c r="B678" s="36">
        <v>25020</v>
      </c>
      <c r="C678" s="38">
        <v>100.3</v>
      </c>
      <c r="D678" s="26">
        <f t="shared" si="13"/>
        <v>-1.9900497512438386E-3</v>
      </c>
    </row>
    <row r="679" spans="2:4">
      <c r="B679" s="36">
        <v>24990</v>
      </c>
      <c r="C679" s="38">
        <v>100.5</v>
      </c>
      <c r="D679" s="26">
        <f t="shared" si="13"/>
        <v>2.6872381730867367E-2</v>
      </c>
    </row>
    <row r="680" spans="2:4">
      <c r="B680" s="36">
        <v>24959</v>
      </c>
      <c r="C680" s="38">
        <v>97.87</v>
      </c>
      <c r="D680" s="26">
        <f t="shared" si="13"/>
        <v>2.2995714435037229E-2</v>
      </c>
    </row>
    <row r="681" spans="2:4">
      <c r="B681" s="36">
        <v>24929</v>
      </c>
      <c r="C681" s="38">
        <v>95.67</v>
      </c>
      <c r="D681" s="26">
        <f t="shared" si="13"/>
        <v>7.3857896509148091E-2</v>
      </c>
    </row>
    <row r="682" spans="2:4">
      <c r="B682" s="36">
        <v>24898</v>
      </c>
      <c r="C682" s="38">
        <v>89.09</v>
      </c>
      <c r="D682" s="26">
        <f t="shared" si="13"/>
        <v>-1.8292011019283683E-2</v>
      </c>
    </row>
    <row r="683" spans="2:4">
      <c r="B683" s="36">
        <v>24869</v>
      </c>
      <c r="C683" s="38">
        <v>90.75</v>
      </c>
      <c r="D683" s="26">
        <f t="shared" si="13"/>
        <v>-4.5138888888888951E-2</v>
      </c>
    </row>
    <row r="684" spans="2:4">
      <c r="B684" s="36">
        <v>24838</v>
      </c>
      <c r="C684" s="38">
        <v>95.04</v>
      </c>
      <c r="D684" s="26">
        <f t="shared" si="13"/>
        <v>-2.7282266526756915E-3</v>
      </c>
    </row>
    <row r="685" spans="2:4">
      <c r="B685" s="36">
        <v>24807</v>
      </c>
      <c r="C685" s="38">
        <v>95.3</v>
      </c>
      <c r="D685" s="26">
        <f t="shared" si="13"/>
        <v>2.8491258363910976E-2</v>
      </c>
    </row>
    <row r="686" spans="2:4">
      <c r="B686" s="36">
        <v>24777</v>
      </c>
      <c r="C686" s="38">
        <v>92.66</v>
      </c>
      <c r="D686" s="26">
        <f t="shared" si="13"/>
        <v>-3.136107045787162E-2</v>
      </c>
    </row>
    <row r="687" spans="2:4">
      <c r="B687" s="36">
        <v>24746</v>
      </c>
      <c r="C687" s="38">
        <v>95.66</v>
      </c>
      <c r="D687" s="26">
        <f t="shared" si="13"/>
        <v>-1.5655985805239636E-3</v>
      </c>
    </row>
    <row r="688" spans="2:4">
      <c r="B688" s="36">
        <v>24716</v>
      </c>
      <c r="C688" s="38">
        <v>95.81</v>
      </c>
      <c r="D688" s="26">
        <f t="shared" si="13"/>
        <v>1.396973224679865E-2</v>
      </c>
    </row>
    <row r="689" spans="2:4">
      <c r="B689" s="36">
        <v>24685</v>
      </c>
      <c r="C689" s="38">
        <v>94.49</v>
      </c>
      <c r="D689" s="26">
        <f t="shared" si="13"/>
        <v>1.5912267498118471E-2</v>
      </c>
    </row>
    <row r="690" spans="2:4">
      <c r="B690" s="36">
        <v>24654</v>
      </c>
      <c r="C690" s="38">
        <v>93.01</v>
      </c>
      <c r="D690" s="26">
        <f t="shared" si="13"/>
        <v>1.7280979984687805E-2</v>
      </c>
    </row>
    <row r="691" spans="2:4">
      <c r="B691" s="36">
        <v>24624</v>
      </c>
      <c r="C691" s="38">
        <v>91.43</v>
      </c>
      <c r="D691" s="26">
        <f t="shared" si="13"/>
        <v>-1.2528350793822196E-2</v>
      </c>
    </row>
    <row r="692" spans="2:4">
      <c r="B692" s="36">
        <v>24593</v>
      </c>
      <c r="C692" s="38">
        <v>92.59</v>
      </c>
      <c r="D692" s="26">
        <f t="shared" si="13"/>
        <v>1.791996481970104E-2</v>
      </c>
    </row>
    <row r="693" spans="2:4">
      <c r="B693" s="36">
        <v>24563</v>
      </c>
      <c r="C693" s="38">
        <v>90.96</v>
      </c>
      <c r="D693" s="26">
        <f t="shared" si="13"/>
        <v>1.7222097964661121E-2</v>
      </c>
    </row>
    <row r="694" spans="2:4">
      <c r="B694" s="36">
        <v>24532</v>
      </c>
      <c r="C694" s="38">
        <v>89.42</v>
      </c>
      <c r="D694" s="26">
        <f t="shared" si="13"/>
        <v>2.3580586080585997E-2</v>
      </c>
    </row>
    <row r="695" spans="2:4">
      <c r="B695" s="36">
        <v>24504</v>
      </c>
      <c r="C695" s="38">
        <v>87.36</v>
      </c>
      <c r="D695" s="26">
        <f t="shared" si="13"/>
        <v>3.4458259325044427E-2</v>
      </c>
    </row>
    <row r="696" spans="2:4">
      <c r="B696" s="36">
        <v>24473</v>
      </c>
      <c r="C696" s="38">
        <v>84.45</v>
      </c>
      <c r="D696" s="26">
        <f t="shared" si="13"/>
        <v>3.836222796016231E-2</v>
      </c>
    </row>
    <row r="697" spans="2:4">
      <c r="B697" s="36">
        <v>24442</v>
      </c>
      <c r="C697" s="38">
        <v>81.33</v>
      </c>
      <c r="D697" s="26">
        <f t="shared" si="13"/>
        <v>4.1980491418693866E-3</v>
      </c>
    </row>
    <row r="698" spans="2:4">
      <c r="B698" s="36">
        <v>24412</v>
      </c>
      <c r="C698" s="38">
        <v>80.989999999999995</v>
      </c>
      <c r="D698" s="26">
        <f t="shared" si="13"/>
        <v>5.004537793335917E-2</v>
      </c>
    </row>
    <row r="699" spans="2:4">
      <c r="B699" s="36">
        <v>24381</v>
      </c>
      <c r="C699" s="38">
        <v>77.13</v>
      </c>
      <c r="D699" s="26">
        <f t="shared" si="13"/>
        <v>-8.7392366019792833E-3</v>
      </c>
    </row>
    <row r="700" spans="2:4">
      <c r="B700" s="36">
        <v>24351</v>
      </c>
      <c r="C700" s="38">
        <v>77.81</v>
      </c>
      <c r="D700" s="26">
        <f t="shared" si="13"/>
        <v>-3.5213887166769986E-2</v>
      </c>
    </row>
    <row r="701" spans="2:4">
      <c r="B701" s="36">
        <v>24320</v>
      </c>
      <c r="C701" s="38">
        <v>80.650000000000006</v>
      </c>
      <c r="D701" s="26">
        <f t="shared" si="13"/>
        <v>-6.046132339235788E-2</v>
      </c>
    </row>
    <row r="702" spans="2:4">
      <c r="B702" s="36">
        <v>24289</v>
      </c>
      <c r="C702" s="38">
        <v>85.84</v>
      </c>
      <c r="D702" s="26">
        <f t="shared" si="13"/>
        <v>-2.5563560306762767E-3</v>
      </c>
    </row>
    <row r="703" spans="2:4">
      <c r="B703" s="36">
        <v>24259</v>
      </c>
      <c r="C703" s="38">
        <v>86.06</v>
      </c>
      <c r="D703" s="26">
        <f t="shared" si="13"/>
        <v>-8.2968425904585974E-3</v>
      </c>
    </row>
    <row r="704" spans="2:4">
      <c r="B704" s="36">
        <v>24228</v>
      </c>
      <c r="C704" s="38">
        <v>86.78</v>
      </c>
      <c r="D704" s="26">
        <f t="shared" si="13"/>
        <v>-5.2620087336244459E-2</v>
      </c>
    </row>
    <row r="705" spans="2:4">
      <c r="B705" s="36">
        <v>24198</v>
      </c>
      <c r="C705" s="38">
        <v>91.6</v>
      </c>
      <c r="D705" s="26">
        <f t="shared" si="13"/>
        <v>3.0603060306030549E-2</v>
      </c>
    </row>
    <row r="706" spans="2:4">
      <c r="B706" s="36">
        <v>24167</v>
      </c>
      <c r="C706" s="38">
        <v>88.88</v>
      </c>
      <c r="D706" s="26">
        <f t="shared" si="13"/>
        <v>-4.110475779479994E-2</v>
      </c>
    </row>
    <row r="707" spans="2:4">
      <c r="B707" s="36">
        <v>24139</v>
      </c>
      <c r="C707" s="38">
        <v>92.69</v>
      </c>
      <c r="D707" s="26">
        <f t="shared" si="13"/>
        <v>-6.7509644234889921E-3</v>
      </c>
    </row>
    <row r="708" spans="2:4">
      <c r="B708" s="36">
        <v>24108</v>
      </c>
      <c r="C708" s="38">
        <v>93.32</v>
      </c>
      <c r="D708" s="26">
        <f t="shared" si="13"/>
        <v>1.7333478687452164E-2</v>
      </c>
    </row>
    <row r="709" spans="2:4">
      <c r="B709" s="36">
        <v>24077</v>
      </c>
      <c r="C709" s="38">
        <v>91.73</v>
      </c>
      <c r="D709" s="26">
        <f t="shared" ref="D709:D772" si="14">C709/C710-1</f>
        <v>-4.5577862181226392E-3</v>
      </c>
    </row>
    <row r="710" spans="2:4">
      <c r="B710" s="36">
        <v>24047</v>
      </c>
      <c r="C710" s="38">
        <v>92.15</v>
      </c>
      <c r="D710" s="26">
        <f t="shared" si="14"/>
        <v>8.3160083160083165E-3</v>
      </c>
    </row>
    <row r="711" spans="2:4">
      <c r="B711" s="36">
        <v>24016</v>
      </c>
      <c r="C711" s="38">
        <v>91.39</v>
      </c>
      <c r="D711" s="26">
        <f t="shared" si="14"/>
        <v>2.248825240545993E-2</v>
      </c>
    </row>
    <row r="712" spans="2:4">
      <c r="B712" s="36">
        <v>23986</v>
      </c>
      <c r="C712" s="38">
        <v>89.38</v>
      </c>
      <c r="D712" s="26">
        <f t="shared" si="14"/>
        <v>3.3414267545381016E-2</v>
      </c>
    </row>
    <row r="713" spans="2:4">
      <c r="B713" s="36">
        <v>23955</v>
      </c>
      <c r="C713" s="38">
        <v>86.49</v>
      </c>
      <c r="D713" s="26">
        <f t="shared" si="14"/>
        <v>1.8607937816511599E-2</v>
      </c>
    </row>
    <row r="714" spans="2:4">
      <c r="B714" s="36">
        <v>23924</v>
      </c>
      <c r="C714" s="38">
        <v>84.91</v>
      </c>
      <c r="D714" s="26">
        <f t="shared" si="14"/>
        <v>-1.5286923800565955E-3</v>
      </c>
    </row>
    <row r="715" spans="2:4">
      <c r="B715" s="36">
        <v>23894</v>
      </c>
      <c r="C715" s="38">
        <v>85.04</v>
      </c>
      <c r="D715" s="26">
        <f t="shared" si="14"/>
        <v>-4.7491039426523218E-2</v>
      </c>
    </row>
    <row r="716" spans="2:4">
      <c r="B716" s="36">
        <v>23863</v>
      </c>
      <c r="C716" s="38">
        <v>89.28</v>
      </c>
      <c r="D716" s="26">
        <f t="shared" si="14"/>
        <v>1.4891440263726352E-2</v>
      </c>
    </row>
    <row r="717" spans="2:4">
      <c r="B717" s="36">
        <v>23833</v>
      </c>
      <c r="C717" s="38">
        <v>87.97</v>
      </c>
      <c r="D717" s="26">
        <f t="shared" si="14"/>
        <v>1.3129102844638973E-2</v>
      </c>
    </row>
    <row r="718" spans="2:4">
      <c r="B718" s="36">
        <v>23802</v>
      </c>
      <c r="C718" s="38">
        <v>86.83</v>
      </c>
      <c r="D718" s="26">
        <f t="shared" si="14"/>
        <v>9.221902017291228E-4</v>
      </c>
    </row>
    <row r="719" spans="2:4">
      <c r="B719" s="36">
        <v>23774</v>
      </c>
      <c r="C719" s="38">
        <v>86.75</v>
      </c>
      <c r="D719" s="26">
        <f t="shared" si="14"/>
        <v>7.3153738968880777E-3</v>
      </c>
    </row>
    <row r="720" spans="2:4">
      <c r="B720" s="36">
        <v>23743</v>
      </c>
      <c r="C720" s="38">
        <v>86.12</v>
      </c>
      <c r="D720" s="26">
        <f t="shared" si="14"/>
        <v>2.5726536445926707E-2</v>
      </c>
    </row>
    <row r="721" spans="2:4">
      <c r="B721" s="36">
        <v>23712</v>
      </c>
      <c r="C721" s="38">
        <v>83.96</v>
      </c>
      <c r="D721" s="26">
        <f t="shared" si="14"/>
        <v>-1.7322097378277168E-2</v>
      </c>
    </row>
    <row r="722" spans="2:4">
      <c r="B722" s="36">
        <v>23682</v>
      </c>
      <c r="C722" s="38">
        <v>85.44</v>
      </c>
      <c r="D722" s="26">
        <f t="shared" si="14"/>
        <v>6.95344725987046E-3</v>
      </c>
    </row>
    <row r="723" spans="2:4">
      <c r="B723" s="36">
        <v>23651</v>
      </c>
      <c r="C723" s="38">
        <v>84.85</v>
      </c>
      <c r="D723" s="26">
        <f t="shared" si="14"/>
        <v>1.7264117012348645E-2</v>
      </c>
    </row>
    <row r="724" spans="2:4">
      <c r="B724" s="36">
        <v>23621</v>
      </c>
      <c r="C724" s="38">
        <v>83.41</v>
      </c>
      <c r="D724" s="26">
        <f t="shared" si="14"/>
        <v>1.7195121951219416E-2</v>
      </c>
    </row>
    <row r="725" spans="2:4">
      <c r="B725" s="36">
        <v>23590</v>
      </c>
      <c r="C725" s="38">
        <v>82</v>
      </c>
      <c r="D725" s="26">
        <f t="shared" si="14"/>
        <v>-1.4659937515020371E-2</v>
      </c>
    </row>
    <row r="726" spans="2:4">
      <c r="B726" s="36">
        <v>23559</v>
      </c>
      <c r="C726" s="38">
        <v>83.22</v>
      </c>
      <c r="D726" s="26">
        <f t="shared" si="14"/>
        <v>3.7138584247258244E-2</v>
      </c>
    </row>
    <row r="727" spans="2:4">
      <c r="B727" s="36">
        <v>23529</v>
      </c>
      <c r="C727" s="38">
        <v>80.239999999999995</v>
      </c>
      <c r="D727" s="26">
        <f t="shared" si="14"/>
        <v>-5.94648166501488E-3</v>
      </c>
    </row>
    <row r="728" spans="2:4">
      <c r="B728" s="36">
        <v>23498</v>
      </c>
      <c r="C728" s="38">
        <v>80.72</v>
      </c>
      <c r="D728" s="26">
        <f t="shared" si="14"/>
        <v>9.7573179884913319E-3</v>
      </c>
    </row>
    <row r="729" spans="2:4">
      <c r="B729" s="36">
        <v>23468</v>
      </c>
      <c r="C729" s="38">
        <v>79.94</v>
      </c>
      <c r="D729" s="26">
        <f t="shared" si="14"/>
        <v>1.4467005076142181E-2</v>
      </c>
    </row>
    <row r="730" spans="2:4">
      <c r="B730" s="36">
        <v>23437</v>
      </c>
      <c r="C730" s="38">
        <v>78.8</v>
      </c>
      <c r="D730" s="26">
        <f t="shared" si="14"/>
        <v>1.8219408192272857E-2</v>
      </c>
    </row>
    <row r="731" spans="2:4">
      <c r="B731" s="36">
        <v>23408</v>
      </c>
      <c r="C731" s="38">
        <v>77.39</v>
      </c>
      <c r="D731" s="26">
        <f t="shared" si="14"/>
        <v>1.2295618051013646E-2</v>
      </c>
    </row>
    <row r="732" spans="2:4">
      <c r="B732" s="36">
        <v>23377</v>
      </c>
      <c r="C732" s="38">
        <v>76.45</v>
      </c>
      <c r="D732" s="26">
        <f t="shared" si="14"/>
        <v>3.0740191452069521E-2</v>
      </c>
    </row>
    <row r="733" spans="2:4">
      <c r="B733" s="36">
        <v>23346</v>
      </c>
      <c r="C733" s="38">
        <v>74.17</v>
      </c>
      <c r="D733" s="26">
        <f t="shared" si="14"/>
        <v>2.1343982374001591E-2</v>
      </c>
    </row>
    <row r="734" spans="2:4">
      <c r="B734" s="36">
        <v>23316</v>
      </c>
      <c r="C734" s="38">
        <v>72.62</v>
      </c>
      <c r="D734" s="26">
        <f t="shared" si="14"/>
        <v>-5.6141311789674742E-3</v>
      </c>
    </row>
    <row r="735" spans="2:4">
      <c r="B735" s="36">
        <v>23285</v>
      </c>
      <c r="C735" s="38">
        <v>73.03</v>
      </c>
      <c r="D735" s="26">
        <f t="shared" si="14"/>
        <v>2.4708304735758801E-3</v>
      </c>
    </row>
    <row r="736" spans="2:4">
      <c r="B736" s="36">
        <v>23255</v>
      </c>
      <c r="C736" s="38">
        <v>72.849999999999994</v>
      </c>
      <c r="D736" s="26">
        <f t="shared" si="14"/>
        <v>2.6345449422372269E-2</v>
      </c>
    </row>
    <row r="737" spans="2:4">
      <c r="B737" s="36">
        <v>23224</v>
      </c>
      <c r="C737" s="38">
        <v>70.98</v>
      </c>
      <c r="D737" s="26">
        <f t="shared" si="14"/>
        <v>2.7653105545099255E-2</v>
      </c>
    </row>
    <row r="738" spans="2:4">
      <c r="B738" s="36">
        <v>23193</v>
      </c>
      <c r="C738" s="38">
        <v>69.069999999999993</v>
      </c>
      <c r="D738" s="26">
        <f t="shared" si="14"/>
        <v>-1.4833832548851844E-2</v>
      </c>
    </row>
    <row r="739" spans="2:4">
      <c r="B739" s="36">
        <v>23163</v>
      </c>
      <c r="C739" s="38">
        <v>70.11</v>
      </c>
      <c r="D739" s="26">
        <f t="shared" si="14"/>
        <v>-4.2771599657831505E-4</v>
      </c>
    </row>
    <row r="740" spans="2:4">
      <c r="B740" s="36">
        <v>23132</v>
      </c>
      <c r="C740" s="38">
        <v>70.14</v>
      </c>
      <c r="D740" s="26">
        <f t="shared" si="14"/>
        <v>2.0069808027923131E-2</v>
      </c>
    </row>
    <row r="741" spans="2:4">
      <c r="B741" s="36">
        <v>23102</v>
      </c>
      <c r="C741" s="38">
        <v>68.760000000000005</v>
      </c>
      <c r="D741" s="26">
        <f t="shared" si="14"/>
        <v>4.7053449063499286E-2</v>
      </c>
    </row>
    <row r="742" spans="2:4">
      <c r="B742" s="36">
        <v>23071</v>
      </c>
      <c r="C742" s="38">
        <v>65.67</v>
      </c>
      <c r="D742" s="26">
        <f t="shared" si="14"/>
        <v>-3.7924757281553312E-3</v>
      </c>
    </row>
    <row r="743" spans="2:4">
      <c r="B743" s="36">
        <v>23043</v>
      </c>
      <c r="C743" s="38">
        <v>65.92</v>
      </c>
      <c r="D743" s="26">
        <f t="shared" si="14"/>
        <v>1.321856747617578E-2</v>
      </c>
    </row>
    <row r="744" spans="2:4">
      <c r="B744" s="36">
        <v>23012</v>
      </c>
      <c r="C744" s="38">
        <v>65.06</v>
      </c>
      <c r="D744" s="26">
        <f t="shared" si="14"/>
        <v>3.863346104725407E-2</v>
      </c>
    </row>
    <row r="745" spans="2:4">
      <c r="B745" s="36">
        <v>22981</v>
      </c>
      <c r="C745" s="38">
        <v>62.64</v>
      </c>
      <c r="D745" s="26">
        <f t="shared" si="14"/>
        <v>4.3304463690872819E-2</v>
      </c>
    </row>
    <row r="746" spans="2:4">
      <c r="B746" s="36">
        <v>22951</v>
      </c>
      <c r="C746" s="38">
        <v>60.04</v>
      </c>
      <c r="D746" s="26">
        <f t="shared" si="14"/>
        <v>6.8897988249955411E-2</v>
      </c>
    </row>
    <row r="747" spans="2:4">
      <c r="B747" s="36">
        <v>22920</v>
      </c>
      <c r="C747" s="38">
        <v>56.17</v>
      </c>
      <c r="D747" s="26">
        <f t="shared" si="14"/>
        <v>-3.1551724137931059E-2</v>
      </c>
    </row>
    <row r="748" spans="2:4">
      <c r="B748" s="36">
        <v>22890</v>
      </c>
      <c r="C748" s="38">
        <v>58</v>
      </c>
      <c r="D748" s="26">
        <f t="shared" si="14"/>
        <v>-8.8858509911141637E-3</v>
      </c>
    </row>
    <row r="749" spans="2:4">
      <c r="B749" s="36">
        <v>22859</v>
      </c>
      <c r="C749" s="38">
        <v>58.52</v>
      </c>
      <c r="D749" s="26">
        <f t="shared" si="14"/>
        <v>2.720730208881883E-2</v>
      </c>
    </row>
    <row r="750" spans="2:4">
      <c r="B750" s="36">
        <v>22828</v>
      </c>
      <c r="C750" s="38">
        <v>56.97</v>
      </c>
      <c r="D750" s="26">
        <f t="shared" si="14"/>
        <v>2.4087722451914262E-2</v>
      </c>
    </row>
    <row r="751" spans="2:4">
      <c r="B751" s="36">
        <v>22798</v>
      </c>
      <c r="C751" s="38">
        <v>55.63</v>
      </c>
      <c r="D751" s="26">
        <f t="shared" si="14"/>
        <v>-0.11684394348309257</v>
      </c>
    </row>
    <row r="752" spans="2:4">
      <c r="B752" s="36">
        <v>22767</v>
      </c>
      <c r="C752" s="38">
        <v>62.99</v>
      </c>
      <c r="D752" s="26">
        <f t="shared" si="14"/>
        <v>-7.4357090374724377E-2</v>
      </c>
    </row>
    <row r="753" spans="2:4">
      <c r="B753" s="36">
        <v>22737</v>
      </c>
      <c r="C753" s="38">
        <v>68.05</v>
      </c>
      <c r="D753" s="26">
        <f t="shared" si="14"/>
        <v>-3.1867975529947468E-2</v>
      </c>
    </row>
    <row r="754" spans="2:4">
      <c r="B754" s="36">
        <v>22706</v>
      </c>
      <c r="C754" s="38">
        <v>70.290000000000006</v>
      </c>
      <c r="D754" s="26">
        <f t="shared" si="14"/>
        <v>9.9686698946177543E-4</v>
      </c>
    </row>
    <row r="755" spans="2:4">
      <c r="B755" s="36">
        <v>22678</v>
      </c>
      <c r="C755" s="38">
        <v>70.22</v>
      </c>
      <c r="D755" s="26">
        <f t="shared" si="14"/>
        <v>1.6649775589981264E-2</v>
      </c>
    </row>
    <row r="756" spans="2:4">
      <c r="B756" s="36">
        <v>22647</v>
      </c>
      <c r="C756" s="38">
        <v>69.069999999999993</v>
      </c>
      <c r="D756" s="26">
        <f t="shared" si="14"/>
        <v>-3.7217730694173445E-2</v>
      </c>
    </row>
    <row r="757" spans="2:4">
      <c r="B757" s="36">
        <v>22616</v>
      </c>
      <c r="C757" s="38">
        <v>71.739999999999995</v>
      </c>
      <c r="D757" s="26">
        <f t="shared" si="14"/>
        <v>9.28531232414187E-3</v>
      </c>
    </row>
    <row r="758" spans="2:4">
      <c r="B758" s="36">
        <v>22586</v>
      </c>
      <c r="C758" s="38">
        <v>71.08</v>
      </c>
      <c r="D758" s="26">
        <f t="shared" si="14"/>
        <v>4.5294117647058707E-2</v>
      </c>
    </row>
    <row r="759" spans="2:4">
      <c r="B759" s="36">
        <v>22555</v>
      </c>
      <c r="C759" s="38">
        <v>68</v>
      </c>
      <c r="D759" s="26">
        <f t="shared" si="14"/>
        <v>1.1002081474873471E-2</v>
      </c>
    </row>
    <row r="760" spans="2:4">
      <c r="B760" s="36">
        <v>22525</v>
      </c>
      <c r="C760" s="38">
        <v>67.260000000000005</v>
      </c>
      <c r="D760" s="26">
        <f t="shared" si="14"/>
        <v>-7.8182622805723634E-3</v>
      </c>
    </row>
    <row r="761" spans="2:4">
      <c r="B761" s="36">
        <v>22494</v>
      </c>
      <c r="C761" s="38">
        <v>67.790000000000006</v>
      </c>
      <c r="D761" s="26">
        <f t="shared" si="14"/>
        <v>3.5910757946210348E-2</v>
      </c>
    </row>
    <row r="762" spans="2:4">
      <c r="B762" s="36">
        <v>22463</v>
      </c>
      <c r="C762" s="38">
        <v>65.44</v>
      </c>
      <c r="D762" s="26">
        <f t="shared" si="14"/>
        <v>-2.7430661383724964E-3</v>
      </c>
    </row>
    <row r="763" spans="2:4">
      <c r="B763" s="36">
        <v>22433</v>
      </c>
      <c r="C763" s="38">
        <v>65.62</v>
      </c>
      <c r="D763" s="26">
        <f t="shared" si="14"/>
        <v>-1.3233082706766819E-2</v>
      </c>
    </row>
    <row r="764" spans="2:4">
      <c r="B764" s="36">
        <v>22402</v>
      </c>
      <c r="C764" s="38">
        <v>66.5</v>
      </c>
      <c r="D764" s="26">
        <f t="shared" si="14"/>
        <v>1.017773051800086E-2</v>
      </c>
    </row>
    <row r="765" spans="2:4">
      <c r="B765" s="36">
        <v>22372</v>
      </c>
      <c r="C765" s="38">
        <v>65.83</v>
      </c>
      <c r="D765" s="26">
        <f t="shared" si="14"/>
        <v>2.6668746101060403E-2</v>
      </c>
    </row>
    <row r="766" spans="2:4">
      <c r="B766" s="36">
        <v>22341</v>
      </c>
      <c r="C766" s="38">
        <v>64.12</v>
      </c>
      <c r="D766" s="26">
        <f t="shared" si="14"/>
        <v>3.1365610423033763E-2</v>
      </c>
    </row>
    <row r="767" spans="2:4">
      <c r="B767" s="36">
        <v>22313</v>
      </c>
      <c r="C767" s="38">
        <v>62.17</v>
      </c>
      <c r="D767" s="26">
        <f t="shared" si="14"/>
        <v>4.1024782317481634E-2</v>
      </c>
    </row>
    <row r="768" spans="2:4">
      <c r="B768" s="36">
        <v>22282</v>
      </c>
      <c r="C768" s="38">
        <v>59.72</v>
      </c>
      <c r="D768" s="26">
        <f t="shared" si="14"/>
        <v>5.1408450704225395E-2</v>
      </c>
    </row>
    <row r="769" spans="2:4">
      <c r="B769" s="36">
        <v>22251</v>
      </c>
      <c r="C769" s="38">
        <v>56.8</v>
      </c>
      <c r="D769" s="26">
        <f t="shared" si="14"/>
        <v>2.3976924463674054E-2</v>
      </c>
    </row>
    <row r="770" spans="2:4">
      <c r="B770" s="36">
        <v>22221</v>
      </c>
      <c r="C770" s="38">
        <v>55.47</v>
      </c>
      <c r="D770" s="26">
        <f t="shared" si="14"/>
        <v>3.2384142936906724E-2</v>
      </c>
    </row>
    <row r="771" spans="2:4">
      <c r="B771" s="36">
        <v>22190</v>
      </c>
      <c r="C771" s="38">
        <v>53.73</v>
      </c>
      <c r="D771" s="26">
        <f t="shared" si="14"/>
        <v>-1.9704433497537033E-2</v>
      </c>
    </row>
    <row r="772" spans="2:4">
      <c r="B772" s="36">
        <v>22160</v>
      </c>
      <c r="C772" s="38">
        <v>54.81</v>
      </c>
      <c r="D772" s="26">
        <f t="shared" si="14"/>
        <v>-3.0083171120155683E-2</v>
      </c>
    </row>
    <row r="773" spans="2:4">
      <c r="B773" s="36">
        <v>22129</v>
      </c>
      <c r="C773" s="38">
        <v>56.51</v>
      </c>
      <c r="D773" s="26">
        <f t="shared" ref="D773:D790" si="15">C773/C774-1</f>
        <v>1.1998567335243404E-2</v>
      </c>
    </row>
    <row r="774" spans="2:4">
      <c r="B774" s="36">
        <v>22098</v>
      </c>
      <c r="C774" s="38">
        <v>55.84</v>
      </c>
      <c r="D774" s="26">
        <f t="shared" si="15"/>
        <v>-2.479916171847707E-2</v>
      </c>
    </row>
    <row r="775" spans="2:4">
      <c r="B775" s="36">
        <v>22068</v>
      </c>
      <c r="C775" s="38">
        <v>57.26</v>
      </c>
      <c r="D775" s="26">
        <f t="shared" si="15"/>
        <v>3.6943136544730137E-2</v>
      </c>
    </row>
    <row r="776" spans="2:4">
      <c r="B776" s="36">
        <v>22037</v>
      </c>
      <c r="C776" s="38">
        <v>55.22</v>
      </c>
      <c r="D776" s="26">
        <f t="shared" si="15"/>
        <v>-9.1512650278126051E-3</v>
      </c>
    </row>
    <row r="777" spans="2:4">
      <c r="B777" s="36">
        <v>22007</v>
      </c>
      <c r="C777" s="38">
        <v>55.73</v>
      </c>
      <c r="D777" s="26">
        <f t="shared" si="15"/>
        <v>1.290439840058144E-2</v>
      </c>
    </row>
    <row r="778" spans="2:4">
      <c r="B778" s="36">
        <v>21976</v>
      </c>
      <c r="C778" s="38">
        <v>55.02</v>
      </c>
      <c r="D778" s="26">
        <f t="shared" si="15"/>
        <v>-1.3624955181068432E-2</v>
      </c>
    </row>
    <row r="779" spans="2:4">
      <c r="B779" s="36">
        <v>21947</v>
      </c>
      <c r="C779" s="38">
        <v>55.78</v>
      </c>
      <c r="D779" s="26">
        <f t="shared" si="15"/>
        <v>-3.8773048423229373E-2</v>
      </c>
    </row>
    <row r="780" spans="2:4">
      <c r="B780" s="36">
        <v>21916</v>
      </c>
      <c r="C780" s="38">
        <v>58.03</v>
      </c>
      <c r="D780" s="26">
        <f t="shared" si="15"/>
        <v>-1.743989163562476E-2</v>
      </c>
    </row>
    <row r="781" spans="2:4">
      <c r="B781" s="36">
        <v>21885</v>
      </c>
      <c r="C781" s="38">
        <v>59.06</v>
      </c>
      <c r="D781" s="26">
        <f t="shared" si="15"/>
        <v>3.1976236239734446E-2</v>
      </c>
    </row>
    <row r="782" spans="2:4">
      <c r="B782" s="36">
        <v>21855</v>
      </c>
      <c r="C782" s="38">
        <v>57.23</v>
      </c>
      <c r="D782" s="26">
        <f t="shared" si="15"/>
        <v>4.0350877192982804E-3</v>
      </c>
    </row>
    <row r="783" spans="2:4">
      <c r="B783" s="36">
        <v>21824</v>
      </c>
      <c r="C783" s="38">
        <v>57</v>
      </c>
      <c r="D783" s="26">
        <f t="shared" si="15"/>
        <v>-8.7642418930755639E-4</v>
      </c>
    </row>
    <row r="784" spans="2:4">
      <c r="B784" s="36">
        <v>21794</v>
      </c>
      <c r="C784" s="38">
        <v>57.05</v>
      </c>
      <c r="D784" s="26">
        <f t="shared" si="15"/>
        <v>-3.9562289562289576E-2</v>
      </c>
    </row>
    <row r="785" spans="2:4">
      <c r="B785" s="36">
        <v>21763</v>
      </c>
      <c r="C785" s="38">
        <v>59.4</v>
      </c>
      <c r="D785" s="26">
        <f t="shared" si="15"/>
        <v>-5.6913290927352866E-3</v>
      </c>
    </row>
    <row r="786" spans="2:4">
      <c r="B786" s="36">
        <v>21732</v>
      </c>
      <c r="C786" s="38">
        <v>59.74</v>
      </c>
      <c r="D786" s="26">
        <f t="shared" si="15"/>
        <v>3.967977723633842E-2</v>
      </c>
    </row>
    <row r="787" spans="2:4">
      <c r="B787" s="36">
        <v>21702</v>
      </c>
      <c r="C787" s="38">
        <v>57.46</v>
      </c>
      <c r="D787" s="26">
        <f t="shared" si="15"/>
        <v>-8.6266390614216926E-3</v>
      </c>
    </row>
    <row r="788" spans="2:4">
      <c r="B788" s="36">
        <v>21671</v>
      </c>
      <c r="C788" s="38">
        <v>57.96</v>
      </c>
      <c r="D788" s="26">
        <f t="shared" si="15"/>
        <v>1.5061295971978916E-2</v>
      </c>
    </row>
    <row r="789" spans="2:4">
      <c r="B789" s="36">
        <v>21641</v>
      </c>
      <c r="C789" s="38">
        <v>57.1</v>
      </c>
      <c r="D789" s="26">
        <f t="shared" si="15"/>
        <v>1.6737891737891752E-2</v>
      </c>
    </row>
    <row r="790" spans="2:4">
      <c r="B790" s="36">
        <v>21610</v>
      </c>
      <c r="C790" s="38">
        <v>56.16</v>
      </c>
      <c r="D790" s="26">
        <f t="shared" si="15"/>
        <v>2.5378857038524716E-2</v>
      </c>
    </row>
    <row r="791" spans="2:4">
      <c r="B791" s="36">
        <v>21582</v>
      </c>
      <c r="C791" s="38">
        <v>54.77</v>
      </c>
      <c r="D791" s="26" t="e">
        <f>C791/#REF!-1</f>
        <v>#REF!</v>
      </c>
    </row>
    <row r="792" spans="2:4">
      <c r="B792" s="16"/>
      <c r="C792"/>
      <c r="D792"/>
    </row>
    <row r="793" spans="2:4">
      <c r="C793" s="3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96BD-05A9-4322-9128-D8D0D41A1FEE}">
  <dimension ref="B1:P793"/>
  <sheetViews>
    <sheetView showGridLines="0" zoomScaleNormal="100" workbookViewId="0">
      <selection activeCell="R37" sqref="R37"/>
    </sheetView>
  </sheetViews>
  <sheetFormatPr defaultRowHeight="14.4"/>
  <cols>
    <col min="1" max="1" width="2.33203125" customWidth="1"/>
    <col min="2" max="2" width="11.21875" style="40" customWidth="1"/>
    <col min="7" max="7" width="23" bestFit="1" customWidth="1"/>
    <col min="8" max="8" width="14.33203125" bestFit="1" customWidth="1"/>
    <col min="10" max="10" width="18.21875" customWidth="1"/>
    <col min="13" max="13" width="11.109375" customWidth="1"/>
    <col min="14" max="14" width="13.5546875" customWidth="1"/>
    <col min="16" max="16" width="16.21875" bestFit="1" customWidth="1"/>
  </cols>
  <sheetData>
    <row r="1" spans="2:16">
      <c r="B1" s="59" t="s">
        <v>105</v>
      </c>
      <c r="C1" s="54" t="s">
        <v>108</v>
      </c>
      <c r="F1" s="17" t="s">
        <v>2</v>
      </c>
      <c r="G1" s="18" t="s">
        <v>118</v>
      </c>
    </row>
    <row r="2" spans="2:16" ht="4.05" customHeight="1">
      <c r="B2" s="60"/>
      <c r="C2" s="2"/>
      <c r="F2" s="61"/>
      <c r="G2" s="61"/>
    </row>
    <row r="3" spans="2:16">
      <c r="B3" s="40">
        <v>45545</v>
      </c>
      <c r="C3" s="41">
        <v>3.6499999999999998E-2</v>
      </c>
      <c r="F3" s="16">
        <v>1959</v>
      </c>
      <c r="G3" s="26">
        <f>AVERAGEIFS($C$3:$C$792,$B$3:$B$792,"&gt;="&amp;DATE(F3,1,1),$B$3:$B$792,"&lt;="&amp;DATE(F3,12,31))</f>
        <v>4.3333333333333335E-2</v>
      </c>
      <c r="J3" s="40" t="s">
        <v>147</v>
      </c>
      <c r="K3" t="s">
        <v>1</v>
      </c>
    </row>
    <row r="4" spans="2:16" ht="15" thickBot="1">
      <c r="B4" s="40">
        <v>45536</v>
      </c>
      <c r="C4" s="41">
        <v>3.8399999999999997E-2</v>
      </c>
      <c r="F4" s="16">
        <v>1960</v>
      </c>
      <c r="G4" s="26">
        <f>AVERAGEIFS($C$3:$C$792,$B$3:$B$792,"&gt;="&amp;DATE(F4,1,1),$B$3:$B$792,"&lt;="&amp;DATE(F4,12,31))</f>
        <v>4.1166666666666664E-2</v>
      </c>
    </row>
    <row r="5" spans="2:16">
      <c r="B5" s="40">
        <v>45505</v>
      </c>
      <c r="C5" s="41">
        <v>3.8699999999999998E-2</v>
      </c>
      <c r="F5" s="16">
        <v>1961</v>
      </c>
      <c r="G5" s="26">
        <f t="shared" ref="G5:G68" si="0">AVERAGEIFS($C$3:$C$792,$B$3:$B$792,"&gt;="&amp;DATE(F5,1,1),$B$3:$B$792,"&lt;="&amp;DATE(F5,12,31))</f>
        <v>3.8824999999999998E-2</v>
      </c>
      <c r="P5" s="3" t="s">
        <v>119</v>
      </c>
    </row>
    <row r="6" spans="2:16">
      <c r="B6" s="40">
        <v>45474</v>
      </c>
      <c r="C6" s="41">
        <v>4.2500000000000003E-2</v>
      </c>
      <c r="F6" s="16">
        <v>1962</v>
      </c>
      <c r="G6" s="26">
        <f t="shared" si="0"/>
        <v>3.9458333333333338E-2</v>
      </c>
    </row>
    <row r="7" spans="2:16">
      <c r="B7" s="40">
        <v>45444</v>
      </c>
      <c r="C7" s="41">
        <v>4.3099999999999999E-2</v>
      </c>
      <c r="F7" s="16">
        <v>1963</v>
      </c>
      <c r="G7" s="26">
        <f t="shared" si="0"/>
        <v>4.0024999999999998E-2</v>
      </c>
    </row>
    <row r="8" spans="2:16">
      <c r="B8" s="40">
        <v>45413</v>
      </c>
      <c r="C8" s="41">
        <v>4.48E-2</v>
      </c>
      <c r="F8" s="16">
        <v>1964</v>
      </c>
      <c r="G8" s="26">
        <f t="shared" si="0"/>
        <v>4.1866666666666663E-2</v>
      </c>
      <c r="M8" s="67" t="s">
        <v>170</v>
      </c>
      <c r="N8" s="67" t="s">
        <v>169</v>
      </c>
      <c r="O8" s="14">
        <f>G68</f>
        <v>4.1419999999999998E-2</v>
      </c>
    </row>
    <row r="9" spans="2:16">
      <c r="B9" s="40">
        <v>45383</v>
      </c>
      <c r="C9" s="41">
        <v>4.5400000000000003E-2</v>
      </c>
      <c r="F9" s="16">
        <v>1965</v>
      </c>
      <c r="G9" s="26">
        <f t="shared" si="0"/>
        <v>4.2825000000000002E-2</v>
      </c>
    </row>
    <row r="10" spans="2:16">
      <c r="B10" s="40">
        <v>45352</v>
      </c>
      <c r="C10" s="41">
        <v>4.2099999999999999E-2</v>
      </c>
      <c r="F10" s="16">
        <v>1966</v>
      </c>
      <c r="G10" s="26">
        <f t="shared" si="0"/>
        <v>4.9233333333333344E-2</v>
      </c>
      <c r="M10" s="67" t="s">
        <v>161</v>
      </c>
      <c r="N10" s="67" t="s">
        <v>138</v>
      </c>
      <c r="O10" s="15">
        <f>AVERAGE(G64:G68)</f>
        <v>2.6773999999999999E-2</v>
      </c>
    </row>
    <row r="11" spans="2:16">
      <c r="B11" s="40">
        <v>45323</v>
      </c>
      <c r="C11" s="41">
        <v>4.2099999999999999E-2</v>
      </c>
      <c r="F11" s="16">
        <v>1967</v>
      </c>
      <c r="G11" s="26">
        <f t="shared" si="0"/>
        <v>5.0733333333333332E-2</v>
      </c>
    </row>
    <row r="12" spans="2:16">
      <c r="B12" s="40">
        <v>45292</v>
      </c>
      <c r="C12" s="41">
        <v>4.0599999999999997E-2</v>
      </c>
      <c r="F12" s="16">
        <v>1968</v>
      </c>
      <c r="G12" s="26">
        <f t="shared" si="0"/>
        <v>5.6458333333333333E-2</v>
      </c>
      <c r="M12" s="67" t="s">
        <v>171</v>
      </c>
      <c r="N12" s="67" t="s">
        <v>139</v>
      </c>
      <c r="O12" s="15">
        <f>AVERAGE(G62:G68)</f>
        <v>2.6343333333333337E-2</v>
      </c>
    </row>
    <row r="13" spans="2:16">
      <c r="B13" s="40">
        <v>45261</v>
      </c>
      <c r="C13" s="41">
        <v>4.02E-2</v>
      </c>
      <c r="F13" s="16">
        <v>1969</v>
      </c>
      <c r="G13" s="26">
        <f t="shared" si="0"/>
        <v>6.6708333333333328E-2</v>
      </c>
    </row>
    <row r="14" spans="2:16">
      <c r="B14" s="40">
        <v>45231</v>
      </c>
      <c r="C14" s="41">
        <v>4.4999999999999998E-2</v>
      </c>
      <c r="F14" s="16">
        <v>1970</v>
      </c>
      <c r="G14" s="26">
        <f t="shared" si="0"/>
        <v>7.3483333333333331E-2</v>
      </c>
      <c r="M14" s="67" t="s">
        <v>161</v>
      </c>
      <c r="N14" s="67" t="s">
        <v>163</v>
      </c>
      <c r="O14" s="15">
        <f>AVERAGE(G59:G68)</f>
        <v>2.4746999999999998E-2</v>
      </c>
    </row>
    <row r="15" spans="2:16">
      <c r="B15" s="40">
        <v>45200</v>
      </c>
      <c r="C15" s="41">
        <v>4.8000000000000001E-2</v>
      </c>
      <c r="F15" s="16">
        <v>1971</v>
      </c>
      <c r="G15" s="26">
        <f t="shared" si="0"/>
        <v>6.1591666666666676E-2</v>
      </c>
    </row>
    <row r="16" spans="2:16">
      <c r="B16" s="40">
        <v>45170</v>
      </c>
      <c r="C16" s="41">
        <v>4.3799999999999999E-2</v>
      </c>
      <c r="F16" s="16">
        <v>1972</v>
      </c>
      <c r="G16" s="26">
        <f t="shared" si="0"/>
        <v>6.2099999999999989E-2</v>
      </c>
      <c r="M16" s="67" t="s">
        <v>161</v>
      </c>
      <c r="N16" s="67" t="s">
        <v>164</v>
      </c>
      <c r="O16" s="15">
        <f>AVERAGE(G54:G68)</f>
        <v>2.4960222222222227E-2</v>
      </c>
    </row>
    <row r="17" spans="2:15">
      <c r="B17" s="40">
        <v>45139</v>
      </c>
      <c r="C17" s="41">
        <v>4.1700000000000001E-2</v>
      </c>
      <c r="F17" s="16">
        <v>1973</v>
      </c>
      <c r="G17" s="26">
        <f t="shared" si="0"/>
        <v>6.8425E-2</v>
      </c>
    </row>
    <row r="18" spans="2:15">
      <c r="B18" s="40">
        <v>45108</v>
      </c>
      <c r="C18" s="41">
        <v>3.9E-2</v>
      </c>
      <c r="F18" s="16">
        <v>1974</v>
      </c>
      <c r="G18" s="26">
        <f t="shared" si="0"/>
        <v>7.5575000000000003E-2</v>
      </c>
      <c r="M18" s="67" t="s">
        <v>161</v>
      </c>
      <c r="N18" s="67" t="s">
        <v>165</v>
      </c>
      <c r="O18" s="15">
        <f>AVERAGE(G49:G68)</f>
        <v>2.9036416666666669E-2</v>
      </c>
    </row>
    <row r="19" spans="2:15">
      <c r="B19" s="40">
        <v>45078</v>
      </c>
      <c r="C19" s="41">
        <v>3.7499999999999999E-2</v>
      </c>
      <c r="F19" s="16">
        <v>1975</v>
      </c>
      <c r="G19" s="26">
        <f t="shared" si="0"/>
        <v>7.9875000000000002E-2</v>
      </c>
    </row>
    <row r="20" spans="2:15">
      <c r="B20" s="40">
        <v>45047</v>
      </c>
      <c r="C20" s="41">
        <v>3.5700000000000003E-2</v>
      </c>
      <c r="F20" s="16">
        <v>1976</v>
      </c>
      <c r="G20" s="26">
        <f t="shared" si="0"/>
        <v>7.6116666666666666E-2</v>
      </c>
      <c r="M20" s="67" t="s">
        <v>161</v>
      </c>
      <c r="N20" s="67" t="s">
        <v>166</v>
      </c>
      <c r="O20" s="15">
        <f>AVERAGE(G39:G68)</f>
        <v>3.7430111111111095E-2</v>
      </c>
    </row>
    <row r="21" spans="2:15">
      <c r="B21" s="40">
        <v>45017</v>
      </c>
      <c r="C21" s="41">
        <v>3.4599999999999999E-2</v>
      </c>
      <c r="F21" s="16">
        <v>1977</v>
      </c>
      <c r="G21" s="26">
        <f t="shared" si="0"/>
        <v>7.4191666666666656E-2</v>
      </c>
    </row>
    <row r="22" spans="2:15">
      <c r="B22" s="40">
        <v>44986</v>
      </c>
      <c r="C22" s="41">
        <v>3.6600000000000001E-2</v>
      </c>
      <c r="F22" s="16">
        <v>1978</v>
      </c>
      <c r="G22" s="26">
        <f t="shared" si="0"/>
        <v>8.4100000000000008E-2</v>
      </c>
      <c r="M22" s="67" t="s">
        <v>161</v>
      </c>
      <c r="N22" s="67" t="s">
        <v>167</v>
      </c>
      <c r="O22" s="15">
        <f>AVERAGE(G19:G68)</f>
        <v>5.9096233333333352E-2</v>
      </c>
    </row>
    <row r="23" spans="2:15">
      <c r="B23" s="40">
        <v>44958</v>
      </c>
      <c r="C23" s="41">
        <v>3.7499999999999999E-2</v>
      </c>
      <c r="F23" s="16">
        <v>1979</v>
      </c>
      <c r="G23" s="26">
        <f t="shared" si="0"/>
        <v>9.4424999999999995E-2</v>
      </c>
    </row>
    <row r="24" spans="2:15">
      <c r="B24" s="40">
        <v>44927</v>
      </c>
      <c r="C24" s="41">
        <v>3.5299999999999998E-2</v>
      </c>
      <c r="F24" s="16">
        <v>1980</v>
      </c>
      <c r="G24" s="26">
        <f t="shared" si="0"/>
        <v>0.11460000000000002</v>
      </c>
    </row>
    <row r="25" spans="2:15">
      <c r="B25" s="40">
        <v>44896</v>
      </c>
      <c r="C25" s="41">
        <v>3.6200000000000003E-2</v>
      </c>
      <c r="F25" s="16">
        <v>1981</v>
      </c>
      <c r="G25" s="26">
        <f t="shared" si="0"/>
        <v>0.13910833333333331</v>
      </c>
    </row>
    <row r="26" spans="2:15">
      <c r="B26" s="40">
        <v>44866</v>
      </c>
      <c r="C26" s="41">
        <v>3.8899999999999997E-2</v>
      </c>
      <c r="F26" s="16">
        <v>1982</v>
      </c>
      <c r="G26" s="26">
        <f t="shared" si="0"/>
        <v>0.13001666666666667</v>
      </c>
    </row>
    <row r="27" spans="2:15">
      <c r="B27" s="40">
        <v>44835</v>
      </c>
      <c r="C27" s="41">
        <v>3.9800000000000002E-2</v>
      </c>
      <c r="F27" s="16">
        <v>1983</v>
      </c>
      <c r="G27" s="26">
        <f t="shared" si="0"/>
        <v>0.11105</v>
      </c>
    </row>
    <row r="28" spans="2:15">
      <c r="B28" s="40">
        <v>44805</v>
      </c>
      <c r="C28" s="41">
        <v>3.5200000000000002E-2</v>
      </c>
      <c r="F28" s="16">
        <v>1984</v>
      </c>
      <c r="G28" s="26">
        <f t="shared" si="0"/>
        <v>0.12438333333333335</v>
      </c>
    </row>
    <row r="29" spans="2:15">
      <c r="B29" s="40">
        <v>44774</v>
      </c>
      <c r="C29" s="41">
        <v>2.9000000000000001E-2</v>
      </c>
      <c r="F29" s="16">
        <v>1985</v>
      </c>
      <c r="G29" s="26">
        <f t="shared" si="0"/>
        <v>0.10623333333333333</v>
      </c>
    </row>
    <row r="30" spans="2:15">
      <c r="B30" s="40">
        <v>44743</v>
      </c>
      <c r="C30" s="41">
        <v>2.9000000000000001E-2</v>
      </c>
      <c r="F30" s="16">
        <v>1986</v>
      </c>
      <c r="G30" s="26">
        <f t="shared" si="0"/>
        <v>7.6824999999999991E-2</v>
      </c>
    </row>
    <row r="31" spans="2:15">
      <c r="B31" s="40">
        <v>44713</v>
      </c>
      <c r="C31" s="41">
        <v>3.1399999999999997E-2</v>
      </c>
      <c r="F31" s="16">
        <v>1987</v>
      </c>
      <c r="G31" s="26">
        <f t="shared" si="0"/>
        <v>8.3841666666666662E-2</v>
      </c>
    </row>
    <row r="32" spans="2:15">
      <c r="B32" s="40">
        <v>44682</v>
      </c>
      <c r="C32" s="41">
        <v>2.9000000000000001E-2</v>
      </c>
      <c r="F32" s="16">
        <v>1988</v>
      </c>
      <c r="G32" s="26">
        <f t="shared" si="0"/>
        <v>8.8458333333333319E-2</v>
      </c>
    </row>
    <row r="33" spans="2:7">
      <c r="B33" s="40">
        <v>44652</v>
      </c>
      <c r="C33" s="41">
        <v>2.75E-2</v>
      </c>
      <c r="F33" s="16">
        <v>1989</v>
      </c>
      <c r="G33" s="26">
        <f t="shared" si="0"/>
        <v>8.4983333333333341E-2</v>
      </c>
    </row>
    <row r="34" spans="2:7">
      <c r="B34" s="40">
        <v>44621</v>
      </c>
      <c r="C34" s="41">
        <v>2.1299999999999999E-2</v>
      </c>
      <c r="F34" s="16">
        <v>1990</v>
      </c>
      <c r="G34" s="26">
        <f t="shared" si="0"/>
        <v>8.5491666666666674E-2</v>
      </c>
    </row>
    <row r="35" spans="2:7">
      <c r="B35" s="40">
        <v>44593</v>
      </c>
      <c r="C35" s="41">
        <v>1.9300000000000001E-2</v>
      </c>
      <c r="F35" s="16">
        <v>1991</v>
      </c>
      <c r="G35" s="26">
        <f t="shared" si="0"/>
        <v>7.8583333333333338E-2</v>
      </c>
    </row>
    <row r="36" spans="2:7">
      <c r="B36" s="40">
        <v>44562</v>
      </c>
      <c r="C36" s="41">
        <v>1.7600000000000001E-2</v>
      </c>
      <c r="F36" s="16">
        <v>1992</v>
      </c>
      <c r="G36" s="26">
        <f t="shared" si="0"/>
        <v>7.010000000000001E-2</v>
      </c>
    </row>
    <row r="37" spans="2:7">
      <c r="B37" s="40">
        <v>44531</v>
      </c>
      <c r="C37" s="41">
        <v>1.47E-2</v>
      </c>
      <c r="F37" s="16">
        <v>1993</v>
      </c>
      <c r="G37" s="26">
        <f t="shared" si="0"/>
        <v>5.8733333333333325E-2</v>
      </c>
    </row>
    <row r="38" spans="2:7">
      <c r="B38" s="40">
        <v>44501</v>
      </c>
      <c r="C38" s="41">
        <v>1.5599999999999999E-2</v>
      </c>
      <c r="F38" s="16">
        <v>1994</v>
      </c>
      <c r="G38" s="26">
        <f t="shared" si="0"/>
        <v>7.0791666666666656E-2</v>
      </c>
    </row>
    <row r="39" spans="2:7">
      <c r="B39" s="40">
        <v>44470</v>
      </c>
      <c r="C39" s="41">
        <v>1.5800000000000002E-2</v>
      </c>
      <c r="F39" s="16">
        <v>1995</v>
      </c>
      <c r="G39" s="26">
        <f t="shared" si="0"/>
        <v>6.5799999999999997E-2</v>
      </c>
    </row>
    <row r="40" spans="2:7">
      <c r="B40" s="40">
        <v>44440</v>
      </c>
      <c r="C40" s="41">
        <v>1.37E-2</v>
      </c>
      <c r="F40" s="16">
        <v>1996</v>
      </c>
      <c r="G40" s="26">
        <f t="shared" si="0"/>
        <v>6.4383333333333334E-2</v>
      </c>
    </row>
    <row r="41" spans="2:7">
      <c r="B41" s="40">
        <v>44409</v>
      </c>
      <c r="C41" s="41">
        <v>1.2800000000000001E-2</v>
      </c>
      <c r="F41" s="16">
        <v>1997</v>
      </c>
      <c r="G41" s="26">
        <f t="shared" si="0"/>
        <v>6.3524999999999998E-2</v>
      </c>
    </row>
    <row r="42" spans="2:7">
      <c r="B42" s="40">
        <v>44378</v>
      </c>
      <c r="C42" s="41">
        <v>1.32E-2</v>
      </c>
      <c r="F42" s="16">
        <v>1998</v>
      </c>
      <c r="G42" s="26">
        <f t="shared" si="0"/>
        <v>5.2633333333333338E-2</v>
      </c>
    </row>
    <row r="43" spans="2:7">
      <c r="B43" s="40">
        <v>44348</v>
      </c>
      <c r="C43" s="41">
        <v>1.52E-2</v>
      </c>
      <c r="F43" s="16">
        <v>1999</v>
      </c>
      <c r="G43" s="26">
        <f t="shared" si="0"/>
        <v>5.6366666666666669E-2</v>
      </c>
    </row>
    <row r="44" spans="2:7">
      <c r="B44" s="40">
        <v>44317</v>
      </c>
      <c r="C44" s="41">
        <v>1.6199999999999999E-2</v>
      </c>
      <c r="F44" s="16">
        <v>2000</v>
      </c>
      <c r="G44" s="26">
        <f t="shared" si="0"/>
        <v>6.0291666666666667E-2</v>
      </c>
    </row>
    <row r="45" spans="2:7">
      <c r="B45" s="40">
        <v>44287</v>
      </c>
      <c r="C45" s="41">
        <v>1.6299999999999999E-2</v>
      </c>
      <c r="F45" s="16">
        <v>2001</v>
      </c>
      <c r="G45" s="26">
        <f t="shared" si="0"/>
        <v>5.0174999999999997E-2</v>
      </c>
    </row>
    <row r="46" spans="2:7">
      <c r="B46" s="40">
        <v>44256</v>
      </c>
      <c r="C46" s="41">
        <v>1.61E-2</v>
      </c>
      <c r="F46" s="16">
        <v>2002</v>
      </c>
      <c r="G46" s="26">
        <f t="shared" si="0"/>
        <v>4.6108333333333335E-2</v>
      </c>
    </row>
    <row r="47" spans="2:7">
      <c r="B47" s="40">
        <v>44228</v>
      </c>
      <c r="C47" s="41">
        <v>1.26E-2</v>
      </c>
      <c r="F47" s="16">
        <v>2003</v>
      </c>
      <c r="G47" s="26">
        <f t="shared" si="0"/>
        <v>4.0149999999999998E-2</v>
      </c>
    </row>
    <row r="48" spans="2:7">
      <c r="B48" s="40">
        <v>44197</v>
      </c>
      <c r="C48" s="41">
        <v>1.0800000000000001E-2</v>
      </c>
      <c r="F48" s="16">
        <v>2004</v>
      </c>
      <c r="G48" s="26">
        <f t="shared" si="0"/>
        <v>4.2741666666666671E-2</v>
      </c>
    </row>
    <row r="49" spans="2:7">
      <c r="B49" s="40">
        <v>44166</v>
      </c>
      <c r="C49" s="41">
        <v>9.2999999999999992E-3</v>
      </c>
      <c r="F49" s="16">
        <v>2005</v>
      </c>
      <c r="G49" s="26">
        <f t="shared" si="0"/>
        <v>4.2891666666666661E-2</v>
      </c>
    </row>
    <row r="50" spans="2:7">
      <c r="B50" s="40">
        <v>44136</v>
      </c>
      <c r="C50" s="41">
        <v>8.6999999999999994E-3</v>
      </c>
      <c r="F50" s="16">
        <v>2006</v>
      </c>
      <c r="G50" s="26">
        <f t="shared" si="0"/>
        <v>4.7916666666666663E-2</v>
      </c>
    </row>
    <row r="51" spans="2:7">
      <c r="B51" s="40">
        <v>44105</v>
      </c>
      <c r="C51" s="41">
        <v>7.9000000000000008E-3</v>
      </c>
      <c r="F51" s="16">
        <v>2007</v>
      </c>
      <c r="G51" s="26">
        <f t="shared" si="0"/>
        <v>4.6291666666666668E-2</v>
      </c>
    </row>
    <row r="52" spans="2:7">
      <c r="B52" s="40">
        <v>44075</v>
      </c>
      <c r="C52" s="41">
        <v>6.7999999999999996E-3</v>
      </c>
      <c r="F52" s="16">
        <v>2008</v>
      </c>
      <c r="G52" s="26">
        <f t="shared" si="0"/>
        <v>3.6658333333333334E-2</v>
      </c>
    </row>
    <row r="53" spans="2:7">
      <c r="B53" s="40">
        <v>44044</v>
      </c>
      <c r="C53" s="41">
        <v>6.4999999999999997E-3</v>
      </c>
      <c r="F53" s="16">
        <v>2009</v>
      </c>
      <c r="G53" s="26">
        <f t="shared" si="0"/>
        <v>3.2566666666666667E-2</v>
      </c>
    </row>
    <row r="54" spans="2:7">
      <c r="B54" s="40">
        <v>44013</v>
      </c>
      <c r="C54" s="41">
        <v>6.1999999999999998E-3</v>
      </c>
      <c r="F54" s="16">
        <v>2010</v>
      </c>
      <c r="G54" s="26">
        <f t="shared" si="0"/>
        <v>3.2141666666666666E-2</v>
      </c>
    </row>
    <row r="55" spans="2:7">
      <c r="B55" s="40">
        <v>43983</v>
      </c>
      <c r="C55" s="41">
        <v>7.3000000000000001E-3</v>
      </c>
      <c r="F55" s="16">
        <v>2011</v>
      </c>
      <c r="G55" s="26">
        <f t="shared" si="0"/>
        <v>2.785E-2</v>
      </c>
    </row>
    <row r="56" spans="2:7">
      <c r="B56" s="40">
        <v>43952</v>
      </c>
      <c r="C56" s="41">
        <v>6.7000000000000002E-3</v>
      </c>
      <c r="F56" s="16">
        <v>2012</v>
      </c>
      <c r="G56" s="26">
        <f t="shared" si="0"/>
        <v>1.8024999999999996E-2</v>
      </c>
    </row>
    <row r="57" spans="2:7">
      <c r="B57" s="40">
        <v>43922</v>
      </c>
      <c r="C57" s="41">
        <v>6.6E-3</v>
      </c>
      <c r="F57" s="16">
        <v>2013</v>
      </c>
      <c r="G57" s="26">
        <f t="shared" si="0"/>
        <v>2.3508333333333336E-2</v>
      </c>
    </row>
    <row r="58" spans="2:7">
      <c r="B58" s="40">
        <v>43891</v>
      </c>
      <c r="C58" s="41">
        <v>8.6999999999999994E-3</v>
      </c>
      <c r="F58" s="16">
        <v>2014</v>
      </c>
      <c r="G58" s="26">
        <f t="shared" si="0"/>
        <v>2.5408333333333338E-2</v>
      </c>
    </row>
    <row r="59" spans="2:7">
      <c r="B59" s="40">
        <v>43862</v>
      </c>
      <c r="C59" s="41">
        <v>1.4999999999999999E-2</v>
      </c>
      <c r="F59" s="16">
        <v>2015</v>
      </c>
      <c r="G59" s="26">
        <f t="shared" si="0"/>
        <v>2.1349999999999997E-2</v>
      </c>
    </row>
    <row r="60" spans="2:7">
      <c r="B60" s="40">
        <v>43831</v>
      </c>
      <c r="C60" s="41">
        <v>1.7600000000000001E-2</v>
      </c>
      <c r="F60" s="16">
        <v>2016</v>
      </c>
      <c r="G60" s="26">
        <f t="shared" si="0"/>
        <v>1.8416666666666668E-2</v>
      </c>
    </row>
    <row r="61" spans="2:7">
      <c r="B61" s="40">
        <v>43800</v>
      </c>
      <c r="C61" s="41">
        <v>1.8599999999999998E-2</v>
      </c>
      <c r="F61" s="16">
        <v>2017</v>
      </c>
      <c r="G61" s="26">
        <f t="shared" si="0"/>
        <v>2.3299999999999998E-2</v>
      </c>
    </row>
    <row r="62" spans="2:7">
      <c r="B62" s="40">
        <v>43770</v>
      </c>
      <c r="C62" s="41">
        <v>1.8100000000000002E-2</v>
      </c>
      <c r="F62" s="16">
        <v>2018</v>
      </c>
      <c r="G62" s="26">
        <f t="shared" si="0"/>
        <v>2.9100000000000001E-2</v>
      </c>
    </row>
    <row r="63" spans="2:7">
      <c r="B63" s="40">
        <v>43739</v>
      </c>
      <c r="C63" s="41">
        <v>1.7100000000000001E-2</v>
      </c>
      <c r="F63" s="16">
        <v>2019</v>
      </c>
      <c r="G63" s="26">
        <f t="shared" si="0"/>
        <v>2.1433333333333332E-2</v>
      </c>
    </row>
    <row r="64" spans="2:7">
      <c r="B64" s="40">
        <v>43709</v>
      </c>
      <c r="C64" s="41">
        <v>1.7000000000000001E-2</v>
      </c>
      <c r="F64" s="16">
        <v>2020</v>
      </c>
      <c r="G64" s="26">
        <f t="shared" si="0"/>
        <v>8.9416666666666655E-3</v>
      </c>
    </row>
    <row r="65" spans="2:7">
      <c r="B65" s="40">
        <v>43678</v>
      </c>
      <c r="C65" s="41">
        <v>1.6299999999999999E-2</v>
      </c>
      <c r="F65" s="16">
        <v>2021</v>
      </c>
      <c r="G65" s="26">
        <f t="shared" si="0"/>
        <v>1.441666666666667E-2</v>
      </c>
    </row>
    <row r="66" spans="2:7">
      <c r="B66" s="40">
        <v>43647</v>
      </c>
      <c r="C66" s="41">
        <v>2.06E-2</v>
      </c>
      <c r="F66" s="16">
        <v>2022</v>
      </c>
      <c r="G66" s="26">
        <f t="shared" si="0"/>
        <v>2.9516666666666667E-2</v>
      </c>
    </row>
    <row r="67" spans="2:7">
      <c r="B67" s="40">
        <v>43617</v>
      </c>
      <c r="C67" s="41">
        <v>2.07E-2</v>
      </c>
      <c r="F67" s="16">
        <v>2023</v>
      </c>
      <c r="G67" s="26">
        <f t="shared" si="0"/>
        <v>3.9574999999999999E-2</v>
      </c>
    </row>
    <row r="68" spans="2:7">
      <c r="B68" s="40">
        <v>43586</v>
      </c>
      <c r="C68" s="41">
        <v>2.3900000000000001E-2</v>
      </c>
      <c r="F68" s="16">
        <v>2024</v>
      </c>
      <c r="G68" s="26">
        <f t="shared" si="0"/>
        <v>4.1419999999999998E-2</v>
      </c>
    </row>
    <row r="69" spans="2:7">
      <c r="B69" s="40">
        <v>43556</v>
      </c>
      <c r="C69" s="41">
        <v>2.53E-2</v>
      </c>
    </row>
    <row r="70" spans="2:7">
      <c r="B70" s="40">
        <v>43525</v>
      </c>
      <c r="C70" s="41">
        <v>2.5700000000000001E-2</v>
      </c>
    </row>
    <row r="71" spans="2:7">
      <c r="B71" s="40">
        <v>43497</v>
      </c>
      <c r="C71" s="41">
        <v>2.6800000000000001E-2</v>
      </c>
    </row>
    <row r="72" spans="2:7">
      <c r="B72" s="40">
        <v>43466</v>
      </c>
      <c r="C72" s="41">
        <v>2.7099999999999999E-2</v>
      </c>
    </row>
    <row r="73" spans="2:7">
      <c r="B73" s="40">
        <v>43435</v>
      </c>
      <c r="C73" s="41">
        <v>2.8299999999999999E-2</v>
      </c>
    </row>
    <row r="74" spans="2:7">
      <c r="B74" s="40">
        <v>43405</v>
      </c>
      <c r="C74" s="41">
        <v>3.1199999999999999E-2</v>
      </c>
    </row>
    <row r="75" spans="2:7">
      <c r="B75" s="40">
        <v>43374</v>
      </c>
      <c r="C75" s="41">
        <v>3.15E-2</v>
      </c>
    </row>
    <row r="76" spans="2:7">
      <c r="B76" s="40">
        <v>43344</v>
      </c>
      <c r="C76" s="41">
        <v>0.03</v>
      </c>
    </row>
    <row r="77" spans="2:7">
      <c r="B77" s="40">
        <v>43313</v>
      </c>
      <c r="C77" s="41">
        <v>2.8899999999999999E-2</v>
      </c>
    </row>
    <row r="78" spans="2:7">
      <c r="B78" s="40">
        <v>43282</v>
      </c>
      <c r="C78" s="41">
        <v>2.8899999999999999E-2</v>
      </c>
    </row>
    <row r="79" spans="2:7">
      <c r="B79" s="40">
        <v>43252</v>
      </c>
      <c r="C79" s="41">
        <v>2.9100000000000001E-2</v>
      </c>
    </row>
    <row r="80" spans="2:7">
      <c r="B80" s="40">
        <v>43221</v>
      </c>
      <c r="C80" s="41">
        <v>2.98E-2</v>
      </c>
    </row>
    <row r="81" spans="2:3">
      <c r="B81" s="40">
        <v>43191</v>
      </c>
      <c r="C81" s="41">
        <v>2.87E-2</v>
      </c>
    </row>
    <row r="82" spans="2:3">
      <c r="B82" s="40">
        <v>43160</v>
      </c>
      <c r="C82" s="41">
        <v>2.8400000000000002E-2</v>
      </c>
    </row>
    <row r="83" spans="2:3">
      <c r="B83" s="40">
        <v>43132</v>
      </c>
      <c r="C83" s="41">
        <v>2.86E-2</v>
      </c>
    </row>
    <row r="84" spans="2:3">
      <c r="B84" s="40">
        <v>43101</v>
      </c>
      <c r="C84" s="41">
        <v>2.58E-2</v>
      </c>
    </row>
    <row r="85" spans="2:3">
      <c r="B85" s="40">
        <v>43070</v>
      </c>
      <c r="C85" s="41">
        <v>2.4E-2</v>
      </c>
    </row>
    <row r="86" spans="2:3">
      <c r="B86" s="40">
        <v>43040</v>
      </c>
      <c r="C86" s="41">
        <v>2.35E-2</v>
      </c>
    </row>
    <row r="87" spans="2:3">
      <c r="B87" s="40">
        <v>43009</v>
      </c>
      <c r="C87" s="41">
        <v>2.3599999999999999E-2</v>
      </c>
    </row>
    <row r="88" spans="2:3">
      <c r="B88" s="40">
        <v>42979</v>
      </c>
      <c r="C88" s="41">
        <v>2.1999999999999999E-2</v>
      </c>
    </row>
    <row r="89" spans="2:3">
      <c r="B89" s="40">
        <v>42948</v>
      </c>
      <c r="C89" s="41">
        <v>2.2100000000000002E-2</v>
      </c>
    </row>
    <row r="90" spans="2:3">
      <c r="B90" s="40">
        <v>42917</v>
      </c>
      <c r="C90" s="41">
        <v>2.3199999999999998E-2</v>
      </c>
    </row>
    <row r="91" spans="2:3">
      <c r="B91" s="40">
        <v>42887</v>
      </c>
      <c r="C91" s="41">
        <v>2.1899999999999999E-2</v>
      </c>
    </row>
    <row r="92" spans="2:3">
      <c r="B92" s="40">
        <v>42856</v>
      </c>
      <c r="C92" s="41">
        <v>2.3E-2</v>
      </c>
    </row>
    <row r="93" spans="2:3">
      <c r="B93" s="40">
        <v>42826</v>
      </c>
      <c r="C93" s="41">
        <v>2.3E-2</v>
      </c>
    </row>
    <row r="94" spans="2:3">
      <c r="B94" s="40">
        <v>42795</v>
      </c>
      <c r="C94" s="41">
        <v>2.4799999999999999E-2</v>
      </c>
    </row>
    <row r="95" spans="2:3">
      <c r="B95" s="40">
        <v>42767</v>
      </c>
      <c r="C95" s="41">
        <v>2.4199999999999999E-2</v>
      </c>
    </row>
    <row r="96" spans="2:3">
      <c r="B96" s="40">
        <v>42736</v>
      </c>
      <c r="C96" s="41">
        <v>2.4299999999999999E-2</v>
      </c>
    </row>
    <row r="97" spans="2:3">
      <c r="B97" s="40">
        <v>42705</v>
      </c>
      <c r="C97" s="41">
        <v>2.4899999999999999E-2</v>
      </c>
    </row>
    <row r="98" spans="2:3">
      <c r="B98" s="40">
        <v>42675</v>
      </c>
      <c r="C98" s="41">
        <v>2.1399999999999999E-2</v>
      </c>
    </row>
    <row r="99" spans="2:3">
      <c r="B99" s="40">
        <v>42644</v>
      </c>
      <c r="C99" s="41">
        <v>1.7600000000000001E-2</v>
      </c>
    </row>
    <row r="100" spans="2:3">
      <c r="B100" s="40">
        <v>42614</v>
      </c>
      <c r="C100" s="41">
        <v>1.6299999999999999E-2</v>
      </c>
    </row>
    <row r="101" spans="2:3">
      <c r="B101" s="40">
        <v>42583</v>
      </c>
      <c r="C101" s="41">
        <v>1.5599999999999999E-2</v>
      </c>
    </row>
    <row r="102" spans="2:3">
      <c r="B102" s="40">
        <v>42552</v>
      </c>
      <c r="C102" s="41">
        <v>1.4999999999999999E-2</v>
      </c>
    </row>
    <row r="103" spans="2:3">
      <c r="B103" s="40">
        <v>42522</v>
      </c>
      <c r="C103" s="41">
        <v>1.6400000000000001E-2</v>
      </c>
    </row>
    <row r="104" spans="2:3">
      <c r="B104" s="40">
        <v>42491</v>
      </c>
      <c r="C104" s="41">
        <v>1.8100000000000002E-2</v>
      </c>
    </row>
    <row r="105" spans="2:3">
      <c r="B105" s="40">
        <v>42461</v>
      </c>
      <c r="C105" s="41">
        <v>1.8100000000000002E-2</v>
      </c>
    </row>
    <row r="106" spans="2:3">
      <c r="B106" s="40">
        <v>42430</v>
      </c>
      <c r="C106" s="41">
        <v>1.89E-2</v>
      </c>
    </row>
    <row r="107" spans="2:3">
      <c r="B107" s="40">
        <v>42401</v>
      </c>
      <c r="C107" s="41">
        <v>1.78E-2</v>
      </c>
    </row>
    <row r="108" spans="2:3">
      <c r="B108" s="40">
        <v>42370</v>
      </c>
      <c r="C108" s="41">
        <v>2.0899999999999998E-2</v>
      </c>
    </row>
    <row r="109" spans="2:3">
      <c r="B109" s="40">
        <v>42339</v>
      </c>
      <c r="C109" s="41">
        <v>2.24E-2</v>
      </c>
    </row>
    <row r="110" spans="2:3">
      <c r="B110" s="40">
        <v>42309</v>
      </c>
      <c r="C110" s="41">
        <v>2.2599999999999999E-2</v>
      </c>
    </row>
    <row r="111" spans="2:3">
      <c r="B111" s="40">
        <v>42278</v>
      </c>
      <c r="C111" s="41">
        <v>2.07E-2</v>
      </c>
    </row>
    <row r="112" spans="2:3">
      <c r="B112" s="40">
        <v>42248</v>
      </c>
      <c r="C112" s="41">
        <v>2.1700000000000001E-2</v>
      </c>
    </row>
    <row r="113" spans="2:3">
      <c r="B113" s="40">
        <v>42217</v>
      </c>
      <c r="C113" s="41">
        <v>2.1700000000000001E-2</v>
      </c>
    </row>
    <row r="114" spans="2:3">
      <c r="B114" s="40">
        <v>42186</v>
      </c>
      <c r="C114" s="41">
        <v>2.3199999999999998E-2</v>
      </c>
    </row>
    <row r="115" spans="2:3">
      <c r="B115" s="40">
        <v>42156</v>
      </c>
      <c r="C115" s="41">
        <v>2.3599999999999999E-2</v>
      </c>
    </row>
    <row r="116" spans="2:3">
      <c r="B116" s="40">
        <v>42125</v>
      </c>
      <c r="C116" s="41">
        <v>2.1999999999999999E-2</v>
      </c>
    </row>
    <row r="117" spans="2:3">
      <c r="B117" s="40">
        <v>42095</v>
      </c>
      <c r="C117" s="41">
        <v>1.9300000000000001E-2</v>
      </c>
    </row>
    <row r="118" spans="2:3">
      <c r="B118" s="40">
        <v>42064</v>
      </c>
      <c r="C118" s="41">
        <v>2.0400000000000001E-2</v>
      </c>
    </row>
    <row r="119" spans="2:3">
      <c r="B119" s="40">
        <v>42036</v>
      </c>
      <c r="C119" s="41">
        <v>1.9800000000000002E-2</v>
      </c>
    </row>
    <row r="120" spans="2:3">
      <c r="B120" s="40">
        <v>42005</v>
      </c>
      <c r="C120" s="41">
        <v>1.8800000000000001E-2</v>
      </c>
    </row>
    <row r="121" spans="2:3">
      <c r="B121" s="40">
        <v>41974</v>
      </c>
      <c r="C121" s="41">
        <v>2.2100000000000002E-2</v>
      </c>
    </row>
    <row r="122" spans="2:3">
      <c r="B122" s="40">
        <v>41944</v>
      </c>
      <c r="C122" s="41">
        <v>2.3300000000000001E-2</v>
      </c>
    </row>
    <row r="123" spans="2:3">
      <c r="B123" s="40">
        <v>41913</v>
      </c>
      <c r="C123" s="41">
        <v>2.3E-2</v>
      </c>
    </row>
    <row r="124" spans="2:3">
      <c r="B124" s="40">
        <v>41883</v>
      </c>
      <c r="C124" s="41">
        <v>2.53E-2</v>
      </c>
    </row>
    <row r="125" spans="2:3">
      <c r="B125" s="40">
        <v>41852</v>
      </c>
      <c r="C125" s="41">
        <v>2.4199999999999999E-2</v>
      </c>
    </row>
    <row r="126" spans="2:3">
      <c r="B126" s="40">
        <v>41821</v>
      </c>
      <c r="C126" s="41">
        <v>2.5399999999999999E-2</v>
      </c>
    </row>
    <row r="127" spans="2:3">
      <c r="B127" s="40">
        <v>41791</v>
      </c>
      <c r="C127" s="41">
        <v>2.5999999999999999E-2</v>
      </c>
    </row>
    <row r="128" spans="2:3">
      <c r="B128" s="40">
        <v>41760</v>
      </c>
      <c r="C128" s="41">
        <v>2.5600000000000001E-2</v>
      </c>
    </row>
    <row r="129" spans="2:3">
      <c r="B129" s="40">
        <v>41730</v>
      </c>
      <c r="C129" s="41">
        <v>2.7099999999999999E-2</v>
      </c>
    </row>
    <row r="130" spans="2:3">
      <c r="B130" s="40">
        <v>41699</v>
      </c>
      <c r="C130" s="41">
        <v>2.7199999999999998E-2</v>
      </c>
    </row>
    <row r="131" spans="2:3">
      <c r="B131" s="40">
        <v>41671</v>
      </c>
      <c r="C131" s="41">
        <v>2.7099999999999999E-2</v>
      </c>
    </row>
    <row r="132" spans="2:3">
      <c r="B132" s="40">
        <v>41640</v>
      </c>
      <c r="C132" s="41">
        <v>2.86E-2</v>
      </c>
    </row>
    <row r="133" spans="2:3">
      <c r="B133" s="40">
        <v>41609</v>
      </c>
      <c r="C133" s="41">
        <v>2.9000000000000001E-2</v>
      </c>
    </row>
    <row r="134" spans="2:3">
      <c r="B134" s="40">
        <v>41579</v>
      </c>
      <c r="C134" s="41">
        <v>2.7199999999999998E-2</v>
      </c>
    </row>
    <row r="135" spans="2:3">
      <c r="B135" s="40">
        <v>41548</v>
      </c>
      <c r="C135" s="41">
        <v>2.6200000000000001E-2</v>
      </c>
    </row>
    <row r="136" spans="2:3">
      <c r="B136" s="40">
        <v>41518</v>
      </c>
      <c r="C136" s="41">
        <v>2.81E-2</v>
      </c>
    </row>
    <row r="137" spans="2:3">
      <c r="B137" s="40">
        <v>41487</v>
      </c>
      <c r="C137" s="41">
        <v>2.7400000000000001E-2</v>
      </c>
    </row>
    <row r="138" spans="2:3">
      <c r="B138" s="40">
        <v>41456</v>
      </c>
      <c r="C138" s="41">
        <v>2.58E-2</v>
      </c>
    </row>
    <row r="139" spans="2:3">
      <c r="B139" s="40">
        <v>41426</v>
      </c>
      <c r="C139" s="41">
        <v>2.3E-2</v>
      </c>
    </row>
    <row r="140" spans="2:3">
      <c r="B140" s="40">
        <v>41395</v>
      </c>
      <c r="C140" s="41">
        <v>1.9300000000000001E-2</v>
      </c>
    </row>
    <row r="141" spans="2:3">
      <c r="B141" s="40">
        <v>41365</v>
      </c>
      <c r="C141" s="41">
        <v>1.7600000000000001E-2</v>
      </c>
    </row>
    <row r="142" spans="2:3">
      <c r="B142" s="40">
        <v>41334</v>
      </c>
      <c r="C142" s="41">
        <v>1.9599999999999999E-2</v>
      </c>
    </row>
    <row r="143" spans="2:3">
      <c r="B143" s="40">
        <v>41306</v>
      </c>
      <c r="C143" s="41">
        <v>1.9800000000000002E-2</v>
      </c>
    </row>
    <row r="144" spans="2:3">
      <c r="B144" s="40">
        <v>41275</v>
      </c>
      <c r="C144" s="41">
        <v>1.9099999999999999E-2</v>
      </c>
    </row>
    <row r="145" spans="2:3">
      <c r="B145" s="40">
        <v>41244</v>
      </c>
      <c r="C145" s="41">
        <v>1.72E-2</v>
      </c>
    </row>
    <row r="146" spans="2:3">
      <c r="B146" s="40">
        <v>41214</v>
      </c>
      <c r="C146" s="41">
        <v>1.6500000000000001E-2</v>
      </c>
    </row>
    <row r="147" spans="2:3">
      <c r="B147" s="40">
        <v>41183</v>
      </c>
      <c r="C147" s="41">
        <v>1.7500000000000002E-2</v>
      </c>
    </row>
    <row r="148" spans="2:3">
      <c r="B148" s="40">
        <v>41153</v>
      </c>
      <c r="C148" s="41">
        <v>1.72E-2</v>
      </c>
    </row>
    <row r="149" spans="2:3">
      <c r="B149" s="40">
        <v>41122</v>
      </c>
      <c r="C149" s="41">
        <v>1.6799999999999999E-2</v>
      </c>
    </row>
    <row r="150" spans="2:3">
      <c r="B150" s="40">
        <v>41091</v>
      </c>
      <c r="C150" s="41">
        <v>1.5299999999999999E-2</v>
      </c>
    </row>
    <row r="151" spans="2:3">
      <c r="B151" s="40">
        <v>41061</v>
      </c>
      <c r="C151" s="41">
        <v>1.6199999999999999E-2</v>
      </c>
    </row>
    <row r="152" spans="2:3">
      <c r="B152" s="40">
        <v>41030</v>
      </c>
      <c r="C152" s="41">
        <v>1.7999999999999999E-2</v>
      </c>
    </row>
    <row r="153" spans="2:3">
      <c r="B153" s="40">
        <v>41000</v>
      </c>
      <c r="C153" s="41">
        <v>2.0500000000000001E-2</v>
      </c>
    </row>
    <row r="154" spans="2:3">
      <c r="B154" s="40">
        <v>40969</v>
      </c>
      <c r="C154" s="41">
        <v>2.1700000000000001E-2</v>
      </c>
    </row>
    <row r="155" spans="2:3">
      <c r="B155" s="40">
        <v>40940</v>
      </c>
      <c r="C155" s="41">
        <v>1.9699999999999999E-2</v>
      </c>
    </row>
    <row r="156" spans="2:3">
      <c r="B156" s="40">
        <v>40909</v>
      </c>
      <c r="C156" s="41">
        <v>1.9699999999999999E-2</v>
      </c>
    </row>
    <row r="157" spans="2:3">
      <c r="B157" s="40">
        <v>40878</v>
      </c>
      <c r="C157" s="41">
        <v>1.9800000000000002E-2</v>
      </c>
    </row>
    <row r="158" spans="2:3">
      <c r="B158" s="40">
        <v>40848</v>
      </c>
      <c r="C158" s="41">
        <v>2.01E-2</v>
      </c>
    </row>
    <row r="159" spans="2:3">
      <c r="B159" s="40">
        <v>40817</v>
      </c>
      <c r="C159" s="41">
        <v>2.1499999999999998E-2</v>
      </c>
    </row>
    <row r="160" spans="2:3">
      <c r="B160" s="40">
        <v>40787</v>
      </c>
      <c r="C160" s="41">
        <v>1.9800000000000002E-2</v>
      </c>
    </row>
    <row r="161" spans="2:3">
      <c r="B161" s="40">
        <v>40756</v>
      </c>
      <c r="C161" s="41">
        <v>2.3E-2</v>
      </c>
    </row>
    <row r="162" spans="2:3">
      <c r="B162" s="40">
        <v>40725</v>
      </c>
      <c r="C162" s="41">
        <v>0.03</v>
      </c>
    </row>
    <row r="163" spans="2:3">
      <c r="B163" s="40">
        <v>40695</v>
      </c>
      <c r="C163" s="41">
        <v>0.03</v>
      </c>
    </row>
    <row r="164" spans="2:3">
      <c r="B164" s="40">
        <v>40664</v>
      </c>
      <c r="C164" s="41">
        <v>3.1699999999999999E-2</v>
      </c>
    </row>
    <row r="165" spans="2:3">
      <c r="B165" s="40">
        <v>40634</v>
      </c>
      <c r="C165" s="41">
        <v>3.4500000000000003E-2</v>
      </c>
    </row>
    <row r="166" spans="2:3">
      <c r="B166" s="40">
        <v>40603</v>
      </c>
      <c r="C166" s="41">
        <v>3.4099999999999998E-2</v>
      </c>
    </row>
    <row r="167" spans="2:3">
      <c r="B167" s="40">
        <v>40575</v>
      </c>
      <c r="C167" s="41">
        <v>3.5799999999999998E-2</v>
      </c>
    </row>
    <row r="168" spans="2:3">
      <c r="B168" s="40">
        <v>40544</v>
      </c>
      <c r="C168" s="41">
        <v>3.39E-2</v>
      </c>
    </row>
    <row r="169" spans="2:3">
      <c r="B169" s="40">
        <v>40513</v>
      </c>
      <c r="C169" s="41">
        <v>3.2899999999999999E-2</v>
      </c>
    </row>
    <row r="170" spans="2:3">
      <c r="B170" s="40">
        <v>40483</v>
      </c>
      <c r="C170" s="41">
        <v>2.76E-2</v>
      </c>
    </row>
    <row r="171" spans="2:3">
      <c r="B171" s="40">
        <v>40452</v>
      </c>
      <c r="C171" s="41">
        <v>2.5399999999999999E-2</v>
      </c>
    </row>
    <row r="172" spans="2:3">
      <c r="B172" s="40">
        <v>40422</v>
      </c>
      <c r="C172" s="41">
        <v>2.6499999999999999E-2</v>
      </c>
    </row>
    <row r="173" spans="2:3">
      <c r="B173" s="40">
        <v>40391</v>
      </c>
      <c r="C173" s="41">
        <v>2.7E-2</v>
      </c>
    </row>
    <row r="174" spans="2:3">
      <c r="B174" s="40">
        <v>40360</v>
      </c>
      <c r="C174" s="41">
        <v>3.0099999999999998E-2</v>
      </c>
    </row>
    <row r="175" spans="2:3">
      <c r="B175" s="40">
        <v>40330</v>
      </c>
      <c r="C175" s="41">
        <v>3.2000000000000001E-2</v>
      </c>
    </row>
    <row r="176" spans="2:3">
      <c r="B176" s="40">
        <v>40299</v>
      </c>
      <c r="C176" s="41">
        <v>3.4200000000000001E-2</v>
      </c>
    </row>
    <row r="177" spans="2:3">
      <c r="B177" s="40">
        <v>40269</v>
      </c>
      <c r="C177" s="41">
        <v>3.85E-2</v>
      </c>
    </row>
    <row r="178" spans="2:3">
      <c r="B178" s="40">
        <v>40238</v>
      </c>
      <c r="C178" s="41">
        <v>3.73E-2</v>
      </c>
    </row>
    <row r="179" spans="2:3">
      <c r="B179" s="40">
        <v>40210</v>
      </c>
      <c r="C179" s="41">
        <v>3.6900000000000002E-2</v>
      </c>
    </row>
    <row r="180" spans="2:3">
      <c r="B180" s="40">
        <v>40179</v>
      </c>
      <c r="C180" s="41">
        <v>3.73E-2</v>
      </c>
    </row>
    <row r="181" spans="2:3">
      <c r="B181" s="40">
        <v>40148</v>
      </c>
      <c r="C181" s="41">
        <v>3.5900000000000001E-2</v>
      </c>
    </row>
    <row r="182" spans="2:3">
      <c r="B182" s="40">
        <v>40118</v>
      </c>
      <c r="C182" s="41">
        <v>3.4000000000000002E-2</v>
      </c>
    </row>
    <row r="183" spans="2:3">
      <c r="B183" s="40">
        <v>40087</v>
      </c>
      <c r="C183" s="41">
        <v>3.39E-2</v>
      </c>
    </row>
    <row r="184" spans="2:3">
      <c r="B184" s="40">
        <v>40057</v>
      </c>
      <c r="C184" s="41">
        <v>3.4000000000000002E-2</v>
      </c>
    </row>
    <row r="185" spans="2:3">
      <c r="B185" s="40">
        <v>40026</v>
      </c>
      <c r="C185" s="41">
        <v>3.5900000000000001E-2</v>
      </c>
    </row>
    <row r="186" spans="2:3">
      <c r="B186" s="40">
        <v>39995</v>
      </c>
      <c r="C186" s="41">
        <v>3.56E-2</v>
      </c>
    </row>
    <row r="187" spans="2:3">
      <c r="B187" s="40">
        <v>39965</v>
      </c>
      <c r="C187" s="41">
        <v>3.7199999999999997E-2</v>
      </c>
    </row>
    <row r="188" spans="2:3">
      <c r="B188" s="40">
        <v>39934</v>
      </c>
      <c r="C188" s="41">
        <v>3.2899999999999999E-2</v>
      </c>
    </row>
    <row r="189" spans="2:3">
      <c r="B189" s="40">
        <v>39904</v>
      </c>
      <c r="C189" s="41">
        <v>2.93E-2</v>
      </c>
    </row>
    <row r="190" spans="2:3">
      <c r="B190" s="40">
        <v>39873</v>
      </c>
      <c r="C190" s="41">
        <v>2.8199999999999999E-2</v>
      </c>
    </row>
    <row r="191" spans="2:3">
      <c r="B191" s="40">
        <v>39845</v>
      </c>
      <c r="C191" s="41">
        <v>2.87E-2</v>
      </c>
    </row>
    <row r="192" spans="2:3">
      <c r="B192" s="40">
        <v>39814</v>
      </c>
      <c r="C192" s="41">
        <v>2.52E-2</v>
      </c>
    </row>
    <row r="193" spans="2:3">
      <c r="B193" s="40">
        <v>39783</v>
      </c>
      <c r="C193" s="41">
        <v>2.4199999999999999E-2</v>
      </c>
    </row>
    <row r="194" spans="2:3">
      <c r="B194" s="40">
        <v>39753</v>
      </c>
      <c r="C194" s="41">
        <v>3.5299999999999998E-2</v>
      </c>
    </row>
    <row r="195" spans="2:3">
      <c r="B195" s="40">
        <v>39722</v>
      </c>
      <c r="C195" s="41">
        <v>3.8100000000000002E-2</v>
      </c>
    </row>
    <row r="196" spans="2:3">
      <c r="B196" s="40">
        <v>39692</v>
      </c>
      <c r="C196" s="41">
        <v>3.6900000000000002E-2</v>
      </c>
    </row>
    <row r="197" spans="2:3">
      <c r="B197" s="40">
        <v>39661</v>
      </c>
      <c r="C197" s="41">
        <v>3.8899999999999997E-2</v>
      </c>
    </row>
    <row r="198" spans="2:3">
      <c r="B198" s="40">
        <v>39630</v>
      </c>
      <c r="C198" s="41">
        <v>4.0099999999999997E-2</v>
      </c>
    </row>
    <row r="199" spans="2:3">
      <c r="B199" s="40">
        <v>39600</v>
      </c>
      <c r="C199" s="41">
        <v>4.1000000000000002E-2</v>
      </c>
    </row>
    <row r="200" spans="2:3">
      <c r="B200" s="40">
        <v>39569</v>
      </c>
      <c r="C200" s="41">
        <v>3.8800000000000001E-2</v>
      </c>
    </row>
    <row r="201" spans="2:3">
      <c r="B201" s="40">
        <v>39539</v>
      </c>
      <c r="C201" s="41">
        <v>3.6700000000000003E-2</v>
      </c>
    </row>
    <row r="202" spans="2:3">
      <c r="B202" s="40">
        <v>39508</v>
      </c>
      <c r="C202" s="41">
        <v>3.5099999999999999E-2</v>
      </c>
    </row>
    <row r="203" spans="2:3">
      <c r="B203" s="40">
        <v>39479</v>
      </c>
      <c r="C203" s="41">
        <v>3.7400000000000003E-2</v>
      </c>
    </row>
    <row r="204" spans="2:3">
      <c r="B204" s="40">
        <v>39448</v>
      </c>
      <c r="C204" s="41">
        <v>3.7400000000000003E-2</v>
      </c>
    </row>
    <row r="205" spans="2:3">
      <c r="B205" s="40">
        <v>39417</v>
      </c>
      <c r="C205" s="41">
        <v>4.1000000000000002E-2</v>
      </c>
    </row>
    <row r="206" spans="2:3">
      <c r="B206" s="40">
        <v>39387</v>
      </c>
      <c r="C206" s="41">
        <v>4.1500000000000002E-2</v>
      </c>
    </row>
    <row r="207" spans="2:3">
      <c r="B207" s="40">
        <v>39356</v>
      </c>
      <c r="C207" s="41">
        <v>4.53E-2</v>
      </c>
    </row>
    <row r="208" spans="2:3">
      <c r="B208" s="40">
        <v>39326</v>
      </c>
      <c r="C208" s="41">
        <v>4.5199999999999997E-2</v>
      </c>
    </row>
    <row r="209" spans="2:3">
      <c r="B209" s="40">
        <v>39295</v>
      </c>
      <c r="C209" s="41">
        <v>4.6699999999999998E-2</v>
      </c>
    </row>
    <row r="210" spans="2:3">
      <c r="B210" s="40">
        <v>39264</v>
      </c>
      <c r="C210" s="41">
        <v>0.05</v>
      </c>
    </row>
    <row r="211" spans="2:3">
      <c r="B211" s="40">
        <v>39234</v>
      </c>
      <c r="C211" s="41">
        <v>5.0999999999999997E-2</v>
      </c>
    </row>
    <row r="212" spans="2:3">
      <c r="B212" s="40">
        <v>39203</v>
      </c>
      <c r="C212" s="41">
        <v>4.7500000000000001E-2</v>
      </c>
    </row>
    <row r="213" spans="2:3">
      <c r="B213" s="40">
        <v>39173</v>
      </c>
      <c r="C213" s="41">
        <v>4.6899999999999997E-2</v>
      </c>
    </row>
    <row r="214" spans="2:3">
      <c r="B214" s="40">
        <v>39142</v>
      </c>
      <c r="C214" s="41">
        <v>4.5600000000000002E-2</v>
      </c>
    </row>
    <row r="215" spans="2:3">
      <c r="B215" s="40">
        <v>39114</v>
      </c>
      <c r="C215" s="41">
        <v>4.7199999999999999E-2</v>
      </c>
    </row>
    <row r="216" spans="2:3">
      <c r="B216" s="40">
        <v>39083</v>
      </c>
      <c r="C216" s="41">
        <v>4.7600000000000003E-2</v>
      </c>
    </row>
    <row r="217" spans="2:3">
      <c r="B217" s="40">
        <v>39052</v>
      </c>
      <c r="C217" s="41">
        <v>4.5600000000000002E-2</v>
      </c>
    </row>
    <row r="218" spans="2:3">
      <c r="B218" s="40">
        <v>39022</v>
      </c>
      <c r="C218" s="41">
        <v>4.5999999999999999E-2</v>
      </c>
    </row>
    <row r="219" spans="2:3">
      <c r="B219" s="40">
        <v>38991</v>
      </c>
      <c r="C219" s="41">
        <v>4.7300000000000002E-2</v>
      </c>
    </row>
    <row r="220" spans="2:3">
      <c r="B220" s="40">
        <v>38961</v>
      </c>
      <c r="C220" s="41">
        <v>4.7199999999999999E-2</v>
      </c>
    </row>
    <row r="221" spans="2:3">
      <c r="B221" s="40">
        <v>38930</v>
      </c>
      <c r="C221" s="41">
        <v>4.8800000000000003E-2</v>
      </c>
    </row>
    <row r="222" spans="2:3">
      <c r="B222" s="40">
        <v>38899</v>
      </c>
      <c r="C222" s="41">
        <v>5.0900000000000001E-2</v>
      </c>
    </row>
    <row r="223" spans="2:3">
      <c r="B223" s="40">
        <v>38869</v>
      </c>
      <c r="C223" s="41">
        <v>5.11E-2</v>
      </c>
    </row>
    <row r="224" spans="2:3">
      <c r="B224" s="40">
        <v>38838</v>
      </c>
      <c r="C224" s="41">
        <v>5.11E-2</v>
      </c>
    </row>
    <row r="225" spans="2:3">
      <c r="B225" s="40">
        <v>38808</v>
      </c>
      <c r="C225" s="41">
        <v>4.99E-2</v>
      </c>
    </row>
    <row r="226" spans="2:3">
      <c r="B226" s="40">
        <v>38777</v>
      </c>
      <c r="C226" s="41">
        <v>4.7199999999999999E-2</v>
      </c>
    </row>
    <row r="227" spans="2:3">
      <c r="B227" s="40">
        <v>38749</v>
      </c>
      <c r="C227" s="41">
        <v>4.5699999999999998E-2</v>
      </c>
    </row>
    <row r="228" spans="2:3">
      <c r="B228" s="40">
        <v>38718</v>
      </c>
      <c r="C228" s="41">
        <v>4.4200000000000003E-2</v>
      </c>
    </row>
    <row r="229" spans="2:3">
      <c r="B229" s="40">
        <v>38687</v>
      </c>
      <c r="C229" s="41">
        <v>4.4699999999999997E-2</v>
      </c>
    </row>
    <row r="230" spans="2:3">
      <c r="B230" s="40">
        <v>38657</v>
      </c>
      <c r="C230" s="41">
        <v>4.53E-2</v>
      </c>
    </row>
    <row r="231" spans="2:3">
      <c r="B231" s="40">
        <v>38626</v>
      </c>
      <c r="C231" s="41">
        <v>4.4600000000000001E-2</v>
      </c>
    </row>
    <row r="232" spans="2:3">
      <c r="B232" s="40">
        <v>38596</v>
      </c>
      <c r="C232" s="41">
        <v>4.2000000000000003E-2</v>
      </c>
    </row>
    <row r="233" spans="2:3">
      <c r="B233" s="40">
        <v>38565</v>
      </c>
      <c r="C233" s="41">
        <v>4.2599999999999999E-2</v>
      </c>
    </row>
    <row r="234" spans="2:3">
      <c r="B234" s="40">
        <v>38534</v>
      </c>
      <c r="C234" s="41">
        <v>4.1799999999999997E-2</v>
      </c>
    </row>
    <row r="235" spans="2:3">
      <c r="B235" s="40">
        <v>38504</v>
      </c>
      <c r="C235" s="41">
        <v>0.04</v>
      </c>
    </row>
    <row r="236" spans="2:3">
      <c r="B236" s="40">
        <v>38473</v>
      </c>
      <c r="C236" s="41">
        <v>4.1399999999999999E-2</v>
      </c>
    </row>
    <row r="237" spans="2:3">
      <c r="B237" s="40">
        <v>38443</v>
      </c>
      <c r="C237" s="41">
        <v>4.3400000000000001E-2</v>
      </c>
    </row>
    <row r="238" spans="2:3">
      <c r="B238" s="40">
        <v>38412</v>
      </c>
      <c r="C238" s="41">
        <v>4.4999999999999998E-2</v>
      </c>
    </row>
    <row r="239" spans="2:3">
      <c r="B239" s="40">
        <v>38384</v>
      </c>
      <c r="C239" s="41">
        <v>4.1700000000000001E-2</v>
      </c>
    </row>
    <row r="240" spans="2:3">
      <c r="B240" s="40">
        <v>38353</v>
      </c>
      <c r="C240" s="41">
        <v>4.2200000000000001E-2</v>
      </c>
    </row>
    <row r="241" spans="2:3">
      <c r="B241" s="40">
        <v>38322</v>
      </c>
      <c r="C241" s="41">
        <v>4.2299999999999997E-2</v>
      </c>
    </row>
    <row r="242" spans="2:3">
      <c r="B242" s="40">
        <v>38292</v>
      </c>
      <c r="C242" s="41">
        <v>4.19E-2</v>
      </c>
    </row>
    <row r="243" spans="2:3">
      <c r="B243" s="40">
        <v>38261</v>
      </c>
      <c r="C243" s="41">
        <v>4.1000000000000002E-2</v>
      </c>
    </row>
    <row r="244" spans="2:3">
      <c r="B244" s="40">
        <v>38231</v>
      </c>
      <c r="C244" s="41">
        <v>4.1300000000000003E-2</v>
      </c>
    </row>
    <row r="245" spans="2:3">
      <c r="B245" s="40">
        <v>38200</v>
      </c>
      <c r="C245" s="41">
        <v>4.2799999999999998E-2</v>
      </c>
    </row>
    <row r="246" spans="2:3">
      <c r="B246" s="40">
        <v>38169</v>
      </c>
      <c r="C246" s="41">
        <v>4.4999999999999998E-2</v>
      </c>
    </row>
    <row r="247" spans="2:3">
      <c r="B247" s="40">
        <v>38139</v>
      </c>
      <c r="C247" s="41">
        <v>4.7300000000000002E-2</v>
      </c>
    </row>
    <row r="248" spans="2:3">
      <c r="B248" s="40">
        <v>38108</v>
      </c>
      <c r="C248" s="41">
        <v>4.7199999999999999E-2</v>
      </c>
    </row>
    <row r="249" spans="2:3">
      <c r="B249" s="40">
        <v>38078</v>
      </c>
      <c r="C249" s="41">
        <v>4.3499999999999997E-2</v>
      </c>
    </row>
    <row r="250" spans="2:3">
      <c r="B250" s="40">
        <v>38047</v>
      </c>
      <c r="C250" s="41">
        <v>3.8300000000000001E-2</v>
      </c>
    </row>
    <row r="251" spans="2:3">
      <c r="B251" s="40">
        <v>38018</v>
      </c>
      <c r="C251" s="41">
        <v>4.0800000000000003E-2</v>
      </c>
    </row>
    <row r="252" spans="2:3">
      <c r="B252" s="40">
        <v>37987</v>
      </c>
      <c r="C252" s="41">
        <v>4.1500000000000002E-2</v>
      </c>
    </row>
    <row r="253" spans="2:3">
      <c r="B253" s="40">
        <v>37956</v>
      </c>
      <c r="C253" s="41">
        <v>4.2700000000000002E-2</v>
      </c>
    </row>
    <row r="254" spans="2:3">
      <c r="B254" s="40">
        <v>37926</v>
      </c>
      <c r="C254" s="41">
        <v>4.2999999999999997E-2</v>
      </c>
    </row>
    <row r="255" spans="2:3">
      <c r="B255" s="40">
        <v>37895</v>
      </c>
      <c r="C255" s="41">
        <v>4.2900000000000001E-2</v>
      </c>
    </row>
    <row r="256" spans="2:3">
      <c r="B256" s="40">
        <v>37865</v>
      </c>
      <c r="C256" s="41">
        <v>4.2700000000000002E-2</v>
      </c>
    </row>
    <row r="257" spans="2:3">
      <c r="B257" s="40">
        <v>37834</v>
      </c>
      <c r="C257" s="41">
        <v>4.4499999999999998E-2</v>
      </c>
    </row>
    <row r="258" spans="2:3">
      <c r="B258" s="40">
        <v>37803</v>
      </c>
      <c r="C258" s="41">
        <v>3.9800000000000002E-2</v>
      </c>
    </row>
    <row r="259" spans="2:3">
      <c r="B259" s="40">
        <v>37773</v>
      </c>
      <c r="C259" s="41">
        <v>3.3300000000000003E-2</v>
      </c>
    </row>
    <row r="260" spans="2:3">
      <c r="B260" s="40">
        <v>37742</v>
      </c>
      <c r="C260" s="41">
        <v>3.5700000000000003E-2</v>
      </c>
    </row>
    <row r="261" spans="2:3">
      <c r="B261" s="40">
        <v>37712</v>
      </c>
      <c r="C261" s="41">
        <v>3.9600000000000003E-2</v>
      </c>
    </row>
    <row r="262" spans="2:3">
      <c r="B262" s="40">
        <v>37681</v>
      </c>
      <c r="C262" s="41">
        <v>3.8100000000000002E-2</v>
      </c>
    </row>
    <row r="263" spans="2:3">
      <c r="B263" s="40">
        <v>37653</v>
      </c>
      <c r="C263" s="41">
        <v>3.9E-2</v>
      </c>
    </row>
    <row r="264" spans="2:3">
      <c r="B264" s="40">
        <v>37622</v>
      </c>
      <c r="C264" s="41">
        <v>4.0500000000000001E-2</v>
      </c>
    </row>
    <row r="265" spans="2:3">
      <c r="B265" s="40">
        <v>37591</v>
      </c>
      <c r="C265" s="41">
        <v>4.0300000000000002E-2</v>
      </c>
    </row>
    <row r="266" spans="2:3">
      <c r="B266" s="40">
        <v>37561</v>
      </c>
      <c r="C266" s="41">
        <v>4.0500000000000001E-2</v>
      </c>
    </row>
    <row r="267" spans="2:3">
      <c r="B267" s="40">
        <v>37530</v>
      </c>
      <c r="C267" s="41">
        <v>3.9399999999999998E-2</v>
      </c>
    </row>
    <row r="268" spans="2:3">
      <c r="B268" s="40">
        <v>37500</v>
      </c>
      <c r="C268" s="41">
        <v>3.8699999999999998E-2</v>
      </c>
    </row>
    <row r="269" spans="2:3">
      <c r="B269" s="40">
        <v>37469</v>
      </c>
      <c r="C269" s="41">
        <v>4.2599999999999999E-2</v>
      </c>
    </row>
    <row r="270" spans="2:3">
      <c r="B270" s="40">
        <v>37438</v>
      </c>
      <c r="C270" s="41">
        <v>4.65E-2</v>
      </c>
    </row>
    <row r="271" spans="2:3">
      <c r="B271" s="40">
        <v>37408</v>
      </c>
      <c r="C271" s="41">
        <v>4.9299999999999997E-2</v>
      </c>
    </row>
    <row r="272" spans="2:3">
      <c r="B272" s="40">
        <v>37377</v>
      </c>
      <c r="C272" s="41">
        <v>5.16E-2</v>
      </c>
    </row>
    <row r="273" spans="2:3">
      <c r="B273" s="40">
        <v>37347</v>
      </c>
      <c r="C273" s="41">
        <v>5.21E-2</v>
      </c>
    </row>
    <row r="274" spans="2:3">
      <c r="B274" s="40">
        <v>37316</v>
      </c>
      <c r="C274" s="41">
        <v>5.28E-2</v>
      </c>
    </row>
    <row r="275" spans="2:3">
      <c r="B275" s="40">
        <v>37288</v>
      </c>
      <c r="C275" s="41">
        <v>4.9099999999999998E-2</v>
      </c>
    </row>
    <row r="276" spans="2:3">
      <c r="B276" s="40">
        <v>37257</v>
      </c>
      <c r="C276" s="41">
        <v>5.04E-2</v>
      </c>
    </row>
    <row r="277" spans="2:3">
      <c r="B277" s="40">
        <v>37226</v>
      </c>
      <c r="C277" s="41">
        <v>5.0900000000000001E-2</v>
      </c>
    </row>
    <row r="278" spans="2:3">
      <c r="B278" s="40">
        <v>37196</v>
      </c>
      <c r="C278" s="41">
        <v>4.65E-2</v>
      </c>
    </row>
    <row r="279" spans="2:3">
      <c r="B279" s="40">
        <v>37165</v>
      </c>
      <c r="C279" s="41">
        <v>4.5699999999999998E-2</v>
      </c>
    </row>
    <row r="280" spans="2:3">
      <c r="B280" s="40">
        <v>37135</v>
      </c>
      <c r="C280" s="41">
        <v>4.7300000000000002E-2</v>
      </c>
    </row>
    <row r="281" spans="2:3">
      <c r="B281" s="40">
        <v>37104</v>
      </c>
      <c r="C281" s="41">
        <v>4.9700000000000001E-2</v>
      </c>
    </row>
    <row r="282" spans="2:3">
      <c r="B282" s="40">
        <v>37073</v>
      </c>
      <c r="C282" s="41">
        <v>5.2400000000000002E-2</v>
      </c>
    </row>
    <row r="283" spans="2:3">
      <c r="B283" s="40">
        <v>37043</v>
      </c>
      <c r="C283" s="41">
        <v>5.28E-2</v>
      </c>
    </row>
    <row r="284" spans="2:3">
      <c r="B284" s="40">
        <v>37012</v>
      </c>
      <c r="C284" s="41">
        <v>5.3900000000000003E-2</v>
      </c>
    </row>
    <row r="285" spans="2:3">
      <c r="B285" s="40">
        <v>36982</v>
      </c>
      <c r="C285" s="41">
        <v>5.1400000000000001E-2</v>
      </c>
    </row>
    <row r="286" spans="2:3">
      <c r="B286" s="40">
        <v>36951</v>
      </c>
      <c r="C286" s="41">
        <v>4.8899999999999999E-2</v>
      </c>
    </row>
    <row r="287" spans="2:3">
      <c r="B287" s="40">
        <v>36923</v>
      </c>
      <c r="C287" s="41">
        <v>5.0999999999999997E-2</v>
      </c>
    </row>
    <row r="288" spans="2:3">
      <c r="B288" s="40">
        <v>36892</v>
      </c>
      <c r="C288" s="41">
        <v>5.16E-2</v>
      </c>
    </row>
    <row r="289" spans="2:3">
      <c r="B289" s="40">
        <v>36861</v>
      </c>
      <c r="C289" s="41">
        <v>5.2400000000000002E-2</v>
      </c>
    </row>
    <row r="290" spans="2:3">
      <c r="B290" s="40">
        <v>36831</v>
      </c>
      <c r="C290" s="41">
        <v>5.7200000000000001E-2</v>
      </c>
    </row>
    <row r="291" spans="2:3">
      <c r="B291" s="40">
        <v>36800</v>
      </c>
      <c r="C291" s="41">
        <v>5.74E-2</v>
      </c>
    </row>
    <row r="292" spans="2:3">
      <c r="B292" s="40">
        <v>36770</v>
      </c>
      <c r="C292" s="41">
        <v>5.8000000000000003E-2</v>
      </c>
    </row>
    <row r="293" spans="2:3">
      <c r="B293" s="40">
        <v>36739</v>
      </c>
      <c r="C293" s="41">
        <v>5.8299999999999998E-2</v>
      </c>
    </row>
    <row r="294" spans="2:3">
      <c r="B294" s="40">
        <v>36708</v>
      </c>
      <c r="C294" s="41">
        <v>6.0499999999999998E-2</v>
      </c>
    </row>
    <row r="295" spans="2:3">
      <c r="B295" s="40">
        <v>36678</v>
      </c>
      <c r="C295" s="41">
        <v>6.0999999999999999E-2</v>
      </c>
    </row>
    <row r="296" spans="2:3">
      <c r="B296" s="40">
        <v>36647</v>
      </c>
      <c r="C296" s="41">
        <v>6.4399999999999999E-2</v>
      </c>
    </row>
    <row r="297" spans="2:3">
      <c r="B297" s="40">
        <v>36617</v>
      </c>
      <c r="C297" s="41">
        <v>5.9900000000000002E-2</v>
      </c>
    </row>
    <row r="298" spans="2:3">
      <c r="B298" s="40">
        <v>36586</v>
      </c>
      <c r="C298" s="41">
        <v>6.2600000000000003E-2</v>
      </c>
    </row>
    <row r="299" spans="2:3">
      <c r="B299" s="40">
        <v>36557</v>
      </c>
      <c r="C299" s="41">
        <v>6.5199999999999994E-2</v>
      </c>
    </row>
    <row r="300" spans="2:3">
      <c r="B300" s="40">
        <v>36526</v>
      </c>
      <c r="C300" s="41">
        <v>6.6600000000000006E-2</v>
      </c>
    </row>
    <row r="301" spans="2:3">
      <c r="B301" s="40">
        <v>36495</v>
      </c>
      <c r="C301" s="41">
        <v>6.2799999999999995E-2</v>
      </c>
    </row>
    <row r="302" spans="2:3">
      <c r="B302" s="40">
        <v>36465</v>
      </c>
      <c r="C302" s="41">
        <v>6.0299999999999999E-2</v>
      </c>
    </row>
    <row r="303" spans="2:3">
      <c r="B303" s="40">
        <v>36434</v>
      </c>
      <c r="C303" s="41">
        <v>6.1100000000000002E-2</v>
      </c>
    </row>
    <row r="304" spans="2:3">
      <c r="B304" s="40">
        <v>36404</v>
      </c>
      <c r="C304" s="41">
        <v>5.9200000000000003E-2</v>
      </c>
    </row>
    <row r="305" spans="2:3">
      <c r="B305" s="40">
        <v>36373</v>
      </c>
      <c r="C305" s="41">
        <v>5.9400000000000001E-2</v>
      </c>
    </row>
    <row r="306" spans="2:3">
      <c r="B306" s="40">
        <v>36342</v>
      </c>
      <c r="C306" s="41">
        <v>5.79E-2</v>
      </c>
    </row>
    <row r="307" spans="2:3">
      <c r="B307" s="40">
        <v>36312</v>
      </c>
      <c r="C307" s="41">
        <v>5.8999999999999997E-2</v>
      </c>
    </row>
    <row r="308" spans="2:3">
      <c r="B308" s="40">
        <v>36281</v>
      </c>
      <c r="C308" s="41">
        <v>5.5399999999999998E-2</v>
      </c>
    </row>
    <row r="309" spans="2:3">
      <c r="B309" s="40">
        <v>36251</v>
      </c>
      <c r="C309" s="41">
        <v>5.1799999999999999E-2</v>
      </c>
    </row>
    <row r="310" spans="2:3">
      <c r="B310" s="40">
        <v>36220</v>
      </c>
      <c r="C310" s="41">
        <v>5.2299999999999999E-2</v>
      </c>
    </row>
    <row r="311" spans="2:3">
      <c r="B311" s="40">
        <v>36192</v>
      </c>
      <c r="C311" s="41">
        <v>0.05</v>
      </c>
    </row>
    <row r="312" spans="2:3">
      <c r="B312" s="40">
        <v>36161</v>
      </c>
      <c r="C312" s="41">
        <v>4.7199999999999999E-2</v>
      </c>
    </row>
    <row r="313" spans="2:3">
      <c r="B313" s="40">
        <v>36130</v>
      </c>
      <c r="C313" s="41">
        <v>4.6399999999999997E-2</v>
      </c>
    </row>
    <row r="314" spans="2:3">
      <c r="B314" s="40">
        <v>36100</v>
      </c>
      <c r="C314" s="41">
        <v>4.8300000000000003E-2</v>
      </c>
    </row>
    <row r="315" spans="2:3">
      <c r="B315" s="40">
        <v>36069</v>
      </c>
      <c r="C315" s="41">
        <v>4.53E-2</v>
      </c>
    </row>
    <row r="316" spans="2:3">
      <c r="B316" s="40">
        <v>36039</v>
      </c>
      <c r="C316" s="41">
        <v>4.8099999999999997E-2</v>
      </c>
    </row>
    <row r="317" spans="2:3">
      <c r="B317" s="40">
        <v>36008</v>
      </c>
      <c r="C317" s="41">
        <v>5.3400000000000003E-2</v>
      </c>
    </row>
    <row r="318" spans="2:3">
      <c r="B318" s="40">
        <v>35977</v>
      </c>
      <c r="C318" s="41">
        <v>5.4600000000000003E-2</v>
      </c>
    </row>
    <row r="319" spans="2:3">
      <c r="B319" s="40">
        <v>35947</v>
      </c>
      <c r="C319" s="41">
        <v>5.5E-2</v>
      </c>
    </row>
    <row r="320" spans="2:3">
      <c r="B320" s="40">
        <v>35916</v>
      </c>
      <c r="C320" s="41">
        <v>5.6500000000000002E-2</v>
      </c>
    </row>
    <row r="321" spans="2:3">
      <c r="B321" s="40">
        <v>35886</v>
      </c>
      <c r="C321" s="41">
        <v>5.6399999999999999E-2</v>
      </c>
    </row>
    <row r="322" spans="2:3">
      <c r="B322" s="40">
        <v>35855</v>
      </c>
      <c r="C322" s="41">
        <v>5.6500000000000002E-2</v>
      </c>
    </row>
    <row r="323" spans="2:3">
      <c r="B323" s="40">
        <v>35827</v>
      </c>
      <c r="C323" s="41">
        <v>5.57E-2</v>
      </c>
    </row>
    <row r="324" spans="2:3">
      <c r="B324" s="40">
        <v>35796</v>
      </c>
      <c r="C324" s="41">
        <v>5.5399999999999998E-2</v>
      </c>
    </row>
    <row r="325" spans="2:3">
      <c r="B325" s="40">
        <v>35765</v>
      </c>
      <c r="C325" s="41">
        <v>5.8099999999999999E-2</v>
      </c>
    </row>
    <row r="326" spans="2:3">
      <c r="B326" s="40">
        <v>35735</v>
      </c>
      <c r="C326" s="41">
        <v>5.8799999999999998E-2</v>
      </c>
    </row>
    <row r="327" spans="2:3">
      <c r="B327" s="40">
        <v>35704</v>
      </c>
      <c r="C327" s="41">
        <v>6.0299999999999999E-2</v>
      </c>
    </row>
    <row r="328" spans="2:3">
      <c r="B328" s="40">
        <v>35674</v>
      </c>
      <c r="C328" s="41">
        <v>6.2100000000000002E-2</v>
      </c>
    </row>
    <row r="329" spans="2:3">
      <c r="B329" s="40">
        <v>35643</v>
      </c>
      <c r="C329" s="41">
        <v>6.3E-2</v>
      </c>
    </row>
    <row r="330" spans="2:3">
      <c r="B330" s="40">
        <v>35612</v>
      </c>
      <c r="C330" s="41">
        <v>6.2199999999999998E-2</v>
      </c>
    </row>
    <row r="331" spans="2:3">
      <c r="B331" s="40">
        <v>35582</v>
      </c>
      <c r="C331" s="41">
        <v>6.4899999999999999E-2</v>
      </c>
    </row>
    <row r="332" spans="2:3">
      <c r="B332" s="40">
        <v>35551</v>
      </c>
      <c r="C332" s="41">
        <v>6.7100000000000007E-2</v>
      </c>
    </row>
    <row r="333" spans="2:3">
      <c r="B333" s="40">
        <v>35521</v>
      </c>
      <c r="C333" s="41">
        <v>6.8900000000000003E-2</v>
      </c>
    </row>
    <row r="334" spans="2:3">
      <c r="B334" s="40">
        <v>35490</v>
      </c>
      <c r="C334" s="41">
        <v>6.6900000000000001E-2</v>
      </c>
    </row>
    <row r="335" spans="2:3">
      <c r="B335" s="40">
        <v>35462</v>
      </c>
      <c r="C335" s="41">
        <v>6.4199999999999993E-2</v>
      </c>
    </row>
    <row r="336" spans="2:3">
      <c r="B336" s="40">
        <v>35431</v>
      </c>
      <c r="C336" s="41">
        <v>6.5799999999999997E-2</v>
      </c>
    </row>
    <row r="337" spans="2:3">
      <c r="B337" s="40">
        <v>35400</v>
      </c>
      <c r="C337" s="41">
        <v>6.3E-2</v>
      </c>
    </row>
    <row r="338" spans="2:3">
      <c r="B338" s="40">
        <v>35370</v>
      </c>
      <c r="C338" s="41">
        <v>6.2E-2</v>
      </c>
    </row>
    <row r="339" spans="2:3">
      <c r="B339" s="40">
        <v>35339</v>
      </c>
      <c r="C339" s="41">
        <v>6.5299999999999997E-2</v>
      </c>
    </row>
    <row r="340" spans="2:3">
      <c r="B340" s="40">
        <v>35309</v>
      </c>
      <c r="C340" s="41">
        <v>6.83E-2</v>
      </c>
    </row>
    <row r="341" spans="2:3">
      <c r="B341" s="40">
        <v>35278</v>
      </c>
      <c r="C341" s="41">
        <v>6.6400000000000001E-2</v>
      </c>
    </row>
    <row r="342" spans="2:3">
      <c r="B342" s="40">
        <v>35247</v>
      </c>
      <c r="C342" s="41">
        <v>6.8699999999999997E-2</v>
      </c>
    </row>
    <row r="343" spans="2:3">
      <c r="B343" s="40">
        <v>35217</v>
      </c>
      <c r="C343" s="41">
        <v>6.9099999999999995E-2</v>
      </c>
    </row>
    <row r="344" spans="2:3">
      <c r="B344" s="40">
        <v>35186</v>
      </c>
      <c r="C344" s="41">
        <v>6.7400000000000002E-2</v>
      </c>
    </row>
    <row r="345" spans="2:3">
      <c r="B345" s="40">
        <v>35156</v>
      </c>
      <c r="C345" s="41">
        <v>6.5100000000000005E-2</v>
      </c>
    </row>
    <row r="346" spans="2:3">
      <c r="B346" s="40">
        <v>35125</v>
      </c>
      <c r="C346" s="41">
        <v>6.2700000000000006E-2</v>
      </c>
    </row>
    <row r="347" spans="2:3">
      <c r="B347" s="40">
        <v>35096</v>
      </c>
      <c r="C347" s="41">
        <v>5.8099999999999999E-2</v>
      </c>
    </row>
    <row r="348" spans="2:3">
      <c r="B348" s="40">
        <v>35065</v>
      </c>
      <c r="C348" s="41">
        <v>5.6500000000000002E-2</v>
      </c>
    </row>
    <row r="349" spans="2:3">
      <c r="B349" s="40">
        <v>35034</v>
      </c>
      <c r="C349" s="41">
        <v>5.7099999999999998E-2</v>
      </c>
    </row>
    <row r="350" spans="2:3">
      <c r="B350" s="40">
        <v>35004</v>
      </c>
      <c r="C350" s="41">
        <v>5.9299999999999999E-2</v>
      </c>
    </row>
    <row r="351" spans="2:3">
      <c r="B351" s="40">
        <v>34973</v>
      </c>
      <c r="C351" s="41">
        <v>6.0400000000000002E-2</v>
      </c>
    </row>
    <row r="352" spans="2:3">
      <c r="B352" s="40">
        <v>34943</v>
      </c>
      <c r="C352" s="41">
        <v>6.2E-2</v>
      </c>
    </row>
    <row r="353" spans="2:3">
      <c r="B353" s="40">
        <v>34912</v>
      </c>
      <c r="C353" s="41">
        <v>6.4899999999999999E-2</v>
      </c>
    </row>
    <row r="354" spans="2:3">
      <c r="B354" s="40">
        <v>34881</v>
      </c>
      <c r="C354" s="41">
        <v>6.2799999999999995E-2</v>
      </c>
    </row>
    <row r="355" spans="2:3">
      <c r="B355" s="40">
        <v>34851</v>
      </c>
      <c r="C355" s="41">
        <v>6.1699999999999998E-2</v>
      </c>
    </row>
    <row r="356" spans="2:3">
      <c r="B356" s="40">
        <v>34820</v>
      </c>
      <c r="C356" s="41">
        <v>6.6299999999999998E-2</v>
      </c>
    </row>
    <row r="357" spans="2:3">
      <c r="B357" s="40">
        <v>34790</v>
      </c>
      <c r="C357" s="41">
        <v>7.0599999999999996E-2</v>
      </c>
    </row>
    <row r="358" spans="2:3">
      <c r="B358" s="40">
        <v>34759</v>
      </c>
      <c r="C358" s="41">
        <v>7.1999999999999995E-2</v>
      </c>
    </row>
    <row r="359" spans="2:3">
      <c r="B359" s="40">
        <v>34731</v>
      </c>
      <c r="C359" s="41">
        <v>7.4700000000000003E-2</v>
      </c>
    </row>
    <row r="360" spans="2:3">
      <c r="B360" s="40">
        <v>34700</v>
      </c>
      <c r="C360" s="41">
        <v>7.7799999999999994E-2</v>
      </c>
    </row>
    <row r="361" spans="2:3">
      <c r="B361" s="40">
        <v>34669</v>
      </c>
      <c r="C361" s="41">
        <v>7.8100000000000003E-2</v>
      </c>
    </row>
    <row r="362" spans="2:3">
      <c r="B362" s="40">
        <v>34639</v>
      </c>
      <c r="C362" s="41">
        <v>7.9500000000000001E-2</v>
      </c>
    </row>
    <row r="363" spans="2:3">
      <c r="B363" s="40">
        <v>34608</v>
      </c>
      <c r="C363" s="41">
        <v>7.7399999999999997E-2</v>
      </c>
    </row>
    <row r="364" spans="2:3">
      <c r="B364" s="40">
        <v>34578</v>
      </c>
      <c r="C364" s="41">
        <v>7.46E-2</v>
      </c>
    </row>
    <row r="365" spans="2:3">
      <c r="B365" s="40">
        <v>34547</v>
      </c>
      <c r="C365" s="41">
        <v>7.2400000000000006E-2</v>
      </c>
    </row>
    <row r="366" spans="2:3">
      <c r="B366" s="40">
        <v>34516</v>
      </c>
      <c r="C366" s="41">
        <v>7.2999999999999995E-2</v>
      </c>
    </row>
    <row r="367" spans="2:3">
      <c r="B367" s="40">
        <v>34486</v>
      </c>
      <c r="C367" s="41">
        <v>7.0999999999999994E-2</v>
      </c>
    </row>
    <row r="368" spans="2:3">
      <c r="B368" s="40">
        <v>34455</v>
      </c>
      <c r="C368" s="41">
        <v>7.1800000000000003E-2</v>
      </c>
    </row>
    <row r="369" spans="2:3">
      <c r="B369" s="40">
        <v>34425</v>
      </c>
      <c r="C369" s="41">
        <v>6.9699999999999998E-2</v>
      </c>
    </row>
    <row r="370" spans="2:3">
      <c r="B370" s="40">
        <v>34394</v>
      </c>
      <c r="C370" s="41">
        <v>6.4799999999999996E-2</v>
      </c>
    </row>
    <row r="371" spans="2:3">
      <c r="B371" s="40">
        <v>34366</v>
      </c>
      <c r="C371" s="41">
        <v>5.9700000000000003E-2</v>
      </c>
    </row>
    <row r="372" spans="2:3">
      <c r="B372" s="40">
        <v>34335</v>
      </c>
      <c r="C372" s="41">
        <v>5.7500000000000002E-2</v>
      </c>
    </row>
    <row r="373" spans="2:3">
      <c r="B373" s="40">
        <v>34304</v>
      </c>
      <c r="C373" s="41">
        <v>5.7700000000000001E-2</v>
      </c>
    </row>
    <row r="374" spans="2:3">
      <c r="B374" s="40">
        <v>34274</v>
      </c>
      <c r="C374" s="41">
        <v>5.7200000000000001E-2</v>
      </c>
    </row>
    <row r="375" spans="2:3">
      <c r="B375" s="40">
        <v>34243</v>
      </c>
      <c r="C375" s="41">
        <v>5.33E-2</v>
      </c>
    </row>
    <row r="376" spans="2:3">
      <c r="B376" s="40">
        <v>34213</v>
      </c>
      <c r="C376" s="41">
        <v>5.3600000000000002E-2</v>
      </c>
    </row>
    <row r="377" spans="2:3">
      <c r="B377" s="40">
        <v>34182</v>
      </c>
      <c r="C377" s="41">
        <v>5.6800000000000003E-2</v>
      </c>
    </row>
    <row r="378" spans="2:3">
      <c r="B378" s="40">
        <v>34151</v>
      </c>
      <c r="C378" s="41">
        <v>5.8099999999999999E-2</v>
      </c>
    </row>
    <row r="379" spans="2:3">
      <c r="B379" s="40">
        <v>34121</v>
      </c>
      <c r="C379" s="41">
        <v>5.96E-2</v>
      </c>
    </row>
    <row r="380" spans="2:3">
      <c r="B380" s="40">
        <v>34090</v>
      </c>
      <c r="C380" s="41">
        <v>6.0400000000000002E-2</v>
      </c>
    </row>
    <row r="381" spans="2:3">
      <c r="B381" s="40">
        <v>34060</v>
      </c>
      <c r="C381" s="41">
        <v>5.9700000000000003E-2</v>
      </c>
    </row>
    <row r="382" spans="2:3">
      <c r="B382" s="40">
        <v>34029</v>
      </c>
      <c r="C382" s="41">
        <v>5.9799999999999999E-2</v>
      </c>
    </row>
    <row r="383" spans="2:3">
      <c r="B383" s="40">
        <v>34001</v>
      </c>
      <c r="C383" s="41">
        <v>6.2600000000000003E-2</v>
      </c>
    </row>
    <row r="384" spans="2:3">
      <c r="B384" s="40">
        <v>33970</v>
      </c>
      <c r="C384" s="41">
        <v>6.6000000000000003E-2</v>
      </c>
    </row>
    <row r="385" spans="2:3">
      <c r="B385" s="40">
        <v>33939</v>
      </c>
      <c r="C385" s="41">
        <v>6.7699999999999996E-2</v>
      </c>
    </row>
    <row r="386" spans="2:3">
      <c r="B386" s="40">
        <v>33909</v>
      </c>
      <c r="C386" s="41">
        <v>6.8699999999999997E-2</v>
      </c>
    </row>
    <row r="387" spans="2:3">
      <c r="B387" s="40">
        <v>33878</v>
      </c>
      <c r="C387" s="41">
        <v>6.59E-2</v>
      </c>
    </row>
    <row r="388" spans="2:3">
      <c r="B388" s="40">
        <v>33848</v>
      </c>
      <c r="C388" s="41">
        <v>6.4199999999999993E-2</v>
      </c>
    </row>
    <row r="389" spans="2:3">
      <c r="B389" s="40">
        <v>33817</v>
      </c>
      <c r="C389" s="41">
        <v>6.59E-2</v>
      </c>
    </row>
    <row r="390" spans="2:3">
      <c r="B390" s="40">
        <v>33786</v>
      </c>
      <c r="C390" s="41">
        <v>6.8400000000000002E-2</v>
      </c>
    </row>
    <row r="391" spans="2:3">
      <c r="B391" s="40">
        <v>33756</v>
      </c>
      <c r="C391" s="41">
        <v>7.2599999999999998E-2</v>
      </c>
    </row>
    <row r="392" spans="2:3">
      <c r="B392" s="40">
        <v>33725</v>
      </c>
      <c r="C392" s="41">
        <v>7.3899999999999993E-2</v>
      </c>
    </row>
    <row r="393" spans="2:3">
      <c r="B393" s="40">
        <v>33695</v>
      </c>
      <c r="C393" s="41">
        <v>7.4800000000000005E-2</v>
      </c>
    </row>
    <row r="394" spans="2:3">
      <c r="B394" s="40">
        <v>33664</v>
      </c>
      <c r="C394" s="41">
        <v>7.5399999999999995E-2</v>
      </c>
    </row>
    <row r="395" spans="2:3">
      <c r="B395" s="40">
        <v>33635</v>
      </c>
      <c r="C395" s="41">
        <v>7.3400000000000007E-2</v>
      </c>
    </row>
    <row r="396" spans="2:3">
      <c r="B396" s="40">
        <v>33604</v>
      </c>
      <c r="C396" s="41">
        <v>7.0300000000000001E-2</v>
      </c>
    </row>
    <row r="397" spans="2:3">
      <c r="B397" s="40">
        <v>33573</v>
      </c>
      <c r="C397" s="41">
        <v>7.0900000000000005E-2</v>
      </c>
    </row>
    <row r="398" spans="2:3">
      <c r="B398" s="40">
        <v>33543</v>
      </c>
      <c r="C398" s="41">
        <v>7.4200000000000002E-2</v>
      </c>
    </row>
    <row r="399" spans="2:3">
      <c r="B399" s="40">
        <v>33512</v>
      </c>
      <c r="C399" s="41">
        <v>7.5300000000000006E-2</v>
      </c>
    </row>
    <row r="400" spans="2:3">
      <c r="B400" s="40">
        <v>33482</v>
      </c>
      <c r="C400" s="41">
        <v>7.6499999999999999E-2</v>
      </c>
    </row>
    <row r="401" spans="2:3">
      <c r="B401" s="40">
        <v>33451</v>
      </c>
      <c r="C401" s="41">
        <v>7.9000000000000001E-2</v>
      </c>
    </row>
    <row r="402" spans="2:3">
      <c r="B402" s="40">
        <v>33420</v>
      </c>
      <c r="C402" s="41">
        <v>8.2699999999999996E-2</v>
      </c>
    </row>
    <row r="403" spans="2:3">
      <c r="B403" s="40">
        <v>33390</v>
      </c>
      <c r="C403" s="41">
        <v>8.2799999999999999E-2</v>
      </c>
    </row>
    <row r="404" spans="2:3">
      <c r="B404" s="40">
        <v>33359</v>
      </c>
      <c r="C404" s="41">
        <v>8.0699999999999994E-2</v>
      </c>
    </row>
    <row r="405" spans="2:3">
      <c r="B405" s="40">
        <v>33329</v>
      </c>
      <c r="C405" s="41">
        <v>8.0399999999999999E-2</v>
      </c>
    </row>
    <row r="406" spans="2:3">
      <c r="B406" s="40">
        <v>33298</v>
      </c>
      <c r="C406" s="41">
        <v>8.1100000000000005E-2</v>
      </c>
    </row>
    <row r="407" spans="2:3">
      <c r="B407" s="40">
        <v>33270</v>
      </c>
      <c r="C407" s="41">
        <v>7.85E-2</v>
      </c>
    </row>
    <row r="408" spans="2:3">
      <c r="B408" s="40">
        <v>33239</v>
      </c>
      <c r="C408" s="41">
        <v>8.09E-2</v>
      </c>
    </row>
    <row r="409" spans="2:3">
      <c r="B409" s="40">
        <v>33208</v>
      </c>
      <c r="C409" s="41">
        <v>8.0699999999999994E-2</v>
      </c>
    </row>
    <row r="410" spans="2:3">
      <c r="B410" s="40">
        <v>33178</v>
      </c>
      <c r="C410" s="41">
        <v>8.3900000000000002E-2</v>
      </c>
    </row>
    <row r="411" spans="2:3">
      <c r="B411" s="40">
        <v>33147</v>
      </c>
      <c r="C411" s="41">
        <v>8.72E-2</v>
      </c>
    </row>
    <row r="412" spans="2:3">
      <c r="B412" s="40">
        <v>33117</v>
      </c>
      <c r="C412" s="41">
        <v>8.8900000000000007E-2</v>
      </c>
    </row>
    <row r="413" spans="2:3">
      <c r="B413" s="40">
        <v>33086</v>
      </c>
      <c r="C413" s="41">
        <v>8.7499999999999994E-2</v>
      </c>
    </row>
    <row r="414" spans="2:3">
      <c r="B414" s="40">
        <v>33055</v>
      </c>
      <c r="C414" s="41">
        <v>8.4699999999999998E-2</v>
      </c>
    </row>
    <row r="415" spans="2:3">
      <c r="B415" s="40">
        <v>33025</v>
      </c>
      <c r="C415" s="41">
        <v>8.48E-2</v>
      </c>
    </row>
    <row r="416" spans="2:3">
      <c r="B416" s="40">
        <v>32994</v>
      </c>
      <c r="C416" s="41">
        <v>8.7599999999999997E-2</v>
      </c>
    </row>
    <row r="417" spans="2:3">
      <c r="B417" s="40">
        <v>32964</v>
      </c>
      <c r="C417" s="41">
        <v>8.7900000000000006E-2</v>
      </c>
    </row>
    <row r="418" spans="2:3">
      <c r="B418" s="40">
        <v>32933</v>
      </c>
      <c r="C418" s="41">
        <v>8.5900000000000004E-2</v>
      </c>
    </row>
    <row r="419" spans="2:3">
      <c r="B419" s="40">
        <v>32905</v>
      </c>
      <c r="C419" s="41">
        <v>8.4699999999999998E-2</v>
      </c>
    </row>
    <row r="420" spans="2:3">
      <c r="B420" s="40">
        <v>32874</v>
      </c>
      <c r="C420" s="41">
        <v>8.2100000000000006E-2</v>
      </c>
    </row>
    <row r="421" spans="2:3">
      <c r="B421" s="40">
        <v>32843</v>
      </c>
      <c r="C421" s="41">
        <v>7.8399999999999997E-2</v>
      </c>
    </row>
    <row r="422" spans="2:3">
      <c r="B422" s="40">
        <v>32813</v>
      </c>
      <c r="C422" s="41">
        <v>7.8700000000000006E-2</v>
      </c>
    </row>
    <row r="423" spans="2:3">
      <c r="B423" s="40">
        <v>32782</v>
      </c>
      <c r="C423" s="41">
        <v>8.0100000000000005E-2</v>
      </c>
    </row>
    <row r="424" spans="2:3">
      <c r="B424" s="40">
        <v>32752</v>
      </c>
      <c r="C424" s="41">
        <v>8.1900000000000001E-2</v>
      </c>
    </row>
    <row r="425" spans="2:3">
      <c r="B425" s="40">
        <v>32721</v>
      </c>
      <c r="C425" s="41">
        <v>8.1100000000000005E-2</v>
      </c>
    </row>
    <row r="426" spans="2:3">
      <c r="B426" s="40">
        <v>32690</v>
      </c>
      <c r="C426" s="41">
        <v>8.0199999999999994E-2</v>
      </c>
    </row>
    <row r="427" spans="2:3">
      <c r="B427" s="40">
        <v>32660</v>
      </c>
      <c r="C427" s="41">
        <v>8.2799999999999999E-2</v>
      </c>
    </row>
    <row r="428" spans="2:3">
      <c r="B428" s="40">
        <v>32629</v>
      </c>
      <c r="C428" s="41">
        <v>8.8599999999999998E-2</v>
      </c>
    </row>
    <row r="429" spans="2:3">
      <c r="B429" s="40">
        <v>32599</v>
      </c>
      <c r="C429" s="41">
        <v>9.1800000000000007E-2</v>
      </c>
    </row>
    <row r="430" spans="2:3">
      <c r="B430" s="40">
        <v>32568</v>
      </c>
      <c r="C430" s="41">
        <v>9.3600000000000003E-2</v>
      </c>
    </row>
    <row r="431" spans="2:3">
      <c r="B431" s="40">
        <v>32540</v>
      </c>
      <c r="C431" s="41">
        <v>9.1700000000000004E-2</v>
      </c>
    </row>
    <row r="432" spans="2:3">
      <c r="B432" s="40">
        <v>32509</v>
      </c>
      <c r="C432" s="41">
        <v>9.0899999999999995E-2</v>
      </c>
    </row>
    <row r="433" spans="2:3">
      <c r="B433" s="40">
        <v>32478</v>
      </c>
      <c r="C433" s="41">
        <v>9.11E-2</v>
      </c>
    </row>
    <row r="434" spans="2:3">
      <c r="B434" s="40">
        <v>32448</v>
      </c>
      <c r="C434" s="41">
        <v>8.9599999999999999E-2</v>
      </c>
    </row>
    <row r="435" spans="2:3">
      <c r="B435" s="40">
        <v>32417</v>
      </c>
      <c r="C435" s="41">
        <v>8.7999999999999995E-2</v>
      </c>
    </row>
    <row r="436" spans="2:3">
      <c r="B436" s="40">
        <v>32387</v>
      </c>
      <c r="C436" s="41">
        <v>8.9800000000000005E-2</v>
      </c>
    </row>
    <row r="437" spans="2:3">
      <c r="B437" s="40">
        <v>32356</v>
      </c>
      <c r="C437" s="41">
        <v>9.2600000000000002E-2</v>
      </c>
    </row>
    <row r="438" spans="2:3">
      <c r="B438" s="40">
        <v>32325</v>
      </c>
      <c r="C438" s="41">
        <v>9.06E-2</v>
      </c>
    </row>
    <row r="439" spans="2:3">
      <c r="B439" s="40">
        <v>32295</v>
      </c>
      <c r="C439" s="41">
        <v>8.9200000000000002E-2</v>
      </c>
    </row>
    <row r="440" spans="2:3">
      <c r="B440" s="40">
        <v>32264</v>
      </c>
      <c r="C440" s="41">
        <v>9.0899999999999995E-2</v>
      </c>
    </row>
    <row r="441" spans="2:3">
      <c r="B441" s="40">
        <v>32234</v>
      </c>
      <c r="C441" s="41">
        <v>8.72E-2</v>
      </c>
    </row>
    <row r="442" spans="2:3">
      <c r="B442" s="40">
        <v>32203</v>
      </c>
      <c r="C442" s="41">
        <v>8.3699999999999997E-2</v>
      </c>
    </row>
    <row r="443" spans="2:3">
      <c r="B443" s="40">
        <v>32174</v>
      </c>
      <c r="C443" s="41">
        <v>8.2100000000000006E-2</v>
      </c>
    </row>
    <row r="444" spans="2:3">
      <c r="B444" s="40">
        <v>32143</v>
      </c>
      <c r="C444" s="41">
        <v>8.6699999999999999E-2</v>
      </c>
    </row>
    <row r="445" spans="2:3">
      <c r="B445" s="40">
        <v>32112</v>
      </c>
      <c r="C445" s="41">
        <v>8.9899999999999994E-2</v>
      </c>
    </row>
    <row r="446" spans="2:3">
      <c r="B446" s="40">
        <v>32082</v>
      </c>
      <c r="C446" s="41">
        <v>8.8599999999999998E-2</v>
      </c>
    </row>
    <row r="447" spans="2:3">
      <c r="B447" s="40">
        <v>32051</v>
      </c>
      <c r="C447" s="41">
        <v>9.5200000000000007E-2</v>
      </c>
    </row>
    <row r="448" spans="2:3">
      <c r="B448" s="40">
        <v>32021</v>
      </c>
      <c r="C448" s="41">
        <v>9.4200000000000006E-2</v>
      </c>
    </row>
    <row r="449" spans="2:3">
      <c r="B449" s="40">
        <v>31990</v>
      </c>
      <c r="C449" s="41">
        <v>8.7599999999999997E-2</v>
      </c>
    </row>
    <row r="450" spans="2:3">
      <c r="B450" s="40">
        <v>31959</v>
      </c>
      <c r="C450" s="41">
        <v>8.4500000000000006E-2</v>
      </c>
    </row>
    <row r="451" spans="2:3">
      <c r="B451" s="40">
        <v>31929</v>
      </c>
      <c r="C451" s="41">
        <v>8.4000000000000005E-2</v>
      </c>
    </row>
    <row r="452" spans="2:3">
      <c r="B452" s="40">
        <v>31898</v>
      </c>
      <c r="C452" s="41">
        <v>8.6099999999999996E-2</v>
      </c>
    </row>
    <row r="453" spans="2:3">
      <c r="B453" s="40">
        <v>31868</v>
      </c>
      <c r="C453" s="41">
        <v>8.0199999999999994E-2</v>
      </c>
    </row>
    <row r="454" spans="2:3">
      <c r="B454" s="40">
        <v>31837</v>
      </c>
      <c r="C454" s="41">
        <v>7.2499999999999995E-2</v>
      </c>
    </row>
    <row r="455" spans="2:3">
      <c r="B455" s="40">
        <v>31809</v>
      </c>
      <c r="C455" s="41">
        <v>7.2499999999999995E-2</v>
      </c>
    </row>
    <row r="456" spans="2:3">
      <c r="B456" s="40">
        <v>31778</v>
      </c>
      <c r="C456" s="41">
        <v>7.0800000000000002E-2</v>
      </c>
    </row>
    <row r="457" spans="2:3">
      <c r="B457" s="40">
        <v>31747</v>
      </c>
      <c r="C457" s="41">
        <v>7.1099999999999997E-2</v>
      </c>
    </row>
    <row r="458" spans="2:3">
      <c r="B458" s="40">
        <v>31717</v>
      </c>
      <c r="C458" s="41">
        <v>7.2499999999999995E-2</v>
      </c>
    </row>
    <row r="459" spans="2:3">
      <c r="B459" s="40">
        <v>31686</v>
      </c>
      <c r="C459" s="41">
        <v>7.4300000000000005E-2</v>
      </c>
    </row>
    <row r="460" spans="2:3">
      <c r="B460" s="40">
        <v>31656</v>
      </c>
      <c r="C460" s="41">
        <v>7.4499999999999997E-2</v>
      </c>
    </row>
    <row r="461" spans="2:3">
      <c r="B461" s="40">
        <v>31625</v>
      </c>
      <c r="C461" s="41">
        <v>7.17E-2</v>
      </c>
    </row>
    <row r="462" spans="2:3">
      <c r="B462" s="40">
        <v>31594</v>
      </c>
      <c r="C462" s="41">
        <v>7.2999999999999995E-2</v>
      </c>
    </row>
    <row r="463" spans="2:3">
      <c r="B463" s="40">
        <v>31564</v>
      </c>
      <c r="C463" s="41">
        <v>7.8E-2</v>
      </c>
    </row>
    <row r="464" spans="2:3">
      <c r="B464" s="40">
        <v>31533</v>
      </c>
      <c r="C464" s="41">
        <v>7.7100000000000002E-2</v>
      </c>
    </row>
    <row r="465" spans="2:3">
      <c r="B465" s="40">
        <v>31503</v>
      </c>
      <c r="C465" s="41">
        <v>7.2999999999999995E-2</v>
      </c>
    </row>
    <row r="466" spans="2:3">
      <c r="B466" s="40">
        <v>31472</v>
      </c>
      <c r="C466" s="41">
        <v>7.7799999999999994E-2</v>
      </c>
    </row>
    <row r="467" spans="2:3">
      <c r="B467" s="40">
        <v>31444</v>
      </c>
      <c r="C467" s="41">
        <v>8.6999999999999994E-2</v>
      </c>
    </row>
    <row r="468" spans="2:3">
      <c r="B468" s="40">
        <v>31413</v>
      </c>
      <c r="C468" s="41">
        <v>9.1899999999999996E-2</v>
      </c>
    </row>
    <row r="469" spans="2:3">
      <c r="B469" s="40">
        <v>31382</v>
      </c>
      <c r="C469" s="41">
        <v>9.2600000000000002E-2</v>
      </c>
    </row>
    <row r="470" spans="2:3">
      <c r="B470" s="40">
        <v>31352</v>
      </c>
      <c r="C470" s="41">
        <v>9.7799999999999998E-2</v>
      </c>
    </row>
    <row r="471" spans="2:3">
      <c r="B471" s="40">
        <v>31321</v>
      </c>
      <c r="C471" s="41">
        <v>0.1024</v>
      </c>
    </row>
    <row r="472" spans="2:3">
      <c r="B472" s="40">
        <v>31291</v>
      </c>
      <c r="C472" s="41">
        <v>0.1037</v>
      </c>
    </row>
    <row r="473" spans="2:3">
      <c r="B473" s="40">
        <v>31260</v>
      </c>
      <c r="C473" s="41">
        <v>0.1033</v>
      </c>
    </row>
    <row r="474" spans="2:3">
      <c r="B474" s="40">
        <v>31229</v>
      </c>
      <c r="C474" s="41">
        <v>0.1031</v>
      </c>
    </row>
    <row r="475" spans="2:3">
      <c r="B475" s="40">
        <v>31199</v>
      </c>
      <c r="C475" s="41">
        <v>0.1016</v>
      </c>
    </row>
    <row r="476" spans="2:3">
      <c r="B476" s="40">
        <v>31168</v>
      </c>
      <c r="C476" s="41">
        <v>0.1085</v>
      </c>
    </row>
    <row r="477" spans="2:3">
      <c r="B477" s="40">
        <v>31138</v>
      </c>
      <c r="C477" s="41">
        <v>0.1143</v>
      </c>
    </row>
    <row r="478" spans="2:3">
      <c r="B478" s="40">
        <v>31107</v>
      </c>
      <c r="C478" s="41">
        <v>0.1186</v>
      </c>
    </row>
    <row r="479" spans="2:3">
      <c r="B479" s="40">
        <v>31079</v>
      </c>
      <c r="C479" s="41">
        <v>0.11509999999999999</v>
      </c>
    </row>
    <row r="480" spans="2:3">
      <c r="B480" s="40">
        <v>31048</v>
      </c>
      <c r="C480" s="41">
        <v>0.1138</v>
      </c>
    </row>
    <row r="481" spans="2:3">
      <c r="B481" s="40">
        <v>31017</v>
      </c>
      <c r="C481" s="41">
        <v>0.115</v>
      </c>
    </row>
    <row r="482" spans="2:3">
      <c r="B482" s="40">
        <v>30987</v>
      </c>
      <c r="C482" s="41">
        <v>0.1157</v>
      </c>
    </row>
    <row r="483" spans="2:3">
      <c r="B483" s="40">
        <v>30956</v>
      </c>
      <c r="C483" s="41">
        <v>0.1216</v>
      </c>
    </row>
    <row r="484" spans="2:3">
      <c r="B484" s="40">
        <v>30926</v>
      </c>
      <c r="C484" s="41">
        <v>0.12520000000000001</v>
      </c>
    </row>
    <row r="485" spans="2:3">
      <c r="B485" s="40">
        <v>30895</v>
      </c>
      <c r="C485" s="41">
        <v>0.12720000000000001</v>
      </c>
    </row>
    <row r="486" spans="2:3">
      <c r="B486" s="40">
        <v>30864</v>
      </c>
      <c r="C486" s="41">
        <v>0.1336</v>
      </c>
    </row>
    <row r="487" spans="2:3">
      <c r="B487" s="40">
        <v>30834</v>
      </c>
      <c r="C487" s="41">
        <v>0.1356</v>
      </c>
    </row>
    <row r="488" spans="2:3">
      <c r="B488" s="40">
        <v>30803</v>
      </c>
      <c r="C488" s="41">
        <v>0.1341</v>
      </c>
    </row>
    <row r="489" spans="2:3">
      <c r="B489" s="40">
        <v>30773</v>
      </c>
      <c r="C489" s="41">
        <v>0.1263</v>
      </c>
    </row>
    <row r="490" spans="2:3">
      <c r="B490" s="40">
        <v>30742</v>
      </c>
      <c r="C490" s="41">
        <v>0.1232</v>
      </c>
    </row>
    <row r="491" spans="2:3">
      <c r="B491" s="40">
        <v>30713</v>
      </c>
      <c r="C491" s="41">
        <v>0.11840000000000001</v>
      </c>
    </row>
    <row r="492" spans="2:3">
      <c r="B492" s="40">
        <v>30682</v>
      </c>
      <c r="C492" s="41">
        <v>0.1167</v>
      </c>
    </row>
    <row r="493" spans="2:3">
      <c r="B493" s="40">
        <v>30651</v>
      </c>
      <c r="C493" s="41">
        <v>0.1183</v>
      </c>
    </row>
    <row r="494" spans="2:3">
      <c r="B494" s="40">
        <v>30621</v>
      </c>
      <c r="C494" s="41">
        <v>0.1169</v>
      </c>
    </row>
    <row r="495" spans="2:3">
      <c r="B495" s="40">
        <v>30590</v>
      </c>
      <c r="C495" s="41">
        <v>0.1154</v>
      </c>
    </row>
    <row r="496" spans="2:3">
      <c r="B496" s="40">
        <v>30560</v>
      </c>
      <c r="C496" s="41">
        <v>0.11650000000000001</v>
      </c>
    </row>
    <row r="497" spans="2:3">
      <c r="B497" s="40">
        <v>30529</v>
      </c>
      <c r="C497" s="41">
        <v>0.11849999999999999</v>
      </c>
    </row>
    <row r="498" spans="2:3">
      <c r="B498" s="40">
        <v>30498</v>
      </c>
      <c r="C498" s="41">
        <v>0.1138</v>
      </c>
    </row>
    <row r="499" spans="2:3">
      <c r="B499" s="40">
        <v>30468</v>
      </c>
      <c r="C499" s="41">
        <v>0.1085</v>
      </c>
    </row>
    <row r="500" spans="2:3">
      <c r="B500" s="40">
        <v>30437</v>
      </c>
      <c r="C500" s="41">
        <v>0.1038</v>
      </c>
    </row>
    <row r="501" spans="2:3">
      <c r="B501" s="40">
        <v>30407</v>
      </c>
      <c r="C501" s="41">
        <v>0.104</v>
      </c>
    </row>
    <row r="502" spans="2:3">
      <c r="B502" s="40">
        <v>30376</v>
      </c>
      <c r="C502" s="41">
        <v>0.1051</v>
      </c>
    </row>
    <row r="503" spans="2:3">
      <c r="B503" s="40">
        <v>30348</v>
      </c>
      <c r="C503" s="41">
        <v>0.1072</v>
      </c>
    </row>
    <row r="504" spans="2:3">
      <c r="B504" s="40">
        <v>30317</v>
      </c>
      <c r="C504" s="41">
        <v>0.1046</v>
      </c>
    </row>
    <row r="505" spans="2:3">
      <c r="B505" s="40">
        <v>30286</v>
      </c>
      <c r="C505" s="41">
        <v>0.10539999999999999</v>
      </c>
    </row>
    <row r="506" spans="2:3">
      <c r="B506" s="40">
        <v>30256</v>
      </c>
      <c r="C506" s="41">
        <v>0.1055</v>
      </c>
    </row>
    <row r="507" spans="2:3">
      <c r="B507" s="40">
        <v>30225</v>
      </c>
      <c r="C507" s="41">
        <v>0.1091</v>
      </c>
    </row>
    <row r="508" spans="2:3">
      <c r="B508" s="40">
        <v>30195</v>
      </c>
      <c r="C508" s="41">
        <v>0.1234</v>
      </c>
    </row>
    <row r="509" spans="2:3">
      <c r="B509" s="40">
        <v>30164</v>
      </c>
      <c r="C509" s="41">
        <v>0.13059999999999999</v>
      </c>
    </row>
    <row r="510" spans="2:3">
      <c r="B510" s="40">
        <v>30133</v>
      </c>
      <c r="C510" s="41">
        <v>0.13950000000000001</v>
      </c>
    </row>
    <row r="511" spans="2:3">
      <c r="B511" s="40">
        <v>30103</v>
      </c>
      <c r="C511" s="41">
        <v>0.14299999999999999</v>
      </c>
    </row>
    <row r="512" spans="2:3">
      <c r="B512" s="40">
        <v>30072</v>
      </c>
      <c r="C512" s="41">
        <v>0.13619999999999999</v>
      </c>
    </row>
    <row r="513" spans="2:3">
      <c r="B513" s="40">
        <v>30042</v>
      </c>
      <c r="C513" s="41">
        <v>0.13869999999999999</v>
      </c>
    </row>
    <row r="514" spans="2:3">
      <c r="B514" s="40">
        <v>30011</v>
      </c>
      <c r="C514" s="41">
        <v>0.1386</v>
      </c>
    </row>
    <row r="515" spans="2:3">
      <c r="B515" s="40">
        <v>29983</v>
      </c>
      <c r="C515" s="41">
        <v>0.14430000000000001</v>
      </c>
    </row>
    <row r="516" spans="2:3">
      <c r="B516" s="40">
        <v>29952</v>
      </c>
      <c r="C516" s="41">
        <v>0.1459</v>
      </c>
    </row>
    <row r="517" spans="2:3">
      <c r="B517" s="40">
        <v>29921</v>
      </c>
      <c r="C517" s="41">
        <v>0.13719999999999999</v>
      </c>
    </row>
    <row r="518" spans="2:3">
      <c r="B518" s="40">
        <v>29891</v>
      </c>
      <c r="C518" s="41">
        <v>0.13389999999999999</v>
      </c>
    </row>
    <row r="519" spans="2:3">
      <c r="B519" s="40">
        <v>29860</v>
      </c>
      <c r="C519" s="41">
        <v>0.1515</v>
      </c>
    </row>
    <row r="520" spans="2:3">
      <c r="B520" s="40">
        <v>29830</v>
      </c>
      <c r="C520" s="41">
        <v>0.1532</v>
      </c>
    </row>
    <row r="521" spans="2:3">
      <c r="B521" s="40">
        <v>29799</v>
      </c>
      <c r="C521" s="41">
        <v>0.14940000000000001</v>
      </c>
    </row>
    <row r="522" spans="2:3">
      <c r="B522" s="40">
        <v>29768</v>
      </c>
      <c r="C522" s="41">
        <v>0.14280000000000001</v>
      </c>
    </row>
    <row r="523" spans="2:3">
      <c r="B523" s="40">
        <v>29738</v>
      </c>
      <c r="C523" s="41">
        <v>0.13469999999999999</v>
      </c>
    </row>
    <row r="524" spans="2:3">
      <c r="B524" s="40">
        <v>29707</v>
      </c>
      <c r="C524" s="41">
        <v>0.14099999999999999</v>
      </c>
    </row>
    <row r="525" spans="2:3">
      <c r="B525" s="40">
        <v>29677</v>
      </c>
      <c r="C525" s="41">
        <v>0.1368</v>
      </c>
    </row>
    <row r="526" spans="2:3">
      <c r="B526" s="40">
        <v>29646</v>
      </c>
      <c r="C526" s="41">
        <v>0.13120000000000001</v>
      </c>
    </row>
    <row r="527" spans="2:3">
      <c r="B527" s="40">
        <v>29618</v>
      </c>
      <c r="C527" s="41">
        <v>0.13189999999999999</v>
      </c>
    </row>
    <row r="528" spans="2:3">
      <c r="B528" s="40">
        <v>29587</v>
      </c>
      <c r="C528" s="41">
        <v>0.12570000000000001</v>
      </c>
    </row>
    <row r="529" spans="2:3">
      <c r="B529" s="40">
        <v>29556</v>
      </c>
      <c r="C529" s="41">
        <v>0.12839999999999999</v>
      </c>
    </row>
    <row r="530" spans="2:3">
      <c r="B530" s="40">
        <v>29526</v>
      </c>
      <c r="C530" s="41">
        <v>0.1268</v>
      </c>
    </row>
    <row r="531" spans="2:3">
      <c r="B531" s="40">
        <v>29495</v>
      </c>
      <c r="C531" s="41">
        <v>0.11749999999999999</v>
      </c>
    </row>
    <row r="532" spans="2:3">
      <c r="B532" s="40">
        <v>29465</v>
      </c>
      <c r="C532" s="41">
        <v>0.11509999999999999</v>
      </c>
    </row>
    <row r="533" spans="2:3">
      <c r="B533" s="40">
        <v>29434</v>
      </c>
      <c r="C533" s="41">
        <v>0.111</v>
      </c>
    </row>
    <row r="534" spans="2:3">
      <c r="B534" s="40">
        <v>29403</v>
      </c>
      <c r="C534" s="41">
        <v>0.10249999999999999</v>
      </c>
    </row>
    <row r="535" spans="2:3">
      <c r="B535" s="40">
        <v>29373</v>
      </c>
      <c r="C535" s="41">
        <v>9.7799999999999998E-2</v>
      </c>
    </row>
    <row r="536" spans="2:3">
      <c r="B536" s="40">
        <v>29342</v>
      </c>
      <c r="C536" s="41">
        <v>0.1018</v>
      </c>
    </row>
    <row r="537" spans="2:3">
      <c r="B537" s="40">
        <v>29312</v>
      </c>
      <c r="C537" s="41">
        <v>0.1147</v>
      </c>
    </row>
    <row r="538" spans="2:3">
      <c r="B538" s="40">
        <v>29281</v>
      </c>
      <c r="C538" s="41">
        <v>0.1275</v>
      </c>
    </row>
    <row r="539" spans="2:3">
      <c r="B539" s="40">
        <v>29252</v>
      </c>
      <c r="C539" s="41">
        <v>0.1241</v>
      </c>
    </row>
    <row r="540" spans="2:3">
      <c r="B540" s="40">
        <v>29221</v>
      </c>
      <c r="C540" s="41">
        <v>0.108</v>
      </c>
    </row>
    <row r="541" spans="2:3">
      <c r="B541" s="40">
        <v>29190</v>
      </c>
      <c r="C541" s="41">
        <v>0.10390000000000001</v>
      </c>
    </row>
    <row r="542" spans="2:3">
      <c r="B542" s="40">
        <v>29160</v>
      </c>
      <c r="C542" s="41">
        <v>0.1065</v>
      </c>
    </row>
    <row r="543" spans="2:3">
      <c r="B543" s="40">
        <v>29129</v>
      </c>
      <c r="C543" s="41">
        <v>0.10299999999999999</v>
      </c>
    </row>
    <row r="544" spans="2:3">
      <c r="B544" s="40">
        <v>29099</v>
      </c>
      <c r="C544" s="41">
        <v>9.3299999999999994E-2</v>
      </c>
    </row>
    <row r="545" spans="2:3">
      <c r="B545" s="40">
        <v>29068</v>
      </c>
      <c r="C545" s="41">
        <v>9.0300000000000005E-2</v>
      </c>
    </row>
    <row r="546" spans="2:3">
      <c r="B546" s="40">
        <v>29037</v>
      </c>
      <c r="C546" s="41">
        <v>8.9499999999999996E-2</v>
      </c>
    </row>
    <row r="547" spans="2:3">
      <c r="B547" s="40">
        <v>29007</v>
      </c>
      <c r="C547" s="41">
        <v>8.9099999999999999E-2</v>
      </c>
    </row>
    <row r="548" spans="2:3">
      <c r="B548" s="40">
        <v>28976</v>
      </c>
      <c r="C548" s="41">
        <v>9.2499999999999999E-2</v>
      </c>
    </row>
    <row r="549" spans="2:3">
      <c r="B549" s="40">
        <v>28946</v>
      </c>
      <c r="C549" s="41">
        <v>9.1800000000000007E-2</v>
      </c>
    </row>
    <row r="550" spans="2:3">
      <c r="B550" s="40">
        <v>28915</v>
      </c>
      <c r="C550" s="41">
        <v>9.1200000000000003E-2</v>
      </c>
    </row>
    <row r="551" spans="2:3">
      <c r="B551" s="40">
        <v>28887</v>
      </c>
      <c r="C551" s="41">
        <v>9.0999999999999998E-2</v>
      </c>
    </row>
    <row r="552" spans="2:3">
      <c r="B552" s="40">
        <v>28856</v>
      </c>
      <c r="C552" s="41">
        <v>9.0999999999999998E-2</v>
      </c>
    </row>
    <row r="553" spans="2:3">
      <c r="B553" s="40">
        <v>28825</v>
      </c>
      <c r="C553" s="41">
        <v>9.01E-2</v>
      </c>
    </row>
    <row r="554" spans="2:3">
      <c r="B554" s="40">
        <v>28795</v>
      </c>
      <c r="C554" s="41">
        <v>8.8099999999999998E-2</v>
      </c>
    </row>
    <row r="555" spans="2:3">
      <c r="B555" s="40">
        <v>28764</v>
      </c>
      <c r="C555" s="41">
        <v>8.6400000000000005E-2</v>
      </c>
    </row>
    <row r="556" spans="2:3">
      <c r="B556" s="40">
        <v>28734</v>
      </c>
      <c r="C556" s="41">
        <v>8.4199999999999997E-2</v>
      </c>
    </row>
    <row r="557" spans="2:3">
      <c r="B557" s="40">
        <v>28703</v>
      </c>
      <c r="C557" s="41">
        <v>8.4099999999999994E-2</v>
      </c>
    </row>
    <row r="558" spans="2:3">
      <c r="B558" s="40">
        <v>28672</v>
      </c>
      <c r="C558" s="41">
        <v>8.6400000000000005E-2</v>
      </c>
    </row>
    <row r="559" spans="2:3">
      <c r="B559" s="40">
        <v>28642</v>
      </c>
      <c r="C559" s="41">
        <v>8.4599999999999995E-2</v>
      </c>
    </row>
    <row r="560" spans="2:3">
      <c r="B560" s="40">
        <v>28611</v>
      </c>
      <c r="C560" s="41">
        <v>8.3500000000000005E-2</v>
      </c>
    </row>
    <row r="561" spans="2:3">
      <c r="B561" s="40">
        <v>28581</v>
      </c>
      <c r="C561" s="41">
        <v>8.1500000000000003E-2</v>
      </c>
    </row>
    <row r="562" spans="2:3">
      <c r="B562" s="40">
        <v>28550</v>
      </c>
      <c r="C562" s="41">
        <v>8.0399999999999999E-2</v>
      </c>
    </row>
    <row r="563" spans="2:3">
      <c r="B563" s="40">
        <v>28522</v>
      </c>
      <c r="C563" s="41">
        <v>8.0299999999999996E-2</v>
      </c>
    </row>
    <row r="564" spans="2:3">
      <c r="B564" s="40">
        <v>28491</v>
      </c>
      <c r="C564" s="41">
        <v>7.9600000000000004E-2</v>
      </c>
    </row>
    <row r="565" spans="2:3">
      <c r="B565" s="40">
        <v>28460</v>
      </c>
      <c r="C565" s="41">
        <v>7.6899999999999996E-2</v>
      </c>
    </row>
    <row r="566" spans="2:3">
      <c r="B566" s="40">
        <v>28430</v>
      </c>
      <c r="C566" s="41">
        <v>7.5800000000000006E-2</v>
      </c>
    </row>
    <row r="567" spans="2:3">
      <c r="B567" s="40">
        <v>28399</v>
      </c>
      <c r="C567" s="41">
        <v>7.5200000000000003E-2</v>
      </c>
    </row>
    <row r="568" spans="2:3">
      <c r="B568" s="40">
        <v>28369</v>
      </c>
      <c r="C568" s="41">
        <v>7.3400000000000007E-2</v>
      </c>
    </row>
    <row r="569" spans="2:3">
      <c r="B569" s="40">
        <v>28338</v>
      </c>
      <c r="C569" s="41">
        <v>7.3999999999999996E-2</v>
      </c>
    </row>
    <row r="570" spans="2:3">
      <c r="B570" s="40">
        <v>28307</v>
      </c>
      <c r="C570" s="41">
        <v>7.3300000000000004E-2</v>
      </c>
    </row>
    <row r="571" spans="2:3">
      <c r="B571" s="40">
        <v>28277</v>
      </c>
      <c r="C571" s="41">
        <v>7.2800000000000004E-2</v>
      </c>
    </row>
    <row r="572" spans="2:3">
      <c r="B572" s="40">
        <v>28246</v>
      </c>
      <c r="C572" s="41">
        <v>7.46E-2</v>
      </c>
    </row>
    <row r="573" spans="2:3">
      <c r="B573" s="40">
        <v>28216</v>
      </c>
      <c r="C573" s="41">
        <v>7.3700000000000002E-2</v>
      </c>
    </row>
    <row r="574" spans="2:3">
      <c r="B574" s="40">
        <v>28185</v>
      </c>
      <c r="C574" s="41">
        <v>7.46E-2</v>
      </c>
    </row>
    <row r="575" spans="2:3">
      <c r="B575" s="40">
        <v>28157</v>
      </c>
      <c r="C575" s="41">
        <v>7.3899999999999993E-2</v>
      </c>
    </row>
    <row r="576" spans="2:3">
      <c r="B576" s="40">
        <v>28126</v>
      </c>
      <c r="C576" s="41">
        <v>7.2099999999999997E-2</v>
      </c>
    </row>
    <row r="577" spans="2:3">
      <c r="B577" s="40">
        <v>28095</v>
      </c>
      <c r="C577" s="41">
        <v>6.8699999999999997E-2</v>
      </c>
    </row>
    <row r="578" spans="2:3">
      <c r="B578" s="40">
        <v>28065</v>
      </c>
      <c r="C578" s="41">
        <v>7.2900000000000006E-2</v>
      </c>
    </row>
    <row r="579" spans="2:3">
      <c r="B579" s="40">
        <v>28034</v>
      </c>
      <c r="C579" s="41">
        <v>7.4099999999999999E-2</v>
      </c>
    </row>
    <row r="580" spans="2:3">
      <c r="B580" s="40">
        <v>28004</v>
      </c>
      <c r="C580" s="41">
        <v>7.5899999999999995E-2</v>
      </c>
    </row>
    <row r="581" spans="2:3">
      <c r="B581" s="40">
        <v>27973</v>
      </c>
      <c r="C581" s="41">
        <v>7.7700000000000005E-2</v>
      </c>
    </row>
    <row r="582" spans="2:3">
      <c r="B582" s="40">
        <v>27942</v>
      </c>
      <c r="C582" s="41">
        <v>7.8299999999999995E-2</v>
      </c>
    </row>
    <row r="583" spans="2:3">
      <c r="B583" s="40">
        <v>27912</v>
      </c>
      <c r="C583" s="41">
        <v>7.8600000000000003E-2</v>
      </c>
    </row>
    <row r="584" spans="2:3">
      <c r="B584" s="40">
        <v>27881</v>
      </c>
      <c r="C584" s="41">
        <v>7.9000000000000001E-2</v>
      </c>
    </row>
    <row r="585" spans="2:3">
      <c r="B585" s="40">
        <v>27851</v>
      </c>
      <c r="C585" s="41">
        <v>7.5600000000000001E-2</v>
      </c>
    </row>
    <row r="586" spans="2:3">
      <c r="B586" s="40">
        <v>27820</v>
      </c>
      <c r="C586" s="41">
        <v>7.7299999999999994E-2</v>
      </c>
    </row>
    <row r="587" spans="2:3">
      <c r="B587" s="40">
        <v>27791</v>
      </c>
      <c r="C587" s="41">
        <v>7.7899999999999997E-2</v>
      </c>
    </row>
    <row r="588" spans="2:3">
      <c r="B588" s="40">
        <v>27760</v>
      </c>
      <c r="C588" s="41">
        <v>7.7399999999999997E-2</v>
      </c>
    </row>
    <row r="589" spans="2:3">
      <c r="B589" s="40">
        <v>27729</v>
      </c>
      <c r="C589" s="41">
        <v>0.08</v>
      </c>
    </row>
    <row r="590" spans="2:3">
      <c r="B590" s="40">
        <v>27699</v>
      </c>
      <c r="C590" s="41">
        <v>8.0500000000000002E-2</v>
      </c>
    </row>
    <row r="591" spans="2:3">
      <c r="B591" s="40">
        <v>27668</v>
      </c>
      <c r="C591" s="41">
        <v>8.14E-2</v>
      </c>
    </row>
    <row r="592" spans="2:3">
      <c r="B592" s="40">
        <v>27638</v>
      </c>
      <c r="C592" s="41">
        <v>8.43E-2</v>
      </c>
    </row>
    <row r="593" spans="2:3">
      <c r="B593" s="40">
        <v>27607</v>
      </c>
      <c r="C593" s="41">
        <v>8.4000000000000005E-2</v>
      </c>
    </row>
    <row r="594" spans="2:3">
      <c r="B594" s="40">
        <v>27576</v>
      </c>
      <c r="C594" s="41">
        <v>8.0600000000000005E-2</v>
      </c>
    </row>
    <row r="595" spans="2:3">
      <c r="B595" s="40">
        <v>27546</v>
      </c>
      <c r="C595" s="41">
        <v>7.8600000000000003E-2</v>
      </c>
    </row>
    <row r="596" spans="2:3">
      <c r="B596" s="40">
        <v>27515</v>
      </c>
      <c r="C596" s="41">
        <v>8.0600000000000005E-2</v>
      </c>
    </row>
    <row r="597" spans="2:3">
      <c r="B597" s="40">
        <v>27485</v>
      </c>
      <c r="C597" s="41">
        <v>8.2299999999999998E-2</v>
      </c>
    </row>
    <row r="598" spans="2:3">
      <c r="B598" s="40">
        <v>27454</v>
      </c>
      <c r="C598" s="41">
        <v>7.7299999999999994E-2</v>
      </c>
    </row>
    <row r="599" spans="2:3">
      <c r="B599" s="40">
        <v>27426</v>
      </c>
      <c r="C599" s="41">
        <v>7.3899999999999993E-2</v>
      </c>
    </row>
    <row r="600" spans="2:3">
      <c r="B600" s="40">
        <v>27395</v>
      </c>
      <c r="C600" s="41">
        <v>7.4999999999999997E-2</v>
      </c>
    </row>
    <row r="601" spans="2:3">
      <c r="B601" s="40">
        <v>27364</v>
      </c>
      <c r="C601" s="41">
        <v>7.4300000000000005E-2</v>
      </c>
    </row>
    <row r="602" spans="2:3">
      <c r="B602" s="40">
        <v>27334</v>
      </c>
      <c r="C602" s="41">
        <v>7.6799999999999993E-2</v>
      </c>
    </row>
    <row r="603" spans="2:3">
      <c r="B603" s="40">
        <v>27303</v>
      </c>
      <c r="C603" s="41">
        <v>7.9000000000000001E-2</v>
      </c>
    </row>
    <row r="604" spans="2:3">
      <c r="B604" s="40">
        <v>27273</v>
      </c>
      <c r="C604" s="41">
        <v>8.0399999999999999E-2</v>
      </c>
    </row>
    <row r="605" spans="2:3">
      <c r="B605" s="40">
        <v>27242</v>
      </c>
      <c r="C605" s="41">
        <v>8.0399999999999999E-2</v>
      </c>
    </row>
    <row r="606" spans="2:3">
      <c r="B606" s="40">
        <v>27211</v>
      </c>
      <c r="C606" s="41">
        <v>7.8100000000000003E-2</v>
      </c>
    </row>
    <row r="607" spans="2:3">
      <c r="B607" s="40">
        <v>27181</v>
      </c>
      <c r="C607" s="41">
        <v>7.5399999999999995E-2</v>
      </c>
    </row>
    <row r="608" spans="2:3">
      <c r="B608" s="40">
        <v>27150</v>
      </c>
      <c r="C608" s="41">
        <v>7.5800000000000006E-2</v>
      </c>
    </row>
    <row r="609" spans="2:3">
      <c r="B609" s="40">
        <v>27120</v>
      </c>
      <c r="C609" s="41">
        <v>7.51E-2</v>
      </c>
    </row>
    <row r="610" spans="2:3">
      <c r="B610" s="40">
        <v>27089</v>
      </c>
      <c r="C610" s="41">
        <v>7.2099999999999997E-2</v>
      </c>
    </row>
    <row r="611" spans="2:3">
      <c r="B611" s="40">
        <v>27061</v>
      </c>
      <c r="C611" s="41">
        <v>6.9599999999999995E-2</v>
      </c>
    </row>
    <row r="612" spans="2:3">
      <c r="B612" s="40">
        <v>27030</v>
      </c>
      <c r="C612" s="41">
        <v>6.9900000000000004E-2</v>
      </c>
    </row>
    <row r="613" spans="2:3">
      <c r="B613" s="40">
        <v>26999</v>
      </c>
      <c r="C613" s="41">
        <v>6.7400000000000002E-2</v>
      </c>
    </row>
    <row r="614" spans="2:3">
      <c r="B614" s="40">
        <v>26969</v>
      </c>
      <c r="C614" s="41">
        <v>6.7299999999999999E-2</v>
      </c>
    </row>
    <row r="615" spans="2:3">
      <c r="B615" s="40">
        <v>26938</v>
      </c>
      <c r="C615" s="41">
        <v>6.7900000000000002E-2</v>
      </c>
    </row>
    <row r="616" spans="2:3">
      <c r="B616" s="40">
        <v>26908</v>
      </c>
      <c r="C616" s="41">
        <v>7.0900000000000005E-2</v>
      </c>
    </row>
    <row r="617" spans="2:3">
      <c r="B617" s="40">
        <v>26877</v>
      </c>
      <c r="C617" s="41">
        <v>7.3999999999999996E-2</v>
      </c>
    </row>
    <row r="618" spans="2:3">
      <c r="B618" s="40">
        <v>26846</v>
      </c>
      <c r="C618" s="41">
        <v>7.1300000000000002E-2</v>
      </c>
    </row>
    <row r="619" spans="2:3">
      <c r="B619" s="40">
        <v>26816</v>
      </c>
      <c r="C619" s="41">
        <v>6.9000000000000006E-2</v>
      </c>
    </row>
    <row r="620" spans="2:3">
      <c r="B620" s="40">
        <v>26785</v>
      </c>
      <c r="C620" s="41">
        <v>6.8500000000000005E-2</v>
      </c>
    </row>
    <row r="621" spans="2:3">
      <c r="B621" s="40">
        <v>26755</v>
      </c>
      <c r="C621" s="41">
        <v>6.6699999999999995E-2</v>
      </c>
    </row>
    <row r="622" spans="2:3">
      <c r="B622" s="40">
        <v>26724</v>
      </c>
      <c r="C622" s="41">
        <v>6.7100000000000007E-2</v>
      </c>
    </row>
    <row r="623" spans="2:3">
      <c r="B623" s="40">
        <v>26696</v>
      </c>
      <c r="C623" s="41">
        <v>6.6400000000000001E-2</v>
      </c>
    </row>
    <row r="624" spans="2:3">
      <c r="B624" s="40">
        <v>26665</v>
      </c>
      <c r="C624" s="41">
        <v>6.4600000000000005E-2</v>
      </c>
    </row>
    <row r="625" spans="2:3">
      <c r="B625" s="40">
        <v>26634</v>
      </c>
      <c r="C625" s="41">
        <v>6.3600000000000004E-2</v>
      </c>
    </row>
    <row r="626" spans="2:3">
      <c r="B626" s="40">
        <v>26604</v>
      </c>
      <c r="C626" s="41">
        <v>6.2799999999999995E-2</v>
      </c>
    </row>
    <row r="627" spans="2:3">
      <c r="B627" s="40">
        <v>26573</v>
      </c>
      <c r="C627" s="41">
        <v>6.4799999999999996E-2</v>
      </c>
    </row>
    <row r="628" spans="2:3">
      <c r="B628" s="40">
        <v>26543</v>
      </c>
      <c r="C628" s="41">
        <v>6.5500000000000003E-2</v>
      </c>
    </row>
    <row r="629" spans="2:3">
      <c r="B629" s="40">
        <v>26512</v>
      </c>
      <c r="C629" s="41">
        <v>6.2100000000000002E-2</v>
      </c>
    </row>
    <row r="630" spans="2:3">
      <c r="B630" s="40">
        <v>26481</v>
      </c>
      <c r="C630" s="41">
        <v>6.1100000000000002E-2</v>
      </c>
    </row>
    <row r="631" spans="2:3">
      <c r="B631" s="40">
        <v>26451</v>
      </c>
      <c r="C631" s="41">
        <v>6.1100000000000002E-2</v>
      </c>
    </row>
    <row r="632" spans="2:3">
      <c r="B632" s="40">
        <v>26420</v>
      </c>
      <c r="C632" s="41">
        <v>6.13E-2</v>
      </c>
    </row>
    <row r="633" spans="2:3">
      <c r="B633" s="40">
        <v>26390</v>
      </c>
      <c r="C633" s="41">
        <v>6.1899999999999997E-2</v>
      </c>
    </row>
    <row r="634" spans="2:3">
      <c r="B634" s="40">
        <v>26359</v>
      </c>
      <c r="C634" s="41">
        <v>6.0699999999999997E-2</v>
      </c>
    </row>
    <row r="635" spans="2:3">
      <c r="B635" s="40">
        <v>26330</v>
      </c>
      <c r="C635" s="41">
        <v>6.08E-2</v>
      </c>
    </row>
    <row r="636" spans="2:3">
      <c r="B636" s="40">
        <v>26299</v>
      </c>
      <c r="C636" s="41">
        <v>5.9499999999999997E-2</v>
      </c>
    </row>
    <row r="637" spans="2:3">
      <c r="B637" s="40">
        <v>26268</v>
      </c>
      <c r="C637" s="41">
        <v>5.9299999999999999E-2</v>
      </c>
    </row>
    <row r="638" spans="2:3">
      <c r="B638" s="40">
        <v>26238</v>
      </c>
      <c r="C638" s="41">
        <v>5.8099999999999999E-2</v>
      </c>
    </row>
    <row r="639" spans="2:3">
      <c r="B639" s="40">
        <v>26207</v>
      </c>
      <c r="C639" s="41">
        <v>5.9299999999999999E-2</v>
      </c>
    </row>
    <row r="640" spans="2:3">
      <c r="B640" s="40">
        <v>26177</v>
      </c>
      <c r="C640" s="41">
        <v>6.1400000000000003E-2</v>
      </c>
    </row>
    <row r="641" spans="2:3">
      <c r="B641" s="40">
        <v>26146</v>
      </c>
      <c r="C641" s="41">
        <v>6.5799999999999997E-2</v>
      </c>
    </row>
    <row r="642" spans="2:3">
      <c r="B642" s="40">
        <v>26115</v>
      </c>
      <c r="C642" s="41">
        <v>6.7299999999999999E-2</v>
      </c>
    </row>
    <row r="643" spans="2:3">
      <c r="B643" s="40">
        <v>26085</v>
      </c>
      <c r="C643" s="41">
        <v>6.5199999999999994E-2</v>
      </c>
    </row>
    <row r="644" spans="2:3">
      <c r="B644" s="40">
        <v>26054</v>
      </c>
      <c r="C644" s="41">
        <v>6.3899999999999998E-2</v>
      </c>
    </row>
    <row r="645" spans="2:3">
      <c r="B645" s="40">
        <v>26024</v>
      </c>
      <c r="C645" s="41">
        <v>5.8299999999999998E-2</v>
      </c>
    </row>
    <row r="646" spans="2:3">
      <c r="B646" s="40">
        <v>25993</v>
      </c>
      <c r="C646" s="41">
        <v>5.7000000000000002E-2</v>
      </c>
    </row>
    <row r="647" spans="2:3">
      <c r="B647" s="40">
        <v>25965</v>
      </c>
      <c r="C647" s="41">
        <v>6.1100000000000002E-2</v>
      </c>
    </row>
    <row r="648" spans="2:3">
      <c r="B648" s="40">
        <v>25934</v>
      </c>
      <c r="C648" s="41">
        <v>6.2399999999999997E-2</v>
      </c>
    </row>
    <row r="649" spans="2:3">
      <c r="B649" s="40">
        <v>25903</v>
      </c>
      <c r="C649" s="41">
        <v>6.3899999999999998E-2</v>
      </c>
    </row>
    <row r="650" spans="2:3">
      <c r="B650" s="40">
        <v>25873</v>
      </c>
      <c r="C650" s="41">
        <v>6.8400000000000002E-2</v>
      </c>
    </row>
    <row r="651" spans="2:3">
      <c r="B651" s="40">
        <v>25842</v>
      </c>
      <c r="C651" s="41">
        <v>7.3300000000000004E-2</v>
      </c>
    </row>
    <row r="652" spans="2:3">
      <c r="B652" s="40">
        <v>25812</v>
      </c>
      <c r="C652" s="41">
        <v>7.3899999999999993E-2</v>
      </c>
    </row>
    <row r="653" spans="2:3">
      <c r="B653" s="40">
        <v>25781</v>
      </c>
      <c r="C653" s="41">
        <v>7.5300000000000006E-2</v>
      </c>
    </row>
    <row r="654" spans="2:3">
      <c r="B654" s="40">
        <v>25750</v>
      </c>
      <c r="C654" s="41">
        <v>7.46E-2</v>
      </c>
    </row>
    <row r="655" spans="2:3">
      <c r="B655" s="40">
        <v>25720</v>
      </c>
      <c r="C655" s="41">
        <v>7.8399999999999997E-2</v>
      </c>
    </row>
    <row r="656" spans="2:3">
      <c r="B656" s="40">
        <v>25689</v>
      </c>
      <c r="C656" s="41">
        <v>7.9100000000000004E-2</v>
      </c>
    </row>
    <row r="657" spans="2:3">
      <c r="B657" s="40">
        <v>25659</v>
      </c>
      <c r="C657" s="41">
        <v>7.3899999999999993E-2</v>
      </c>
    </row>
    <row r="658" spans="2:3">
      <c r="B658" s="40">
        <v>25628</v>
      </c>
      <c r="C658" s="41">
        <v>7.0699999999999999E-2</v>
      </c>
    </row>
    <row r="659" spans="2:3">
      <c r="B659" s="40">
        <v>25600</v>
      </c>
      <c r="C659" s="41">
        <v>7.2400000000000006E-2</v>
      </c>
    </row>
    <row r="660" spans="2:3">
      <c r="B660" s="40">
        <v>25569</v>
      </c>
      <c r="C660" s="41">
        <v>7.7899999999999997E-2</v>
      </c>
    </row>
    <row r="661" spans="2:3">
      <c r="B661" s="40">
        <v>25538</v>
      </c>
      <c r="C661" s="41">
        <v>7.6499999999999999E-2</v>
      </c>
    </row>
    <row r="662" spans="2:3">
      <c r="B662" s="40">
        <v>25508</v>
      </c>
      <c r="C662" s="41">
        <v>7.1400000000000005E-2</v>
      </c>
    </row>
    <row r="663" spans="2:3">
      <c r="B663" s="40">
        <v>25477</v>
      </c>
      <c r="C663" s="41">
        <v>7.0999999999999994E-2</v>
      </c>
    </row>
    <row r="664" spans="2:3">
      <c r="B664" s="40">
        <v>25447</v>
      </c>
      <c r="C664" s="41">
        <v>7.1599999999999997E-2</v>
      </c>
    </row>
    <row r="665" spans="2:3">
      <c r="B665" s="40">
        <v>25416</v>
      </c>
      <c r="C665" s="41">
        <v>6.6900000000000001E-2</v>
      </c>
    </row>
    <row r="666" spans="2:3">
      <c r="B666" s="40">
        <v>25385</v>
      </c>
      <c r="C666" s="41">
        <v>6.7199999999999996E-2</v>
      </c>
    </row>
    <row r="667" spans="2:3">
      <c r="B667" s="40">
        <v>25355</v>
      </c>
      <c r="C667" s="41">
        <v>6.5699999999999995E-2</v>
      </c>
    </row>
    <row r="668" spans="2:3">
      <c r="B668" s="40">
        <v>25324</v>
      </c>
      <c r="C668" s="41">
        <v>6.3200000000000006E-2</v>
      </c>
    </row>
    <row r="669" spans="2:3">
      <c r="B669" s="40">
        <v>25294</v>
      </c>
      <c r="C669" s="41">
        <v>6.1699999999999998E-2</v>
      </c>
    </row>
    <row r="670" spans="2:3">
      <c r="B670" s="40">
        <v>25263</v>
      </c>
      <c r="C670" s="41">
        <v>6.3E-2</v>
      </c>
    </row>
    <row r="671" spans="2:3">
      <c r="B671" s="40">
        <v>25235</v>
      </c>
      <c r="C671" s="41">
        <v>6.1899999999999997E-2</v>
      </c>
    </row>
    <row r="672" spans="2:3">
      <c r="B672" s="40">
        <v>25204</v>
      </c>
      <c r="C672" s="41">
        <v>6.0400000000000002E-2</v>
      </c>
    </row>
    <row r="673" spans="2:3">
      <c r="B673" s="40">
        <v>25173</v>
      </c>
      <c r="C673" s="41">
        <v>6.0299999999999999E-2</v>
      </c>
    </row>
    <row r="674" spans="2:3">
      <c r="B674" s="40">
        <v>25143</v>
      </c>
      <c r="C674" s="41">
        <v>5.7000000000000002E-2</v>
      </c>
    </row>
    <row r="675" spans="2:3">
      <c r="B675" s="40">
        <v>25112</v>
      </c>
      <c r="C675" s="41">
        <v>5.5800000000000002E-2</v>
      </c>
    </row>
    <row r="676" spans="2:3">
      <c r="B676" s="40">
        <v>25082</v>
      </c>
      <c r="C676" s="41">
        <v>5.4600000000000003E-2</v>
      </c>
    </row>
    <row r="677" spans="2:3">
      <c r="B677" s="40">
        <v>25051</v>
      </c>
      <c r="C677" s="41">
        <v>5.4199999999999998E-2</v>
      </c>
    </row>
    <row r="678" spans="2:3">
      <c r="B678" s="40">
        <v>25020</v>
      </c>
      <c r="C678" s="41">
        <v>5.5E-2</v>
      </c>
    </row>
    <row r="679" spans="2:3">
      <c r="B679" s="40">
        <v>24990</v>
      </c>
      <c r="C679" s="41">
        <v>5.7200000000000001E-2</v>
      </c>
    </row>
    <row r="680" spans="2:3">
      <c r="B680" s="40">
        <v>24959</v>
      </c>
      <c r="C680" s="41">
        <v>5.8700000000000002E-2</v>
      </c>
    </row>
    <row r="681" spans="2:3">
      <c r="B681" s="40">
        <v>24929</v>
      </c>
      <c r="C681" s="41">
        <v>5.6399999999999999E-2</v>
      </c>
    </row>
    <row r="682" spans="2:3">
      <c r="B682" s="40">
        <v>24898</v>
      </c>
      <c r="C682" s="41">
        <v>5.74E-2</v>
      </c>
    </row>
    <row r="683" spans="2:3">
      <c r="B683" s="40">
        <v>24869</v>
      </c>
      <c r="C683" s="41">
        <v>5.5599999999999997E-2</v>
      </c>
    </row>
    <row r="684" spans="2:3">
      <c r="B684" s="40">
        <v>24838</v>
      </c>
      <c r="C684" s="41">
        <v>5.5300000000000002E-2</v>
      </c>
    </row>
    <row r="685" spans="2:3">
      <c r="B685" s="40">
        <v>24807</v>
      </c>
      <c r="C685" s="41">
        <v>5.7000000000000002E-2</v>
      </c>
    </row>
    <row r="686" spans="2:3">
      <c r="B686" s="40">
        <v>24777</v>
      </c>
      <c r="C686" s="41">
        <v>5.7500000000000002E-2</v>
      </c>
    </row>
    <row r="687" spans="2:3">
      <c r="B687" s="40">
        <v>24746</v>
      </c>
      <c r="C687" s="41">
        <v>5.4800000000000001E-2</v>
      </c>
    </row>
    <row r="688" spans="2:3">
      <c r="B688" s="40">
        <v>24716</v>
      </c>
      <c r="C688" s="41">
        <v>5.2999999999999999E-2</v>
      </c>
    </row>
    <row r="689" spans="2:3">
      <c r="B689" s="40">
        <v>24685</v>
      </c>
      <c r="C689" s="41">
        <v>5.28E-2</v>
      </c>
    </row>
    <row r="690" spans="2:3">
      <c r="B690" s="40">
        <v>24654</v>
      </c>
      <c r="C690" s="41">
        <v>5.16E-2</v>
      </c>
    </row>
    <row r="691" spans="2:3">
      <c r="B691" s="40">
        <v>24624</v>
      </c>
      <c r="C691" s="41">
        <v>5.0200000000000002E-2</v>
      </c>
    </row>
    <row r="692" spans="2:3">
      <c r="B692" s="40">
        <v>24593</v>
      </c>
      <c r="C692" s="41">
        <v>4.8500000000000001E-2</v>
      </c>
    </row>
    <row r="693" spans="2:3">
      <c r="B693" s="40">
        <v>24563</v>
      </c>
      <c r="C693" s="41">
        <v>4.5900000000000003E-2</v>
      </c>
    </row>
    <row r="694" spans="2:3">
      <c r="B694" s="40">
        <v>24532</v>
      </c>
      <c r="C694" s="41">
        <v>4.5400000000000003E-2</v>
      </c>
    </row>
    <row r="695" spans="2:3">
      <c r="B695" s="40">
        <v>24504</v>
      </c>
      <c r="C695" s="41">
        <v>4.6300000000000001E-2</v>
      </c>
    </row>
    <row r="696" spans="2:3">
      <c r="B696" s="40">
        <v>24473</v>
      </c>
      <c r="C696" s="41">
        <v>4.58E-2</v>
      </c>
    </row>
    <row r="697" spans="2:3">
      <c r="B697" s="40">
        <v>24442</v>
      </c>
      <c r="C697" s="41">
        <v>4.8399999999999999E-2</v>
      </c>
    </row>
    <row r="698" spans="2:3">
      <c r="B698" s="40">
        <v>24412</v>
      </c>
      <c r="C698" s="41">
        <v>5.16E-2</v>
      </c>
    </row>
    <row r="699" spans="2:3">
      <c r="B699" s="40">
        <v>24381</v>
      </c>
      <c r="C699" s="41">
        <v>5.0099999999999999E-2</v>
      </c>
    </row>
    <row r="700" spans="2:3">
      <c r="B700" s="40">
        <v>24351</v>
      </c>
      <c r="C700" s="41">
        <v>5.1799999999999999E-2</v>
      </c>
    </row>
    <row r="701" spans="2:3">
      <c r="B701" s="40">
        <v>24320</v>
      </c>
      <c r="C701" s="41">
        <v>5.2200000000000003E-2</v>
      </c>
    </row>
    <row r="702" spans="2:3">
      <c r="B702" s="40">
        <v>24289</v>
      </c>
      <c r="C702" s="41">
        <v>5.0200000000000002E-2</v>
      </c>
    </row>
    <row r="703" spans="2:3">
      <c r="B703" s="40">
        <v>24259</v>
      </c>
      <c r="C703" s="41">
        <v>4.8099999999999997E-2</v>
      </c>
    </row>
    <row r="704" spans="2:3">
      <c r="B704" s="40">
        <v>24228</v>
      </c>
      <c r="C704" s="41">
        <v>4.7800000000000002E-2</v>
      </c>
    </row>
    <row r="705" spans="2:3">
      <c r="B705" s="40">
        <v>24198</v>
      </c>
      <c r="C705" s="41">
        <v>4.7500000000000001E-2</v>
      </c>
    </row>
    <row r="706" spans="2:3">
      <c r="B706" s="40">
        <v>24167</v>
      </c>
      <c r="C706" s="41">
        <v>4.87E-2</v>
      </c>
    </row>
    <row r="707" spans="2:3">
      <c r="B707" s="40">
        <v>24139</v>
      </c>
      <c r="C707" s="41">
        <v>4.8300000000000003E-2</v>
      </c>
    </row>
    <row r="708" spans="2:3">
      <c r="B708" s="40">
        <v>24108</v>
      </c>
      <c r="C708" s="41">
        <v>4.6100000000000002E-2</v>
      </c>
    </row>
    <row r="709" spans="2:3">
      <c r="B709" s="40">
        <v>24077</v>
      </c>
      <c r="C709" s="41">
        <v>4.6199999999999998E-2</v>
      </c>
    </row>
    <row r="710" spans="2:3">
      <c r="B710" s="40">
        <v>24047</v>
      </c>
      <c r="C710" s="41">
        <v>4.4499999999999998E-2</v>
      </c>
    </row>
    <row r="711" spans="2:3">
      <c r="B711" s="40">
        <v>24016</v>
      </c>
      <c r="C711" s="41">
        <v>4.3499999999999997E-2</v>
      </c>
    </row>
    <row r="712" spans="2:3">
      <c r="B712" s="40">
        <v>23986</v>
      </c>
      <c r="C712" s="41">
        <v>4.2900000000000001E-2</v>
      </c>
    </row>
    <row r="713" spans="2:3">
      <c r="B713" s="40">
        <v>23955</v>
      </c>
      <c r="C713" s="41">
        <v>4.2500000000000003E-2</v>
      </c>
    </row>
    <row r="714" spans="2:3">
      <c r="B714" s="40">
        <v>23924</v>
      </c>
      <c r="C714" s="41">
        <v>4.2000000000000003E-2</v>
      </c>
    </row>
    <row r="715" spans="2:3">
      <c r="B715" s="40">
        <v>23894</v>
      </c>
      <c r="C715" s="41">
        <v>4.2099999999999999E-2</v>
      </c>
    </row>
    <row r="716" spans="2:3">
      <c r="B716" s="40">
        <v>23863</v>
      </c>
      <c r="C716" s="41">
        <v>4.2099999999999999E-2</v>
      </c>
    </row>
    <row r="717" spans="2:3">
      <c r="B717" s="40">
        <v>23833</v>
      </c>
      <c r="C717" s="41">
        <v>4.2000000000000003E-2</v>
      </c>
    </row>
    <row r="718" spans="2:3">
      <c r="B718" s="40">
        <v>23802</v>
      </c>
      <c r="C718" s="41">
        <v>4.2099999999999999E-2</v>
      </c>
    </row>
    <row r="719" spans="2:3">
      <c r="B719" s="40">
        <v>23774</v>
      </c>
      <c r="C719" s="41">
        <v>4.2099999999999999E-2</v>
      </c>
    </row>
    <row r="720" spans="2:3">
      <c r="B720" s="40">
        <v>23743</v>
      </c>
      <c r="C720" s="41">
        <v>4.19E-2</v>
      </c>
    </row>
    <row r="721" spans="2:3">
      <c r="B721" s="40">
        <v>23712</v>
      </c>
      <c r="C721" s="41">
        <v>4.1799999999999997E-2</v>
      </c>
    </row>
    <row r="722" spans="2:3">
      <c r="B722" s="40">
        <v>23682</v>
      </c>
      <c r="C722" s="41">
        <v>4.1500000000000002E-2</v>
      </c>
    </row>
    <row r="723" spans="2:3">
      <c r="B723" s="40">
        <v>23651</v>
      </c>
      <c r="C723" s="41">
        <v>4.19E-2</v>
      </c>
    </row>
    <row r="724" spans="2:3">
      <c r="B724" s="40">
        <v>23621</v>
      </c>
      <c r="C724" s="41">
        <v>4.2000000000000003E-2</v>
      </c>
    </row>
    <row r="725" spans="2:3">
      <c r="B725" s="40">
        <v>23590</v>
      </c>
      <c r="C725" s="41">
        <v>4.19E-2</v>
      </c>
    </row>
    <row r="726" spans="2:3">
      <c r="B726" s="40">
        <v>23559</v>
      </c>
      <c r="C726" s="41">
        <v>4.19E-2</v>
      </c>
    </row>
    <row r="727" spans="2:3">
      <c r="B727" s="40">
        <v>23529</v>
      </c>
      <c r="C727" s="41">
        <v>4.1700000000000001E-2</v>
      </c>
    </row>
    <row r="728" spans="2:3">
      <c r="B728" s="40">
        <v>23498</v>
      </c>
      <c r="C728" s="41">
        <v>4.2000000000000003E-2</v>
      </c>
    </row>
    <row r="729" spans="2:3">
      <c r="B729" s="40">
        <v>23468</v>
      </c>
      <c r="C729" s="41">
        <v>4.2299999999999997E-2</v>
      </c>
    </row>
    <row r="730" spans="2:3">
      <c r="B730" s="40">
        <v>23437</v>
      </c>
      <c r="C730" s="41">
        <v>4.2200000000000001E-2</v>
      </c>
    </row>
    <row r="731" spans="2:3">
      <c r="B731" s="40">
        <v>23408</v>
      </c>
      <c r="C731" s="41">
        <v>4.1500000000000002E-2</v>
      </c>
    </row>
    <row r="732" spans="2:3">
      <c r="B732" s="40">
        <v>23377</v>
      </c>
      <c r="C732" s="41">
        <v>4.1700000000000001E-2</v>
      </c>
    </row>
    <row r="733" spans="2:3">
      <c r="B733" s="40">
        <v>23346</v>
      </c>
      <c r="C733" s="41">
        <v>4.1300000000000003E-2</v>
      </c>
    </row>
    <row r="734" spans="2:3">
      <c r="B734" s="40">
        <v>23316</v>
      </c>
      <c r="C734" s="41">
        <v>4.1200000000000001E-2</v>
      </c>
    </row>
    <row r="735" spans="2:3">
      <c r="B735" s="40">
        <v>23285</v>
      </c>
      <c r="C735" s="41">
        <v>4.1099999999999998E-2</v>
      </c>
    </row>
    <row r="736" spans="2:3">
      <c r="B736" s="40">
        <v>23255</v>
      </c>
      <c r="C736" s="41">
        <v>4.0800000000000003E-2</v>
      </c>
    </row>
    <row r="737" spans="2:3">
      <c r="B737" s="40">
        <v>23224</v>
      </c>
      <c r="C737" s="41">
        <v>0.04</v>
      </c>
    </row>
    <row r="738" spans="2:3">
      <c r="B738" s="40">
        <v>23193</v>
      </c>
      <c r="C738" s="41">
        <v>4.02E-2</v>
      </c>
    </row>
    <row r="739" spans="2:3">
      <c r="B739" s="40">
        <v>23163</v>
      </c>
      <c r="C739" s="41">
        <v>3.9899999999999998E-2</v>
      </c>
    </row>
    <row r="740" spans="2:3">
      <c r="B740" s="40">
        <v>23132</v>
      </c>
      <c r="C740" s="41">
        <v>3.9300000000000002E-2</v>
      </c>
    </row>
    <row r="741" spans="2:3">
      <c r="B741" s="40">
        <v>23102</v>
      </c>
      <c r="C741" s="41">
        <v>3.9699999999999999E-2</v>
      </c>
    </row>
    <row r="742" spans="2:3">
      <c r="B742" s="40">
        <v>23071</v>
      </c>
      <c r="C742" s="41">
        <v>3.9300000000000002E-2</v>
      </c>
    </row>
    <row r="743" spans="2:3">
      <c r="B743" s="40">
        <v>23043</v>
      </c>
      <c r="C743" s="41">
        <v>3.9199999999999999E-2</v>
      </c>
    </row>
    <row r="744" spans="2:3">
      <c r="B744" s="40">
        <v>23012</v>
      </c>
      <c r="C744" s="41">
        <v>3.8300000000000001E-2</v>
      </c>
    </row>
    <row r="745" spans="2:3">
      <c r="B745" s="40">
        <v>22981</v>
      </c>
      <c r="C745" s="41">
        <v>3.8600000000000002E-2</v>
      </c>
    </row>
    <row r="746" spans="2:3">
      <c r="B746" s="40">
        <v>22951</v>
      </c>
      <c r="C746" s="41">
        <v>3.9199999999999999E-2</v>
      </c>
    </row>
    <row r="747" spans="2:3">
      <c r="B747" s="40">
        <v>22920</v>
      </c>
      <c r="C747" s="41">
        <v>3.9300000000000002E-2</v>
      </c>
    </row>
    <row r="748" spans="2:3">
      <c r="B748" s="40">
        <v>22890</v>
      </c>
      <c r="C748" s="41">
        <v>3.9800000000000002E-2</v>
      </c>
    </row>
    <row r="749" spans="2:3">
      <c r="B749" s="40">
        <v>22859</v>
      </c>
      <c r="C749" s="41">
        <v>3.9800000000000002E-2</v>
      </c>
    </row>
    <row r="750" spans="2:3">
      <c r="B750" s="40">
        <v>22828</v>
      </c>
      <c r="C750" s="41">
        <v>4.0099999999999997E-2</v>
      </c>
    </row>
    <row r="751" spans="2:3">
      <c r="B751" s="40">
        <v>22798</v>
      </c>
      <c r="C751" s="41">
        <v>3.9100000000000003E-2</v>
      </c>
    </row>
    <row r="752" spans="2:3">
      <c r="B752" s="40">
        <v>22767</v>
      </c>
      <c r="C752" s="41">
        <v>3.8699999999999998E-2</v>
      </c>
    </row>
    <row r="753" spans="2:3">
      <c r="B753" s="40">
        <v>22737</v>
      </c>
      <c r="C753" s="41">
        <v>3.8399999999999997E-2</v>
      </c>
    </row>
    <row r="754" spans="2:3">
      <c r="B754" s="40">
        <v>22706</v>
      </c>
      <c r="C754" s="41">
        <v>3.9300000000000002E-2</v>
      </c>
    </row>
    <row r="755" spans="2:3">
      <c r="B755" s="40">
        <v>22678</v>
      </c>
      <c r="C755" s="41">
        <v>4.0399999999999998E-2</v>
      </c>
    </row>
    <row r="756" spans="2:3">
      <c r="B756" s="40">
        <v>22647</v>
      </c>
      <c r="C756" s="41">
        <v>4.0800000000000003E-2</v>
      </c>
    </row>
    <row r="757" spans="2:3">
      <c r="B757" s="40">
        <v>22616</v>
      </c>
      <c r="C757" s="41">
        <v>4.0599999999999997E-2</v>
      </c>
    </row>
    <row r="758" spans="2:3">
      <c r="B758" s="40">
        <v>22586</v>
      </c>
      <c r="C758" s="41">
        <v>3.9399999999999998E-2</v>
      </c>
    </row>
    <row r="759" spans="2:3">
      <c r="B759" s="40">
        <v>22555</v>
      </c>
      <c r="C759" s="41">
        <v>3.9199999999999999E-2</v>
      </c>
    </row>
    <row r="760" spans="2:3">
      <c r="B760" s="40">
        <v>22525</v>
      </c>
      <c r="C760" s="41">
        <v>3.9800000000000002E-2</v>
      </c>
    </row>
    <row r="761" spans="2:3">
      <c r="B761" s="40">
        <v>22494</v>
      </c>
      <c r="C761" s="41">
        <v>4.0399999999999998E-2</v>
      </c>
    </row>
    <row r="762" spans="2:3">
      <c r="B762" s="40">
        <v>22463</v>
      </c>
      <c r="C762" s="41">
        <v>3.9199999999999999E-2</v>
      </c>
    </row>
    <row r="763" spans="2:3">
      <c r="B763" s="40">
        <v>22433</v>
      </c>
      <c r="C763" s="41">
        <v>3.8800000000000001E-2</v>
      </c>
    </row>
    <row r="764" spans="2:3">
      <c r="B764" s="40">
        <v>22402</v>
      </c>
      <c r="C764" s="41">
        <v>3.7100000000000001E-2</v>
      </c>
    </row>
    <row r="765" spans="2:3">
      <c r="B765" s="40">
        <v>22372</v>
      </c>
      <c r="C765" s="41">
        <v>3.78E-2</v>
      </c>
    </row>
    <row r="766" spans="2:3">
      <c r="B766" s="40">
        <v>22341</v>
      </c>
      <c r="C766" s="41">
        <v>3.7400000000000003E-2</v>
      </c>
    </row>
    <row r="767" spans="2:3">
      <c r="B767" s="40">
        <v>22313</v>
      </c>
      <c r="C767" s="41">
        <v>3.78E-2</v>
      </c>
    </row>
    <row r="768" spans="2:3">
      <c r="B768" s="40">
        <v>22282</v>
      </c>
      <c r="C768" s="41">
        <v>3.8399999999999997E-2</v>
      </c>
    </row>
    <row r="769" spans="2:3">
      <c r="B769" s="40">
        <v>22251</v>
      </c>
      <c r="C769" s="41">
        <v>3.8399999999999997E-2</v>
      </c>
    </row>
    <row r="770" spans="2:3">
      <c r="B770" s="40">
        <v>22221</v>
      </c>
      <c r="C770" s="41">
        <v>3.9300000000000002E-2</v>
      </c>
    </row>
    <row r="771" spans="2:3">
      <c r="B771" s="40">
        <v>22190</v>
      </c>
      <c r="C771" s="41">
        <v>3.8899999999999997E-2</v>
      </c>
    </row>
    <row r="772" spans="2:3">
      <c r="B772" s="40">
        <v>22160</v>
      </c>
      <c r="C772" s="41">
        <v>3.7999999999999999E-2</v>
      </c>
    </row>
    <row r="773" spans="2:3">
      <c r="B773" s="40">
        <v>22129</v>
      </c>
      <c r="C773" s="41">
        <v>3.7999999999999999E-2</v>
      </c>
    </row>
    <row r="774" spans="2:3">
      <c r="B774" s="40">
        <v>22098</v>
      </c>
      <c r="C774" s="41">
        <v>3.9E-2</v>
      </c>
    </row>
    <row r="775" spans="2:3">
      <c r="B775" s="40">
        <v>22068</v>
      </c>
      <c r="C775" s="41">
        <v>4.1500000000000002E-2</v>
      </c>
    </row>
    <row r="776" spans="2:3">
      <c r="B776" s="40">
        <v>22037</v>
      </c>
      <c r="C776" s="41">
        <v>4.3499999999999997E-2</v>
      </c>
    </row>
    <row r="777" spans="2:3">
      <c r="B777" s="40">
        <v>22007</v>
      </c>
      <c r="C777" s="41">
        <v>4.2799999999999998E-2</v>
      </c>
    </row>
    <row r="778" spans="2:3">
      <c r="B778" s="40">
        <v>21976</v>
      </c>
      <c r="C778" s="41">
        <v>4.2500000000000003E-2</v>
      </c>
    </row>
    <row r="779" spans="2:3">
      <c r="B779" s="40">
        <v>21947</v>
      </c>
      <c r="C779" s="41">
        <v>4.4900000000000002E-2</v>
      </c>
    </row>
    <row r="780" spans="2:3">
      <c r="B780" s="40">
        <v>21916</v>
      </c>
      <c r="C780" s="41">
        <v>4.7199999999999999E-2</v>
      </c>
    </row>
    <row r="781" spans="2:3">
      <c r="B781" s="40">
        <v>21885</v>
      </c>
      <c r="C781" s="41">
        <v>4.6899999999999997E-2</v>
      </c>
    </row>
    <row r="782" spans="2:3">
      <c r="B782" s="40">
        <v>21855</v>
      </c>
      <c r="C782" s="41">
        <v>4.53E-2</v>
      </c>
    </row>
    <row r="783" spans="2:3">
      <c r="B783" s="40">
        <v>21824</v>
      </c>
      <c r="C783" s="41">
        <v>4.53E-2</v>
      </c>
    </row>
    <row r="784" spans="2:3">
      <c r="B784" s="40">
        <v>21794</v>
      </c>
      <c r="C784" s="41">
        <v>4.6800000000000001E-2</v>
      </c>
    </row>
    <row r="785" spans="2:3">
      <c r="B785" s="40">
        <v>21763</v>
      </c>
      <c r="C785" s="41">
        <v>4.4299999999999999E-2</v>
      </c>
    </row>
    <row r="786" spans="2:3">
      <c r="B786" s="40">
        <v>21732</v>
      </c>
      <c r="C786" s="41">
        <v>4.3999999999999997E-2</v>
      </c>
    </row>
    <row r="787" spans="2:3">
      <c r="B787" s="40">
        <v>21702</v>
      </c>
      <c r="C787" s="41">
        <v>4.3400000000000001E-2</v>
      </c>
    </row>
    <row r="788" spans="2:3">
      <c r="B788" s="40">
        <v>21671</v>
      </c>
      <c r="C788" s="41">
        <v>4.3099999999999999E-2</v>
      </c>
    </row>
    <row r="789" spans="2:3">
      <c r="B789" s="40">
        <v>21641</v>
      </c>
      <c r="C789" s="41">
        <v>4.1200000000000001E-2</v>
      </c>
    </row>
    <row r="790" spans="2:3">
      <c r="B790" s="40">
        <v>21610</v>
      </c>
      <c r="C790" s="41">
        <v>3.9899999999999998E-2</v>
      </c>
    </row>
    <row r="791" spans="2:3">
      <c r="B791" s="40">
        <v>21582</v>
      </c>
      <c r="C791" s="41">
        <v>3.9600000000000003E-2</v>
      </c>
    </row>
    <row r="792" spans="2:3">
      <c r="B792" s="40">
        <v>21551</v>
      </c>
      <c r="C792" s="41">
        <v>4.02E-2</v>
      </c>
    </row>
    <row r="793" spans="2:3">
      <c r="B793"/>
    </row>
  </sheetData>
  <sortState xmlns:xlrd2="http://schemas.microsoft.com/office/spreadsheetml/2017/richdata2" ref="J4:L16">
    <sortCondition ref="L4:L1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7F66-8233-4D68-AE86-1BCB0EA208AA}">
  <dimension ref="B1:I66"/>
  <sheetViews>
    <sheetView showGridLines="0" workbookViewId="0">
      <selection activeCell="K45" sqref="K45"/>
    </sheetView>
  </sheetViews>
  <sheetFormatPr defaultRowHeight="14.4"/>
  <cols>
    <col min="1" max="1" width="2.33203125" customWidth="1"/>
    <col min="2" max="2" width="10.109375" style="27" bestFit="1" customWidth="1"/>
    <col min="3" max="3" width="16.21875" bestFit="1" customWidth="1"/>
    <col min="7" max="7" width="17.88671875" customWidth="1"/>
    <col min="8" max="8" width="7.88671875" customWidth="1"/>
    <col min="9" max="9" width="10" customWidth="1"/>
  </cols>
  <sheetData>
    <row r="1" spans="2:9">
      <c r="B1" s="62" t="s">
        <v>5</v>
      </c>
      <c r="C1" s="63" t="s">
        <v>4</v>
      </c>
    </row>
    <row r="2" spans="2:9" ht="4.05" customHeight="1">
      <c r="B2" s="64"/>
      <c r="C2" s="65"/>
    </row>
    <row r="3" spans="2:9">
      <c r="B3" s="42">
        <v>1961</v>
      </c>
      <c r="C3" s="43">
        <v>2.92E-2</v>
      </c>
      <c r="G3" s="27" t="s">
        <v>147</v>
      </c>
      <c r="H3" t="s">
        <v>6</v>
      </c>
    </row>
    <row r="4" spans="2:9">
      <c r="B4" s="42">
        <v>1962</v>
      </c>
      <c r="C4" s="43">
        <v>3.56E-2</v>
      </c>
    </row>
    <row r="5" spans="2:9">
      <c r="B5" s="42">
        <v>1963</v>
      </c>
      <c r="C5" s="43">
        <v>3.3799999999999997E-2</v>
      </c>
      <c r="G5" s="67" t="s">
        <v>177</v>
      </c>
      <c r="H5" s="45" t="s">
        <v>169</v>
      </c>
      <c r="I5" s="14">
        <f>C65</f>
        <v>4.5999999999999999E-2</v>
      </c>
    </row>
    <row r="6" spans="2:9">
      <c r="B6" s="42">
        <v>1964</v>
      </c>
      <c r="C6" s="43">
        <v>3.3099999999999997E-2</v>
      </c>
    </row>
    <row r="7" spans="2:9">
      <c r="B7" s="42">
        <v>1965</v>
      </c>
      <c r="C7" s="43">
        <v>3.32E-2</v>
      </c>
      <c r="G7" s="67" t="s">
        <v>177</v>
      </c>
      <c r="H7" s="45" t="s">
        <v>173</v>
      </c>
      <c r="I7" s="14">
        <f>AVERAGE(C61:C65)</f>
        <v>4.9399999999999999E-2</v>
      </c>
    </row>
    <row r="8" spans="2:9">
      <c r="B8" s="42">
        <v>1966</v>
      </c>
      <c r="C8" s="43">
        <v>3.6799999999999999E-2</v>
      </c>
    </row>
    <row r="9" spans="2:9">
      <c r="B9" s="42">
        <v>1967</v>
      </c>
      <c r="C9" s="43">
        <v>3.2000000000000001E-2</v>
      </c>
      <c r="G9" s="67" t="s">
        <v>177</v>
      </c>
      <c r="H9" s="45" t="s">
        <v>174</v>
      </c>
      <c r="I9" s="14">
        <f>AVERAGE(C59:C65)</f>
        <v>5.1057142857142856E-2</v>
      </c>
    </row>
    <row r="10" spans="2:9">
      <c r="B10" s="42">
        <v>1968</v>
      </c>
      <c r="C10" s="43">
        <v>0.03</v>
      </c>
    </row>
    <row r="11" spans="2:9">
      <c r="B11" s="42">
        <v>1969</v>
      </c>
      <c r="C11" s="43">
        <v>3.7400000000000003E-2</v>
      </c>
      <c r="G11" s="67" t="s">
        <v>177</v>
      </c>
      <c r="H11" s="45" t="s">
        <v>163</v>
      </c>
      <c r="I11" s="14">
        <f>AVERAGE(C56:C65)</f>
        <v>5.3330000000000002E-2</v>
      </c>
    </row>
    <row r="12" spans="2:9">
      <c r="B12" s="42">
        <v>1970</v>
      </c>
      <c r="C12" s="43">
        <v>3.4099999999999998E-2</v>
      </c>
    </row>
    <row r="13" spans="2:9">
      <c r="B13" s="42">
        <v>1971</v>
      </c>
      <c r="C13" s="43">
        <v>3.09E-2</v>
      </c>
      <c r="G13" s="67" t="s">
        <v>177</v>
      </c>
      <c r="H13" s="45" t="s">
        <v>164</v>
      </c>
      <c r="I13" s="14">
        <f>AVERAGE(C51:C65)</f>
        <v>5.309333333333334E-2</v>
      </c>
    </row>
    <row r="14" spans="2:9">
      <c r="B14" s="42">
        <v>1972</v>
      </c>
      <c r="C14" s="43">
        <v>2.7199999999999998E-2</v>
      </c>
    </row>
    <row r="15" spans="2:9">
      <c r="B15" s="42">
        <v>1973</v>
      </c>
      <c r="C15" s="43">
        <v>4.2999999999999997E-2</v>
      </c>
      <c r="G15" s="67" t="s">
        <v>177</v>
      </c>
      <c r="H15" s="45" t="s">
        <v>165</v>
      </c>
      <c r="I15" s="14">
        <f>AVERAGE(C46:C65)</f>
        <v>5.1164999999999995E-2</v>
      </c>
    </row>
    <row r="16" spans="2:9">
      <c r="B16" s="42">
        <v>1974</v>
      </c>
      <c r="C16" s="43">
        <v>5.5899999999999998E-2</v>
      </c>
    </row>
    <row r="17" spans="2:9">
      <c r="B17" s="42">
        <v>1975</v>
      </c>
      <c r="C17" s="43">
        <v>4.1300000000000003E-2</v>
      </c>
      <c r="G17" s="67" t="s">
        <v>177</v>
      </c>
      <c r="H17" s="45" t="s">
        <v>166</v>
      </c>
      <c r="I17" s="14">
        <f>AVERAGE(C36:C65)</f>
        <v>4.456333333333333E-2</v>
      </c>
    </row>
    <row r="18" spans="2:9">
      <c r="B18" s="42">
        <v>1976</v>
      </c>
      <c r="C18" s="43">
        <v>4.5499999999999999E-2</v>
      </c>
    </row>
    <row r="19" spans="2:9">
      <c r="B19" s="42">
        <v>1977</v>
      </c>
      <c r="C19" s="43">
        <v>5.9200000000000003E-2</v>
      </c>
      <c r="G19" s="67" t="s">
        <v>177</v>
      </c>
      <c r="H19" s="45" t="s">
        <v>167</v>
      </c>
      <c r="I19" s="14">
        <f>AVERAGE(C16:C65)</f>
        <v>4.4782000000000009E-2</v>
      </c>
    </row>
    <row r="20" spans="2:9">
      <c r="B20" s="42">
        <v>1978</v>
      </c>
      <c r="C20" s="43">
        <v>5.7200000000000001E-2</v>
      </c>
    </row>
    <row r="21" spans="2:9">
      <c r="B21" s="42">
        <v>1979</v>
      </c>
      <c r="C21" s="43">
        <v>6.4500000000000002E-2</v>
      </c>
    </row>
    <row r="22" spans="2:9">
      <c r="B22" s="42">
        <v>1980</v>
      </c>
      <c r="C22" s="43">
        <v>5.0299999999999997E-2</v>
      </c>
    </row>
    <row r="23" spans="2:9">
      <c r="B23" s="42">
        <v>1981</v>
      </c>
      <c r="C23" s="43">
        <v>5.7299999999999997E-2</v>
      </c>
    </row>
    <row r="24" spans="2:9">
      <c r="B24" s="42">
        <v>1982</v>
      </c>
      <c r="C24" s="43">
        <v>4.9000000000000002E-2</v>
      </c>
    </row>
    <row r="25" spans="2:9">
      <c r="B25" s="42">
        <v>1983</v>
      </c>
      <c r="C25" s="43">
        <v>4.3099999999999999E-2</v>
      </c>
    </row>
    <row r="26" spans="2:9">
      <c r="B26" s="42">
        <v>1984</v>
      </c>
      <c r="C26" s="43">
        <v>5.11E-2</v>
      </c>
    </row>
    <row r="27" spans="2:9">
      <c r="B27" s="42">
        <v>1985</v>
      </c>
      <c r="C27" s="43">
        <v>3.8399999999999997E-2</v>
      </c>
    </row>
    <row r="28" spans="2:9">
      <c r="B28" s="42">
        <v>1986</v>
      </c>
      <c r="C28" s="43">
        <v>3.5799999999999998E-2</v>
      </c>
    </row>
    <row r="29" spans="2:9">
      <c r="B29" s="42">
        <v>1987</v>
      </c>
      <c r="C29" s="43">
        <v>3.9899999999999998E-2</v>
      </c>
    </row>
    <row r="30" spans="2:9">
      <c r="B30" s="42">
        <v>1988</v>
      </c>
      <c r="C30" s="43">
        <v>3.7699999999999997E-2</v>
      </c>
    </row>
    <row r="31" spans="2:9">
      <c r="B31" s="42">
        <v>1989</v>
      </c>
      <c r="C31" s="43">
        <v>3.5099999999999999E-2</v>
      </c>
    </row>
    <row r="32" spans="2:9">
      <c r="B32" s="42">
        <v>1990</v>
      </c>
      <c r="C32" s="43">
        <v>3.8899999999999997E-2</v>
      </c>
    </row>
    <row r="33" spans="2:3">
      <c r="B33" s="42">
        <v>1991</v>
      </c>
      <c r="C33" s="43">
        <v>3.4799999999999998E-2</v>
      </c>
    </row>
    <row r="34" spans="2:3">
      <c r="B34" s="42">
        <v>1992</v>
      </c>
      <c r="C34" s="43">
        <v>3.5499999999999997E-2</v>
      </c>
    </row>
    <row r="35" spans="2:3">
      <c r="B35" s="42">
        <v>1993</v>
      </c>
      <c r="C35" s="43">
        <v>3.1699999999999999E-2</v>
      </c>
    </row>
    <row r="36" spans="2:3">
      <c r="B36" s="42">
        <v>1994</v>
      </c>
      <c r="C36" s="43">
        <v>3.5499999999999997E-2</v>
      </c>
    </row>
    <row r="37" spans="2:3">
      <c r="B37" s="42">
        <v>1995</v>
      </c>
      <c r="C37" s="43">
        <v>3.2899999999999999E-2</v>
      </c>
    </row>
    <row r="38" spans="2:3">
      <c r="B38" s="42">
        <v>1996</v>
      </c>
      <c r="C38" s="43">
        <v>3.2000000000000001E-2</v>
      </c>
    </row>
    <row r="39" spans="2:3">
      <c r="B39" s="42">
        <v>1997</v>
      </c>
      <c r="C39" s="43">
        <v>2.7300000000000001E-2</v>
      </c>
    </row>
    <row r="40" spans="2:3">
      <c r="B40" s="42">
        <v>1998</v>
      </c>
      <c r="C40" s="43">
        <v>2.2599999999999999E-2</v>
      </c>
    </row>
    <row r="41" spans="2:3">
      <c r="B41" s="42">
        <v>1999</v>
      </c>
      <c r="C41" s="43">
        <v>2.0500000000000001E-2</v>
      </c>
    </row>
    <row r="42" spans="2:3">
      <c r="B42" s="42">
        <v>2000</v>
      </c>
      <c r="C42" s="43">
        <v>2.87E-2</v>
      </c>
    </row>
    <row r="43" spans="2:3">
      <c r="B43" s="42">
        <v>2001</v>
      </c>
      <c r="C43" s="43">
        <v>3.6200000000000003E-2</v>
      </c>
    </row>
    <row r="44" spans="2:3">
      <c r="B44" s="42">
        <v>2002</v>
      </c>
      <c r="C44" s="43">
        <v>4.1000000000000002E-2</v>
      </c>
    </row>
    <row r="45" spans="2:3">
      <c r="B45" s="42">
        <v>2003</v>
      </c>
      <c r="C45" s="43">
        <v>3.6900000000000002E-2</v>
      </c>
    </row>
    <row r="46" spans="2:3">
      <c r="B46" s="42">
        <v>2004</v>
      </c>
      <c r="C46" s="43">
        <v>3.6499999999999998E-2</v>
      </c>
    </row>
    <row r="47" spans="2:3">
      <c r="B47" s="42">
        <v>2005</v>
      </c>
      <c r="C47" s="43">
        <v>4.0800000000000003E-2</v>
      </c>
    </row>
    <row r="48" spans="2:3">
      <c r="B48" s="42">
        <v>2006</v>
      </c>
      <c r="C48" s="43">
        <v>4.1599999999999998E-2</v>
      </c>
    </row>
    <row r="49" spans="2:3">
      <c r="B49" s="42">
        <v>2007</v>
      </c>
      <c r="C49" s="43">
        <v>4.3700000000000003E-2</v>
      </c>
    </row>
    <row r="50" spans="2:3">
      <c r="B50" s="42">
        <v>2008</v>
      </c>
      <c r="C50" s="43">
        <v>6.4299999999999996E-2</v>
      </c>
    </row>
    <row r="51" spans="2:3">
      <c r="B51" s="44">
        <v>2009</v>
      </c>
      <c r="C51" s="43">
        <v>4.36E-2</v>
      </c>
    </row>
    <row r="52" spans="2:3">
      <c r="B52" s="44">
        <v>2010</v>
      </c>
      <c r="C52" s="43">
        <v>5.1999999999999998E-2</v>
      </c>
    </row>
    <row r="53" spans="2:3">
      <c r="B53" s="5">
        <v>2011</v>
      </c>
      <c r="C53" s="4">
        <v>6.0100000000000001E-2</v>
      </c>
    </row>
    <row r="54" spans="2:3">
      <c r="B54" s="5">
        <v>2012</v>
      </c>
      <c r="C54" s="4">
        <v>5.7799999999999997E-2</v>
      </c>
    </row>
    <row r="55" spans="2:3">
      <c r="B55" s="5">
        <v>2013</v>
      </c>
      <c r="C55" s="4">
        <v>4.9599999999999998E-2</v>
      </c>
    </row>
    <row r="56" spans="2:3">
      <c r="B56" s="5">
        <v>2014</v>
      </c>
      <c r="C56" s="4">
        <v>5.7799999999999997E-2</v>
      </c>
    </row>
    <row r="57" spans="2:3">
      <c r="B57" s="5">
        <v>2015</v>
      </c>
      <c r="C57" s="4">
        <v>6.1199999999999997E-2</v>
      </c>
    </row>
    <row r="58" spans="2:3">
      <c r="B58" s="5">
        <v>2016</v>
      </c>
      <c r="C58" s="4">
        <v>5.6899999999999999E-2</v>
      </c>
    </row>
    <row r="59" spans="2:3">
      <c r="B59" s="5">
        <v>2017</v>
      </c>
      <c r="C59" s="4">
        <v>5.0799999999999998E-2</v>
      </c>
    </row>
    <row r="60" spans="2:3">
      <c r="B60" s="5">
        <v>2018</v>
      </c>
      <c r="C60" s="4">
        <v>5.96E-2</v>
      </c>
    </row>
    <row r="61" spans="2:3">
      <c r="B61" s="5">
        <v>2019</v>
      </c>
      <c r="C61" s="4">
        <v>5.1999999999999998E-2</v>
      </c>
    </row>
    <row r="62" spans="2:3">
      <c r="B62" s="5">
        <v>2020</v>
      </c>
      <c r="C62" s="4">
        <v>4.7199999999999999E-2</v>
      </c>
    </row>
    <row r="63" spans="2:3">
      <c r="B63" s="5">
        <v>2021</v>
      </c>
      <c r="C63" s="4">
        <v>4.24E-2</v>
      </c>
    </row>
    <row r="64" spans="2:3">
      <c r="B64" s="5">
        <v>2022</v>
      </c>
      <c r="C64" s="4">
        <v>5.9400000000000001E-2</v>
      </c>
    </row>
    <row r="65" spans="2:3">
      <c r="B65" s="5">
        <v>2023</v>
      </c>
      <c r="C65" s="4">
        <v>4.5999999999999999E-2</v>
      </c>
    </row>
    <row r="66" spans="2:3">
      <c r="B66"/>
    </row>
  </sheetData>
  <sortState xmlns:xlrd2="http://schemas.microsoft.com/office/spreadsheetml/2017/richdata2" ref="G5:J17">
    <sortCondition ref="J5:J17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3044-C114-403F-BFAD-9A100B887BBF}">
  <dimension ref="B1:L99"/>
  <sheetViews>
    <sheetView showGridLines="0" workbookViewId="0">
      <selection activeCell="N15" sqref="N15"/>
    </sheetView>
  </sheetViews>
  <sheetFormatPr defaultRowHeight="14.4"/>
  <cols>
    <col min="1" max="1" width="2.33203125" customWidth="1"/>
    <col min="2" max="2" width="33.44140625" bestFit="1" customWidth="1"/>
    <col min="3" max="3" width="12.5546875" bestFit="1" customWidth="1"/>
    <col min="4" max="4" width="13.6640625" bestFit="1" customWidth="1"/>
    <col min="5" max="5" width="13.88671875" bestFit="1" customWidth="1"/>
    <col min="6" max="6" width="13.5546875" customWidth="1"/>
    <col min="7" max="7" width="20.88671875" bestFit="1" customWidth="1"/>
    <col min="12" max="12" width="10.6640625" customWidth="1"/>
  </cols>
  <sheetData>
    <row r="1" spans="2:12" ht="15" thickBot="1"/>
    <row r="2" spans="2:12" ht="24">
      <c r="B2" s="9" t="s">
        <v>109</v>
      </c>
      <c r="C2" s="10" t="s">
        <v>7</v>
      </c>
      <c r="D2" s="10" t="s">
        <v>8</v>
      </c>
      <c r="E2" s="11" t="s">
        <v>3</v>
      </c>
      <c r="F2" s="12" t="s">
        <v>107</v>
      </c>
      <c r="G2" s="13" t="s">
        <v>110</v>
      </c>
    </row>
    <row r="3" spans="2:12" ht="4.05" customHeight="1">
      <c r="B3" s="46"/>
      <c r="C3" s="47"/>
      <c r="D3" s="47"/>
      <c r="E3" s="48"/>
      <c r="F3" s="49"/>
      <c r="G3" s="50"/>
    </row>
    <row r="4" spans="2:12" ht="15" thickBot="1">
      <c r="B4" t="s">
        <v>9</v>
      </c>
      <c r="C4" s="51">
        <v>1059.3599999999999</v>
      </c>
      <c r="D4" s="51">
        <v>374.53799999999973</v>
      </c>
      <c r="E4" s="52">
        <v>3012.1979999999999</v>
      </c>
      <c r="F4" s="51">
        <f>IF(C4&gt;E4,0,E4-C4)</f>
        <v>1952.838</v>
      </c>
      <c r="G4" s="26">
        <f>IFERROR(F4/C4-1,0)</f>
        <v>0.84341300407793396</v>
      </c>
    </row>
    <row r="5" spans="2:12" ht="15" thickBot="1">
      <c r="B5" t="s">
        <v>10</v>
      </c>
      <c r="C5" s="51">
        <v>10325.450000000001</v>
      </c>
      <c r="D5" s="51">
        <v>19229.92500000001</v>
      </c>
      <c r="E5" s="52">
        <v>25778.398999999998</v>
      </c>
      <c r="F5" s="51">
        <f t="shared" ref="F5:F68" si="0">IF(C5&gt;E5,0,E5-C5)</f>
        <v>15452.948999999997</v>
      </c>
      <c r="G5" s="26">
        <f t="shared" ref="G5:G68" si="1">IFERROR(F5/C5-1,0)</f>
        <v>0.49658842955997029</v>
      </c>
      <c r="K5" s="13" t="s">
        <v>111</v>
      </c>
      <c r="L5" s="19">
        <f>AVERAGE(G4:G99)</f>
        <v>213.85581404194056</v>
      </c>
    </row>
    <row r="6" spans="2:12">
      <c r="B6" t="s">
        <v>11</v>
      </c>
      <c r="C6" s="51">
        <v>503.1</v>
      </c>
      <c r="D6" s="51">
        <v>6398.1</v>
      </c>
      <c r="E6" s="52">
        <v>986.34199999999998</v>
      </c>
      <c r="F6" s="51">
        <f t="shared" si="0"/>
        <v>483.24199999999996</v>
      </c>
      <c r="G6" s="26">
        <f t="shared" si="1"/>
        <v>-3.9471278075929317E-2</v>
      </c>
      <c r="K6" s="13" t="s">
        <v>112</v>
      </c>
      <c r="L6" s="19">
        <f>TRIMMEAN(G4:G99,0.05)</f>
        <v>1.1886850271518035</v>
      </c>
    </row>
    <row r="7" spans="2:12">
      <c r="B7" t="s">
        <v>12</v>
      </c>
      <c r="C7" s="51">
        <v>1691.3570000000004</v>
      </c>
      <c r="D7" s="51">
        <v>2255.6539999999995</v>
      </c>
      <c r="E7" s="52">
        <v>3578.1360000000004</v>
      </c>
      <c r="F7" s="51">
        <f t="shared" si="0"/>
        <v>1886.779</v>
      </c>
      <c r="G7" s="26">
        <f t="shared" si="1"/>
        <v>0.11554154445217635</v>
      </c>
    </row>
    <row r="8" spans="2:12">
      <c r="B8" t="s">
        <v>13</v>
      </c>
      <c r="C8" s="51">
        <v>5839.1</v>
      </c>
      <c r="D8" s="51">
        <v>16467.083000000006</v>
      </c>
      <c r="E8" s="52">
        <v>8873.277</v>
      </c>
      <c r="F8" s="51">
        <f t="shared" si="0"/>
        <v>3034.1769999999997</v>
      </c>
      <c r="G8" s="26">
        <f t="shared" si="1"/>
        <v>-0.4803690637255742</v>
      </c>
    </row>
    <row r="9" spans="2:12">
      <c r="B9" t="s">
        <v>14</v>
      </c>
      <c r="C9" s="51">
        <v>705.75099999999998</v>
      </c>
      <c r="D9" s="51">
        <v>1555.6979999999996</v>
      </c>
      <c r="E9" s="52">
        <v>1237.7350000000001</v>
      </c>
      <c r="F9" s="51">
        <f t="shared" si="0"/>
        <v>531.98400000000015</v>
      </c>
      <c r="G9" s="26">
        <f t="shared" si="1"/>
        <v>-0.24621573331104007</v>
      </c>
      <c r="I9" t="s">
        <v>147</v>
      </c>
      <c r="J9" t="s">
        <v>6</v>
      </c>
    </row>
    <row r="10" spans="2:12">
      <c r="B10" t="s">
        <v>15</v>
      </c>
      <c r="C10" s="51">
        <v>34903.054000000004</v>
      </c>
      <c r="D10" s="51">
        <v>143409.88</v>
      </c>
      <c r="E10" s="52">
        <v>36941</v>
      </c>
      <c r="F10" s="51">
        <f t="shared" si="0"/>
        <v>2037.9459999999963</v>
      </c>
      <c r="G10" s="26">
        <f t="shared" si="1"/>
        <v>-0.94161124123980677</v>
      </c>
    </row>
    <row r="11" spans="2:12">
      <c r="B11" t="s">
        <v>16</v>
      </c>
      <c r="C11" s="51">
        <v>18260.633480000015</v>
      </c>
      <c r="D11" s="51">
        <v>57038.423999999963</v>
      </c>
      <c r="E11" s="52">
        <v>23938.595000000023</v>
      </c>
      <c r="F11" s="51">
        <f t="shared" si="0"/>
        <v>5677.961520000008</v>
      </c>
      <c r="G11" s="26">
        <f t="shared" si="1"/>
        <v>-0.68905999201950996</v>
      </c>
    </row>
    <row r="12" spans="2:12">
      <c r="B12" t="s">
        <v>17</v>
      </c>
      <c r="C12" s="51">
        <v>1374.5</v>
      </c>
      <c r="D12" s="51">
        <v>2515.8019999999992</v>
      </c>
      <c r="E12" s="52">
        <v>1909.3220000000001</v>
      </c>
      <c r="F12" s="51">
        <f t="shared" si="0"/>
        <v>534.82200000000012</v>
      </c>
      <c r="G12" s="26">
        <f t="shared" si="1"/>
        <v>-0.61089705347399048</v>
      </c>
    </row>
    <row r="13" spans="2:12">
      <c r="B13" t="s">
        <v>18</v>
      </c>
      <c r="C13" s="51">
        <v>15531.3</v>
      </c>
      <c r="D13" s="51">
        <v>23394.151999999995</v>
      </c>
      <c r="E13" s="52">
        <v>19583.238999999998</v>
      </c>
      <c r="F13" s="51">
        <f t="shared" si="0"/>
        <v>4051.9389999999985</v>
      </c>
      <c r="G13" s="26">
        <f t="shared" si="1"/>
        <v>-0.73911140728722002</v>
      </c>
    </row>
    <row r="14" spans="2:12">
      <c r="B14" t="s">
        <v>19</v>
      </c>
      <c r="C14" s="51">
        <v>1166.8889999999999</v>
      </c>
      <c r="D14" s="51">
        <v>-1028.55</v>
      </c>
      <c r="E14" s="52">
        <v>4534.3860000000004</v>
      </c>
      <c r="F14" s="51">
        <f t="shared" si="0"/>
        <v>3367.4970000000003</v>
      </c>
      <c r="G14" s="26">
        <f t="shared" si="1"/>
        <v>1.8858760344814294</v>
      </c>
    </row>
    <row r="15" spans="2:12">
      <c r="B15" t="s">
        <v>20</v>
      </c>
      <c r="C15" s="51">
        <v>12346.393000000002</v>
      </c>
      <c r="D15" s="51">
        <v>28366.137999999999</v>
      </c>
      <c r="E15" s="52">
        <v>26575.42</v>
      </c>
      <c r="F15" s="51">
        <f t="shared" si="0"/>
        <v>14229.026999999996</v>
      </c>
      <c r="G15" s="26">
        <f t="shared" si="1"/>
        <v>0.15248453536186601</v>
      </c>
    </row>
    <row r="16" spans="2:12">
      <c r="B16" t="s">
        <v>21</v>
      </c>
      <c r="C16" s="51">
        <v>3011.12</v>
      </c>
      <c r="D16" s="51">
        <v>10376.228999999998</v>
      </c>
      <c r="E16" s="52">
        <v>9197.9619999999995</v>
      </c>
      <c r="F16" s="51">
        <f t="shared" si="0"/>
        <v>6186.8419999999996</v>
      </c>
      <c r="G16" s="26">
        <f t="shared" si="1"/>
        <v>1.0546647094768722</v>
      </c>
    </row>
    <row r="17" spans="2:7">
      <c r="B17" t="s">
        <v>22</v>
      </c>
      <c r="C17" s="51">
        <v>8152.7109999999984</v>
      </c>
      <c r="D17" s="51">
        <v>13637.171000000009</v>
      </c>
      <c r="E17" s="52">
        <v>20753.97</v>
      </c>
      <c r="F17" s="51">
        <f t="shared" si="0"/>
        <v>12601.259000000002</v>
      </c>
      <c r="G17" s="26">
        <f t="shared" si="1"/>
        <v>0.54565260561793538</v>
      </c>
    </row>
    <row r="18" spans="2:7">
      <c r="B18" t="s">
        <v>23</v>
      </c>
      <c r="C18" s="51">
        <v>5197</v>
      </c>
      <c r="D18" s="51">
        <v>23701.300000000003</v>
      </c>
      <c r="E18" s="52">
        <v>20472.099999999999</v>
      </c>
      <c r="F18" s="51">
        <f t="shared" si="0"/>
        <v>15275.099999999999</v>
      </c>
      <c r="G18" s="26">
        <f t="shared" si="1"/>
        <v>1.9392149316913603</v>
      </c>
    </row>
    <row r="19" spans="2:7">
      <c r="B19" t="s">
        <v>24</v>
      </c>
      <c r="C19" s="51">
        <v>5979.2999999999993</v>
      </c>
      <c r="D19" s="51">
        <v>4555.0820000000022</v>
      </c>
      <c r="E19" s="52">
        <v>8011.6599999999989</v>
      </c>
      <c r="F19" s="51">
        <f t="shared" si="0"/>
        <v>2032.3599999999997</v>
      </c>
      <c r="G19" s="26">
        <f t="shared" si="1"/>
        <v>-0.66010068068168515</v>
      </c>
    </row>
    <row r="20" spans="2:7">
      <c r="B20" t="s">
        <v>25</v>
      </c>
      <c r="C20" s="51">
        <v>317</v>
      </c>
      <c r="D20" s="51">
        <v>-131.85</v>
      </c>
      <c r="E20" s="52">
        <v>1202.4000000000001</v>
      </c>
      <c r="F20" s="51">
        <f t="shared" si="0"/>
        <v>885.40000000000009</v>
      </c>
      <c r="G20" s="26">
        <f t="shared" si="1"/>
        <v>1.7930599369085178</v>
      </c>
    </row>
    <row r="21" spans="2:7">
      <c r="B21" t="s">
        <v>26</v>
      </c>
      <c r="C21" s="51">
        <v>7981.3900000000021</v>
      </c>
      <c r="D21" s="51">
        <v>24004.232999999993</v>
      </c>
      <c r="E21" s="52">
        <v>17831.830000000002</v>
      </c>
      <c r="F21" s="51">
        <f t="shared" si="0"/>
        <v>9850.4399999999987</v>
      </c>
      <c r="G21" s="26">
        <f t="shared" si="1"/>
        <v>0.2341760019244763</v>
      </c>
    </row>
    <row r="22" spans="2:7">
      <c r="B22" t="s">
        <v>27</v>
      </c>
      <c r="C22" s="51">
        <v>248.95</v>
      </c>
      <c r="D22" s="51">
        <v>1642.62</v>
      </c>
      <c r="E22" s="52">
        <v>855.03800000000001</v>
      </c>
      <c r="F22" s="51">
        <f t="shared" si="0"/>
        <v>606.08799999999997</v>
      </c>
      <c r="G22" s="26">
        <f t="shared" si="1"/>
        <v>1.4345772243422372</v>
      </c>
    </row>
    <row r="23" spans="2:7">
      <c r="B23" t="s">
        <v>28</v>
      </c>
      <c r="C23" s="51">
        <v>7387.7930000000006</v>
      </c>
      <c r="D23" s="51">
        <v>12944.542999999998</v>
      </c>
      <c r="E23" s="52">
        <v>13418.510000000002</v>
      </c>
      <c r="F23" s="51">
        <f t="shared" si="0"/>
        <v>6030.7170000000015</v>
      </c>
      <c r="G23" s="26">
        <f t="shared" si="1"/>
        <v>-0.18369166542700899</v>
      </c>
    </row>
    <row r="24" spans="2:7">
      <c r="B24" t="s">
        <v>29</v>
      </c>
      <c r="C24" s="51">
        <v>18324.54</v>
      </c>
      <c r="D24" s="51">
        <v>105048.41600000001</v>
      </c>
      <c r="E24" s="52">
        <v>105752.01499999998</v>
      </c>
      <c r="F24" s="51">
        <f t="shared" si="0"/>
        <v>87427.474999999977</v>
      </c>
      <c r="G24" s="26">
        <f t="shared" si="1"/>
        <v>3.771059737379491</v>
      </c>
    </row>
    <row r="25" spans="2:7">
      <c r="B25" t="s">
        <v>30</v>
      </c>
      <c r="C25" s="51">
        <v>4982.768</v>
      </c>
      <c r="D25" s="51">
        <v>21014.309999999994</v>
      </c>
      <c r="E25" s="52">
        <v>9545.6970000000001</v>
      </c>
      <c r="F25" s="51">
        <f t="shared" si="0"/>
        <v>4562.9290000000001</v>
      </c>
      <c r="G25" s="26">
        <f t="shared" si="1"/>
        <v>-8.4258187417114327E-2</v>
      </c>
    </row>
    <row r="26" spans="2:7">
      <c r="B26" t="s">
        <v>31</v>
      </c>
      <c r="C26" s="51">
        <v>6830.3879999999999</v>
      </c>
      <c r="D26" s="51">
        <v>83700.188999999984</v>
      </c>
      <c r="E26" s="52">
        <v>21665.279999999999</v>
      </c>
      <c r="F26" s="51">
        <f t="shared" si="0"/>
        <v>14834.892</v>
      </c>
      <c r="G26" s="26">
        <f t="shared" si="1"/>
        <v>1.171895945003417</v>
      </c>
    </row>
    <row r="27" spans="2:7">
      <c r="B27" t="s">
        <v>32</v>
      </c>
      <c r="C27" s="51">
        <v>18656.010999999999</v>
      </c>
      <c r="D27" s="51">
        <v>-22460.703000000012</v>
      </c>
      <c r="E27" s="52">
        <v>28116.027999999998</v>
      </c>
      <c r="F27" s="51">
        <f t="shared" si="0"/>
        <v>9460.0169999999998</v>
      </c>
      <c r="G27" s="26">
        <f t="shared" si="1"/>
        <v>-0.4929239160504354</v>
      </c>
    </row>
    <row r="28" spans="2:7">
      <c r="B28" t="s">
        <v>33</v>
      </c>
      <c r="C28" s="51">
        <v>38968.192000000003</v>
      </c>
      <c r="D28" s="51">
        <v>55701.979000000014</v>
      </c>
      <c r="E28" s="52">
        <v>56847.967999999993</v>
      </c>
      <c r="F28" s="51">
        <f t="shared" si="0"/>
        <v>17879.775999999991</v>
      </c>
      <c r="G28" s="26">
        <f t="shared" si="1"/>
        <v>-0.54116998807642935</v>
      </c>
    </row>
    <row r="29" spans="2:7">
      <c r="B29" t="s">
        <v>34</v>
      </c>
      <c r="C29" s="51">
        <v>97.12</v>
      </c>
      <c r="D29" s="51">
        <v>255.05</v>
      </c>
      <c r="E29" s="52">
        <v>1063.1350000000002</v>
      </c>
      <c r="F29" s="51">
        <f t="shared" si="0"/>
        <v>966.01500000000021</v>
      </c>
      <c r="G29" s="26">
        <f t="shared" si="1"/>
        <v>8.9466124382207592</v>
      </c>
    </row>
    <row r="30" spans="2:7">
      <c r="B30" t="s">
        <v>35</v>
      </c>
      <c r="C30" s="51">
        <v>2451.0229999999992</v>
      </c>
      <c r="D30" s="51">
        <v>14268.495000000001</v>
      </c>
      <c r="E30" s="52">
        <v>8318.1989999999969</v>
      </c>
      <c r="F30" s="51">
        <f t="shared" si="0"/>
        <v>5867.1759999999977</v>
      </c>
      <c r="G30" s="26">
        <f t="shared" si="1"/>
        <v>1.3937661947684701</v>
      </c>
    </row>
    <row r="31" spans="2:7">
      <c r="B31" t="s">
        <v>36</v>
      </c>
      <c r="C31" s="51">
        <v>0</v>
      </c>
      <c r="D31" s="51">
        <v>-196.81</v>
      </c>
      <c r="E31" s="52">
        <v>193.63</v>
      </c>
      <c r="F31" s="51">
        <f t="shared" si="0"/>
        <v>193.63</v>
      </c>
      <c r="G31" s="26">
        <f t="shared" si="1"/>
        <v>0</v>
      </c>
    </row>
    <row r="32" spans="2:7">
      <c r="B32" t="s">
        <v>37</v>
      </c>
      <c r="C32" s="51">
        <v>1831.58</v>
      </c>
      <c r="D32" s="51">
        <v>6420.5399999999991</v>
      </c>
      <c r="E32" s="52">
        <v>5595.9</v>
      </c>
      <c r="F32" s="51">
        <f t="shared" si="0"/>
        <v>3764.3199999999997</v>
      </c>
      <c r="G32" s="26">
        <f t="shared" si="1"/>
        <v>1.0552310027408027</v>
      </c>
    </row>
    <row r="33" spans="2:7">
      <c r="B33" t="s">
        <v>38</v>
      </c>
      <c r="C33" s="51">
        <v>492.601</v>
      </c>
      <c r="D33" s="51">
        <v>2272.9679999999994</v>
      </c>
      <c r="E33" s="52">
        <v>2473.0790000000002</v>
      </c>
      <c r="F33" s="51">
        <f t="shared" si="0"/>
        <v>1980.4780000000001</v>
      </c>
      <c r="G33" s="26">
        <f t="shared" si="1"/>
        <v>3.0204506283990495</v>
      </c>
    </row>
    <row r="34" spans="2:7">
      <c r="B34" t="s">
        <v>39</v>
      </c>
      <c r="C34" s="51">
        <v>1492.3143599999999</v>
      </c>
      <c r="D34" s="51">
        <v>-540.05400000000111</v>
      </c>
      <c r="E34" s="52">
        <v>7324.9920000000002</v>
      </c>
      <c r="F34" s="51">
        <f t="shared" si="0"/>
        <v>5832.6776399999999</v>
      </c>
      <c r="G34" s="26">
        <f t="shared" si="1"/>
        <v>2.9084778625329322</v>
      </c>
    </row>
    <row r="35" spans="2:7">
      <c r="B35" t="s">
        <v>40</v>
      </c>
      <c r="C35" s="51">
        <v>2133.7000000000003</v>
      </c>
      <c r="D35" s="51">
        <v>5871.1329999999998</v>
      </c>
      <c r="E35" s="52">
        <v>4356.0830000000005</v>
      </c>
      <c r="F35" s="51">
        <f t="shared" si="0"/>
        <v>2222.3830000000003</v>
      </c>
      <c r="G35" s="26">
        <f t="shared" si="1"/>
        <v>4.1563012607208183E-2</v>
      </c>
    </row>
    <row r="36" spans="2:7">
      <c r="B36" t="s">
        <v>41</v>
      </c>
      <c r="C36" s="51">
        <v>3212.82</v>
      </c>
      <c r="D36" s="51">
        <v>18538.566000000006</v>
      </c>
      <c r="E36" s="52">
        <v>12637.257999999998</v>
      </c>
      <c r="F36" s="51">
        <f t="shared" si="0"/>
        <v>9424.4379999999983</v>
      </c>
      <c r="G36" s="26">
        <f t="shared" si="1"/>
        <v>1.9333850013383875</v>
      </c>
    </row>
    <row r="37" spans="2:7">
      <c r="B37" t="s">
        <v>42</v>
      </c>
      <c r="C37" s="51">
        <v>22615.112000000005</v>
      </c>
      <c r="D37" s="51">
        <v>81321.532999999967</v>
      </c>
      <c r="E37" s="52">
        <v>73410.50099999996</v>
      </c>
      <c r="F37" s="51">
        <f t="shared" si="0"/>
        <v>50795.388999999952</v>
      </c>
      <c r="G37" s="26">
        <f t="shared" si="1"/>
        <v>1.2460816908622845</v>
      </c>
    </row>
    <row r="38" spans="2:7">
      <c r="B38" t="s">
        <v>43</v>
      </c>
      <c r="C38" s="51">
        <v>11853.449999999999</v>
      </c>
      <c r="D38" s="51">
        <v>17252.246999999996</v>
      </c>
      <c r="E38" s="52">
        <v>17314.972999999998</v>
      </c>
      <c r="F38" s="51">
        <f t="shared" si="0"/>
        <v>5461.5229999999992</v>
      </c>
      <c r="G38" s="26">
        <f t="shared" si="1"/>
        <v>-0.53924612665510885</v>
      </c>
    </row>
    <row r="39" spans="2:7">
      <c r="B39" t="s">
        <v>44</v>
      </c>
      <c r="C39" s="51">
        <v>1054.3</v>
      </c>
      <c r="D39" s="51">
        <v>2762.7400000000002</v>
      </c>
      <c r="E39" s="52">
        <v>1803.12</v>
      </c>
      <c r="F39" s="51">
        <f t="shared" si="0"/>
        <v>748.81999999999994</v>
      </c>
      <c r="G39" s="26">
        <f t="shared" si="1"/>
        <v>-0.28974675139903261</v>
      </c>
    </row>
    <row r="40" spans="2:7">
      <c r="B40" t="s">
        <v>45</v>
      </c>
      <c r="C40" s="51">
        <v>1579.4912000000002</v>
      </c>
      <c r="D40" s="51">
        <v>-1353.0209999999997</v>
      </c>
      <c r="E40" s="52">
        <v>1793.4360000000001</v>
      </c>
      <c r="F40" s="51">
        <f t="shared" si="0"/>
        <v>213.94479999999999</v>
      </c>
      <c r="G40" s="26">
        <f t="shared" si="1"/>
        <v>-0.86454827985113181</v>
      </c>
    </row>
    <row r="41" spans="2:7">
      <c r="B41" t="s">
        <v>46</v>
      </c>
      <c r="C41" s="51">
        <v>284.2</v>
      </c>
      <c r="D41" s="51">
        <v>1110.3599999999999</v>
      </c>
      <c r="E41" s="52">
        <v>289.46699999999998</v>
      </c>
      <c r="F41" s="51">
        <f t="shared" si="0"/>
        <v>5.2669999999999959</v>
      </c>
      <c r="G41" s="26">
        <f t="shared" si="1"/>
        <v>-0.9814672765657988</v>
      </c>
    </row>
    <row r="42" spans="2:7">
      <c r="B42" t="s">
        <v>47</v>
      </c>
      <c r="C42" s="51">
        <v>7563.3409999999985</v>
      </c>
      <c r="D42" s="51">
        <v>18109.072999999989</v>
      </c>
      <c r="E42" s="52">
        <v>13703.672000000002</v>
      </c>
      <c r="F42" s="51">
        <f t="shared" si="0"/>
        <v>6140.3310000000038</v>
      </c>
      <c r="G42" s="26">
        <f t="shared" si="1"/>
        <v>-0.18814568852574476</v>
      </c>
    </row>
    <row r="43" spans="2:7">
      <c r="B43" t="s">
        <v>48</v>
      </c>
      <c r="C43" s="51">
        <v>14897.92</v>
      </c>
      <c r="D43" s="51">
        <v>50286.774000000012</v>
      </c>
      <c r="E43" s="52">
        <v>47704.352999999996</v>
      </c>
      <c r="F43" s="51">
        <f t="shared" si="0"/>
        <v>32806.432999999997</v>
      </c>
      <c r="G43" s="26">
        <f t="shared" si="1"/>
        <v>1.2020814315018469</v>
      </c>
    </row>
    <row r="44" spans="2:7">
      <c r="B44" t="s">
        <v>49</v>
      </c>
      <c r="C44" s="51">
        <v>1752.4940000000001</v>
      </c>
      <c r="D44" s="51">
        <v>8883.5840000000044</v>
      </c>
      <c r="E44" s="52">
        <v>10749.898999999999</v>
      </c>
      <c r="F44" s="51">
        <f t="shared" si="0"/>
        <v>8997.4049999999988</v>
      </c>
      <c r="G44" s="26">
        <f t="shared" si="1"/>
        <v>4.1340575203110523</v>
      </c>
    </row>
    <row r="45" spans="2:7">
      <c r="B45" t="s">
        <v>50</v>
      </c>
      <c r="C45" s="51">
        <v>1349.61</v>
      </c>
      <c r="D45" s="51">
        <v>20979.152999999995</v>
      </c>
      <c r="E45" s="52">
        <v>5424.7520000000013</v>
      </c>
      <c r="F45" s="51">
        <f t="shared" si="0"/>
        <v>4075.1420000000016</v>
      </c>
      <c r="G45" s="26">
        <f t="shared" si="1"/>
        <v>2.0194960025488857</v>
      </c>
    </row>
    <row r="46" spans="2:7">
      <c r="B46" t="s">
        <v>51</v>
      </c>
      <c r="C46" s="51">
        <v>908.4</v>
      </c>
      <c r="D46" s="51">
        <v>7107.3549999999987</v>
      </c>
      <c r="E46" s="52">
        <v>6255.101999999999</v>
      </c>
      <c r="F46" s="51">
        <f t="shared" si="0"/>
        <v>5346.7019999999993</v>
      </c>
      <c r="G46" s="26">
        <f t="shared" si="1"/>
        <v>4.8858454425363274</v>
      </c>
    </row>
    <row r="47" spans="2:7">
      <c r="B47" t="s">
        <v>52</v>
      </c>
      <c r="C47" s="51">
        <v>1647.7530000000002</v>
      </c>
      <c r="D47" s="51">
        <v>19543.350999999999</v>
      </c>
      <c r="E47" s="52">
        <v>30155.805000000004</v>
      </c>
      <c r="F47" s="51">
        <f t="shared" si="0"/>
        <v>28508.052000000003</v>
      </c>
      <c r="G47" s="26">
        <f t="shared" si="1"/>
        <v>16.301168318309845</v>
      </c>
    </row>
    <row r="48" spans="2:7">
      <c r="B48" t="s">
        <v>53</v>
      </c>
      <c r="C48" s="51">
        <v>29193.220000000005</v>
      </c>
      <c r="D48" s="51">
        <v>23883.999000000007</v>
      </c>
      <c r="E48" s="52">
        <v>36757.335000000006</v>
      </c>
      <c r="F48" s="51">
        <f t="shared" si="0"/>
        <v>7564.1150000000016</v>
      </c>
      <c r="G48" s="26">
        <f t="shared" si="1"/>
        <v>-0.74089480365646543</v>
      </c>
    </row>
    <row r="49" spans="2:7">
      <c r="B49" t="s">
        <v>54</v>
      </c>
      <c r="C49" s="51">
        <v>760.90000000000009</v>
      </c>
      <c r="D49" s="51">
        <v>1253.4599999999998</v>
      </c>
      <c r="E49" s="52">
        <v>1942.674</v>
      </c>
      <c r="F49" s="51">
        <f t="shared" si="0"/>
        <v>1181.7739999999999</v>
      </c>
      <c r="G49" s="26">
        <f t="shared" si="1"/>
        <v>0.55312656065185939</v>
      </c>
    </row>
    <row r="50" spans="2:7">
      <c r="B50" t="s">
        <v>55</v>
      </c>
      <c r="C50" s="51">
        <v>3084.8239999999996</v>
      </c>
      <c r="D50" s="51">
        <v>9418.4299999999985</v>
      </c>
      <c r="E50" s="52">
        <v>7394.3540000000003</v>
      </c>
      <c r="F50" s="51">
        <f t="shared" si="0"/>
        <v>4309.5300000000007</v>
      </c>
      <c r="G50" s="26">
        <f t="shared" si="1"/>
        <v>0.39701000770222272</v>
      </c>
    </row>
    <row r="51" spans="2:7">
      <c r="B51" t="s">
        <v>56</v>
      </c>
      <c r="C51" s="51">
        <v>5932.29</v>
      </c>
      <c r="D51" s="51">
        <v>1556.1849999999995</v>
      </c>
      <c r="E51" s="52">
        <v>15463.075999999997</v>
      </c>
      <c r="F51" s="51">
        <f t="shared" si="0"/>
        <v>9530.7859999999964</v>
      </c>
      <c r="G51" s="26">
        <f t="shared" si="1"/>
        <v>0.60659475514514583</v>
      </c>
    </row>
    <row r="52" spans="2:7">
      <c r="B52" t="s">
        <v>57</v>
      </c>
      <c r="C52" s="51">
        <v>5608.5325000000003</v>
      </c>
      <c r="D52" s="51">
        <v>15963.519999999997</v>
      </c>
      <c r="E52" s="52">
        <v>12104.445</v>
      </c>
      <c r="F52" s="51">
        <f t="shared" si="0"/>
        <v>6495.9124999999995</v>
      </c>
      <c r="G52" s="26">
        <f t="shared" si="1"/>
        <v>0.15821964123413723</v>
      </c>
    </row>
    <row r="53" spans="2:7">
      <c r="B53" t="s">
        <v>58</v>
      </c>
      <c r="C53" s="51">
        <v>11402.766000000001</v>
      </c>
      <c r="D53" s="51">
        <v>27081.320000000003</v>
      </c>
      <c r="E53" s="52">
        <v>55546.650000000009</v>
      </c>
      <c r="F53" s="51">
        <f t="shared" si="0"/>
        <v>44143.884000000005</v>
      </c>
      <c r="G53" s="26">
        <f t="shared" si="1"/>
        <v>2.8713312191094689</v>
      </c>
    </row>
    <row r="54" spans="2:7">
      <c r="B54" t="s">
        <v>59</v>
      </c>
      <c r="C54" s="51">
        <v>6629.376000000002</v>
      </c>
      <c r="D54" s="51">
        <v>18277.859000000004</v>
      </c>
      <c r="E54" s="52">
        <v>11683.973000000004</v>
      </c>
      <c r="F54" s="51">
        <f t="shared" si="0"/>
        <v>5054.5970000000016</v>
      </c>
      <c r="G54" s="26">
        <f t="shared" si="1"/>
        <v>-0.23754558498416745</v>
      </c>
    </row>
    <row r="55" spans="2:7">
      <c r="B55" t="s">
        <v>60</v>
      </c>
      <c r="C55" s="51">
        <v>3736.7000000000003</v>
      </c>
      <c r="D55" s="51">
        <v>3913.9799999999987</v>
      </c>
      <c r="E55" s="52">
        <v>3849.0520000000001</v>
      </c>
      <c r="F55" s="51">
        <f t="shared" si="0"/>
        <v>112.35199999999986</v>
      </c>
      <c r="G55" s="26">
        <f t="shared" si="1"/>
        <v>-0.96993282843150375</v>
      </c>
    </row>
    <row r="56" spans="2:7">
      <c r="B56" t="s">
        <v>61</v>
      </c>
      <c r="C56" s="51">
        <v>336.59399999999999</v>
      </c>
      <c r="D56" s="51">
        <v>149.48500000000001</v>
      </c>
      <c r="E56" s="52">
        <v>361.44</v>
      </c>
      <c r="F56" s="51">
        <f t="shared" si="0"/>
        <v>24.846000000000004</v>
      </c>
      <c r="G56" s="26">
        <f t="shared" si="1"/>
        <v>-0.92618406745218274</v>
      </c>
    </row>
    <row r="57" spans="2:7">
      <c r="B57" t="s">
        <v>62</v>
      </c>
      <c r="C57" s="51">
        <v>26842.291999999998</v>
      </c>
      <c r="D57" s="51">
        <v>72268.800000000003</v>
      </c>
      <c r="E57" s="52">
        <v>60963.56</v>
      </c>
      <c r="F57" s="51">
        <f t="shared" si="0"/>
        <v>34121.267999999996</v>
      </c>
      <c r="G57" s="26">
        <f t="shared" si="1"/>
        <v>0.27117565072312</v>
      </c>
    </row>
    <row r="58" spans="2:7">
      <c r="B58" t="s">
        <v>63</v>
      </c>
      <c r="C58" s="51">
        <v>23035.563000000006</v>
      </c>
      <c r="D58" s="51">
        <v>73661.198999999993</v>
      </c>
      <c r="E58" s="52">
        <v>38213.292000000001</v>
      </c>
      <c r="F58" s="51">
        <f t="shared" si="0"/>
        <v>15177.728999999996</v>
      </c>
      <c r="G58" s="26">
        <f t="shared" si="1"/>
        <v>-0.34111751468805029</v>
      </c>
    </row>
    <row r="59" spans="2:7">
      <c r="B59" t="s">
        <v>64</v>
      </c>
      <c r="C59" s="51">
        <v>9714.68</v>
      </c>
      <c r="D59" s="51">
        <v>24381.729999999996</v>
      </c>
      <c r="E59" s="52">
        <v>12877.452000000001</v>
      </c>
      <c r="F59" s="51">
        <f t="shared" si="0"/>
        <v>3162.7720000000008</v>
      </c>
      <c r="G59" s="26">
        <f t="shared" si="1"/>
        <v>-0.67443374357158437</v>
      </c>
    </row>
    <row r="60" spans="2:7">
      <c r="B60" t="s">
        <v>65</v>
      </c>
      <c r="C60" s="51">
        <v>8783.4239999999991</v>
      </c>
      <c r="D60" s="51">
        <v>46698.666999999979</v>
      </c>
      <c r="E60" s="52">
        <v>34042.709999999992</v>
      </c>
      <c r="F60" s="51">
        <f t="shared" si="0"/>
        <v>25259.285999999993</v>
      </c>
      <c r="G60" s="26">
        <f t="shared" si="1"/>
        <v>1.8757903523728325</v>
      </c>
    </row>
    <row r="61" spans="2:7">
      <c r="B61" t="s">
        <v>66</v>
      </c>
      <c r="C61" s="51">
        <v>2944.63</v>
      </c>
      <c r="D61" s="51">
        <v>4193.3279999999986</v>
      </c>
      <c r="E61" s="52">
        <v>5178.0389999999998</v>
      </c>
      <c r="F61" s="51">
        <f t="shared" si="0"/>
        <v>2233.4089999999997</v>
      </c>
      <c r="G61" s="26">
        <f t="shared" si="1"/>
        <v>-0.24153153367316116</v>
      </c>
    </row>
    <row r="62" spans="2:7">
      <c r="B62" t="s">
        <v>67</v>
      </c>
      <c r="C62" s="51">
        <v>105</v>
      </c>
      <c r="D62" s="51">
        <v>380.73</v>
      </c>
      <c r="E62" s="52">
        <v>257.89999999999998</v>
      </c>
      <c r="F62" s="51">
        <f t="shared" si="0"/>
        <v>152.89999999999998</v>
      </c>
      <c r="G62" s="26">
        <f t="shared" si="1"/>
        <v>0.45619047619047604</v>
      </c>
    </row>
    <row r="63" spans="2:7">
      <c r="B63" t="s">
        <v>68</v>
      </c>
      <c r="C63" s="51">
        <v>25160.665999999997</v>
      </c>
      <c r="D63" s="51">
        <v>32814.947000000007</v>
      </c>
      <c r="E63" s="52">
        <v>27045.245999999996</v>
      </c>
      <c r="F63" s="51">
        <f t="shared" si="0"/>
        <v>1884.5799999999981</v>
      </c>
      <c r="G63" s="26">
        <f t="shared" si="1"/>
        <v>-0.92509816711529025</v>
      </c>
    </row>
    <row r="64" spans="2:7">
      <c r="B64" t="s">
        <v>69</v>
      </c>
      <c r="C64" s="51">
        <v>1802.4275</v>
      </c>
      <c r="D64" s="51">
        <v>-855.3280000000002</v>
      </c>
      <c r="E64" s="52">
        <v>1862.655</v>
      </c>
      <c r="F64" s="51">
        <f t="shared" si="0"/>
        <v>60.227499999999964</v>
      </c>
      <c r="G64" s="26">
        <f t="shared" si="1"/>
        <v>-0.96658534115796613</v>
      </c>
    </row>
    <row r="65" spans="2:7">
      <c r="B65" t="s">
        <v>70</v>
      </c>
      <c r="C65" s="51">
        <v>423.56</v>
      </c>
      <c r="D65" s="51">
        <v>485.98399999999992</v>
      </c>
      <c r="E65" s="52">
        <v>988.19799999999987</v>
      </c>
      <c r="F65" s="51">
        <f t="shared" si="0"/>
        <v>564.63799999999992</v>
      </c>
      <c r="G65" s="26">
        <f t="shared" si="1"/>
        <v>0.33307677778827061</v>
      </c>
    </row>
    <row r="66" spans="2:7">
      <c r="B66" t="s">
        <v>71</v>
      </c>
      <c r="C66" s="51">
        <v>50197.926499999965</v>
      </c>
      <c r="D66" s="51">
        <v>23324.137999999984</v>
      </c>
      <c r="E66" s="52">
        <v>43938.931999999972</v>
      </c>
      <c r="F66" s="51">
        <f t="shared" si="0"/>
        <v>0</v>
      </c>
      <c r="G66" s="26">
        <f t="shared" si="1"/>
        <v>-1</v>
      </c>
    </row>
    <row r="67" spans="2:7">
      <c r="B67" t="s">
        <v>72</v>
      </c>
      <c r="C67" s="51">
        <v>1.1320000000000001</v>
      </c>
      <c r="D67" s="51">
        <v>-442.93299999999994</v>
      </c>
      <c r="E67" s="52">
        <v>14.691999999999998</v>
      </c>
      <c r="F67" s="51">
        <f t="shared" si="0"/>
        <v>13.559999999999999</v>
      </c>
      <c r="G67" s="26">
        <f t="shared" si="1"/>
        <v>10.978798586572436</v>
      </c>
    </row>
    <row r="68" spans="2:7">
      <c r="B68" t="s">
        <v>73</v>
      </c>
      <c r="C68" s="51">
        <v>51.1</v>
      </c>
      <c r="D68" s="51">
        <v>205.03</v>
      </c>
      <c r="E68" s="52">
        <v>69.335999999999999</v>
      </c>
      <c r="F68" s="51">
        <f t="shared" si="0"/>
        <v>18.235999999999997</v>
      </c>
      <c r="G68" s="26">
        <f t="shared" si="1"/>
        <v>-0.64313111545988266</v>
      </c>
    </row>
    <row r="69" spans="2:7">
      <c r="B69" t="s">
        <v>74</v>
      </c>
      <c r="C69" s="51">
        <v>449.46199999999999</v>
      </c>
      <c r="D69" s="51">
        <v>-2984.0510000000008</v>
      </c>
      <c r="E69" s="52">
        <v>2671.9780000000005</v>
      </c>
      <c r="F69" s="51">
        <f t="shared" ref="F69:F99" si="2">IF(C69&gt;E69,0,E69-C69)</f>
        <v>2222.5160000000005</v>
      </c>
      <c r="G69" s="26">
        <f t="shared" ref="G69:G99" si="3">IFERROR(F69/C69-1,0)</f>
        <v>3.9448362709194562</v>
      </c>
    </row>
    <row r="70" spans="2:7">
      <c r="B70" t="s">
        <v>75</v>
      </c>
      <c r="C70" s="51">
        <v>1113.2260000000001</v>
      </c>
      <c r="D70" s="51">
        <v>557.76999999999975</v>
      </c>
      <c r="E70" s="52">
        <v>3702.1240000000007</v>
      </c>
      <c r="F70" s="51">
        <f t="shared" si="2"/>
        <v>2588.8980000000006</v>
      </c>
      <c r="G70" s="26">
        <f t="shared" si="3"/>
        <v>1.3255816878154123</v>
      </c>
    </row>
    <row r="71" spans="2:7">
      <c r="B71" t="s">
        <v>76</v>
      </c>
      <c r="C71" s="51">
        <v>216</v>
      </c>
      <c r="D71" s="51">
        <v>1141</v>
      </c>
      <c r="E71" s="52">
        <v>412</v>
      </c>
      <c r="F71" s="51">
        <f t="shared" si="2"/>
        <v>196</v>
      </c>
      <c r="G71" s="26">
        <f t="shared" si="3"/>
        <v>-9.259259259259256E-2</v>
      </c>
    </row>
    <row r="72" spans="2:7">
      <c r="B72" t="s">
        <v>77</v>
      </c>
      <c r="C72" s="51">
        <v>9274.7379999999994</v>
      </c>
      <c r="D72" s="51">
        <v>17474.580000000002</v>
      </c>
      <c r="E72" s="52">
        <v>17108.274999999994</v>
      </c>
      <c r="F72" s="51">
        <f t="shared" si="2"/>
        <v>7833.5369999999948</v>
      </c>
      <c r="G72" s="26">
        <f t="shared" si="3"/>
        <v>-0.15538994201237866</v>
      </c>
    </row>
    <row r="73" spans="2:7">
      <c r="B73" t="s">
        <v>78</v>
      </c>
      <c r="C73" s="51">
        <v>659.23800000000006</v>
      </c>
      <c r="D73" s="51">
        <v>11377.628999999999</v>
      </c>
      <c r="E73" s="52">
        <v>12888.283999999998</v>
      </c>
      <c r="F73" s="51">
        <f t="shared" si="2"/>
        <v>12229.045999999998</v>
      </c>
      <c r="G73" s="26">
        <f t="shared" si="3"/>
        <v>17.55027471110585</v>
      </c>
    </row>
    <row r="74" spans="2:7">
      <c r="B74" t="s">
        <v>79</v>
      </c>
      <c r="C74" s="51">
        <v>11038.8</v>
      </c>
      <c r="D74" s="51">
        <v>23665.69</v>
      </c>
      <c r="E74" s="52">
        <v>29442.746999999996</v>
      </c>
      <c r="F74" s="51">
        <f t="shared" si="2"/>
        <v>18403.946999999996</v>
      </c>
      <c r="G74" s="26">
        <f t="shared" si="3"/>
        <v>0.66720540276116957</v>
      </c>
    </row>
    <row r="75" spans="2:7">
      <c r="B75" t="s">
        <v>80</v>
      </c>
      <c r="C75" s="51">
        <v>3698.29</v>
      </c>
      <c r="D75" s="51">
        <v>14663.807000000004</v>
      </c>
      <c r="E75" s="52">
        <v>7770.648000000001</v>
      </c>
      <c r="F75" s="51">
        <f t="shared" si="2"/>
        <v>4072.3580000000011</v>
      </c>
      <c r="G75" s="26">
        <f t="shared" si="3"/>
        <v>0.10114620540844577</v>
      </c>
    </row>
    <row r="76" spans="2:7">
      <c r="B76" t="s">
        <v>81</v>
      </c>
      <c r="C76" s="51">
        <v>11823.225</v>
      </c>
      <c r="D76" s="51">
        <v>54372.846999999994</v>
      </c>
      <c r="E76" s="52">
        <v>19987.851000000002</v>
      </c>
      <c r="F76" s="51">
        <f t="shared" si="2"/>
        <v>8164.626000000002</v>
      </c>
      <c r="G76" s="26">
        <f t="shared" si="3"/>
        <v>-0.30944171323813918</v>
      </c>
    </row>
    <row r="77" spans="2:7">
      <c r="B77" t="s">
        <v>82</v>
      </c>
      <c r="C77" s="51">
        <v>1171.0709999999999</v>
      </c>
      <c r="D77" s="51">
        <v>3171.5699999999997</v>
      </c>
      <c r="E77" s="52">
        <v>2154.386</v>
      </c>
      <c r="F77" s="51">
        <f t="shared" si="2"/>
        <v>983.31500000000005</v>
      </c>
      <c r="G77" s="26">
        <f t="shared" si="3"/>
        <v>-0.16032845147732278</v>
      </c>
    </row>
    <row r="78" spans="2:7">
      <c r="B78" t="s">
        <v>83</v>
      </c>
      <c r="C78" s="51">
        <v>8577.6059999999998</v>
      </c>
      <c r="D78" s="51">
        <v>5513.579999999999</v>
      </c>
      <c r="E78" s="52">
        <v>5329.6290000000008</v>
      </c>
      <c r="F78" s="51">
        <f t="shared" si="2"/>
        <v>0</v>
      </c>
      <c r="G78" s="26">
        <f t="shared" si="3"/>
        <v>-1</v>
      </c>
    </row>
    <row r="79" spans="2:7">
      <c r="B79" t="s">
        <v>84</v>
      </c>
      <c r="C79" s="51">
        <v>6069.07</v>
      </c>
      <c r="D79" s="51">
        <v>6972.5239999999967</v>
      </c>
      <c r="E79" s="52">
        <v>14754.300999999999</v>
      </c>
      <c r="F79" s="51">
        <f t="shared" si="2"/>
        <v>8685.2309999999998</v>
      </c>
      <c r="G79" s="26">
        <f t="shared" si="3"/>
        <v>0.43106456178623742</v>
      </c>
    </row>
    <row r="80" spans="2:7">
      <c r="B80" t="s">
        <v>85</v>
      </c>
      <c r="C80" s="51">
        <v>0</v>
      </c>
      <c r="D80" s="51">
        <v>-514.1</v>
      </c>
      <c r="E80" s="52">
        <v>0</v>
      </c>
      <c r="F80" s="51">
        <f t="shared" si="2"/>
        <v>0</v>
      </c>
      <c r="G80" s="26">
        <f t="shared" si="3"/>
        <v>0</v>
      </c>
    </row>
    <row r="81" spans="2:7">
      <c r="B81" t="s">
        <v>86</v>
      </c>
      <c r="C81" s="51">
        <v>23975.200000000001</v>
      </c>
      <c r="D81" s="51">
        <v>49055.142000000007</v>
      </c>
      <c r="E81" s="52">
        <v>54855.226999999999</v>
      </c>
      <c r="F81" s="51">
        <f t="shared" si="2"/>
        <v>30880.026999999998</v>
      </c>
      <c r="G81" s="26">
        <f t="shared" si="3"/>
        <v>0.28799872368113699</v>
      </c>
    </row>
    <row r="82" spans="2:7">
      <c r="B82" t="s">
        <v>87</v>
      </c>
      <c r="C82" s="51">
        <v>2940.6499999999996</v>
      </c>
      <c r="D82" s="51">
        <v>14637.390000000001</v>
      </c>
      <c r="E82" s="52">
        <v>10975.177</v>
      </c>
      <c r="F82" s="51">
        <f t="shared" si="2"/>
        <v>8034.527</v>
      </c>
      <c r="G82" s="26">
        <f t="shared" si="3"/>
        <v>1.7322282488565457</v>
      </c>
    </row>
    <row r="83" spans="2:7">
      <c r="B83" t="s">
        <v>88</v>
      </c>
      <c r="C83" s="51">
        <v>169.7</v>
      </c>
      <c r="D83" s="51">
        <v>578.43999999999994</v>
      </c>
      <c r="E83" s="52">
        <v>680.64799999999991</v>
      </c>
      <c r="F83" s="51">
        <f t="shared" si="2"/>
        <v>510.94799999999992</v>
      </c>
      <c r="G83" s="26">
        <f t="shared" si="3"/>
        <v>2.0108898055391866</v>
      </c>
    </row>
    <row r="84" spans="2:7">
      <c r="B84" t="s">
        <v>89</v>
      </c>
      <c r="C84" s="51">
        <v>2218.7909999999997</v>
      </c>
      <c r="D84" s="51">
        <v>6877.56</v>
      </c>
      <c r="E84" s="52">
        <v>917.52300000000002</v>
      </c>
      <c r="F84" s="51">
        <f t="shared" si="2"/>
        <v>0</v>
      </c>
      <c r="G84" s="26">
        <f t="shared" si="3"/>
        <v>-1</v>
      </c>
    </row>
    <row r="85" spans="2:7">
      <c r="B85" t="s">
        <v>90</v>
      </c>
      <c r="C85" s="51">
        <v>235.41</v>
      </c>
      <c r="D85" s="51">
        <v>93923.673000000053</v>
      </c>
      <c r="E85" s="52">
        <v>90466.017999999996</v>
      </c>
      <c r="F85" s="51">
        <f t="shared" si="2"/>
        <v>90230.607999999993</v>
      </c>
      <c r="G85" s="26">
        <f t="shared" si="3"/>
        <v>382.29131302833355</v>
      </c>
    </row>
    <row r="86" spans="2:7">
      <c r="B86" t="s">
        <v>91</v>
      </c>
      <c r="C86" s="51">
        <v>0.25600000000000001</v>
      </c>
      <c r="D86" s="51">
        <v>-4129.5249999999996</v>
      </c>
      <c r="E86" s="52">
        <v>5130.8819999999996</v>
      </c>
      <c r="F86" s="51">
        <f t="shared" si="2"/>
        <v>5130.6259999999993</v>
      </c>
      <c r="G86" s="26">
        <f t="shared" si="3"/>
        <v>20040.507812499996</v>
      </c>
    </row>
    <row r="87" spans="2:7">
      <c r="B87" t="s">
        <v>92</v>
      </c>
      <c r="C87" s="51">
        <v>26468.845000000001</v>
      </c>
      <c r="D87" s="51">
        <v>97238.32000000008</v>
      </c>
      <c r="E87" s="52">
        <v>78137.650999999998</v>
      </c>
      <c r="F87" s="51">
        <f t="shared" si="2"/>
        <v>51668.805999999997</v>
      </c>
      <c r="G87" s="26">
        <f t="shared" si="3"/>
        <v>0.95206122518757419</v>
      </c>
    </row>
    <row r="88" spans="2:7">
      <c r="B88" t="s">
        <v>93</v>
      </c>
      <c r="C88" s="51">
        <v>1786.0740000000001</v>
      </c>
      <c r="D88" s="51">
        <v>14321.58</v>
      </c>
      <c r="E88" s="52">
        <v>7126.835</v>
      </c>
      <c r="F88" s="51">
        <f t="shared" si="2"/>
        <v>5340.7610000000004</v>
      </c>
      <c r="G88" s="26">
        <f t="shared" si="3"/>
        <v>1.9902238093158515</v>
      </c>
    </row>
    <row r="89" spans="2:7">
      <c r="B89" t="s">
        <v>94</v>
      </c>
      <c r="C89" s="51">
        <v>859.32500000000005</v>
      </c>
      <c r="D89" s="51">
        <v>7780.02</v>
      </c>
      <c r="E89" s="52">
        <v>13772.85</v>
      </c>
      <c r="F89" s="51">
        <f t="shared" si="2"/>
        <v>12913.525</v>
      </c>
      <c r="G89" s="26">
        <f t="shared" si="3"/>
        <v>14.027521601256799</v>
      </c>
    </row>
    <row r="90" spans="2:7">
      <c r="B90" t="s">
        <v>95</v>
      </c>
      <c r="C90" s="51">
        <v>7386.130000000001</v>
      </c>
      <c r="D90" s="51">
        <v>16027.247000000001</v>
      </c>
      <c r="E90" s="52">
        <v>15674.184000000003</v>
      </c>
      <c r="F90" s="51">
        <f t="shared" si="2"/>
        <v>8288.0540000000019</v>
      </c>
      <c r="G90" s="26">
        <f t="shared" si="3"/>
        <v>0.12211049629508297</v>
      </c>
    </row>
    <row r="91" spans="2:7">
      <c r="B91" t="s">
        <v>96</v>
      </c>
      <c r="C91" s="51">
        <v>19163.330000000002</v>
      </c>
      <c r="D91" s="51">
        <v>-808.36600000000101</v>
      </c>
      <c r="E91" s="52">
        <v>11908.878000000001</v>
      </c>
      <c r="F91" s="51">
        <f t="shared" si="2"/>
        <v>0</v>
      </c>
      <c r="G91" s="26">
        <f t="shared" si="3"/>
        <v>-1</v>
      </c>
    </row>
    <row r="92" spans="2:7">
      <c r="B92" t="s">
        <v>97</v>
      </c>
      <c r="C92" s="51">
        <v>14856.91</v>
      </c>
      <c r="D92" s="51">
        <v>16885.910999999996</v>
      </c>
      <c r="E92" s="52">
        <v>15977.739</v>
      </c>
      <c r="F92" s="51">
        <f t="shared" si="2"/>
        <v>1120.8289999999997</v>
      </c>
      <c r="G92" s="26">
        <f t="shared" si="3"/>
        <v>-0.92455840413652635</v>
      </c>
    </row>
    <row r="93" spans="2:7">
      <c r="B93" t="s">
        <v>98</v>
      </c>
      <c r="C93" s="51">
        <v>7039.4</v>
      </c>
      <c r="D93" s="51">
        <v>17378.891</v>
      </c>
      <c r="E93" s="52">
        <v>16414.645</v>
      </c>
      <c r="F93" s="51">
        <f t="shared" si="2"/>
        <v>9375.2450000000008</v>
      </c>
      <c r="G93" s="26">
        <f t="shared" si="3"/>
        <v>0.3318244452652217</v>
      </c>
    </row>
    <row r="94" spans="2:7">
      <c r="B94" t="s">
        <v>99</v>
      </c>
      <c r="C94" s="51">
        <v>5268.3</v>
      </c>
      <c r="D94" s="51">
        <v>12105.6</v>
      </c>
      <c r="E94" s="52">
        <v>12013.3</v>
      </c>
      <c r="F94" s="51">
        <f t="shared" si="2"/>
        <v>6744.9999999999991</v>
      </c>
      <c r="G94" s="26">
        <f t="shared" si="3"/>
        <v>0.28029914773266507</v>
      </c>
    </row>
    <row r="95" spans="2:7">
      <c r="B95" t="s">
        <v>100</v>
      </c>
      <c r="C95" s="51">
        <v>842.96</v>
      </c>
      <c r="D95" s="51">
        <v>4855</v>
      </c>
      <c r="E95" s="52">
        <v>2439.3009999999999</v>
      </c>
      <c r="F95" s="51">
        <f t="shared" si="2"/>
        <v>1596.3409999999999</v>
      </c>
      <c r="G95" s="26">
        <f t="shared" si="3"/>
        <v>0.89373279870930977</v>
      </c>
    </row>
    <row r="96" spans="2:7">
      <c r="B96" t="s">
        <v>101</v>
      </c>
      <c r="C96" s="51">
        <v>9662.2000000000007</v>
      </c>
      <c r="D96" s="51">
        <v>16409.2</v>
      </c>
      <c r="E96" s="52">
        <v>10725.800000000001</v>
      </c>
      <c r="F96" s="51">
        <f t="shared" si="2"/>
        <v>1063.6000000000004</v>
      </c>
      <c r="G96" s="26">
        <f t="shared" si="3"/>
        <v>-0.88992154995756656</v>
      </c>
    </row>
    <row r="97" spans="2:7">
      <c r="B97" t="s">
        <v>102</v>
      </c>
      <c r="C97" s="51">
        <v>1038.2900000000002</v>
      </c>
      <c r="D97" s="51">
        <v>1713.7600000000002</v>
      </c>
      <c r="E97" s="52">
        <v>1046.0720000000001</v>
      </c>
      <c r="F97" s="51">
        <f t="shared" si="2"/>
        <v>7.7819999999999254</v>
      </c>
      <c r="G97" s="26">
        <f t="shared" si="3"/>
        <v>-0.99250498415664223</v>
      </c>
    </row>
    <row r="98" spans="2:7">
      <c r="B98" t="s">
        <v>103</v>
      </c>
      <c r="C98" s="51">
        <v>700711.38054000016</v>
      </c>
      <c r="D98" s="51">
        <v>1785480.618999999</v>
      </c>
      <c r="E98" s="52">
        <v>1556225.826999998</v>
      </c>
      <c r="F98" s="51">
        <f t="shared" si="2"/>
        <v>855514.44645999779</v>
      </c>
      <c r="G98" s="26">
        <f t="shared" si="3"/>
        <v>0.22092272256331746</v>
      </c>
    </row>
    <row r="99" spans="2:7">
      <c r="B99" t="s">
        <v>104</v>
      </c>
      <c r="C99" s="51">
        <v>586557.77556000021</v>
      </c>
      <c r="D99" s="51">
        <v>1421325.1889999991</v>
      </c>
      <c r="E99" s="52">
        <v>1304851.7859999982</v>
      </c>
      <c r="F99" s="51">
        <f t="shared" si="2"/>
        <v>718294.010439998</v>
      </c>
      <c r="G99" s="26">
        <f t="shared" si="3"/>
        <v>0.22459208686514498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VALUATION&gt;</vt:lpstr>
      <vt:lpstr>S&amp;P 500</vt:lpstr>
      <vt:lpstr>DATA&gt;</vt:lpstr>
      <vt:lpstr>Historical_EPS</vt:lpstr>
      <vt:lpstr>Historical_Earning_Yield</vt:lpstr>
      <vt:lpstr>Historical_Price</vt:lpstr>
      <vt:lpstr>Historical_TBond</vt:lpstr>
      <vt:lpstr>Historical_ERP</vt:lpstr>
      <vt:lpstr>Historical_Buyback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pratham.sh2003@gmail.com</dc:creator>
  <cp:lastModifiedBy>pratham.sh2003@gmail.com</cp:lastModifiedBy>
  <dcterms:created xsi:type="dcterms:W3CDTF">2024-09-11T10:49:50Z</dcterms:created>
  <dcterms:modified xsi:type="dcterms:W3CDTF">2024-09-13T17:58:20Z</dcterms:modified>
</cp:coreProperties>
</file>