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o7vN8p71dwKj1cVbSURkRfP0btw=="/>
    </ext>
  </extLst>
</workbook>
</file>

<file path=xl/sharedStrings.xml><?xml version="1.0" encoding="utf-8"?>
<sst xmlns="http://schemas.openxmlformats.org/spreadsheetml/2006/main" count="49" uniqueCount="49">
  <si>
    <t>Course Project (Derivative Contracts)</t>
  </si>
  <si>
    <t>Deliverable 1</t>
  </si>
  <si>
    <t>Nifty Bull Call Spread Strategy</t>
  </si>
  <si>
    <t xml:space="preserve">The range of the spot price is calculated by using the 30 day % </t>
  </si>
  <si>
    <t>change in Nifty Price on the Nifty closing price of 5th october.</t>
  </si>
  <si>
    <t xml:space="preserve"> Closing Price 5th october</t>
  </si>
  <si>
    <t xml:space="preserve">Expiry Date </t>
  </si>
  <si>
    <t>8th october</t>
  </si>
  <si>
    <t>30 d% chng</t>
  </si>
  <si>
    <t>Type</t>
  </si>
  <si>
    <t>Long Call</t>
  </si>
  <si>
    <t>Short Call</t>
  </si>
  <si>
    <t>Expected Spot Price at Maturity</t>
  </si>
  <si>
    <t>Strike Price</t>
  </si>
  <si>
    <t>opening range</t>
  </si>
  <si>
    <t>Premium</t>
  </si>
  <si>
    <t>closing range</t>
  </si>
  <si>
    <t>Intial Investment</t>
  </si>
  <si>
    <t>Spot Price at maturity</t>
  </si>
  <si>
    <t>Payoff from Long call</t>
  </si>
  <si>
    <t>Payoff from short call</t>
  </si>
  <si>
    <t>Profit from Long call</t>
  </si>
  <si>
    <t>Profit from short call</t>
  </si>
  <si>
    <t>Net Payoff</t>
  </si>
  <si>
    <t>Net Profit</t>
  </si>
  <si>
    <t>Deliverable 2</t>
  </si>
  <si>
    <t>NIFTY BEAR PUT SPREAD STRATEGY</t>
  </si>
  <si>
    <t>Long Put Strike</t>
  </si>
  <si>
    <t>Long Put Premium</t>
  </si>
  <si>
    <t>NET PREMIUM PAID</t>
  </si>
  <si>
    <t>Short Put Strike</t>
  </si>
  <si>
    <t>Short Put Premium</t>
  </si>
  <si>
    <t>LOT SIZE</t>
  </si>
  <si>
    <t>SPOT PRICE</t>
  </si>
  <si>
    <t>EXPIRY DATE</t>
  </si>
  <si>
    <t>22/10/20</t>
  </si>
  <si>
    <t>CALCULATING THE SPOT RANGE OF NIFTY UPTILL MATURITY DATE FROM THE INDIA VIX</t>
  </si>
  <si>
    <t>INDIA VIX</t>
  </si>
  <si>
    <t>UPPER SPOT PRICE LIMIT</t>
  </si>
  <si>
    <t>We have calculated range from 11495 to 12029 but we have shown the payoff table for range 11300 to 12030. This is done so that we can have the picture of larger range and can show how bear put spread works</t>
  </si>
  <si>
    <t>VOLATILITY OVER THE NEXT 4 TRADING DAYS IS [(INDIA VIX)/SQRT(365/x)] x denotes days:</t>
  </si>
  <si>
    <t>LOWER SPOT PRICE LIMIT</t>
  </si>
  <si>
    <t>SPOT AT MATURITY</t>
  </si>
  <si>
    <t>PAYOFF FROM LONG PUT</t>
  </si>
  <si>
    <t>PAYOFF FROM SHORT PUT</t>
  </si>
  <si>
    <t>PROFIT FROM LONG PUT</t>
  </si>
  <si>
    <t>PROFIT FROM SHORT PUT</t>
  </si>
  <si>
    <t>NET PAYOFF</t>
  </si>
  <si>
    <t>NET PROFIT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</si>
</sst>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5.0"/>
      <color theme="1"/>
      <name val="Arial"/>
    </font>
    <font>
      <color theme="1"/>
      <name val="Arial"/>
    </font>
    <font>
      <sz val="14.0"/>
      <color theme="1"/>
      <name val="Arial"/>
    </font>
    <font>
      <b/>
      <sz val="14.0"/>
      <color theme="1"/>
      <name val="Arial"/>
    </font>
    <font>
      <sz val="11.0"/>
      <color rgb="FF000000"/>
      <name val="Inconsolata"/>
    </font>
    <font>
      <color rgb="FF000000"/>
      <name val="Arial"/>
    </font>
    <font>
      <b/>
      <sz val="8.0"/>
      <color rgb="FF3A3D7D"/>
      <name val="Arial"/>
    </font>
    <font>
      <sz val="13.0"/>
      <color rgb="FF000000"/>
      <name val="Arial"/>
    </font>
    <font>
      <sz val="14.0"/>
      <color rgb="FF000000"/>
      <name val="Arial"/>
    </font>
    <font>
      <sz val="11.0"/>
      <color rgb="FF11A9CC"/>
      <name val="Arial"/>
    </font>
    <font>
      <sz val="11.0"/>
      <color rgb="FF11A9CC"/>
      <name val="Inconsolata"/>
    </font>
    <font/>
    <font>
      <sz val="9.0"/>
      <color theme="1"/>
      <name val="Arial"/>
    </font>
    <font>
      <b/>
      <color theme="1"/>
      <name val="Arial"/>
    </font>
    <font>
      <sz val="8.0"/>
      <color theme="1"/>
      <name val="Arial"/>
    </font>
  </fonts>
  <fills count="1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FFF2CC"/>
        <bgColor rgb="FFFFF2CC"/>
      </patternFill>
    </fill>
    <fill>
      <patternFill patternType="solid">
        <fgColor theme="7"/>
        <bgColor theme="7"/>
      </patternFill>
    </fill>
    <fill>
      <patternFill patternType="solid">
        <fgColor rgb="FFFFFF00"/>
        <bgColor rgb="FFFFFF00"/>
      </patternFill>
    </fill>
    <fill>
      <patternFill patternType="solid">
        <fgColor rgb="FFFCE5CD"/>
        <bgColor rgb="FFFCE5CD"/>
      </patternFill>
    </fill>
    <fill>
      <patternFill patternType="solid">
        <fgColor rgb="FFF9CB9C"/>
        <bgColor rgb="FFF9CB9C"/>
      </patternFill>
    </fill>
    <fill>
      <patternFill patternType="solid">
        <fgColor rgb="FFA4C2F4"/>
        <bgColor rgb="FFA4C2F4"/>
      </patternFill>
    </fill>
    <fill>
      <patternFill patternType="solid">
        <fgColor rgb="FFB6D7A8"/>
        <bgColor rgb="FFB6D7A8"/>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
      <patternFill patternType="solid">
        <fgColor rgb="FF6AA84F"/>
        <bgColor rgb="FF6AA84F"/>
      </patternFill>
    </fill>
    <fill>
      <patternFill patternType="solid">
        <fgColor rgb="FFFF0000"/>
        <bgColor rgb="FFFF0000"/>
      </patternFill>
    </fill>
    <fill>
      <patternFill patternType="solid">
        <fgColor rgb="FF93C47D"/>
        <bgColor rgb="FF93C47D"/>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Fill="1" applyFont="1"/>
    <xf borderId="0" fillId="0" fontId="3" numFmtId="0" xfId="0" applyFont="1"/>
    <xf borderId="0" fillId="0" fontId="4" numFmtId="0" xfId="0" applyFont="1"/>
    <xf borderId="0" fillId="3" fontId="2" numFmtId="0" xfId="0" applyFill="1" applyFont="1"/>
    <xf borderId="0" fillId="4" fontId="2" numFmtId="0" xfId="0" applyFill="1" applyFont="1"/>
    <xf borderId="0" fillId="4" fontId="5" numFmtId="0" xfId="0" applyFont="1"/>
    <xf borderId="0" fillId="4" fontId="6" numFmtId="4" xfId="0" applyAlignment="1" applyFont="1" applyNumberFormat="1">
      <alignment horizontal="right" shrinkToFit="0" wrapText="0"/>
    </xf>
    <xf borderId="0" fillId="5" fontId="2" numFmtId="0" xfId="0" applyFill="1" applyFont="1"/>
    <xf borderId="0" fillId="4" fontId="7" numFmtId="0" xfId="0" applyAlignment="1" applyFont="1">
      <alignment horizontal="center"/>
    </xf>
    <xf borderId="0" fillId="4" fontId="2" numFmtId="10" xfId="0" applyFont="1" applyNumberFormat="1"/>
    <xf borderId="0" fillId="4" fontId="6" numFmtId="0" xfId="0" applyFont="1"/>
    <xf borderId="0" fillId="5" fontId="8" numFmtId="0" xfId="0" applyFont="1"/>
    <xf borderId="0" fillId="4" fontId="2" numFmtId="4" xfId="0" applyFont="1" applyNumberFormat="1"/>
    <xf borderId="0" fillId="0" fontId="8" numFmtId="0" xfId="0" applyFont="1"/>
    <xf borderId="0" fillId="0" fontId="2" numFmtId="0" xfId="0" applyFont="1"/>
    <xf borderId="0" fillId="0" fontId="9" numFmtId="0" xfId="0" applyAlignment="1" applyFont="1">
      <alignment horizontal="center" shrinkToFit="0" vertical="center" wrapText="1"/>
    </xf>
    <xf borderId="0" fillId="6" fontId="2" numFmtId="0" xfId="0" applyFill="1" applyFont="1"/>
    <xf borderId="0" fillId="7" fontId="10" numFmtId="0" xfId="0" applyFill="1" applyFont="1"/>
    <xf borderId="0" fillId="7" fontId="5" numFmtId="0" xfId="0" applyFont="1"/>
    <xf borderId="0" fillId="7" fontId="2" numFmtId="0" xfId="0" applyFont="1"/>
    <xf borderId="0" fillId="6" fontId="2" numFmtId="4" xfId="0" applyFont="1" applyNumberFormat="1"/>
    <xf borderId="0" fillId="7" fontId="5" numFmtId="4" xfId="0" applyFont="1" applyNumberFormat="1"/>
    <xf borderId="0" fillId="7" fontId="11" numFmtId="4" xfId="0" applyFont="1" applyNumberFormat="1"/>
    <xf borderId="0" fillId="7" fontId="2" numFmtId="4" xfId="0" applyFont="1" applyNumberFormat="1"/>
    <xf borderId="0" fillId="8" fontId="2" numFmtId="0" xfId="0" applyAlignment="1" applyFill="1" applyFont="1">
      <alignment horizontal="center" shrinkToFit="0" vertical="center" wrapText="1"/>
    </xf>
    <xf borderId="1" fillId="9" fontId="2" numFmtId="0" xfId="0" applyAlignment="1" applyBorder="1" applyFill="1" applyFont="1">
      <alignment horizontal="center" shrinkToFit="0" vertical="center" wrapText="1"/>
    </xf>
    <xf borderId="2" fillId="10" fontId="2" numFmtId="0" xfId="0" applyAlignment="1" applyBorder="1" applyFill="1" applyFont="1">
      <alignment horizontal="center" shrinkToFit="0" vertical="center" wrapText="1"/>
    </xf>
    <xf borderId="3" fillId="10" fontId="2" numFmtId="0" xfId="0" applyAlignment="1" applyBorder="1" applyFont="1">
      <alignment horizontal="center" shrinkToFit="0" vertical="center" wrapText="1"/>
    </xf>
    <xf borderId="3" fillId="10" fontId="2" numFmtId="0" xfId="0" applyAlignment="1" applyBorder="1" applyFont="1">
      <alignment horizontal="center" vertical="center"/>
    </xf>
    <xf borderId="4" fillId="0" fontId="12" numFmtId="0" xfId="0" applyBorder="1" applyFont="1"/>
    <xf borderId="5" fillId="0" fontId="12" numFmtId="0" xfId="0" applyBorder="1" applyFont="1"/>
    <xf borderId="4" fillId="9" fontId="2" numFmtId="0" xfId="0" applyAlignment="1" applyBorder="1" applyFont="1">
      <alignment horizontal="center" shrinkToFit="0" vertical="center" wrapText="1"/>
    </xf>
    <xf borderId="6" fillId="10" fontId="2" numFmtId="0" xfId="0" applyAlignment="1" applyBorder="1" applyFont="1">
      <alignment horizontal="center" shrinkToFit="0" vertical="center" wrapText="1"/>
    </xf>
    <xf borderId="5" fillId="10" fontId="2" numFmtId="0" xfId="0" applyAlignment="1" applyBorder="1" applyFont="1">
      <alignment horizontal="center" shrinkToFit="0" vertical="center" wrapText="1"/>
    </xf>
    <xf borderId="7" fillId="0" fontId="12" numFmtId="0" xfId="0" applyBorder="1" applyFont="1"/>
    <xf borderId="8" fillId="0" fontId="12" numFmtId="0" xfId="0" applyBorder="1" applyFont="1"/>
    <xf borderId="9" fillId="9" fontId="2" numFmtId="0" xfId="0" applyAlignment="1" applyBorder="1" applyFont="1">
      <alignment horizontal="center" vertical="center"/>
    </xf>
    <xf borderId="0" fillId="10" fontId="2" numFmtId="0" xfId="0" applyAlignment="1" applyFont="1">
      <alignment horizontal="center" vertical="center"/>
    </xf>
    <xf borderId="10" fillId="9" fontId="2" numFmtId="0" xfId="0" applyAlignment="1" applyBorder="1" applyFont="1">
      <alignment horizontal="center" vertical="center"/>
    </xf>
    <xf borderId="11" fillId="10" fontId="2" numFmtId="0" xfId="0" applyAlignment="1" applyBorder="1" applyFont="1">
      <alignment horizontal="center" vertical="center"/>
    </xf>
    <xf borderId="12" fillId="10" fontId="2" numFmtId="0" xfId="0" applyAlignment="1" applyBorder="1" applyFont="1">
      <alignment horizontal="center" vertical="center"/>
    </xf>
    <xf borderId="13" fillId="5" fontId="13" numFmtId="0" xfId="0" applyAlignment="1" applyBorder="1" applyFont="1">
      <alignment horizontal="center" shrinkToFit="0" vertical="center" wrapText="1"/>
    </xf>
    <xf borderId="10" fillId="11" fontId="2" numFmtId="0" xfId="0" applyAlignment="1" applyBorder="1" applyFill="1" applyFont="1">
      <alignment horizontal="center" shrinkToFit="0" vertical="center" wrapText="1"/>
    </xf>
    <xf borderId="12" fillId="12" fontId="2" numFmtId="10" xfId="0" applyAlignment="1" applyBorder="1" applyFill="1" applyFont="1" applyNumberFormat="1">
      <alignment horizontal="center" shrinkToFit="0" vertical="center" wrapText="1"/>
    </xf>
    <xf borderId="0" fillId="13" fontId="2" numFmtId="0" xfId="0" applyAlignment="1" applyFill="1" applyFont="1">
      <alignment horizontal="center" shrinkToFit="0" vertical="center" wrapText="1"/>
    </xf>
    <xf borderId="0" fillId="10" fontId="2" numFmtId="2" xfId="0" applyFont="1" applyNumberFormat="1"/>
    <xf borderId="0" fillId="0" fontId="14" numFmtId="0" xfId="0" applyAlignment="1" applyFont="1">
      <alignment shrinkToFit="0" vertical="center" wrapText="1"/>
    </xf>
    <xf borderId="14" fillId="0" fontId="12" numFmtId="0" xfId="0" applyBorder="1" applyFont="1"/>
    <xf borderId="13" fillId="11" fontId="15" numFmtId="0" xfId="0" applyAlignment="1" applyBorder="1" applyFont="1">
      <alignment horizontal="center" shrinkToFit="0" vertical="center" wrapText="1"/>
    </xf>
    <xf borderId="13" fillId="12" fontId="2" numFmtId="10" xfId="0" applyAlignment="1" applyBorder="1" applyFont="1" applyNumberFormat="1">
      <alignment horizontal="center" shrinkToFit="0" vertical="center" wrapText="1"/>
    </xf>
    <xf borderId="15" fillId="0" fontId="12" numFmtId="0" xfId="0" applyBorder="1" applyFont="1"/>
    <xf borderId="0" fillId="2" fontId="2" numFmtId="0" xfId="0" applyAlignment="1" applyFont="1">
      <alignment horizontal="center" vertical="center"/>
    </xf>
    <xf borderId="0" fillId="13" fontId="13" numFmtId="0" xfId="0" applyAlignment="1" applyFont="1">
      <alignment horizontal="center" shrinkToFit="0" vertical="center" wrapText="1"/>
    </xf>
    <xf borderId="0" fillId="14" fontId="2" numFmtId="0" xfId="0" applyAlignment="1" applyFill="1" applyFont="1">
      <alignment horizontal="center" vertical="center"/>
    </xf>
    <xf borderId="0" fillId="15" fontId="2" numFmtId="0" xfId="0" applyAlignment="1" applyFill="1" applyFont="1">
      <alignment horizontal="center" shrinkToFit="0" vertical="center" wrapText="1"/>
    </xf>
    <xf borderId="0" fillId="16" fontId="2" numFmtId="0" xfId="0" applyAlignment="1" applyFill="1" applyFont="1">
      <alignment horizontal="center" shrinkToFit="0" vertical="center" wrapText="1"/>
    </xf>
    <xf borderId="0" fillId="17" fontId="2" numFmtId="0" xfId="0" applyAlignment="1" applyFill="1" applyFont="1">
      <alignment horizontal="center" shrinkToFit="0" vertical="center" wrapText="1"/>
    </xf>
    <xf borderId="0" fillId="15" fontId="6" numFmtId="0" xfId="0" applyAlignment="1" applyFont="1">
      <alignment horizontal="center" shrinkToFit="0" vertical="center" wrapText="1"/>
    </xf>
    <xf borderId="0" fillId="16" fontId="6" numFmtId="0" xfId="0" applyAlignment="1" applyFont="1">
      <alignment horizontal="center" shrinkToFit="0" vertical="center"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Payoff from Long call, Payoff from short call and Net Payoff</a:t>
            </a:r>
          </a:p>
        </c:rich>
      </c:tx>
      <c:overlay val="0"/>
    </c:title>
    <c:plotArea>
      <c:layout/>
      <c:lineChart>
        <c:ser>
          <c:idx val="0"/>
          <c:order val="0"/>
          <c:tx>
            <c:strRef>
              <c:f>Sheet1!$B$14</c:f>
            </c:strRef>
          </c:tx>
          <c:marker>
            <c:symbol val="none"/>
          </c:marker>
          <c:cat>
            <c:strRef>
              <c:f>Sheet1!$A$15:$A$25</c:f>
            </c:strRef>
          </c:cat>
          <c:val>
            <c:numRef>
              <c:f>Sheet1!$B$15:$B$25</c:f>
              <c:numCache/>
            </c:numRef>
          </c:val>
          <c:smooth val="0"/>
        </c:ser>
        <c:ser>
          <c:idx val="1"/>
          <c:order val="1"/>
          <c:tx>
            <c:strRef>
              <c:f>Sheet1!$C$14</c:f>
            </c:strRef>
          </c:tx>
          <c:marker>
            <c:symbol val="none"/>
          </c:marker>
          <c:cat>
            <c:strRef>
              <c:f>Sheet1!$A$15:$A$25</c:f>
            </c:strRef>
          </c:cat>
          <c:val>
            <c:numRef>
              <c:f>Sheet1!$C$15:$C$25</c:f>
              <c:numCache/>
            </c:numRef>
          </c:val>
          <c:smooth val="0"/>
        </c:ser>
        <c:ser>
          <c:idx val="2"/>
          <c:order val="2"/>
          <c:tx>
            <c:strRef>
              <c:f>Sheet1!$F$14</c:f>
            </c:strRef>
          </c:tx>
          <c:marker>
            <c:symbol val="none"/>
          </c:marker>
          <c:cat>
            <c:strRef>
              <c:f>Sheet1!$A$15:$A$25</c:f>
            </c:strRef>
          </c:cat>
          <c:val>
            <c:numRef>
              <c:f>Sheet1!$F$15:$F$25</c:f>
              <c:numCache/>
            </c:numRef>
          </c:val>
          <c:smooth val="0"/>
        </c:ser>
        <c:axId val="1983158460"/>
        <c:axId val="1031793181"/>
      </c:lineChart>
      <c:catAx>
        <c:axId val="198315846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Spot Price at maturity</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31793181"/>
      </c:catAx>
      <c:valAx>
        <c:axId val="1031793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83158460"/>
      </c:valAx>
    </c:plotArea>
    <c:legend>
      <c:legendPos val="r"/>
      <c:overlay val="0"/>
      <c:txPr>
        <a:bodyPr/>
        <a:lstStyle/>
        <a:p>
          <a:pPr lvl="0">
            <a:defRPr b="0" i="0">
              <a:solidFill>
                <a:srgbClr val="1A1A1A"/>
              </a:solidFill>
              <a:latin typeface="+mn-lt"/>
            </a:defRPr>
          </a:pPr>
        </a:p>
      </c:txPr>
    </c:legend>
    <c:plotVisOnly val="1"/>
  </c:chart>
  <c:spPr>
    <a:solidFill>
      <a:srgbClr val="FFF2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Profit from Long call, Profit from short call and Net Profit</a:t>
            </a:r>
          </a:p>
        </c:rich>
      </c:tx>
      <c:overlay val="0"/>
    </c:title>
    <c:plotArea>
      <c:layout/>
      <c:lineChart>
        <c:ser>
          <c:idx val="0"/>
          <c:order val="0"/>
          <c:tx>
            <c:strRef>
              <c:f>Sheet1!$D$14</c:f>
            </c:strRef>
          </c:tx>
          <c:marker>
            <c:symbol val="none"/>
          </c:marker>
          <c:cat>
            <c:strRef>
              <c:f>Sheet1!$A$15:$A$25</c:f>
            </c:strRef>
          </c:cat>
          <c:val>
            <c:numRef>
              <c:f>Sheet1!$D$15:$D$25</c:f>
              <c:numCache/>
            </c:numRef>
          </c:val>
          <c:smooth val="0"/>
        </c:ser>
        <c:ser>
          <c:idx val="1"/>
          <c:order val="1"/>
          <c:tx>
            <c:strRef>
              <c:f>Sheet1!$E$14</c:f>
            </c:strRef>
          </c:tx>
          <c:marker>
            <c:symbol val="none"/>
          </c:marker>
          <c:cat>
            <c:strRef>
              <c:f>Sheet1!$A$15:$A$25</c:f>
            </c:strRef>
          </c:cat>
          <c:val>
            <c:numRef>
              <c:f>Sheet1!$E$15:$E$25</c:f>
              <c:numCache/>
            </c:numRef>
          </c:val>
          <c:smooth val="0"/>
        </c:ser>
        <c:ser>
          <c:idx val="2"/>
          <c:order val="2"/>
          <c:tx>
            <c:strRef>
              <c:f>Sheet1!$G$14</c:f>
            </c:strRef>
          </c:tx>
          <c:marker>
            <c:symbol val="none"/>
          </c:marker>
          <c:cat>
            <c:strRef>
              <c:f>Sheet1!$A$15:$A$25</c:f>
            </c:strRef>
          </c:cat>
          <c:val>
            <c:numRef>
              <c:f>Sheet1!$G$15:$G$25</c:f>
              <c:numCache/>
            </c:numRef>
          </c:val>
          <c:smooth val="0"/>
        </c:ser>
        <c:axId val="137844050"/>
        <c:axId val="1891582230"/>
      </c:lineChart>
      <c:catAx>
        <c:axId val="13784405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Spot Price at maturity</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91582230"/>
      </c:catAx>
      <c:valAx>
        <c:axId val="1891582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7844050"/>
      </c:valAx>
    </c:plotArea>
    <c:legend>
      <c:legendPos val="r"/>
      <c:overlay val="0"/>
      <c:txPr>
        <a:bodyPr/>
        <a:lstStyle/>
        <a:p>
          <a:pPr lvl="0">
            <a:defRPr b="0" i="0">
              <a:solidFill>
                <a:srgbClr val="1A1A1A"/>
              </a:solidFill>
              <a:latin typeface="+mn-lt"/>
            </a:defRPr>
          </a:pPr>
        </a:p>
      </c:txPr>
    </c:legend>
    <c:plotVisOnly val="1"/>
  </c:chart>
  <c:spPr>
    <a:solidFill>
      <a:srgbClr val="FFF2CC"/>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27</xdr:row>
      <xdr:rowOff>0</xdr:rowOff>
    </xdr:from>
    <xdr:ext cx="5715000" cy="3533775"/>
    <xdr:graphicFrame>
      <xdr:nvGraphicFramePr>
        <xdr:cNvPr id="66832807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257175</xdr:colOff>
      <xdr:row>27</xdr:row>
      <xdr:rowOff>0</xdr:rowOff>
    </xdr:from>
    <xdr:ext cx="5715000" cy="3533775"/>
    <xdr:graphicFrame>
      <xdr:nvGraphicFramePr>
        <xdr:cNvPr id="814613589"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57"/>
    <col customWidth="1" min="2" max="2" width="32.43"/>
    <col customWidth="1" min="3" max="3" width="47.43"/>
    <col customWidth="1" min="4" max="4" width="19.71"/>
    <col customWidth="1" min="5" max="5" width="23.29"/>
    <col customWidth="1" min="6" max="6" width="14.43"/>
    <col customWidth="1" min="7" max="7" width="29.0"/>
    <col customWidth="1" min="8" max="8" width="22.57"/>
  </cols>
  <sheetData>
    <row r="1" ht="15.75" customHeight="1">
      <c r="A1" s="1" t="s">
        <v>0</v>
      </c>
      <c r="G1" s="2"/>
      <c r="H1" s="2"/>
      <c r="I1" s="2"/>
      <c r="J1" s="2"/>
      <c r="K1" s="2"/>
    </row>
    <row r="2" ht="15.75" customHeight="1">
      <c r="A2" s="3"/>
      <c r="C2" s="4"/>
      <c r="G2" s="2"/>
      <c r="H2" s="2"/>
      <c r="I2" s="2"/>
      <c r="J2" s="2"/>
      <c r="K2" s="2"/>
      <c r="M2" s="5"/>
      <c r="N2" s="5"/>
      <c r="O2" s="5"/>
    </row>
    <row r="3" ht="15.75" customHeight="1">
      <c r="A3" s="3"/>
      <c r="C3" s="4"/>
      <c r="G3" s="2"/>
      <c r="H3" s="2"/>
      <c r="I3" s="2"/>
      <c r="J3" s="2"/>
      <c r="K3" s="2"/>
      <c r="M3" s="5"/>
      <c r="N3" s="5"/>
      <c r="O3" s="5"/>
    </row>
    <row r="4" ht="15.75" customHeight="1">
      <c r="A4" s="3" t="s">
        <v>1</v>
      </c>
      <c r="C4" s="4" t="s">
        <v>2</v>
      </c>
      <c r="G4" s="6" t="s">
        <v>3</v>
      </c>
      <c r="H4" s="6"/>
      <c r="I4" s="6"/>
      <c r="J4" s="6"/>
      <c r="K4" s="6"/>
      <c r="M4" s="5"/>
      <c r="N4" s="5"/>
      <c r="O4" s="5"/>
    </row>
    <row r="5" ht="15.75" customHeight="1">
      <c r="G5" s="7" t="s">
        <v>4</v>
      </c>
      <c r="H5" s="6"/>
      <c r="I5" s="6"/>
      <c r="J5" s="6"/>
      <c r="K5" s="6"/>
      <c r="M5" s="5"/>
      <c r="N5" s="5"/>
      <c r="O5" s="5"/>
    </row>
    <row r="6" ht="15.75" customHeight="1">
      <c r="G6" s="6" t="s">
        <v>5</v>
      </c>
      <c r="H6" s="8">
        <v>11503.35</v>
      </c>
      <c r="I6" s="6"/>
      <c r="J6" s="6"/>
      <c r="K6" s="6"/>
      <c r="M6" s="5"/>
      <c r="N6" s="5"/>
      <c r="O6" s="5"/>
    </row>
    <row r="7" ht="15.75" customHeight="1">
      <c r="A7" s="9" t="s">
        <v>6</v>
      </c>
      <c r="B7" s="9" t="s">
        <v>7</v>
      </c>
      <c r="G7" s="10" t="s">
        <v>8</v>
      </c>
      <c r="H7" s="11">
        <v>0.0209</v>
      </c>
      <c r="I7" s="6"/>
      <c r="J7" s="6"/>
      <c r="K7" s="6"/>
      <c r="M7" s="5"/>
      <c r="N7" s="5"/>
      <c r="O7" s="5"/>
    </row>
    <row r="8" ht="15.75" customHeight="1">
      <c r="A8" s="9" t="s">
        <v>9</v>
      </c>
      <c r="B8" s="9"/>
      <c r="C8" s="9"/>
      <c r="D8" s="9" t="s">
        <v>10</v>
      </c>
      <c r="E8" s="9" t="s">
        <v>11</v>
      </c>
      <c r="G8" s="6"/>
      <c r="H8" s="6" t="s">
        <v>12</v>
      </c>
      <c r="I8" s="12"/>
      <c r="J8" s="6"/>
      <c r="K8" s="6"/>
      <c r="M8" s="5"/>
      <c r="N8" s="5"/>
      <c r="O8" s="5"/>
    </row>
    <row r="9" ht="15.75" customHeight="1">
      <c r="A9" s="9" t="s">
        <v>13</v>
      </c>
      <c r="B9" s="13"/>
      <c r="C9" s="13"/>
      <c r="D9" s="13">
        <v>11400.0</v>
      </c>
      <c r="E9" s="13">
        <v>11550.0</v>
      </c>
      <c r="G9" s="6"/>
      <c r="H9" s="6" t="s">
        <v>14</v>
      </c>
      <c r="I9" s="14">
        <f>H6*(-H7)+H6</f>
        <v>11262.92999</v>
      </c>
      <c r="J9" s="6"/>
      <c r="K9" s="6"/>
      <c r="M9" s="5"/>
      <c r="N9" s="5"/>
      <c r="O9" s="5"/>
    </row>
    <row r="10" ht="15.75" customHeight="1">
      <c r="A10" s="9" t="s">
        <v>15</v>
      </c>
      <c r="B10" s="13"/>
      <c r="C10" s="13"/>
      <c r="D10" s="13">
        <v>104.0</v>
      </c>
      <c r="E10" s="13">
        <v>38.0</v>
      </c>
      <c r="G10" s="6"/>
      <c r="H10" s="6" t="s">
        <v>16</v>
      </c>
      <c r="I10" s="14">
        <f>H6*(H7)+H6</f>
        <v>11743.77002</v>
      </c>
      <c r="J10" s="6"/>
      <c r="K10" s="6"/>
      <c r="M10" s="5"/>
      <c r="N10" s="5"/>
      <c r="O10" s="5"/>
    </row>
    <row r="11" ht="15.75" customHeight="1">
      <c r="A11" s="15"/>
      <c r="B11" s="16"/>
      <c r="C11" s="16"/>
      <c r="D11" s="16"/>
    </row>
    <row r="12" ht="30.0" customHeight="1">
      <c r="A12" s="17" t="s">
        <v>17</v>
      </c>
      <c r="B12" s="16"/>
      <c r="C12" s="16"/>
      <c r="D12" s="16">
        <v>66.0</v>
      </c>
    </row>
    <row r="13" ht="15.75" customHeight="1"/>
    <row r="14" ht="15.75" customHeight="1">
      <c r="A14" s="18" t="s">
        <v>18</v>
      </c>
      <c r="B14" s="19" t="s">
        <v>19</v>
      </c>
      <c r="C14" s="20" t="s">
        <v>20</v>
      </c>
      <c r="D14" s="19" t="s">
        <v>21</v>
      </c>
      <c r="E14" s="21" t="s">
        <v>22</v>
      </c>
      <c r="F14" s="21" t="s">
        <v>23</v>
      </c>
      <c r="G14" s="21" t="s">
        <v>24</v>
      </c>
    </row>
    <row r="15" ht="15.75" customHeight="1">
      <c r="A15" s="22">
        <v>11262.93</v>
      </c>
      <c r="B15" s="23">
        <f t="shared" ref="B15:B25" si="1"> MAX((A15-$D$9),0)</f>
        <v>0</v>
      </c>
      <c r="C15" s="23">
        <f t="shared" ref="C15:C25" si="2">MIN(($E$9-A15),0)</f>
        <v>0</v>
      </c>
      <c r="D15" s="24">
        <f t="shared" ref="D15:D25" si="3"> MAX((A15-$D$9),0)-$D$10</f>
        <v>-104</v>
      </c>
      <c r="E15" s="24">
        <f t="shared" ref="E15:E25" si="4">MIN(($E$9-A15),0)+$E$10</f>
        <v>38</v>
      </c>
      <c r="F15" s="25">
        <f t="shared" ref="F15:F25" si="5">C15+B15</f>
        <v>0</v>
      </c>
      <c r="G15" s="25">
        <f t="shared" ref="G15:G25" si="6">E15+D15</f>
        <v>-66</v>
      </c>
    </row>
    <row r="16" ht="15.75" customHeight="1">
      <c r="A16" s="22">
        <f t="shared" ref="A16:A25" si="7">A15+50</f>
        <v>11312.93</v>
      </c>
      <c r="B16" s="23">
        <f t="shared" si="1"/>
        <v>0</v>
      </c>
      <c r="C16" s="23">
        <f t="shared" si="2"/>
        <v>0</v>
      </c>
      <c r="D16" s="24">
        <f t="shared" si="3"/>
        <v>-104</v>
      </c>
      <c r="E16" s="24">
        <f t="shared" si="4"/>
        <v>38</v>
      </c>
      <c r="F16" s="25">
        <f t="shared" si="5"/>
        <v>0</v>
      </c>
      <c r="G16" s="25">
        <f t="shared" si="6"/>
        <v>-66</v>
      </c>
    </row>
    <row r="17" ht="15.75" customHeight="1">
      <c r="A17" s="22">
        <f t="shared" si="7"/>
        <v>11362.93</v>
      </c>
      <c r="B17" s="23">
        <f t="shared" si="1"/>
        <v>0</v>
      </c>
      <c r="C17" s="23">
        <f t="shared" si="2"/>
        <v>0</v>
      </c>
      <c r="D17" s="24">
        <f t="shared" si="3"/>
        <v>-104</v>
      </c>
      <c r="E17" s="24">
        <f t="shared" si="4"/>
        <v>38</v>
      </c>
      <c r="F17" s="25">
        <f t="shared" si="5"/>
        <v>0</v>
      </c>
      <c r="G17" s="25">
        <f t="shared" si="6"/>
        <v>-66</v>
      </c>
    </row>
    <row r="18" ht="15.75" customHeight="1">
      <c r="A18" s="22">
        <f t="shared" si="7"/>
        <v>11412.93</v>
      </c>
      <c r="B18" s="23">
        <f t="shared" si="1"/>
        <v>12.93</v>
      </c>
      <c r="C18" s="23">
        <f t="shared" si="2"/>
        <v>0</v>
      </c>
      <c r="D18" s="24">
        <f t="shared" si="3"/>
        <v>-91.07</v>
      </c>
      <c r="E18" s="24">
        <f t="shared" si="4"/>
        <v>38</v>
      </c>
      <c r="F18" s="25">
        <f t="shared" si="5"/>
        <v>12.93</v>
      </c>
      <c r="G18" s="25">
        <f t="shared" si="6"/>
        <v>-53.07</v>
      </c>
    </row>
    <row r="19" ht="15.75" customHeight="1">
      <c r="A19" s="22">
        <f t="shared" si="7"/>
        <v>11462.93</v>
      </c>
      <c r="B19" s="23">
        <f t="shared" si="1"/>
        <v>62.93</v>
      </c>
      <c r="C19" s="23">
        <f t="shared" si="2"/>
        <v>0</v>
      </c>
      <c r="D19" s="24">
        <f t="shared" si="3"/>
        <v>-41.07</v>
      </c>
      <c r="E19" s="24">
        <f t="shared" si="4"/>
        <v>38</v>
      </c>
      <c r="F19" s="25">
        <f t="shared" si="5"/>
        <v>62.93</v>
      </c>
      <c r="G19" s="25">
        <f t="shared" si="6"/>
        <v>-3.07</v>
      </c>
    </row>
    <row r="20" ht="15.75" customHeight="1">
      <c r="A20" s="22">
        <f t="shared" si="7"/>
        <v>11512.93</v>
      </c>
      <c r="B20" s="23">
        <f t="shared" si="1"/>
        <v>112.93</v>
      </c>
      <c r="C20" s="23">
        <f t="shared" si="2"/>
        <v>0</v>
      </c>
      <c r="D20" s="24">
        <f t="shared" si="3"/>
        <v>8.93</v>
      </c>
      <c r="E20" s="24">
        <f t="shared" si="4"/>
        <v>38</v>
      </c>
      <c r="F20" s="25">
        <f t="shared" si="5"/>
        <v>112.93</v>
      </c>
      <c r="G20" s="25">
        <f t="shared" si="6"/>
        <v>46.93</v>
      </c>
    </row>
    <row r="21" ht="15.75" customHeight="1">
      <c r="A21" s="22">
        <f t="shared" si="7"/>
        <v>11562.93</v>
      </c>
      <c r="B21" s="23">
        <f t="shared" si="1"/>
        <v>162.93</v>
      </c>
      <c r="C21" s="23">
        <f t="shared" si="2"/>
        <v>-12.93</v>
      </c>
      <c r="D21" s="24">
        <f t="shared" si="3"/>
        <v>58.93</v>
      </c>
      <c r="E21" s="24">
        <f t="shared" si="4"/>
        <v>25.07</v>
      </c>
      <c r="F21" s="25">
        <f t="shared" si="5"/>
        <v>150</v>
      </c>
      <c r="G21" s="25">
        <f t="shared" si="6"/>
        <v>84</v>
      </c>
    </row>
    <row r="22" ht="15.75" customHeight="1">
      <c r="A22" s="22">
        <f t="shared" si="7"/>
        <v>11612.93</v>
      </c>
      <c r="B22" s="23">
        <f t="shared" si="1"/>
        <v>212.93</v>
      </c>
      <c r="C22" s="23">
        <f t="shared" si="2"/>
        <v>-62.93</v>
      </c>
      <c r="D22" s="24">
        <f t="shared" si="3"/>
        <v>108.93</v>
      </c>
      <c r="E22" s="24">
        <f t="shared" si="4"/>
        <v>-24.93</v>
      </c>
      <c r="F22" s="25">
        <f t="shared" si="5"/>
        <v>150</v>
      </c>
      <c r="G22" s="25">
        <f t="shared" si="6"/>
        <v>84</v>
      </c>
    </row>
    <row r="23" ht="15.75" customHeight="1">
      <c r="A23" s="22">
        <f t="shared" si="7"/>
        <v>11662.93</v>
      </c>
      <c r="B23" s="23">
        <f t="shared" si="1"/>
        <v>262.93</v>
      </c>
      <c r="C23" s="23">
        <f t="shared" si="2"/>
        <v>-112.93</v>
      </c>
      <c r="D23" s="24">
        <f t="shared" si="3"/>
        <v>158.93</v>
      </c>
      <c r="E23" s="24">
        <f t="shared" si="4"/>
        <v>-74.93</v>
      </c>
      <c r="F23" s="25">
        <f t="shared" si="5"/>
        <v>150</v>
      </c>
      <c r="G23" s="25">
        <f t="shared" si="6"/>
        <v>84</v>
      </c>
    </row>
    <row r="24" ht="15.75" customHeight="1">
      <c r="A24" s="22">
        <f t="shared" si="7"/>
        <v>11712.93</v>
      </c>
      <c r="B24" s="23">
        <f t="shared" si="1"/>
        <v>312.93</v>
      </c>
      <c r="C24" s="23">
        <f t="shared" si="2"/>
        <v>-162.93</v>
      </c>
      <c r="D24" s="24">
        <f t="shared" si="3"/>
        <v>208.93</v>
      </c>
      <c r="E24" s="24">
        <f t="shared" si="4"/>
        <v>-124.93</v>
      </c>
      <c r="F24" s="25">
        <f t="shared" si="5"/>
        <v>150</v>
      </c>
      <c r="G24" s="25">
        <f t="shared" si="6"/>
        <v>84</v>
      </c>
    </row>
    <row r="25" ht="15.75" customHeight="1">
      <c r="A25" s="22">
        <f t="shared" si="7"/>
        <v>11762.93</v>
      </c>
      <c r="B25" s="23">
        <f t="shared" si="1"/>
        <v>362.93</v>
      </c>
      <c r="C25" s="23">
        <f t="shared" si="2"/>
        <v>-212.93</v>
      </c>
      <c r="D25" s="24">
        <f t="shared" si="3"/>
        <v>258.93</v>
      </c>
      <c r="E25" s="24">
        <f t="shared" si="4"/>
        <v>-174.93</v>
      </c>
      <c r="F25" s="25">
        <f t="shared" si="5"/>
        <v>150</v>
      </c>
      <c r="G25" s="25">
        <f t="shared" si="6"/>
        <v>84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A50" s="3" t="s">
        <v>25</v>
      </c>
      <c r="C50" s="26" t="s">
        <v>26</v>
      </c>
    </row>
    <row r="51" ht="15.75" customHeight="1"/>
    <row r="52" ht="15.75" customHeight="1"/>
    <row r="53" ht="15.75" customHeight="1">
      <c r="A53" s="27" t="s">
        <v>27</v>
      </c>
      <c r="B53" s="28"/>
      <c r="C53" s="28"/>
      <c r="D53" s="29">
        <v>11700.0</v>
      </c>
      <c r="E53" s="27" t="s">
        <v>28</v>
      </c>
      <c r="F53" s="28"/>
      <c r="G53" s="29">
        <v>75.95</v>
      </c>
      <c r="H53" s="27" t="s">
        <v>29</v>
      </c>
      <c r="I53" s="30">
        <f>G53-G55</f>
        <v>47.65</v>
      </c>
    </row>
    <row r="54" ht="15.75" customHeight="1">
      <c r="A54" s="31"/>
      <c r="B54" s="28"/>
      <c r="C54" s="28"/>
      <c r="D54" s="32"/>
      <c r="E54" s="31"/>
      <c r="F54" s="28"/>
      <c r="G54" s="32"/>
      <c r="H54" s="31"/>
      <c r="I54" s="32"/>
    </row>
    <row r="55" ht="15.75" customHeight="1">
      <c r="A55" s="33" t="s">
        <v>30</v>
      </c>
      <c r="B55" s="34"/>
      <c r="C55" s="34"/>
      <c r="D55" s="35">
        <v>11500.0</v>
      </c>
      <c r="E55" s="33" t="s">
        <v>31</v>
      </c>
      <c r="F55" s="34"/>
      <c r="G55" s="35">
        <v>28.3</v>
      </c>
      <c r="H55" s="31"/>
      <c r="I55" s="32"/>
    </row>
    <row r="56" ht="15.75" customHeight="1">
      <c r="A56" s="36"/>
      <c r="B56" s="34"/>
      <c r="C56" s="34"/>
      <c r="D56" s="37"/>
      <c r="E56" s="36"/>
      <c r="F56" s="34"/>
      <c r="G56" s="37"/>
      <c r="H56" s="36"/>
      <c r="I56" s="37"/>
    </row>
    <row r="57" ht="18.75" customHeight="1">
      <c r="A57" s="38" t="s">
        <v>32</v>
      </c>
      <c r="B57" s="39"/>
      <c r="C57" s="39"/>
      <c r="D57" s="39">
        <v>75.0</v>
      </c>
      <c r="E57" s="40" t="s">
        <v>33</v>
      </c>
      <c r="F57" s="41"/>
      <c r="G57" s="42">
        <v>11762.45</v>
      </c>
      <c r="H57" s="40" t="s">
        <v>34</v>
      </c>
      <c r="I57" s="42" t="s">
        <v>35</v>
      </c>
    </row>
    <row r="58" ht="15.75" customHeight="1"/>
    <row r="59" ht="14.25" customHeight="1">
      <c r="A59" s="43" t="s">
        <v>36</v>
      </c>
      <c r="B59" s="44" t="s">
        <v>37</v>
      </c>
      <c r="C59" s="45">
        <v>0.2165</v>
      </c>
      <c r="D59" s="46" t="s">
        <v>38</v>
      </c>
      <c r="E59" s="47">
        <f>G57+C60*G57</f>
        <v>12029.03718</v>
      </c>
      <c r="F59" s="48" t="s">
        <v>39</v>
      </c>
    </row>
    <row r="60" ht="15.75" customHeight="1">
      <c r="A60" s="49"/>
      <c r="B60" s="50" t="s">
        <v>40</v>
      </c>
      <c r="C60" s="51">
        <f>C59/SQRT(365/4)</f>
        <v>0.02266425585</v>
      </c>
    </row>
    <row r="61" ht="17.25" customHeight="1">
      <c r="A61" s="49"/>
      <c r="B61" s="49"/>
      <c r="C61" s="49"/>
    </row>
    <row r="62" ht="15.75" customHeight="1">
      <c r="A62" s="49"/>
      <c r="B62" s="49"/>
      <c r="C62" s="49"/>
      <c r="D62" s="46" t="s">
        <v>41</v>
      </c>
      <c r="E62" s="47">
        <f>G57-C60*G57</f>
        <v>11495.86282</v>
      </c>
    </row>
    <row r="63" ht="15.75" customHeight="1">
      <c r="A63" s="52"/>
      <c r="B63" s="52"/>
      <c r="C63" s="52"/>
    </row>
    <row r="64" ht="15.75" customHeight="1">
      <c r="A64" s="53"/>
    </row>
    <row r="65" ht="15.75" customHeight="1">
      <c r="A65" s="53"/>
      <c r="B65" s="54" t="s">
        <v>42</v>
      </c>
      <c r="C65" s="54" t="s">
        <v>43</v>
      </c>
      <c r="D65" s="54" t="s">
        <v>44</v>
      </c>
      <c r="E65" s="54" t="s">
        <v>45</v>
      </c>
      <c r="F65" s="54" t="s">
        <v>46</v>
      </c>
      <c r="G65" s="46" t="s">
        <v>47</v>
      </c>
      <c r="H65" s="46" t="s">
        <v>48</v>
      </c>
    </row>
    <row r="66" ht="15.75" customHeight="1">
      <c r="A66" s="53"/>
    </row>
    <row r="67" ht="15.75" customHeight="1">
      <c r="A67" s="53"/>
      <c r="B67" s="55">
        <v>11300.0</v>
      </c>
      <c r="C67" s="56">
        <f t="shared" ref="C67:C71" si="8">$D$53-B67</f>
        <v>400</v>
      </c>
      <c r="D67" s="57">
        <f t="shared" ref="D67:D71" si="9">B67-$D$55</f>
        <v>-200</v>
      </c>
      <c r="E67" s="56">
        <f t="shared" ref="E67:E70" si="10">C67-$G$53</f>
        <v>324.05</v>
      </c>
      <c r="F67" s="56">
        <f t="shared" ref="F67:F70" si="11">D67+$G$55</f>
        <v>-171.7</v>
      </c>
      <c r="G67" s="56">
        <f t="shared" ref="G67:G70" si="12">C67+D67</f>
        <v>200</v>
      </c>
      <c r="H67" s="56">
        <f t="shared" ref="H67:H70" si="13">E67+F67</f>
        <v>152.35</v>
      </c>
    </row>
    <row r="68" ht="15.75" customHeight="1">
      <c r="A68" s="53"/>
      <c r="B68" s="55">
        <v>11350.0</v>
      </c>
      <c r="C68" s="56">
        <f t="shared" si="8"/>
        <v>350</v>
      </c>
      <c r="D68" s="57">
        <f t="shared" si="9"/>
        <v>-150</v>
      </c>
      <c r="E68" s="56">
        <f t="shared" si="10"/>
        <v>274.05</v>
      </c>
      <c r="F68" s="56">
        <f t="shared" si="11"/>
        <v>-121.7</v>
      </c>
      <c r="G68" s="56">
        <f t="shared" si="12"/>
        <v>200</v>
      </c>
      <c r="H68" s="56">
        <f t="shared" si="13"/>
        <v>152.35</v>
      </c>
    </row>
    <row r="69" ht="15.75" customHeight="1">
      <c r="A69" s="53"/>
      <c r="B69" s="55">
        <v>11400.0</v>
      </c>
      <c r="C69" s="56">
        <f t="shared" si="8"/>
        <v>300</v>
      </c>
      <c r="D69" s="57">
        <f t="shared" si="9"/>
        <v>-100</v>
      </c>
      <c r="E69" s="56">
        <f t="shared" si="10"/>
        <v>224.05</v>
      </c>
      <c r="F69" s="56">
        <f t="shared" si="11"/>
        <v>-71.7</v>
      </c>
      <c r="G69" s="56">
        <f t="shared" si="12"/>
        <v>200</v>
      </c>
      <c r="H69" s="56">
        <f t="shared" si="13"/>
        <v>152.35</v>
      </c>
    </row>
    <row r="70" ht="15.75" customHeight="1">
      <c r="A70" s="53"/>
      <c r="B70" s="55">
        <v>11450.0</v>
      </c>
      <c r="C70" s="56">
        <f t="shared" si="8"/>
        <v>250</v>
      </c>
      <c r="D70" s="57">
        <f t="shared" si="9"/>
        <v>-50</v>
      </c>
      <c r="E70" s="56">
        <f t="shared" si="10"/>
        <v>174.05</v>
      </c>
      <c r="F70" s="56">
        <f t="shared" si="11"/>
        <v>-21.7</v>
      </c>
      <c r="G70" s="56">
        <f t="shared" si="12"/>
        <v>200</v>
      </c>
      <c r="H70" s="56">
        <f t="shared" si="13"/>
        <v>152.35</v>
      </c>
    </row>
    <row r="71" ht="15.75" customHeight="1">
      <c r="A71" s="53"/>
      <c r="B71" s="55">
        <v>11500.0</v>
      </c>
      <c r="C71" s="56">
        <f t="shared" si="8"/>
        <v>200</v>
      </c>
      <c r="D71" s="57">
        <f t="shared" si="9"/>
        <v>0</v>
      </c>
      <c r="E71" s="56">
        <f>C71-G53</f>
        <v>124.05</v>
      </c>
      <c r="F71" s="56">
        <f>G55+D71</f>
        <v>28.3</v>
      </c>
      <c r="G71" s="56">
        <f>SUM(C71,D71)</f>
        <v>200</v>
      </c>
      <c r="H71" s="56">
        <f t="shared" ref="H71:H82" si="14">SUM(E71:F71)</f>
        <v>152.35</v>
      </c>
    </row>
    <row r="72" ht="15.75" customHeight="1">
      <c r="A72" s="53"/>
      <c r="B72" s="55">
        <v>11550.0</v>
      </c>
      <c r="C72" s="56">
        <f>D53-B72</f>
        <v>150</v>
      </c>
      <c r="D72" s="58">
        <v>0.0</v>
      </c>
      <c r="E72" s="56">
        <f>C72-G53</f>
        <v>74.05</v>
      </c>
      <c r="F72" s="56">
        <f>G55</f>
        <v>28.3</v>
      </c>
      <c r="G72" s="56">
        <f t="shared" ref="G72:G77" si="15">SUM(C72:D72)</f>
        <v>150</v>
      </c>
      <c r="H72" s="56">
        <f t="shared" si="14"/>
        <v>102.35</v>
      </c>
    </row>
    <row r="73" ht="15.75" customHeight="1">
      <c r="A73" s="53"/>
      <c r="B73" s="55">
        <v>11600.0</v>
      </c>
      <c r="C73" s="56">
        <f>D53-B73</f>
        <v>100</v>
      </c>
      <c r="D73" s="58">
        <v>0.0</v>
      </c>
      <c r="E73" s="56">
        <f>C73-G53</f>
        <v>24.05</v>
      </c>
      <c r="F73" s="56">
        <v>28.3</v>
      </c>
      <c r="G73" s="56">
        <f t="shared" si="15"/>
        <v>100</v>
      </c>
      <c r="H73" s="56">
        <f t="shared" si="14"/>
        <v>52.35</v>
      </c>
    </row>
    <row r="74" ht="15.75" customHeight="1">
      <c r="A74" s="53"/>
      <c r="B74" s="55">
        <v>11650.0</v>
      </c>
      <c r="C74" s="56">
        <v>50.0</v>
      </c>
      <c r="D74" s="58">
        <v>0.0</v>
      </c>
      <c r="E74" s="57">
        <f>C74-G53</f>
        <v>-25.95</v>
      </c>
      <c r="F74" s="59">
        <v>28.3</v>
      </c>
      <c r="G74" s="56">
        <f t="shared" si="15"/>
        <v>50</v>
      </c>
      <c r="H74" s="56">
        <f t="shared" si="14"/>
        <v>2.35</v>
      </c>
    </row>
    <row r="75" ht="15.75" customHeight="1">
      <c r="A75" s="53"/>
      <c r="B75" s="55">
        <v>11700.0</v>
      </c>
      <c r="C75" s="58">
        <v>0.0</v>
      </c>
      <c r="D75" s="58">
        <v>0.0</v>
      </c>
      <c r="E75" s="57">
        <f>C75-G53</f>
        <v>-75.95</v>
      </c>
      <c r="F75" s="59">
        <v>28.3</v>
      </c>
      <c r="G75" s="58">
        <f t="shared" si="15"/>
        <v>0</v>
      </c>
      <c r="H75" s="57">
        <f t="shared" si="14"/>
        <v>-47.65</v>
      </c>
    </row>
    <row r="76" ht="15.75" customHeight="1">
      <c r="A76" s="53"/>
      <c r="B76" s="55">
        <v>11750.0</v>
      </c>
      <c r="C76" s="58">
        <v>0.0</v>
      </c>
      <c r="D76" s="58">
        <v>0.0</v>
      </c>
      <c r="E76" s="57">
        <v>-75.95</v>
      </c>
      <c r="F76" s="59">
        <v>28.3</v>
      </c>
      <c r="G76" s="58">
        <f t="shared" si="15"/>
        <v>0</v>
      </c>
      <c r="H76" s="57">
        <f t="shared" si="14"/>
        <v>-47.65</v>
      </c>
    </row>
    <row r="77" ht="15.75" customHeight="1">
      <c r="A77" s="53"/>
      <c r="B77" s="55">
        <v>11800.0</v>
      </c>
      <c r="C77" s="58">
        <v>0.0</v>
      </c>
      <c r="D77" s="58">
        <v>0.0</v>
      </c>
      <c r="E77" s="60">
        <v>-75.95</v>
      </c>
      <c r="F77" s="59">
        <v>28.3</v>
      </c>
      <c r="G77" s="58">
        <f t="shared" si="15"/>
        <v>0</v>
      </c>
      <c r="H77" s="57">
        <f t="shared" si="14"/>
        <v>-47.65</v>
      </c>
    </row>
    <row r="78" ht="15.75" customHeight="1">
      <c r="B78" s="55">
        <v>11850.0</v>
      </c>
      <c r="C78" s="58">
        <v>0.0</v>
      </c>
      <c r="D78" s="58">
        <v>0.0</v>
      </c>
      <c r="E78" s="60">
        <v>-75.95</v>
      </c>
      <c r="F78" s="59">
        <v>28.3</v>
      </c>
      <c r="G78" s="58">
        <v>0.0</v>
      </c>
      <c r="H78" s="57">
        <f t="shared" si="14"/>
        <v>-47.65</v>
      </c>
    </row>
    <row r="79" ht="15.75" customHeight="1">
      <c r="B79" s="55">
        <v>11900.0</v>
      </c>
      <c r="C79" s="58">
        <v>0.0</v>
      </c>
      <c r="D79" s="58">
        <v>0.0</v>
      </c>
      <c r="E79" s="60">
        <v>-75.95</v>
      </c>
      <c r="F79" s="59">
        <v>28.3</v>
      </c>
      <c r="G79" s="58">
        <v>0.0</v>
      </c>
      <c r="H79" s="57">
        <f t="shared" si="14"/>
        <v>-47.65</v>
      </c>
    </row>
    <row r="80" ht="15.75" customHeight="1">
      <c r="B80" s="55">
        <v>11950.0</v>
      </c>
      <c r="C80" s="58">
        <v>0.0</v>
      </c>
      <c r="D80" s="58">
        <v>0.0</v>
      </c>
      <c r="E80" s="60">
        <v>-75.95</v>
      </c>
      <c r="F80" s="59">
        <v>28.3</v>
      </c>
      <c r="G80" s="58">
        <v>0.0</v>
      </c>
      <c r="H80" s="57">
        <f t="shared" si="14"/>
        <v>-47.65</v>
      </c>
    </row>
    <row r="81" ht="15.75" customHeight="1">
      <c r="B81" s="55">
        <v>12000.0</v>
      </c>
      <c r="C81" s="58">
        <v>0.0</v>
      </c>
      <c r="D81" s="58">
        <v>0.0</v>
      </c>
      <c r="E81" s="60">
        <v>-75.95</v>
      </c>
      <c r="F81" s="59">
        <v>28.3</v>
      </c>
      <c r="G81" s="58">
        <v>0.0</v>
      </c>
      <c r="H81" s="57">
        <f t="shared" si="14"/>
        <v>-47.65</v>
      </c>
    </row>
    <row r="82" ht="15.75" customHeight="1">
      <c r="B82" s="55">
        <v>12030.0</v>
      </c>
      <c r="C82" s="58">
        <v>0.0</v>
      </c>
      <c r="D82" s="58">
        <v>0.0</v>
      </c>
      <c r="E82" s="60">
        <v>-75.95</v>
      </c>
      <c r="F82" s="59">
        <v>28.3</v>
      </c>
      <c r="G82" s="58">
        <v>0.0</v>
      </c>
      <c r="H82" s="57">
        <f t="shared" si="14"/>
        <v>-47.65</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7">
    <mergeCell ref="H53:H56"/>
    <mergeCell ref="I53:I56"/>
    <mergeCell ref="F59:J61"/>
    <mergeCell ref="G53:G54"/>
    <mergeCell ref="G55:G56"/>
    <mergeCell ref="A1:D1"/>
    <mergeCell ref="C50:F51"/>
    <mergeCell ref="A53:A54"/>
    <mergeCell ref="E53:E54"/>
    <mergeCell ref="A55:A56"/>
    <mergeCell ref="E55:E56"/>
    <mergeCell ref="D62:D63"/>
    <mergeCell ref="E62:E63"/>
    <mergeCell ref="B65:B66"/>
    <mergeCell ref="C65:C66"/>
    <mergeCell ref="D65:D66"/>
    <mergeCell ref="E65:E66"/>
    <mergeCell ref="F65:F66"/>
    <mergeCell ref="G65:G66"/>
    <mergeCell ref="H65:H66"/>
    <mergeCell ref="D53:D54"/>
    <mergeCell ref="D55:D56"/>
    <mergeCell ref="A59:A63"/>
    <mergeCell ref="D59:D60"/>
    <mergeCell ref="E59:E60"/>
    <mergeCell ref="B60:B63"/>
    <mergeCell ref="C60:C63"/>
  </mergeCells>
  <conditionalFormatting sqref="C2:C4">
    <cfRule type="notContainsBlanks" dxfId="0" priority="1">
      <formula>LEN(TRIM(C2))&gt;0</formula>
    </cfRule>
  </conditionalFormatting>
  <drawing r:id="rId1"/>
</worksheet>
</file>