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91829\Downloads\Excel projects\"/>
    </mc:Choice>
  </mc:AlternateContent>
  <xr:revisionPtr revIDLastSave="0" documentId="13_ncr:1_{B443C2F6-A160-47C0-9660-1148348B71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Transa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E25" i="1"/>
  <c r="F25" i="1" s="1"/>
  <c r="E24" i="1"/>
  <c r="F24" i="1" s="1"/>
  <c r="E23" i="1"/>
  <c r="F23" i="1" s="1"/>
  <c r="E22" i="1"/>
  <c r="F22" i="1" s="1"/>
  <c r="L21" i="1"/>
  <c r="K14" i="1" s="1"/>
  <c r="K21" i="1"/>
  <c r="F21" i="1"/>
  <c r="E21" i="1"/>
  <c r="L20" i="1"/>
  <c r="M20" i="1" s="1"/>
  <c r="E20" i="1"/>
  <c r="F20" i="1" s="1"/>
  <c r="M19" i="1"/>
  <c r="L19" i="1"/>
  <c r="E19" i="1"/>
  <c r="F19" i="1" s="1"/>
  <c r="L18" i="1"/>
  <c r="M18" i="1" s="1"/>
  <c r="M21" i="1" s="1"/>
  <c r="E18" i="1"/>
  <c r="E26" i="1" s="1"/>
  <c r="D14" i="1" s="1"/>
  <c r="L14" i="1"/>
  <c r="E14" i="1"/>
  <c r="L13" i="1"/>
  <c r="K13" i="1"/>
  <c r="E13" i="1"/>
  <c r="D13" i="1"/>
  <c r="J9" i="1"/>
  <c r="E9" i="1"/>
  <c r="J7" i="1"/>
  <c r="F4" i="1"/>
  <c r="E4" i="1"/>
  <c r="F9" i="1" l="1"/>
  <c r="F18" i="1"/>
  <c r="F26" i="1" s="1"/>
  <c r="J6" i="1" l="1"/>
  <c r="J8" i="1"/>
</calcChain>
</file>

<file path=xl/sharedStrings.xml><?xml version="1.0" encoding="utf-8"?>
<sst xmlns="http://schemas.openxmlformats.org/spreadsheetml/2006/main" count="58" uniqueCount="24">
  <si>
    <t>Monthly Budget Tracker</t>
  </si>
  <si>
    <t>Start Balance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</si>
  <si>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</si>
  <si>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</si>
  <si>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</si>
  <si>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</si>
  <si>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</si>
  <si>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</si>
  <si>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Diffrence</t>
  </si>
  <si>
    <t>Food</t>
  </si>
  <si>
    <t>Salary</t>
  </si>
  <si>
    <t>Gifts</t>
  </si>
  <si>
    <t>Stock Dividends</t>
  </si>
  <si>
    <t>Health/Medical</t>
  </si>
  <si>
    <t>Rental income</t>
  </si>
  <si>
    <t>Home</t>
  </si>
  <si>
    <t>Total</t>
  </si>
  <si>
    <t>Transportation</t>
  </si>
  <si>
    <t>Personal</t>
  </si>
  <si>
    <t>Utilities</t>
  </si>
  <si>
    <t>Others</t>
  </si>
  <si>
    <t>Amount</t>
  </si>
  <si>
    <t>Discription</t>
  </si>
  <si>
    <t>Catagory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</si>
</sst>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.00"/>
    <numFmt numFmtId="165" formatCode="&quot;$&quot;#,##0"/>
    <numFmt numFmtId="166" formatCode="\+#,###%;\-#,###%;0%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24"/>
      <color rgb="FFE06666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sz val="24"/>
      <color rgb="FF334960"/>
      <name val="Lato"/>
    </font>
    <font>
      <i/>
      <sz val="10"/>
      <color rgb="FF576475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0"/>
      <color rgb="FFFF9900"/>
      <name val="Arial"/>
      <scheme val="minor"/>
    </font>
    <font>
      <b/>
      <sz val="20"/>
      <color rgb="FF6AA84F"/>
      <name val="Arial"/>
      <scheme val="minor"/>
    </font>
    <font>
      <b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/>
    <xf numFmtId="0" fontId="3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165" fontId="4" fillId="2" borderId="0" xfId="0" applyNumberFormat="1" applyFont="1" applyFill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7" fillId="2" borderId="0" xfId="0" applyFont="1" applyFill="1" applyAlignment="1">
      <alignment horizontal="right"/>
    </xf>
    <xf numFmtId="165" fontId="8" fillId="2" borderId="2" xfId="0" applyNumberFormat="1" applyFont="1" applyFill="1" applyBorder="1" applyAlignment="1"/>
    <xf numFmtId="164" fontId="6" fillId="2" borderId="0" xfId="0" applyNumberFormat="1" applyFont="1" applyFill="1" applyAlignment="1">
      <alignment horizontal="center" vertical="top"/>
    </xf>
    <xf numFmtId="164" fontId="9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/>
    <xf numFmtId="0" fontId="11" fillId="2" borderId="0" xfId="0" applyFont="1" applyFill="1" applyAlignment="1"/>
    <xf numFmtId="164" fontId="1" fillId="2" borderId="0" xfId="0" applyNumberFormat="1" applyFont="1" applyFill="1"/>
    <xf numFmtId="0" fontId="12" fillId="2" borderId="0" xfId="0" applyFont="1" applyFill="1" applyAlignment="1"/>
    <xf numFmtId="0" fontId="13" fillId="2" borderId="0" xfId="0" applyFont="1" applyFill="1" applyAlignment="1"/>
    <xf numFmtId="0" fontId="1" fillId="2" borderId="3" xfId="0" applyFont="1" applyFill="1" applyBorder="1" applyAlignment="1">
      <alignment horizontal="right"/>
    </xf>
    <xf numFmtId="0" fontId="11" fillId="2" borderId="3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0" xfId="0" applyFont="1" applyFill="1" applyAlignment="1"/>
    <xf numFmtId="164" fontId="1" fillId="2" borderId="4" xfId="0" applyNumberFormat="1" applyFont="1" applyFill="1" applyBorder="1" applyAlignment="1"/>
    <xf numFmtId="164" fontId="1" fillId="2" borderId="4" xfId="0" applyNumberFormat="1" applyFont="1" applyFill="1" applyBorder="1"/>
    <xf numFmtId="164" fontId="1" fillId="2" borderId="3" xfId="0" applyNumberFormat="1" applyFont="1" applyFill="1" applyBorder="1" applyAlignment="1"/>
    <xf numFmtId="0" fontId="14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/>
    <xf numFmtId="164" fontId="1" fillId="2" borderId="5" xfId="0" applyNumberFormat="1" applyFont="1" applyFill="1" applyBorder="1" applyAlignment="1"/>
    <xf numFmtId="0" fontId="14" fillId="6" borderId="1" xfId="0" applyFont="1" applyFill="1" applyBorder="1" applyAlignment="1">
      <alignment horizontal="center"/>
    </xf>
    <xf numFmtId="164" fontId="14" fillId="6" borderId="6" xfId="0" applyNumberFormat="1" applyFont="1" applyFill="1" applyBorder="1"/>
    <xf numFmtId="164" fontId="14" fillId="6" borderId="1" xfId="0" applyNumberFormat="1" applyFont="1" applyFill="1" applyBorder="1"/>
    <xf numFmtId="14" fontId="1" fillId="2" borderId="0" xfId="0" applyNumberFormat="1" applyFont="1" applyFill="1"/>
    <xf numFmtId="164" fontId="1" fillId="2" borderId="7" xfId="0" applyNumberFormat="1" applyFont="1" applyFill="1" applyBorder="1" applyAlignment="1"/>
    <xf numFmtId="0" fontId="1" fillId="2" borderId="7" xfId="0" applyFont="1" applyFill="1" applyBorder="1"/>
    <xf numFmtId="0" fontId="1" fillId="2" borderId="7" xfId="0" applyFont="1" applyFill="1" applyBorder="1" applyAlignment="1"/>
    <xf numFmtId="0" fontId="1" fillId="2" borderId="8" xfId="0" applyFont="1" applyFill="1" applyBorder="1"/>
    <xf numFmtId="0" fontId="1" fillId="2" borderId="8" xfId="0" applyFont="1" applyFill="1" applyBorder="1" applyAlignment="1"/>
    <xf numFmtId="0" fontId="1" fillId="2" borderId="9" xfId="0" applyFont="1" applyFill="1" applyBorder="1"/>
    <xf numFmtId="0" fontId="6" fillId="2" borderId="0" xfId="0" applyFont="1" applyFill="1" applyAlignment="1">
      <alignment horizontal="center" vertical="top"/>
    </xf>
    <xf numFmtId="0" fontId="0" fillId="0" borderId="0" xfId="0" applyFont="1" applyAlignment="1"/>
    <xf numFmtId="164" fontId="5" fillId="2" borderId="0" xfId="0" applyNumberFormat="1" applyFont="1" applyFill="1" applyAlignment="1">
      <alignment horizontal="center"/>
    </xf>
    <xf numFmtId="9" fontId="6" fillId="2" borderId="0" xfId="0" applyNumberFormat="1" applyFont="1" applyFill="1" applyAlignment="1">
      <alignment horizontal="center" vertical="top"/>
    </xf>
    <xf numFmtId="0" fontId="1" fillId="2" borderId="0" xfId="0" applyFont="1" applyFill="1"/>
    <xf numFmtId="0" fontId="4" fillId="4" borderId="0" xfId="0" applyFont="1" applyFill="1"/>
    <xf numFmtId="0" fontId="4" fillId="0" borderId="0" xfId="0" applyFont="1"/>
    <xf numFmtId="165" fontId="4" fillId="2" borderId="0" xfId="0" applyNumberFormat="1" applyFont="1" applyFill="1" applyAlignment="1"/>
    <xf numFmtId="0" fontId="4" fillId="2" borderId="0" xfId="0" applyFont="1" applyFill="1" applyAlignment="1"/>
    <xf numFmtId="166" fontId="5" fillId="2" borderId="0" xfId="0" applyNumberFormat="1" applyFon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Actual Expenses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summary!$E$16:$E$17</c:f>
              <c:strCache>
                <c:ptCount val="2"/>
                <c:pt idx="0">
                  <c:v>Expenses</c:v>
                </c:pt>
                <c:pt idx="1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ABA-4876-8FCA-837666A6AAE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ABA-4876-8FCA-837666A6AAE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ABA-4876-8FCA-837666A6AAE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ABA-4876-8FCA-837666A6AAE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ABA-4876-8FCA-837666A6AAE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CABA-4876-8FCA-837666A6AAE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CABA-4876-8FCA-837666A6AAE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CABA-4876-8FCA-837666A6AAEE}"/>
              </c:ext>
            </c:extLst>
          </c:dPt>
          <c:cat>
            <c:strRef>
              <c:f>summary!$C$18:$C$25</c:f>
              <c:strCache>
                <c:ptCount val="8"/>
                <c:pt idx="0">
                  <c:v>Food</c:v>
                </c:pt>
                <c:pt idx="1">
                  <c:v>Gifts</c:v>
                </c:pt>
                <c:pt idx="2">
                  <c:v>Health/Medical</c:v>
                </c:pt>
                <c:pt idx="3">
                  <c:v>Home</c:v>
                </c:pt>
                <c:pt idx="4">
                  <c:v>Transportation</c:v>
                </c:pt>
                <c:pt idx="5">
                  <c:v>Personal</c:v>
                </c:pt>
                <c:pt idx="6">
                  <c:v>Utilities</c:v>
                </c:pt>
                <c:pt idx="7">
                  <c:v>Others</c:v>
                </c:pt>
              </c:strCache>
            </c:strRef>
          </c:cat>
          <c:val>
            <c:numRef>
              <c:f>summary!$E$18:$E$25</c:f>
              <c:numCache>
                <c:formatCode>[$₹]#,##0.00</c:formatCode>
                <c:ptCount val="8"/>
                <c:pt idx="0">
                  <c:v>1700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1200</c:v>
                </c:pt>
                <c:pt idx="5">
                  <c:v>1000</c:v>
                </c:pt>
                <c:pt idx="6">
                  <c:v>500</c:v>
                </c:pt>
                <c:pt idx="7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876-8FCA-837666A6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Actual Income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061-4479-B370-4F4EA130DF7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061-4479-B370-4F4EA130DF7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061-4479-B370-4F4EA130DF71}"/>
              </c:ext>
            </c:extLst>
          </c:dPt>
          <c:cat>
            <c:numRef>
              <c:f>summary!$H$32</c:f>
              <c:numCache>
                <c:formatCode>General</c:formatCode>
                <c:ptCount val="1"/>
              </c:numCache>
            </c:numRef>
          </c:cat>
          <c:val>
            <c:numRef>
              <c:f>summary!$L$18:$L$20</c:f>
              <c:numCache>
                <c:formatCode>[$₹]#,##0.00</c:formatCode>
                <c:ptCount val="3"/>
                <c:pt idx="0">
                  <c:v>40000</c:v>
                </c:pt>
                <c:pt idx="1">
                  <c:v>12500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1-4479-B370-4F4EA130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866775</xdr:colOff>
      <xdr:row>27</xdr:row>
      <xdr:rowOff>19050</xdr:rowOff>
    </xdr:from>
    <xdr:ext cx="4514850" cy="3438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914400</xdr:colOff>
      <xdr:row>22</xdr:row>
      <xdr:rowOff>142875</xdr:rowOff>
    </xdr:from>
    <xdr:ext cx="4638675" cy="3267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25" workbookViewId="0">
      <selection activeCell="D8" sqref="D8"/>
    </sheetView>
  </sheetViews>
  <sheetFormatPr defaultColWidth="12.6640625" defaultRowHeight="15.75" customHeight="1" x14ac:dyDescent="0.25"/>
  <cols>
    <col min="10" max="10" width="11.21875" customWidth="1"/>
    <col min="11" max="11" width="15.66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7" t="s">
        <v>0</v>
      </c>
      <c r="B2" s="38"/>
      <c r="C2" s="38"/>
      <c r="D2" s="38"/>
      <c r="E2" s="1"/>
      <c r="F2" s="1"/>
      <c r="G2" s="1"/>
      <c r="H2" s="1"/>
      <c r="I2" s="1"/>
      <c r="J2" s="1"/>
      <c r="K2" s="2" t="s">
        <v>1</v>
      </c>
      <c r="L2" s="3">
        <v>10000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8"/>
      <c r="B3" s="38"/>
      <c r="C3" s="38"/>
      <c r="D3" s="3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8"/>
      <c r="B4" s="38"/>
      <c r="C4" s="38"/>
      <c r="D4" s="38"/>
      <c r="E4" s="44" t="str">
        <f ca="1">IFERROR(__xludf.DUMMYFUNCTION("SPARKLINE(E9,{""charttype"",""column"";""ymin"", 0; ""ymax"",MAX(E9:F9);""firstcolor"",""#334960""})"),"")</f>
        <v/>
      </c>
      <c r="F4" s="45" t="str">
        <f ca="1">IFERROR(__xludf.DUMMYFUNCTION("SPARKLINE(F9,{""charttype"",""column"";""ymin"", 0; ""ymax"",max(E9:F9);""firstcolor"",""#f46524""})"),"")</f>
        <v/>
      </c>
      <c r="G4" s="5"/>
      <c r="H4" s="1"/>
      <c r="I4" s="5"/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customHeight="1" x14ac:dyDescent="0.25">
      <c r="A5" s="1"/>
      <c r="B5" s="1"/>
      <c r="C5" s="5"/>
      <c r="D5" s="4"/>
      <c r="E5" s="38"/>
      <c r="F5" s="38"/>
      <c r="G5" s="5"/>
      <c r="H5" s="1"/>
      <c r="I5" s="5"/>
      <c r="J5" s="5"/>
      <c r="K5" s="5"/>
      <c r="L5" s="5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5">
      <c r="A6" s="1"/>
      <c r="B6" s="1"/>
      <c r="C6" s="5"/>
      <c r="D6" s="4"/>
      <c r="E6" s="38"/>
      <c r="F6" s="38"/>
      <c r="G6" s="5"/>
      <c r="H6" s="1"/>
      <c r="I6" s="5"/>
      <c r="J6" s="46">
        <f>IFERROR(F9/E9-1, "")</f>
        <v>4.24</v>
      </c>
      <c r="K6" s="38"/>
      <c r="L6" s="38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3.4" customHeight="1" x14ac:dyDescent="0.25">
      <c r="A7" s="1"/>
      <c r="B7" s="1"/>
      <c r="C7" s="5"/>
      <c r="D7" s="4"/>
      <c r="E7" s="38"/>
      <c r="F7" s="38"/>
      <c r="G7" s="5"/>
      <c r="H7" s="1"/>
      <c r="I7" s="5"/>
      <c r="J7" s="37" t="str">
        <f>IF(L6 &lt; 0, "Decrease in total savings", "Increase in total savings")</f>
        <v>Increase in total savings</v>
      </c>
      <c r="K7" s="38"/>
      <c r="L7" s="38"/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7" customHeight="1" x14ac:dyDescent="0.5">
      <c r="A8" s="1"/>
      <c r="B8" s="1"/>
      <c r="C8" s="6"/>
      <c r="D8" s="6"/>
      <c r="E8" s="7" t="s">
        <v>2</v>
      </c>
      <c r="F8" s="8" t="s">
        <v>3</v>
      </c>
      <c r="G8" s="5"/>
      <c r="H8" s="1"/>
      <c r="I8" s="5"/>
      <c r="J8" s="39">
        <f>IFERROR(F9-E9, 0)</f>
        <v>42400</v>
      </c>
      <c r="K8" s="38"/>
      <c r="L8" s="38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5"/>
      <c r="D9" s="5"/>
      <c r="E9" s="9">
        <f>IF(ISBLANK(L2),0,L2)</f>
        <v>10000</v>
      </c>
      <c r="F9" s="10">
        <f>E9+(L21-E26)</f>
        <v>52400</v>
      </c>
      <c r="G9" s="5"/>
      <c r="H9" s="1"/>
      <c r="I9" s="5"/>
      <c r="J9" s="40" t="str">
        <f>IF(M8&lt;0, "Spent this month", "Saved this month")</f>
        <v>Saved this month</v>
      </c>
      <c r="K9" s="38"/>
      <c r="L9" s="38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5"/>
      <c r="J10" s="41"/>
      <c r="K10" s="38"/>
      <c r="L10" s="38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5"/>
      <c r="J11" s="5"/>
      <c r="K11" s="11"/>
      <c r="L11" s="5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2" t="s">
        <v>4</v>
      </c>
      <c r="D12" s="1"/>
      <c r="E12" s="1"/>
      <c r="F12" s="1"/>
      <c r="G12" s="1"/>
      <c r="H12" s="1"/>
      <c r="I12" s="1"/>
      <c r="J12" s="12" t="s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3" t="s">
        <v>6</v>
      </c>
      <c r="D13" s="14">
        <f>D26</f>
        <v>27500</v>
      </c>
      <c r="E13" s="42" t="str">
        <f ca="1">IFERROR(__xludf.DUMMYFUNCTION("SPARKLINE(D13,{""charttype"",""bar"";""max"",max(D13:D14);""color1"",""#AEB7C0""})"),"")</f>
        <v/>
      </c>
      <c r="F13" s="38"/>
      <c r="G13" s="38"/>
      <c r="H13" s="1"/>
      <c r="I13" s="1"/>
      <c r="J13" s="13" t="s">
        <v>6</v>
      </c>
      <c r="K13" s="14">
        <f>K21</f>
        <v>47000</v>
      </c>
      <c r="L13" s="42" t="str">
        <f ca="1">IFERROR(__xludf.DUMMYFUNCTION("SPARKLINE(K13,{""charttype"",""bar"";""max"",max(K13:K14);""color1"",""#AEB7C0""})"),"")</f>
        <v/>
      </c>
      <c r="M13" s="38"/>
      <c r="N13" s="3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3" t="s">
        <v>7</v>
      </c>
      <c r="D14" s="14">
        <f>E26</f>
        <v>13100</v>
      </c>
      <c r="E14" s="43" t="str">
        <f ca="1">IFERROR(__xludf.DUMMYFUNCTION("SPARKLINE(D14,{""charttype"",""bar"";""max"",max(D13:D14);""color1"",""#334960""})"),"")</f>
        <v/>
      </c>
      <c r="F14" s="38"/>
      <c r="G14" s="38"/>
      <c r="H14" s="1"/>
      <c r="I14" s="1"/>
      <c r="J14" s="13" t="s">
        <v>7</v>
      </c>
      <c r="K14" s="14">
        <f>L21</f>
        <v>55500</v>
      </c>
      <c r="L14" s="43" t="str">
        <f ca="1">IFERROR(__xludf.DUMMYFUNCTION("SPARKLINE(K14,{""charttype"",""bar"";""max"",max(K13:K14);""color1"",""#334960""})"),"")</f>
        <v/>
      </c>
      <c r="M14" s="38"/>
      <c r="N14" s="3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8" customHeight="1" x14ac:dyDescent="0.4">
      <c r="A16" s="1"/>
      <c r="B16" s="1"/>
      <c r="C16" s="15" t="s">
        <v>4</v>
      </c>
      <c r="D16" s="1"/>
      <c r="E16" s="1"/>
      <c r="F16" s="1"/>
      <c r="G16" s="1"/>
      <c r="H16" s="1"/>
      <c r="I16" s="1"/>
      <c r="J16" s="16" t="s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7"/>
      <c r="D17" s="18" t="s">
        <v>6</v>
      </c>
      <c r="E17" s="18" t="s">
        <v>7</v>
      </c>
      <c r="F17" s="18" t="s">
        <v>8</v>
      </c>
      <c r="G17" s="1"/>
      <c r="H17" s="1"/>
      <c r="I17" s="1"/>
      <c r="J17" s="19"/>
      <c r="K17" s="18" t="s">
        <v>6</v>
      </c>
      <c r="L17" s="18" t="s">
        <v>7</v>
      </c>
      <c r="M17" s="18" t="s">
        <v>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20" t="s">
        <v>9</v>
      </c>
      <c r="D18" s="21">
        <v>5000</v>
      </c>
      <c r="E18" s="21">
        <f>SUMIF(Transaction!$F$7:$F$33,C18,Transaction!$D$7:$D$33)</f>
        <v>1700</v>
      </c>
      <c r="F18" s="22">
        <f t="shared" ref="F18:F25" si="0">D18-E18</f>
        <v>3300</v>
      </c>
      <c r="G18" s="1"/>
      <c r="H18" s="1"/>
      <c r="I18" s="1"/>
      <c r="J18" s="20" t="s">
        <v>10</v>
      </c>
      <c r="K18" s="21">
        <v>40000</v>
      </c>
      <c r="L18" s="21">
        <f>SUMIF(Transaction!$M$7:$M$33,J18,Transaction!$K$7:$K$33)</f>
        <v>40000</v>
      </c>
      <c r="M18" s="22">
        <f t="shared" ref="M18:M20" si="1">L18-K18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20" t="s">
        <v>11</v>
      </c>
      <c r="D19" s="23">
        <v>2000</v>
      </c>
      <c r="E19" s="21">
        <f>SUMIF(Transaction!$F$7:$F$33,C19,Transaction!$D$7:$D$33)</f>
        <v>1000</v>
      </c>
      <c r="F19" s="22">
        <f t="shared" si="0"/>
        <v>1000</v>
      </c>
      <c r="G19" s="1"/>
      <c r="H19" s="1"/>
      <c r="I19" s="1"/>
      <c r="J19" s="20" t="s">
        <v>12</v>
      </c>
      <c r="K19" s="23">
        <v>2000</v>
      </c>
      <c r="L19" s="21">
        <f>SUMIF(Transaction!$M$7:$M$33,J19,Transaction!$K$7:$K$33)</f>
        <v>12500</v>
      </c>
      <c r="M19" s="22">
        <f t="shared" si="1"/>
        <v>10500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20" t="s">
        <v>13</v>
      </c>
      <c r="D20" s="23">
        <v>2000</v>
      </c>
      <c r="E20" s="21">
        <f>SUMIF(Transaction!$F$7:$F$33,C20,Transaction!$D$7:$D$33)</f>
        <v>2000</v>
      </c>
      <c r="F20" s="22">
        <f t="shared" si="0"/>
        <v>0</v>
      </c>
      <c r="G20" s="1"/>
      <c r="H20" s="1"/>
      <c r="I20" s="1"/>
      <c r="J20" s="20" t="s">
        <v>14</v>
      </c>
      <c r="K20" s="23">
        <v>5000</v>
      </c>
      <c r="L20" s="21">
        <f>SUMIF(Transaction!$M$7:$M$33,J20,Transaction!$K$7:$K$33)</f>
        <v>3000</v>
      </c>
      <c r="M20" s="22">
        <f t="shared" si="1"/>
        <v>-2000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20" t="s">
        <v>15</v>
      </c>
      <c r="D21" s="23">
        <v>8000</v>
      </c>
      <c r="E21" s="21">
        <f>SUMIF(Transaction!$F$7:$F$33,C21,Transaction!$D$7:$D$33)</f>
        <v>5000</v>
      </c>
      <c r="F21" s="22">
        <f t="shared" si="0"/>
        <v>3000</v>
      </c>
      <c r="G21" s="1"/>
      <c r="H21" s="1"/>
      <c r="I21" s="1"/>
      <c r="J21" s="24" t="s">
        <v>16</v>
      </c>
      <c r="K21" s="25">
        <f t="shared" ref="K21:M21" si="2">SUM(K18:K20)</f>
        <v>47000</v>
      </c>
      <c r="L21" s="25">
        <f t="shared" si="2"/>
        <v>55500</v>
      </c>
      <c r="M21" s="25">
        <f t="shared" si="2"/>
        <v>8500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20" t="s">
        <v>17</v>
      </c>
      <c r="D22" s="23">
        <v>1500</v>
      </c>
      <c r="E22" s="21">
        <f>SUMIF(Transaction!$F$7:$F$33,C22,Transaction!$D$7:$D$33)</f>
        <v>1200</v>
      </c>
      <c r="F22" s="22">
        <f t="shared" si="0"/>
        <v>300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20" t="s">
        <v>18</v>
      </c>
      <c r="D23" s="23">
        <v>2000</v>
      </c>
      <c r="E23" s="21">
        <f>SUMIF(Transaction!$F$7:$F$33,C23,Transaction!$D$7:$D$33)</f>
        <v>1000</v>
      </c>
      <c r="F23" s="22">
        <f t="shared" si="0"/>
        <v>1000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20" t="s">
        <v>19</v>
      </c>
      <c r="D24" s="23">
        <v>4000</v>
      </c>
      <c r="E24" s="21">
        <f>SUMIF(Transaction!$F$7:$F$33,C24,Transaction!$D$7:$D$33)</f>
        <v>500</v>
      </c>
      <c r="F24" s="22">
        <f t="shared" si="0"/>
        <v>3500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20" t="s">
        <v>20</v>
      </c>
      <c r="D25" s="26">
        <v>3000</v>
      </c>
      <c r="E25" s="21">
        <f>SUMIF(Transaction!$F$7:$F$33,C25,Transaction!$D$7:$D$33)</f>
        <v>700</v>
      </c>
      <c r="F25" s="22">
        <f t="shared" si="0"/>
        <v>2300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27" t="s">
        <v>16</v>
      </c>
      <c r="D26" s="28">
        <f t="shared" ref="D26:F26" si="3">SUM(D18:D25)</f>
        <v>27500</v>
      </c>
      <c r="E26" s="29">
        <f t="shared" si="3"/>
        <v>13100</v>
      </c>
      <c r="F26" s="29">
        <f t="shared" si="3"/>
        <v>14400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A2:D4"/>
    <mergeCell ref="E14:G14"/>
    <mergeCell ref="L13:N13"/>
    <mergeCell ref="L14:N14"/>
    <mergeCell ref="E4:E7"/>
    <mergeCell ref="F4:F7"/>
    <mergeCell ref="J6:L6"/>
    <mergeCell ref="J7:L7"/>
    <mergeCell ref="J8:L8"/>
    <mergeCell ref="J9:L9"/>
    <mergeCell ref="J10:L10"/>
    <mergeCell ref="E13:G13"/>
  </mergeCells>
  <conditionalFormatting sqref="F18:F25">
    <cfRule type="colorScale" priority="1">
      <colorScale>
        <cfvo type="min"/>
        <cfvo type="percentile" val="50"/>
        <cfvo type="max"/>
        <color rgb="FFEA9999"/>
        <color rgb="FFFFF2CC"/>
        <color rgb="FF93C47D"/>
      </colorScale>
    </cfRule>
  </conditionalFormatting>
  <conditionalFormatting sqref="M18:M2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abSelected="1" workbookViewId="0">
      <selection activeCell="H16" sqref="H16"/>
    </sheetView>
  </sheetViews>
  <sheetFormatPr defaultColWidth="12.6640625" defaultRowHeight="15.75" customHeight="1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6.6" customHeight="1" x14ac:dyDescent="0.4">
      <c r="A5" s="1"/>
      <c r="B5" s="1"/>
      <c r="C5" s="15" t="s">
        <v>4</v>
      </c>
      <c r="D5" s="1"/>
      <c r="E5" s="1"/>
      <c r="F5" s="1"/>
      <c r="G5" s="1"/>
      <c r="H5" s="1"/>
      <c r="I5" s="1"/>
      <c r="J5" s="16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7"/>
      <c r="D6" s="18" t="s">
        <v>21</v>
      </c>
      <c r="E6" s="18" t="s">
        <v>22</v>
      </c>
      <c r="F6" s="18" t="s">
        <v>23</v>
      </c>
      <c r="G6" s="1"/>
      <c r="H6" s="1"/>
      <c r="I6" s="1"/>
      <c r="J6" s="19"/>
      <c r="K6" s="18" t="s">
        <v>21</v>
      </c>
      <c r="L6" s="18" t="s">
        <v>22</v>
      </c>
      <c r="M6" s="18" t="s">
        <v>23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30">
        <v>44726</v>
      </c>
      <c r="D7" s="31">
        <v>200</v>
      </c>
      <c r="E7" s="32"/>
      <c r="F7" s="33" t="s">
        <v>9</v>
      </c>
      <c r="G7" s="1"/>
      <c r="H7" s="1"/>
      <c r="I7" s="1"/>
      <c r="J7" s="30">
        <v>44726</v>
      </c>
      <c r="K7" s="31">
        <v>10000</v>
      </c>
      <c r="L7" s="32"/>
      <c r="M7" s="33" t="s">
        <v>10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30">
        <v>44727</v>
      </c>
      <c r="D8" s="31">
        <v>0</v>
      </c>
      <c r="E8" s="34"/>
      <c r="F8" s="34"/>
      <c r="G8" s="1"/>
      <c r="H8" s="1"/>
      <c r="I8" s="1"/>
      <c r="J8" s="30">
        <v>44727</v>
      </c>
      <c r="K8" s="31">
        <v>0</v>
      </c>
      <c r="L8" s="34"/>
      <c r="M8" s="3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30">
        <v>44728</v>
      </c>
      <c r="D9" s="31">
        <v>3000</v>
      </c>
      <c r="E9" s="34"/>
      <c r="F9" s="35" t="s">
        <v>15</v>
      </c>
      <c r="G9" s="1"/>
      <c r="H9" s="1"/>
      <c r="I9" s="1"/>
      <c r="J9" s="30">
        <v>44728</v>
      </c>
      <c r="K9" s="31">
        <v>500</v>
      </c>
      <c r="L9" s="34"/>
      <c r="M9" s="35" t="s">
        <v>12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30">
        <v>44729</v>
      </c>
      <c r="D10" s="31">
        <v>500</v>
      </c>
      <c r="E10" s="34"/>
      <c r="F10" s="35" t="s">
        <v>9</v>
      </c>
      <c r="G10" s="1"/>
      <c r="H10" s="1"/>
      <c r="I10" s="1"/>
      <c r="J10" s="30">
        <v>44729</v>
      </c>
      <c r="K10" s="31">
        <v>0</v>
      </c>
      <c r="L10" s="34"/>
      <c r="M10" s="3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30">
        <v>44730</v>
      </c>
      <c r="D11" s="31">
        <v>1000</v>
      </c>
      <c r="E11" s="34"/>
      <c r="F11" s="35" t="s">
        <v>11</v>
      </c>
      <c r="G11" s="1"/>
      <c r="H11" s="1"/>
      <c r="I11" s="1"/>
      <c r="J11" s="30">
        <v>44730</v>
      </c>
      <c r="K11" s="31">
        <v>30000</v>
      </c>
      <c r="L11" s="34"/>
      <c r="M11" s="35" t="s">
        <v>10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30">
        <v>44731</v>
      </c>
      <c r="D12" s="31">
        <v>1000</v>
      </c>
      <c r="E12" s="34"/>
      <c r="F12" s="35" t="s">
        <v>9</v>
      </c>
      <c r="G12" s="1"/>
      <c r="H12" s="1"/>
      <c r="I12" s="1"/>
      <c r="J12" s="30">
        <v>44731</v>
      </c>
      <c r="K12" s="31">
        <v>0</v>
      </c>
      <c r="L12" s="34"/>
      <c r="M12" s="3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30">
        <v>44732</v>
      </c>
      <c r="D13" s="31">
        <v>0</v>
      </c>
      <c r="E13" s="34"/>
      <c r="F13" s="34"/>
      <c r="G13" s="1"/>
      <c r="H13" s="1"/>
      <c r="I13" s="1"/>
      <c r="J13" s="30">
        <v>44732</v>
      </c>
      <c r="K13" s="31">
        <v>0</v>
      </c>
      <c r="L13" s="34"/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30">
        <v>44733</v>
      </c>
      <c r="D14" s="31">
        <v>500</v>
      </c>
      <c r="E14" s="34"/>
      <c r="F14" s="35" t="s">
        <v>13</v>
      </c>
      <c r="G14" s="1"/>
      <c r="H14" s="1"/>
      <c r="I14" s="1"/>
      <c r="J14" s="30">
        <v>44733</v>
      </c>
      <c r="K14" s="31">
        <v>0</v>
      </c>
      <c r="L14" s="34"/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30">
        <v>44734</v>
      </c>
      <c r="D15" s="31">
        <v>0</v>
      </c>
      <c r="E15" s="34"/>
      <c r="F15" s="34"/>
      <c r="G15" s="1"/>
      <c r="H15" s="1"/>
      <c r="I15" s="1"/>
      <c r="J15" s="30">
        <v>44734</v>
      </c>
      <c r="K15" s="31">
        <v>3000</v>
      </c>
      <c r="L15" s="34"/>
      <c r="M15" s="35" t="s">
        <v>14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30">
        <v>44735</v>
      </c>
      <c r="D16" s="31">
        <v>2000</v>
      </c>
      <c r="E16" s="34"/>
      <c r="F16" s="35" t="s">
        <v>15</v>
      </c>
      <c r="G16" s="1"/>
      <c r="H16" s="1"/>
      <c r="I16" s="1"/>
      <c r="J16" s="30">
        <v>44735</v>
      </c>
      <c r="K16" s="31">
        <v>0</v>
      </c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30">
        <v>44736</v>
      </c>
      <c r="D17" s="31">
        <v>0</v>
      </c>
      <c r="E17" s="34"/>
      <c r="F17" s="34"/>
      <c r="G17" s="1"/>
      <c r="H17" s="1"/>
      <c r="I17" s="1"/>
      <c r="J17" s="30">
        <v>44736</v>
      </c>
      <c r="K17" s="31">
        <v>0</v>
      </c>
      <c r="L17" s="34"/>
      <c r="M17" s="3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30">
        <v>44737</v>
      </c>
      <c r="D18" s="31">
        <v>500</v>
      </c>
      <c r="E18" s="34"/>
      <c r="F18" s="35" t="s">
        <v>17</v>
      </c>
      <c r="G18" s="1"/>
      <c r="H18" s="1"/>
      <c r="I18" s="1"/>
      <c r="J18" s="30">
        <v>44737</v>
      </c>
      <c r="K18" s="31">
        <v>0</v>
      </c>
      <c r="L18" s="34"/>
      <c r="M18" s="3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30">
        <v>44738</v>
      </c>
      <c r="D19" s="31">
        <v>0</v>
      </c>
      <c r="E19" s="34"/>
      <c r="F19" s="34"/>
      <c r="G19" s="1"/>
      <c r="H19" s="1"/>
      <c r="I19" s="1"/>
      <c r="J19" s="30">
        <v>44738</v>
      </c>
      <c r="K19" s="31">
        <v>2000</v>
      </c>
      <c r="L19" s="34"/>
      <c r="M19" s="35" t="s">
        <v>12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30">
        <v>44739</v>
      </c>
      <c r="D20" s="31">
        <v>0</v>
      </c>
      <c r="E20" s="34"/>
      <c r="F20" s="34"/>
      <c r="G20" s="1"/>
      <c r="H20" s="1"/>
      <c r="I20" s="1"/>
      <c r="J20" s="30">
        <v>44739</v>
      </c>
      <c r="K20" s="31">
        <v>0</v>
      </c>
      <c r="L20" s="34"/>
      <c r="M20" s="3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30">
        <v>44740</v>
      </c>
      <c r="D21" s="31">
        <v>500</v>
      </c>
      <c r="E21" s="34"/>
      <c r="F21" s="35" t="s">
        <v>19</v>
      </c>
      <c r="G21" s="1"/>
      <c r="H21" s="1"/>
      <c r="I21" s="1"/>
      <c r="J21" s="30">
        <v>44740</v>
      </c>
      <c r="K21" s="31">
        <v>0</v>
      </c>
      <c r="L21" s="34"/>
      <c r="M21" s="3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30">
        <v>44741</v>
      </c>
      <c r="D22" s="31">
        <v>0</v>
      </c>
      <c r="E22" s="34"/>
      <c r="F22" s="34"/>
      <c r="G22" s="1"/>
      <c r="H22" s="1"/>
      <c r="I22" s="1"/>
      <c r="J22" s="30">
        <v>44741</v>
      </c>
      <c r="K22" s="31">
        <v>0</v>
      </c>
      <c r="L22" s="34"/>
      <c r="M22" s="3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30">
        <v>44742</v>
      </c>
      <c r="D23" s="31">
        <v>1500</v>
      </c>
      <c r="E23" s="34"/>
      <c r="F23" s="35" t="s">
        <v>13</v>
      </c>
      <c r="G23" s="1"/>
      <c r="H23" s="1"/>
      <c r="I23" s="1"/>
      <c r="J23" s="30">
        <v>44742</v>
      </c>
      <c r="K23" s="31">
        <v>0</v>
      </c>
      <c r="L23" s="34"/>
      <c r="M23" s="3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30">
        <v>44743</v>
      </c>
      <c r="D24" s="31">
        <v>700</v>
      </c>
      <c r="E24" s="34"/>
      <c r="F24" s="35" t="s">
        <v>17</v>
      </c>
      <c r="G24" s="1"/>
      <c r="H24" s="1"/>
      <c r="I24" s="1"/>
      <c r="J24" s="30">
        <v>44743</v>
      </c>
      <c r="K24" s="31">
        <v>0</v>
      </c>
      <c r="L24" s="34"/>
      <c r="M24" s="3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30">
        <v>44744</v>
      </c>
      <c r="D25" s="31">
        <v>1000</v>
      </c>
      <c r="E25" s="34"/>
      <c r="F25" s="35" t="s">
        <v>18</v>
      </c>
      <c r="G25" s="1"/>
      <c r="H25" s="1"/>
      <c r="I25" s="1"/>
      <c r="J25" s="30">
        <v>44744</v>
      </c>
      <c r="K25" s="31">
        <v>0</v>
      </c>
      <c r="L25" s="34"/>
      <c r="M25" s="3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30">
        <v>44745</v>
      </c>
      <c r="D26" s="31">
        <v>700</v>
      </c>
      <c r="E26" s="34"/>
      <c r="F26" s="35" t="s">
        <v>20</v>
      </c>
      <c r="G26" s="1"/>
      <c r="H26" s="1"/>
      <c r="I26" s="1"/>
      <c r="J26" s="30">
        <v>44745</v>
      </c>
      <c r="K26" s="31">
        <v>0</v>
      </c>
      <c r="L26" s="34"/>
      <c r="M26" s="3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30">
        <v>44746</v>
      </c>
      <c r="D27" s="31">
        <v>0</v>
      </c>
      <c r="E27" s="34"/>
      <c r="F27" s="34"/>
      <c r="G27" s="1"/>
      <c r="H27" s="1"/>
      <c r="I27" s="1"/>
      <c r="J27" s="30">
        <v>44746</v>
      </c>
      <c r="K27" s="31">
        <v>0</v>
      </c>
      <c r="L27" s="34"/>
      <c r="M27" s="3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30">
        <v>44747</v>
      </c>
      <c r="D28" s="31">
        <v>0</v>
      </c>
      <c r="E28" s="34"/>
      <c r="F28" s="34"/>
      <c r="G28" s="1"/>
      <c r="H28" s="1"/>
      <c r="I28" s="1"/>
      <c r="J28" s="30">
        <v>44747</v>
      </c>
      <c r="K28" s="31">
        <v>10000</v>
      </c>
      <c r="L28" s="34"/>
      <c r="M28" s="35" t="s">
        <v>12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30">
        <v>44748</v>
      </c>
      <c r="D29" s="31">
        <v>0</v>
      </c>
      <c r="E29" s="34"/>
      <c r="F29" s="34"/>
      <c r="G29" s="1"/>
      <c r="H29" s="1"/>
      <c r="I29" s="1"/>
      <c r="J29" s="30">
        <v>44748</v>
      </c>
      <c r="K29" s="31">
        <v>0</v>
      </c>
      <c r="L29" s="34"/>
      <c r="M29" s="3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30">
        <v>44749</v>
      </c>
      <c r="D30" s="31">
        <v>0</v>
      </c>
      <c r="E30" s="34"/>
      <c r="F30" s="34"/>
      <c r="G30" s="1"/>
      <c r="H30" s="1"/>
      <c r="I30" s="1"/>
      <c r="J30" s="30">
        <v>44749</v>
      </c>
      <c r="K30" s="31">
        <v>0</v>
      </c>
      <c r="L30" s="34"/>
      <c r="M30" s="3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30">
        <v>44750</v>
      </c>
      <c r="D31" s="31">
        <v>0</v>
      </c>
      <c r="E31" s="34"/>
      <c r="F31" s="34"/>
      <c r="G31" s="1"/>
      <c r="H31" s="1"/>
      <c r="I31" s="1"/>
      <c r="J31" s="30">
        <v>44750</v>
      </c>
      <c r="K31" s="31">
        <v>0</v>
      </c>
      <c r="L31" s="34"/>
      <c r="M31" s="3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30">
        <v>44751</v>
      </c>
      <c r="D32" s="31">
        <v>0</v>
      </c>
      <c r="E32" s="34"/>
      <c r="F32" s="34"/>
      <c r="G32" s="1"/>
      <c r="H32" s="1"/>
      <c r="I32" s="1"/>
      <c r="J32" s="30">
        <v>44751</v>
      </c>
      <c r="K32" s="31">
        <v>0</v>
      </c>
      <c r="L32" s="34"/>
      <c r="M32" s="3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30">
        <v>44752</v>
      </c>
      <c r="D33" s="31">
        <v>0</v>
      </c>
      <c r="E33" s="36"/>
      <c r="F33" s="36"/>
      <c r="G33" s="1"/>
      <c r="H33" s="1"/>
      <c r="I33" s="1"/>
      <c r="J33" s="30">
        <v>44752</v>
      </c>
      <c r="K33" s="31">
        <v>0</v>
      </c>
      <c r="L33" s="36"/>
      <c r="M33" s="3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summary!$J$18:$J$20</xm:f>
          </x14:formula1>
          <xm:sqref>M7:M33</xm:sqref>
        </x14:dataValidation>
        <x14:dataValidation type="list" allowBlank="1" xr:uid="{00000000-0002-0000-0100-000001000000}">
          <x14:formula1>
            <xm:f>summary!$C$18:$C$25</xm:f>
          </x14:formula1>
          <xm:sqref>F7:F33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91829</cp:lastModifiedBy>
  <dcterms:modified xsi:type="dcterms:W3CDTF">2022-06-25T12:04:22Z</dcterms:modified>
</cp:coreProperties>
</file>