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4" activeTab="8"/>
  </bookViews>
  <sheets>
    <sheet name="Comperison" sheetId="1" r:id="rId1"/>
    <sheet name="If" sheetId="2" r:id="rId2"/>
    <sheet name="nestedif" sheetId="3" r:id="rId3"/>
    <sheet name="Not and Error" sheetId="4" r:id="rId4"/>
    <sheet name="And" sheetId="5" r:id="rId5"/>
    <sheet name="Date1" sheetId="6" r:id="rId6"/>
    <sheet name="Date2" sheetId="7" r:id="rId7"/>
    <sheet name="Date3" sheetId="8" r:id="rId8"/>
    <sheet name="lookup" sheetId="9" r:id="rId9"/>
    <sheet name="Mapping" sheetId="10" r:id="rId10"/>
    <sheet name="sort" sheetId="11" r:id="rId11"/>
    <sheet name="Filter" sheetId="12" r:id="rId12"/>
  </sheets>
  <calcPr calcId="144525"/>
</workbook>
</file>

<file path=xl/sharedStrings.xml><?xml version="1.0" encoding="utf-8"?>
<sst xmlns="http://schemas.openxmlformats.org/spreadsheetml/2006/main" count="886" uniqueCount="407">
  <si>
    <t>No 1</t>
  </si>
  <si>
    <t>No 2</t>
  </si>
  <si>
    <t>Logical Formula</t>
  </si>
  <si>
    <t>Comperasion Opearator</t>
  </si>
  <si>
    <t>"="</t>
  </si>
  <si>
    <t>&lt;&gt;</t>
  </si>
  <si>
    <t>&gt;</t>
  </si>
  <si>
    <t>&gt;=</t>
  </si>
  <si>
    <t>&lt;</t>
  </si>
  <si>
    <t>&lt;=</t>
  </si>
  <si>
    <t>Sales 1</t>
  </si>
  <si>
    <t>Sales 2</t>
  </si>
  <si>
    <t>Ans as</t>
  </si>
  <si>
    <t>Formula</t>
  </si>
  <si>
    <t>True,False</t>
  </si>
  <si>
    <t>1,0</t>
  </si>
  <si>
    <t>Pass,Fail</t>
  </si>
  <si>
    <t>PASS,FAIL</t>
  </si>
  <si>
    <t>YES,NO</t>
  </si>
  <si>
    <t>v1+v2,0</t>
  </si>
  <si>
    <t>Name</t>
  </si>
  <si>
    <t>Marks</t>
  </si>
  <si>
    <t>Results</t>
  </si>
  <si>
    <t>&lt;40</t>
  </si>
  <si>
    <t>Fail</t>
  </si>
  <si>
    <t>Luffy</t>
  </si>
  <si>
    <t>&gt;40</t>
  </si>
  <si>
    <t>Pass</t>
  </si>
  <si>
    <t>Zoro</t>
  </si>
  <si>
    <t>&gt;60</t>
  </si>
  <si>
    <t>Distinction</t>
  </si>
  <si>
    <t>Usoop</t>
  </si>
  <si>
    <t>Nami</t>
  </si>
  <si>
    <t>Sanji</t>
  </si>
  <si>
    <t>Chopper</t>
  </si>
  <si>
    <t>Robin</t>
  </si>
  <si>
    <t>Franky</t>
  </si>
  <si>
    <t>Brook</t>
  </si>
  <si>
    <t>&gt;=0</t>
  </si>
  <si>
    <t>&lt;=100</t>
  </si>
  <si>
    <t>Function</t>
  </si>
  <si>
    <t>Date</t>
  </si>
  <si>
    <t>Today</t>
  </si>
  <si>
    <t>Now</t>
  </si>
  <si>
    <t>day</t>
  </si>
  <si>
    <t>month</t>
  </si>
  <si>
    <t>year</t>
  </si>
  <si>
    <t>date</t>
  </si>
  <si>
    <t>Add/Subtract dates</t>
  </si>
  <si>
    <t>Date + 5</t>
  </si>
  <si>
    <t>Date - 5</t>
  </si>
  <si>
    <t>Start Date</t>
  </si>
  <si>
    <t>End Date</t>
  </si>
  <si>
    <t>NetWorkDays</t>
  </si>
  <si>
    <t>Holidays</t>
  </si>
  <si>
    <t>NetWorkDays.int</t>
  </si>
  <si>
    <t>DOB</t>
  </si>
  <si>
    <t>today</t>
  </si>
  <si>
    <t>Total Year</t>
  </si>
  <si>
    <t>Total Month</t>
  </si>
  <si>
    <t>Total Days</t>
  </si>
  <si>
    <t>yy_mm</t>
  </si>
  <si>
    <t>death</t>
  </si>
  <si>
    <t>deathIncrease</t>
  </si>
  <si>
    <t>inIcuCumulative</t>
  </si>
  <si>
    <t>inIcuCurrently</t>
  </si>
  <si>
    <t>hospitalizedIncrease</t>
  </si>
  <si>
    <t>hospitalizedCurrently</t>
  </si>
  <si>
    <t>hospitalizedCumulative</t>
  </si>
  <si>
    <t>negative</t>
  </si>
  <si>
    <t>negativeIncrease</t>
  </si>
  <si>
    <t>onVentilatorCumulative</t>
  </si>
  <si>
    <t>onVentilatorCurrently</t>
  </si>
  <si>
    <t>positive</t>
  </si>
  <si>
    <t>positiveIncrease</t>
  </si>
  <si>
    <t>states</t>
  </si>
  <si>
    <t>states name</t>
  </si>
  <si>
    <t>totalTestResults</t>
  </si>
  <si>
    <t>totalTestResultsIncrease</t>
  </si>
  <si>
    <t>2021_03</t>
  </si>
  <si>
    <t>28-02-2021</t>
  </si>
  <si>
    <t>2021_02</t>
  </si>
  <si>
    <t>27-02-2021</t>
  </si>
  <si>
    <t>26-02-2021</t>
  </si>
  <si>
    <t>25-02-2021</t>
  </si>
  <si>
    <t>24-02-2021</t>
  </si>
  <si>
    <t>23-02-2021</t>
  </si>
  <si>
    <t>22-02-2021</t>
  </si>
  <si>
    <t>21-02-2021</t>
  </si>
  <si>
    <t>20-02-2021</t>
  </si>
  <si>
    <t>19-02-2021</t>
  </si>
  <si>
    <t>18-02-2021</t>
  </si>
  <si>
    <t>17-02-2021</t>
  </si>
  <si>
    <t>16-02-2021</t>
  </si>
  <si>
    <t>15-02-2021</t>
  </si>
  <si>
    <t>14-02-2021</t>
  </si>
  <si>
    <t>13-02-2021</t>
  </si>
  <si>
    <t>31-01-2021</t>
  </si>
  <si>
    <t>2021_01</t>
  </si>
  <si>
    <t>30-01-2021</t>
  </si>
  <si>
    <t>29-01-2021</t>
  </si>
  <si>
    <t>28-01-2021</t>
  </si>
  <si>
    <t>27-01-2021</t>
  </si>
  <si>
    <t>26-01-2021</t>
  </si>
  <si>
    <t>25-01-2021</t>
  </si>
  <si>
    <t>24-01-2021</t>
  </si>
  <si>
    <t>23-01-2021</t>
  </si>
  <si>
    <t>22-01-2021</t>
  </si>
  <si>
    <t>21-01-2021</t>
  </si>
  <si>
    <t>20-01-2021</t>
  </si>
  <si>
    <t>19-01-2021</t>
  </si>
  <si>
    <t>18-01-2021</t>
  </si>
  <si>
    <t>17-01-2021</t>
  </si>
  <si>
    <t>16-01-2021</t>
  </si>
  <si>
    <t>15-01-2021</t>
  </si>
  <si>
    <t>14-01-2021</t>
  </si>
  <si>
    <t>13-01-2021</t>
  </si>
  <si>
    <t>31-12-2020</t>
  </si>
  <si>
    <t>2020_12</t>
  </si>
  <si>
    <t>30-12-2020</t>
  </si>
  <si>
    <t>29-12-2020</t>
  </si>
  <si>
    <t>28-12-2020</t>
  </si>
  <si>
    <t>27-12-2020</t>
  </si>
  <si>
    <t>26-12-2020</t>
  </si>
  <si>
    <t>25-12-2020</t>
  </si>
  <si>
    <t>24-12-2020</t>
  </si>
  <si>
    <t>23-12-2020</t>
  </si>
  <si>
    <t>22-12-2020</t>
  </si>
  <si>
    <t>21-12-2020</t>
  </si>
  <si>
    <t>20-12-2020</t>
  </si>
  <si>
    <t>19-12-2020</t>
  </si>
  <si>
    <t>18-12-2020</t>
  </si>
  <si>
    <t>17-12-2020</t>
  </si>
  <si>
    <t>16-12-2020</t>
  </si>
  <si>
    <t>15-12-2020</t>
  </si>
  <si>
    <t>14-12-2020</t>
  </si>
  <si>
    <t>13-12-2020</t>
  </si>
  <si>
    <t>30-11-2020</t>
  </si>
  <si>
    <t>2020_11</t>
  </si>
  <si>
    <t>29-11-2020</t>
  </si>
  <si>
    <t>28-11-2020</t>
  </si>
  <si>
    <t>27-11-2020</t>
  </si>
  <si>
    <t>26-11-2020</t>
  </si>
  <si>
    <t>25-11-2020</t>
  </si>
  <si>
    <t>24-11-2020</t>
  </si>
  <si>
    <t>23-11-2020</t>
  </si>
  <si>
    <t>22-11-2020</t>
  </si>
  <si>
    <t>21-11-2020</t>
  </si>
  <si>
    <t>20-11-2020</t>
  </si>
  <si>
    <t>19-11-2020</t>
  </si>
  <si>
    <t>18-11-2020</t>
  </si>
  <si>
    <t>17-11-2020</t>
  </si>
  <si>
    <t>16-11-2020</t>
  </si>
  <si>
    <t>15-11-2020</t>
  </si>
  <si>
    <t>14-11-2020</t>
  </si>
  <si>
    <t>13-11-2020</t>
  </si>
  <si>
    <t>31-10-2020</t>
  </si>
  <si>
    <t>2020_10</t>
  </si>
  <si>
    <t>30-10-2020</t>
  </si>
  <si>
    <t>29-10-2020</t>
  </si>
  <si>
    <t>28-10-2020</t>
  </si>
  <si>
    <t>27-10-2020</t>
  </si>
  <si>
    <t>26-10-2020</t>
  </si>
  <si>
    <t>25-10-2020</t>
  </si>
  <si>
    <t>24-10-2020</t>
  </si>
  <si>
    <t>23-10-2020</t>
  </si>
  <si>
    <t>22-10-2020</t>
  </si>
  <si>
    <t>21-10-2020</t>
  </si>
  <si>
    <t>20-10-2020</t>
  </si>
  <si>
    <t>19-10-2020</t>
  </si>
  <si>
    <t>18-10-2020</t>
  </si>
  <si>
    <t>17-10-2020</t>
  </si>
  <si>
    <t>16-10-2020</t>
  </si>
  <si>
    <t>15-10-2020</t>
  </si>
  <si>
    <t>14-10-2020</t>
  </si>
  <si>
    <t>13-10-2020</t>
  </si>
  <si>
    <t>30-09-2020</t>
  </si>
  <si>
    <t>2020_09</t>
  </si>
  <si>
    <t>29-09-2020</t>
  </si>
  <si>
    <t>28-09-2020</t>
  </si>
  <si>
    <t>27-09-2020</t>
  </si>
  <si>
    <t>26-09-2020</t>
  </si>
  <si>
    <t>25-09-2020</t>
  </si>
  <si>
    <t>24-09-2020</t>
  </si>
  <si>
    <t>23-09-2020</t>
  </si>
  <si>
    <t>22-09-2020</t>
  </si>
  <si>
    <t>21-09-2020</t>
  </si>
  <si>
    <t>20-09-2020</t>
  </si>
  <si>
    <t>19-09-2020</t>
  </si>
  <si>
    <t>18-09-2020</t>
  </si>
  <si>
    <t>17-09-2020</t>
  </si>
  <si>
    <t>16-09-2020</t>
  </si>
  <si>
    <t>15-09-2020</t>
  </si>
  <si>
    <t>14-09-2020</t>
  </si>
  <si>
    <t>13-09-2020</t>
  </si>
  <si>
    <t>31-08-2020</t>
  </si>
  <si>
    <t>2020_08</t>
  </si>
  <si>
    <t>30-08-2020</t>
  </si>
  <si>
    <t>29-08-2020</t>
  </si>
  <si>
    <t>28-08-2020</t>
  </si>
  <si>
    <t>27-08-2020</t>
  </si>
  <si>
    <t>26-08-2020</t>
  </si>
  <si>
    <t>25-08-2020</t>
  </si>
  <si>
    <t>24-08-2020</t>
  </si>
  <si>
    <t>23-08-2020</t>
  </si>
  <si>
    <t>22-08-2020</t>
  </si>
  <si>
    <t>21-08-2020</t>
  </si>
  <si>
    <t>20-08-2020</t>
  </si>
  <si>
    <t>19-08-2020</t>
  </si>
  <si>
    <t>18-08-2020</t>
  </si>
  <si>
    <t>17-08-2020</t>
  </si>
  <si>
    <t>16-08-2020</t>
  </si>
  <si>
    <t>15-08-2020</t>
  </si>
  <si>
    <t>14-08-2020</t>
  </si>
  <si>
    <t>13-08-2020</t>
  </si>
  <si>
    <t>31-07-2020</t>
  </si>
  <si>
    <t>2020_07</t>
  </si>
  <si>
    <t>30-07-2020</t>
  </si>
  <si>
    <t>29-07-2020</t>
  </si>
  <si>
    <t>28-07-2020</t>
  </si>
  <si>
    <t>27-07-2020</t>
  </si>
  <si>
    <t>26-07-2020</t>
  </si>
  <si>
    <t>25-07-2020</t>
  </si>
  <si>
    <t>24-07-2020</t>
  </si>
  <si>
    <t>23-07-2020</t>
  </si>
  <si>
    <t>22-07-2020</t>
  </si>
  <si>
    <t>21-07-2020</t>
  </si>
  <si>
    <t>20-07-2020</t>
  </si>
  <si>
    <t>19-07-2020</t>
  </si>
  <si>
    <t>18-07-2020</t>
  </si>
  <si>
    <t>17-07-2020</t>
  </si>
  <si>
    <t>16-07-2020</t>
  </si>
  <si>
    <t>15-07-2020</t>
  </si>
  <si>
    <t>14-07-2020</t>
  </si>
  <si>
    <t>13-07-2020</t>
  </si>
  <si>
    <t>30-06-2020</t>
  </si>
  <si>
    <t>2020_06</t>
  </si>
  <si>
    <t>29-06-2020</t>
  </si>
  <si>
    <t>28-06-2020</t>
  </si>
  <si>
    <t>27-06-2020</t>
  </si>
  <si>
    <t>26-06-2020</t>
  </si>
  <si>
    <t>25-06-2020</t>
  </si>
  <si>
    <t>24-06-2020</t>
  </si>
  <si>
    <t>23-06-2020</t>
  </si>
  <si>
    <t>22-06-2020</t>
  </si>
  <si>
    <t>21-06-2020</t>
  </si>
  <si>
    <t>20-06-2020</t>
  </si>
  <si>
    <t>19-06-2020</t>
  </si>
  <si>
    <t>18-06-2020</t>
  </si>
  <si>
    <t>17-06-2020</t>
  </si>
  <si>
    <t>16-06-2020</t>
  </si>
  <si>
    <t>15-06-2020</t>
  </si>
  <si>
    <t>14-06-2020</t>
  </si>
  <si>
    <t>13-06-2020</t>
  </si>
  <si>
    <t>31-05-2020</t>
  </si>
  <si>
    <t>2020_05</t>
  </si>
  <si>
    <t>30-05-2020</t>
  </si>
  <si>
    <t>29-05-2020</t>
  </si>
  <si>
    <t>28-05-2020</t>
  </si>
  <si>
    <t>27-05-2020</t>
  </si>
  <si>
    <t>26-05-2020</t>
  </si>
  <si>
    <t>25-05-2020</t>
  </si>
  <si>
    <t>24-05-2020</t>
  </si>
  <si>
    <t>23-05-2020</t>
  </si>
  <si>
    <t>22-05-2020</t>
  </si>
  <si>
    <t>21-05-2020</t>
  </si>
  <si>
    <t>20-05-2020</t>
  </si>
  <si>
    <t>19-05-2020</t>
  </si>
  <si>
    <t>18-05-2020</t>
  </si>
  <si>
    <t>17-05-2020</t>
  </si>
  <si>
    <t>16-05-2020</t>
  </si>
  <si>
    <t>15-05-2020</t>
  </si>
  <si>
    <t>14-05-2020</t>
  </si>
  <si>
    <t>13-05-2020</t>
  </si>
  <si>
    <t>30-04-2020</t>
  </si>
  <si>
    <t>2020_04</t>
  </si>
  <si>
    <t>29-04-2020</t>
  </si>
  <si>
    <t>28-04-2020</t>
  </si>
  <si>
    <t>27-04-2020</t>
  </si>
  <si>
    <t>26-04-2020</t>
  </si>
  <si>
    <t>25-04-2020</t>
  </si>
  <si>
    <t>24-04-2020</t>
  </si>
  <si>
    <t>23-04-2020</t>
  </si>
  <si>
    <t>22-04-2020</t>
  </si>
  <si>
    <t>21-04-2020</t>
  </si>
  <si>
    <t>20-04-2020</t>
  </si>
  <si>
    <t>19-04-2020</t>
  </si>
  <si>
    <t>18-04-2020</t>
  </si>
  <si>
    <t>17-04-2020</t>
  </si>
  <si>
    <t>16-04-2020</t>
  </si>
  <si>
    <t>15-04-2020</t>
  </si>
  <si>
    <t>14-04-2020</t>
  </si>
  <si>
    <t>13-04-2020</t>
  </si>
  <si>
    <t>31-03-2020</t>
  </si>
  <si>
    <t>2020_03</t>
  </si>
  <si>
    <t>30-03-2020</t>
  </si>
  <si>
    <t>29-03-2020</t>
  </si>
  <si>
    <t>28-03-2020</t>
  </si>
  <si>
    <t>27-03-2020</t>
  </si>
  <si>
    <t>26-03-2020</t>
  </si>
  <si>
    <t>25-03-2020</t>
  </si>
  <si>
    <t>24-03-2020</t>
  </si>
  <si>
    <t>23-03-2020</t>
  </si>
  <si>
    <t>22-03-2020</t>
  </si>
  <si>
    <t>21-03-2020</t>
  </si>
  <si>
    <t>20-03-2020</t>
  </si>
  <si>
    <t>19-03-2020</t>
  </si>
  <si>
    <t>18-03-2020</t>
  </si>
  <si>
    <t>17-03-2020</t>
  </si>
  <si>
    <t>16-03-2020</t>
  </si>
  <si>
    <t>15-03-2020</t>
  </si>
  <si>
    <t>14-03-2020</t>
  </si>
  <si>
    <t>13-03-2020</t>
  </si>
  <si>
    <t>29-02-2020</t>
  </si>
  <si>
    <t>2020_02</t>
  </si>
  <si>
    <t>28-02-2020</t>
  </si>
  <si>
    <t>27-02-2020</t>
  </si>
  <si>
    <t>26-02-2020</t>
  </si>
  <si>
    <t>25-02-2020</t>
  </si>
  <si>
    <t>24-02-2020</t>
  </si>
  <si>
    <t>23-02-2020</t>
  </si>
  <si>
    <t>22-02-2020</t>
  </si>
  <si>
    <t>21-02-2020</t>
  </si>
  <si>
    <t>20-02-2020</t>
  </si>
  <si>
    <t>19-02-2020</t>
  </si>
  <si>
    <t>18-02-2020</t>
  </si>
  <si>
    <t>17-02-2020</t>
  </si>
  <si>
    <t>16-02-2020</t>
  </si>
  <si>
    <t>15-02-2020</t>
  </si>
  <si>
    <t>14-02-2020</t>
  </si>
  <si>
    <t>13-02-2020</t>
  </si>
  <si>
    <t>31-01-2020</t>
  </si>
  <si>
    <t>2020_01</t>
  </si>
  <si>
    <t>30-01-2020</t>
  </si>
  <si>
    <t>29-01-2020</t>
  </si>
  <si>
    <t>28-01-2020</t>
  </si>
  <si>
    <t>27-01-2020</t>
  </si>
  <si>
    <t>26-01-2020</t>
  </si>
  <si>
    <t>25-01-2020</t>
  </si>
  <si>
    <t>24-01-2020</t>
  </si>
  <si>
    <t>23-01-2020</t>
  </si>
  <si>
    <t>22-01-2020</t>
  </si>
  <si>
    <t>21-01-2020</t>
  </si>
  <si>
    <t>20-01-2020</t>
  </si>
  <si>
    <t>19-01-2020</t>
  </si>
  <si>
    <t>18-01-2020</t>
  </si>
  <si>
    <t>17-01-2020</t>
  </si>
  <si>
    <t>16-01-2020</t>
  </si>
  <si>
    <t>15-01-2020</t>
  </si>
  <si>
    <t>14-01-2020</t>
  </si>
  <si>
    <t>13-01-2020</t>
  </si>
  <si>
    <t>alaska</t>
  </si>
  <si>
    <t>arizona</t>
  </si>
  <si>
    <t>california</t>
  </si>
  <si>
    <t>colorado</t>
  </si>
  <si>
    <t>delaware</t>
  </si>
  <si>
    <t>florida</t>
  </si>
  <si>
    <t>georgia</t>
  </si>
  <si>
    <t>illionis</t>
  </si>
  <si>
    <t>indiana</t>
  </si>
  <si>
    <t>Louisiana</t>
  </si>
  <si>
    <t>Massachusetts</t>
  </si>
  <si>
    <t>Mississippi</t>
  </si>
  <si>
    <t>Nevada</t>
  </si>
  <si>
    <t>New Mexico</t>
  </si>
  <si>
    <t>Ohio</t>
  </si>
  <si>
    <t>Texas</t>
  </si>
  <si>
    <t>ascending order</t>
  </si>
  <si>
    <t>descending order</t>
  </si>
  <si>
    <t>Sorting with 2 columns</t>
  </si>
  <si>
    <t>sorting by cell color</t>
  </si>
  <si>
    <t>multi level sorting</t>
  </si>
  <si>
    <t>age</t>
  </si>
  <si>
    <t>EmployeeID</t>
  </si>
  <si>
    <t>LastName</t>
  </si>
  <si>
    <t>FirstName</t>
  </si>
  <si>
    <t>Region</t>
  </si>
  <si>
    <t>BirthDate</t>
  </si>
  <si>
    <t>Davolio</t>
  </si>
  <si>
    <t>Nancy</t>
  </si>
  <si>
    <t>South</t>
  </si>
  <si>
    <t>12/8/1968</t>
  </si>
  <si>
    <t>Anne</t>
  </si>
  <si>
    <t>East</t>
  </si>
  <si>
    <t>Fuller</t>
  </si>
  <si>
    <t>Andrew</t>
  </si>
  <si>
    <t>West</t>
  </si>
  <si>
    <t>2/19/1952</t>
  </si>
  <si>
    <t>Leverling</t>
  </si>
  <si>
    <t>Janet</t>
  </si>
  <si>
    <t>8/30/1963</t>
  </si>
  <si>
    <t>King</t>
  </si>
  <si>
    <t>9/19/1958</t>
  </si>
  <si>
    <t>Buchanan</t>
  </si>
  <si>
    <t>Steven</t>
  </si>
  <si>
    <t>3/4/1955</t>
  </si>
  <si>
    <t>Suyama</t>
  </si>
  <si>
    <t>Michael</t>
  </si>
  <si>
    <t>7/2/1963</t>
  </si>
  <si>
    <t>Robert</t>
  </si>
  <si>
    <t>5/29/1960</t>
  </si>
  <si>
    <t>Callahan</t>
  </si>
  <si>
    <t>Laura</t>
  </si>
  <si>
    <t>1/9/1958</t>
  </si>
  <si>
    <t>Dodsworth</t>
  </si>
  <si>
    <t>7/2/1969</t>
  </si>
  <si>
    <t>9/19/1928</t>
  </si>
</sst>
</file>

<file path=xl/styles.xml><?xml version="1.0" encoding="utf-8"?>
<styleSheet xmlns="http://schemas.openxmlformats.org/spreadsheetml/2006/main">
  <numFmts count="8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m/d/yyyy"/>
    <numFmt numFmtId="180" formatCode="_ * #,##0_ ;_ * \-#,##0_ ;_ * &quot;-&quot;_ ;_ @_ "/>
    <numFmt numFmtId="181" formatCode="mm/dd/yyyy"/>
    <numFmt numFmtId="182" formatCode="dd/mm/yyyy"/>
    <numFmt numFmtId="183" formatCode="dd/mm/yyyy\ hh:mm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666666"/>
        <bgColor rgb="FF666666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6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14" borderId="3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4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181" fontId="1" fillId="0" borderId="0" xfId="0" applyNumberFormat="1" applyFont="1" applyAlignment="1"/>
    <xf numFmtId="179" fontId="1" fillId="0" borderId="0" xfId="0" applyNumberFormat="1" applyFont="1" applyAlignment="1"/>
    <xf numFmtId="182" fontId="1" fillId="0" borderId="0" xfId="0" applyNumberFormat="1" applyFont="1"/>
    <xf numFmtId="0" fontId="4" fillId="2" borderId="0" xfId="0" applyFont="1" applyFill="1" applyAlignment="1"/>
    <xf numFmtId="182" fontId="0" fillId="0" borderId="0" xfId="0" applyNumberFormat="1" applyFont="1" applyAlignment="1"/>
    <xf numFmtId="183" fontId="0" fillId="0" borderId="0" xfId="0" applyNumberFormat="1" applyFont="1" applyAlignment="1"/>
    <xf numFmtId="0" fontId="0" fillId="3" borderId="0" xfId="0" applyFont="1" applyFill="1" applyAlignment="1"/>
    <xf numFmtId="182" fontId="1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1"/>
  <sheetViews>
    <sheetView workbookViewId="0">
      <selection activeCell="A1" sqref="A1"/>
    </sheetView>
  </sheetViews>
  <sheetFormatPr defaultColWidth="12.6285714285714" defaultRowHeight="15.75" customHeight="1" outlineLevelCol="3"/>
  <cols>
    <col min="4" max="4" width="19" customWidth="1"/>
  </cols>
  <sheetData>
    <row r="1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customHeight="1" spans="1:4">
      <c r="A2" s="3">
        <v>25</v>
      </c>
      <c r="B2" s="3">
        <v>45</v>
      </c>
      <c r="C2" s="5" t="b">
        <f>A2=B2</f>
        <v>0</v>
      </c>
      <c r="D2" s="3" t="s">
        <v>4</v>
      </c>
    </row>
    <row r="3" customHeight="1" spans="1:4">
      <c r="A3" s="3">
        <v>25</v>
      </c>
      <c r="B3" s="3">
        <v>45</v>
      </c>
      <c r="C3" s="5" t="b">
        <f>A3&lt;&gt;B3</f>
        <v>1</v>
      </c>
      <c r="D3" s="3" t="s">
        <v>5</v>
      </c>
    </row>
    <row r="4" customHeight="1" spans="1:4">
      <c r="A4" s="3">
        <v>25</v>
      </c>
      <c r="B4" s="3">
        <v>45</v>
      </c>
      <c r="C4" s="5" t="b">
        <f>A4&gt;B4</f>
        <v>0</v>
      </c>
      <c r="D4" s="3" t="s">
        <v>6</v>
      </c>
    </row>
    <row r="5" customHeight="1" spans="1:4">
      <c r="A5" s="3">
        <v>25</v>
      </c>
      <c r="B5" s="3">
        <v>45</v>
      </c>
      <c r="C5" s="5" t="b">
        <f>A5&gt;=B5</f>
        <v>0</v>
      </c>
      <c r="D5" s="3" t="s">
        <v>7</v>
      </c>
    </row>
    <row r="6" customHeight="1" spans="1:4">
      <c r="A6" s="3">
        <v>25</v>
      </c>
      <c r="B6" s="3">
        <v>45</v>
      </c>
      <c r="C6" s="5" t="b">
        <f>A6&lt;B6</f>
        <v>1</v>
      </c>
      <c r="D6" s="3" t="s">
        <v>8</v>
      </c>
    </row>
    <row r="7" customHeight="1" spans="1:4">
      <c r="A7" s="3">
        <v>25</v>
      </c>
      <c r="B7" s="3">
        <v>45</v>
      </c>
      <c r="C7" s="5" t="b">
        <f>A7&lt;=B7</f>
        <v>1</v>
      </c>
      <c r="D7" s="3" t="s">
        <v>9</v>
      </c>
    </row>
    <row r="11" customHeight="1" spans="2:4">
      <c r="B11" s="3">
        <v>45</v>
      </c>
      <c r="C11" s="3">
        <v>45</v>
      </c>
      <c r="D11" s="5" t="b">
        <f>B11&lt;=C11</f>
        <v>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20">
      <c r="A1" s="18" t="s">
        <v>75</v>
      </c>
      <c r="B1" s="18" t="s">
        <v>76</v>
      </c>
      <c r="D1" s="18" t="s">
        <v>75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11</v>
      </c>
      <c r="N1" s="6">
        <v>12</v>
      </c>
      <c r="O1" s="6">
        <v>16</v>
      </c>
      <c r="P1" s="6">
        <v>26</v>
      </c>
      <c r="Q1" s="6">
        <v>32</v>
      </c>
      <c r="R1" s="6">
        <v>40</v>
      </c>
      <c r="S1" s="6">
        <v>51</v>
      </c>
      <c r="T1" s="6">
        <v>56</v>
      </c>
    </row>
    <row r="2" customHeight="1" spans="1:20">
      <c r="A2" s="6">
        <v>1</v>
      </c>
      <c r="B2" s="18" t="s">
        <v>351</v>
      </c>
      <c r="D2" s="18" t="s">
        <v>76</v>
      </c>
      <c r="E2" s="18" t="s">
        <v>351</v>
      </c>
      <c r="F2" s="18" t="s">
        <v>352</v>
      </c>
      <c r="G2" s="18" t="s">
        <v>353</v>
      </c>
      <c r="H2" s="18" t="s">
        <v>354</v>
      </c>
      <c r="I2" s="18" t="s">
        <v>355</v>
      </c>
      <c r="J2" s="18" t="s">
        <v>356</v>
      </c>
      <c r="K2" s="18" t="s">
        <v>357</v>
      </c>
      <c r="L2" s="18" t="s">
        <v>358</v>
      </c>
      <c r="M2" s="18" t="s">
        <v>359</v>
      </c>
      <c r="N2" s="18" t="s">
        <v>360</v>
      </c>
      <c r="O2" s="18" t="s">
        <v>361</v>
      </c>
      <c r="P2" s="18" t="s">
        <v>362</v>
      </c>
      <c r="Q2" s="18" t="s">
        <v>363</v>
      </c>
      <c r="R2" s="18" t="s">
        <v>364</v>
      </c>
      <c r="S2" s="18" t="s">
        <v>365</v>
      </c>
      <c r="T2" s="18" t="s">
        <v>366</v>
      </c>
    </row>
    <row r="3" customHeight="1" spans="1:2">
      <c r="A3" s="6">
        <v>2</v>
      </c>
      <c r="B3" s="18" t="s">
        <v>352</v>
      </c>
    </row>
    <row r="4" customHeight="1" spans="1:2">
      <c r="A4" s="6">
        <v>3</v>
      </c>
      <c r="B4" s="18" t="s">
        <v>353</v>
      </c>
    </row>
    <row r="5" customHeight="1" spans="1:2">
      <c r="A5" s="6">
        <v>4</v>
      </c>
      <c r="B5" s="18" t="s">
        <v>354</v>
      </c>
    </row>
    <row r="6" customHeight="1" spans="1:2">
      <c r="A6" s="6">
        <v>5</v>
      </c>
      <c r="B6" s="18" t="s">
        <v>355</v>
      </c>
    </row>
    <row r="7" customHeight="1" spans="1:2">
      <c r="A7" s="6">
        <v>6</v>
      </c>
      <c r="B7" s="18" t="s">
        <v>356</v>
      </c>
    </row>
    <row r="8" customHeight="1" spans="1:2">
      <c r="A8" s="6">
        <v>7</v>
      </c>
      <c r="B8" s="18" t="s">
        <v>357</v>
      </c>
    </row>
    <row r="9" customHeight="1" spans="1:2">
      <c r="A9" s="6">
        <v>8</v>
      </c>
      <c r="B9" s="18" t="s">
        <v>358</v>
      </c>
    </row>
    <row r="10" customHeight="1" spans="1:2">
      <c r="A10" s="6">
        <v>11</v>
      </c>
      <c r="B10" s="18" t="s">
        <v>359</v>
      </c>
    </row>
    <row r="11" customHeight="1" spans="1:2">
      <c r="A11" s="6">
        <v>12</v>
      </c>
      <c r="B11" s="18" t="s">
        <v>360</v>
      </c>
    </row>
    <row r="12" customHeight="1" spans="1:2">
      <c r="A12" s="6">
        <v>16</v>
      </c>
      <c r="B12" s="18" t="s">
        <v>361</v>
      </c>
    </row>
    <row r="13" customHeight="1" spans="1:2">
      <c r="A13" s="6">
        <v>26</v>
      </c>
      <c r="B13" s="18" t="s">
        <v>362</v>
      </c>
    </row>
    <row r="14" customHeight="1" spans="1:2">
      <c r="A14" s="6">
        <v>32</v>
      </c>
      <c r="B14" s="18" t="s">
        <v>363</v>
      </c>
    </row>
    <row r="15" customHeight="1" spans="1:2">
      <c r="A15" s="6">
        <v>40</v>
      </c>
      <c r="B15" s="18" t="s">
        <v>364</v>
      </c>
    </row>
    <row r="16" customHeight="1" spans="1:2">
      <c r="A16" s="6">
        <v>51</v>
      </c>
      <c r="B16" s="18" t="s">
        <v>365</v>
      </c>
    </row>
    <row r="17" customHeight="1" spans="1:2">
      <c r="A17" s="6">
        <v>56</v>
      </c>
      <c r="B17" s="18" t="s">
        <v>366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C49"/>
  <sheetViews>
    <sheetView workbookViewId="0">
      <selection activeCell="A1" sqref="A1"/>
    </sheetView>
  </sheetViews>
  <sheetFormatPr defaultColWidth="12.6285714285714" defaultRowHeight="15.75" customHeight="1" outlineLevelCol="2"/>
  <cols>
    <col min="1" max="1" width="13" customWidth="1"/>
    <col min="3" max="3" width="13.8761904761905" customWidth="1"/>
  </cols>
  <sheetData>
    <row r="3" customHeight="1" spans="1:3">
      <c r="A3" s="3" t="s">
        <v>367</v>
      </c>
      <c r="C3" s="3" t="s">
        <v>368</v>
      </c>
    </row>
    <row r="4" customHeight="1" spans="1:3">
      <c r="A4" s="3">
        <v>7.8</v>
      </c>
      <c r="C4" s="3">
        <v>7.8</v>
      </c>
    </row>
    <row r="5" customHeight="1" spans="1:3">
      <c r="A5" s="3">
        <v>2.2</v>
      </c>
      <c r="C5" s="3">
        <v>2.2</v>
      </c>
    </row>
    <row r="6" customHeight="1" spans="1:3">
      <c r="A6" s="3">
        <v>6</v>
      </c>
      <c r="C6" s="3">
        <v>6</v>
      </c>
    </row>
    <row r="7" customHeight="1" spans="1:3">
      <c r="A7" s="3">
        <v>9.3</v>
      </c>
      <c r="C7" s="3">
        <v>9.3</v>
      </c>
    </row>
    <row r="8" customHeight="1" spans="1:3">
      <c r="A8" s="3">
        <v>1.2</v>
      </c>
      <c r="C8" s="3">
        <v>1.2</v>
      </c>
    </row>
    <row r="9" customHeight="1" spans="1:3">
      <c r="A9" s="3">
        <v>5.4</v>
      </c>
      <c r="C9" s="3">
        <v>5.4</v>
      </c>
    </row>
    <row r="10" customHeight="1" spans="1:3">
      <c r="A10" s="3">
        <v>6.1</v>
      </c>
      <c r="C10" s="3">
        <v>6.1</v>
      </c>
    </row>
    <row r="11" customHeight="1" spans="1:3">
      <c r="A11" s="3">
        <v>2.6</v>
      </c>
      <c r="C11" s="3">
        <v>2.6</v>
      </c>
    </row>
    <row r="14" customHeight="1" spans="1:1">
      <c r="A14" s="3" t="s">
        <v>369</v>
      </c>
    </row>
    <row r="15" customHeight="1" spans="1:2">
      <c r="A15" s="8" t="s">
        <v>20</v>
      </c>
      <c r="B15" s="8" t="s">
        <v>21</v>
      </c>
    </row>
    <row r="16" customHeight="1" spans="1:2">
      <c r="A16" s="3" t="s">
        <v>25</v>
      </c>
      <c r="B16" s="3">
        <v>95</v>
      </c>
    </row>
    <row r="17" customHeight="1" spans="1:2">
      <c r="A17" s="3" t="s">
        <v>28</v>
      </c>
      <c r="B17" s="3">
        <v>96</v>
      </c>
    </row>
    <row r="18" customHeight="1" spans="1:2">
      <c r="A18" s="3" t="s">
        <v>31</v>
      </c>
      <c r="B18" s="3">
        <v>33</v>
      </c>
    </row>
    <row r="19" customHeight="1" spans="1:2">
      <c r="A19" s="3" t="s">
        <v>32</v>
      </c>
      <c r="B19" s="3">
        <v>25</v>
      </c>
    </row>
    <row r="20" customHeight="1" spans="1:2">
      <c r="A20" s="3" t="s">
        <v>33</v>
      </c>
      <c r="B20" s="3">
        <v>88</v>
      </c>
    </row>
    <row r="21" customHeight="1" spans="1:2">
      <c r="A21" s="9" t="s">
        <v>34</v>
      </c>
      <c r="B21" s="9">
        <v>45</v>
      </c>
    </row>
    <row r="22" customHeight="1" spans="1:2">
      <c r="A22" s="3" t="s">
        <v>35</v>
      </c>
      <c r="B22" s="3">
        <v>93</v>
      </c>
    </row>
    <row r="23" customHeight="1" spans="1:2">
      <c r="A23" s="3" t="s">
        <v>36</v>
      </c>
      <c r="B23" s="3">
        <v>13</v>
      </c>
    </row>
    <row r="24" customHeight="1" spans="1:2">
      <c r="A24" s="3" t="s">
        <v>37</v>
      </c>
      <c r="B24" s="3">
        <v>90</v>
      </c>
    </row>
    <row r="27" customHeight="1" spans="1:1">
      <c r="A27" s="3" t="s">
        <v>370</v>
      </c>
    </row>
    <row r="28" customHeight="1" spans="1:2">
      <c r="A28" s="8" t="s">
        <v>20</v>
      </c>
      <c r="B28" s="8" t="s">
        <v>21</v>
      </c>
    </row>
    <row r="29" customHeight="1" spans="1:2">
      <c r="A29" s="10" t="s">
        <v>25</v>
      </c>
      <c r="B29" s="10">
        <v>95</v>
      </c>
    </row>
    <row r="30" customHeight="1" spans="1:2">
      <c r="A30" s="11" t="s">
        <v>28</v>
      </c>
      <c r="B30" s="11">
        <v>96</v>
      </c>
    </row>
    <row r="31" customHeight="1" spans="1:2">
      <c r="A31" s="11" t="s">
        <v>31</v>
      </c>
      <c r="B31" s="11">
        <v>33</v>
      </c>
    </row>
    <row r="32" customHeight="1" spans="1:2">
      <c r="A32" s="12" t="s">
        <v>32</v>
      </c>
      <c r="B32" s="12">
        <v>25</v>
      </c>
    </row>
    <row r="33" customHeight="1" spans="1:2">
      <c r="A33" s="13" t="s">
        <v>33</v>
      </c>
      <c r="B33" s="13">
        <v>88</v>
      </c>
    </row>
    <row r="34" customHeight="1" spans="1:2">
      <c r="A34" s="9" t="s">
        <v>34</v>
      </c>
      <c r="B34" s="9">
        <v>45</v>
      </c>
    </row>
    <row r="35" customHeight="1" spans="1:2">
      <c r="A35" s="14" t="s">
        <v>35</v>
      </c>
      <c r="B35" s="14">
        <v>93</v>
      </c>
    </row>
    <row r="36" customHeight="1" spans="1:2">
      <c r="A36" s="15" t="s">
        <v>36</v>
      </c>
      <c r="B36" s="15">
        <v>13</v>
      </c>
    </row>
    <row r="37" customHeight="1" spans="1:2">
      <c r="A37" s="16" t="s">
        <v>37</v>
      </c>
      <c r="B37" s="16">
        <v>90</v>
      </c>
    </row>
    <row r="39" customHeight="1" spans="1:1">
      <c r="A39" s="3" t="s">
        <v>371</v>
      </c>
    </row>
    <row r="40" customHeight="1" spans="1:3">
      <c r="A40" s="8" t="s">
        <v>20</v>
      </c>
      <c r="B40" s="8" t="s">
        <v>372</v>
      </c>
      <c r="C40" s="8" t="s">
        <v>21</v>
      </c>
    </row>
    <row r="41" customHeight="1" spans="1:3">
      <c r="A41" s="3" t="s">
        <v>25</v>
      </c>
      <c r="B41" s="3">
        <v>23</v>
      </c>
      <c r="C41" s="3">
        <v>95</v>
      </c>
    </row>
    <row r="42" customHeight="1" spans="1:3">
      <c r="A42" s="3" t="s">
        <v>28</v>
      </c>
      <c r="B42" s="3">
        <v>32</v>
      </c>
      <c r="C42" s="3">
        <v>96</v>
      </c>
    </row>
    <row r="43" customHeight="1" spans="1:3">
      <c r="A43" s="3" t="s">
        <v>31</v>
      </c>
      <c r="B43" s="3">
        <v>28</v>
      </c>
      <c r="C43" s="3">
        <v>33</v>
      </c>
    </row>
    <row r="44" customHeight="1" spans="1:3">
      <c r="A44" s="3" t="s">
        <v>32</v>
      </c>
      <c r="B44" s="3">
        <v>26</v>
      </c>
      <c r="C44" s="3">
        <v>25</v>
      </c>
    </row>
    <row r="45" customHeight="1" spans="1:3">
      <c r="A45" s="3" t="s">
        <v>33</v>
      </c>
      <c r="B45" s="3">
        <v>31</v>
      </c>
      <c r="C45" s="3">
        <v>88</v>
      </c>
    </row>
    <row r="46" customHeight="1" spans="1:3">
      <c r="A46" s="17" t="s">
        <v>34</v>
      </c>
      <c r="B46" s="3">
        <v>20</v>
      </c>
      <c r="C46" s="17">
        <v>45</v>
      </c>
    </row>
    <row r="47" customHeight="1" spans="1:3">
      <c r="A47" s="3" t="s">
        <v>35</v>
      </c>
      <c r="B47" s="3">
        <v>35</v>
      </c>
      <c r="C47" s="3">
        <v>93</v>
      </c>
    </row>
    <row r="48" customHeight="1" spans="1:3">
      <c r="A48" s="3" t="s">
        <v>36</v>
      </c>
      <c r="B48" s="3">
        <v>28</v>
      </c>
      <c r="C48" s="3">
        <v>13</v>
      </c>
    </row>
    <row r="49" customHeight="1" spans="1:3">
      <c r="A49" s="3" t="s">
        <v>37</v>
      </c>
      <c r="B49" s="3">
        <v>150</v>
      </c>
      <c r="C49" s="3">
        <v>90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1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12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H1" s="2" t="s">
        <v>373</v>
      </c>
      <c r="K1" s="1" t="s">
        <v>375</v>
      </c>
      <c r="L1" s="1" t="s">
        <v>376</v>
      </c>
    </row>
    <row r="2" customHeight="1" spans="1:12">
      <c r="A2" s="3">
        <v>1</v>
      </c>
      <c r="B2" s="3" t="s">
        <v>378</v>
      </c>
      <c r="C2" s="3" t="s">
        <v>379</v>
      </c>
      <c r="D2" s="3" t="s">
        <v>380</v>
      </c>
      <c r="E2" s="4" t="s">
        <v>381</v>
      </c>
      <c r="F2" s="5" t="str">
        <f>_xlfn.CONCAT(LEFT(E2,2),"/",RIGHT(E2,4))</f>
        <v>12/1968</v>
      </c>
      <c r="H2" s="6">
        <v>1</v>
      </c>
      <c r="K2" s="3" t="s">
        <v>382</v>
      </c>
      <c r="L2" s="7" t="s">
        <v>383</v>
      </c>
    </row>
    <row r="3" customHeight="1" spans="1:11">
      <c r="A3" s="3">
        <v>2</v>
      </c>
      <c r="B3" s="3" t="s">
        <v>384</v>
      </c>
      <c r="C3" s="3" t="s">
        <v>385</v>
      </c>
      <c r="D3" s="3" t="s">
        <v>386</v>
      </c>
      <c r="E3" s="4" t="s">
        <v>387</v>
      </c>
      <c r="H3" s="6">
        <v>3</v>
      </c>
      <c r="K3" s="6"/>
    </row>
    <row r="4" customHeight="1" spans="1:11">
      <c r="A4" s="3">
        <v>3</v>
      </c>
      <c r="B4" s="3" t="s">
        <v>388</v>
      </c>
      <c r="C4" s="3" t="s">
        <v>389</v>
      </c>
      <c r="D4" s="3" t="s">
        <v>383</v>
      </c>
      <c r="E4" s="4" t="s">
        <v>390</v>
      </c>
      <c r="H4" s="6">
        <v>5</v>
      </c>
      <c r="K4" s="6"/>
    </row>
    <row r="5" customHeight="1" spans="1:11">
      <c r="A5" s="3">
        <v>4</v>
      </c>
      <c r="B5" s="3" t="s">
        <v>391</v>
      </c>
      <c r="C5" s="3" t="s">
        <v>379</v>
      </c>
      <c r="D5" s="7" t="s">
        <v>380</v>
      </c>
      <c r="E5" s="4" t="s">
        <v>392</v>
      </c>
      <c r="H5" s="6">
        <v>7</v>
      </c>
      <c r="K5" s="6"/>
    </row>
    <row r="6" customHeight="1" spans="1:11">
      <c r="A6" s="3">
        <v>5</v>
      </c>
      <c r="B6" s="3" t="s">
        <v>393</v>
      </c>
      <c r="C6" s="3" t="s">
        <v>394</v>
      </c>
      <c r="D6" s="7" t="s">
        <v>380</v>
      </c>
      <c r="E6" s="4" t="s">
        <v>395</v>
      </c>
      <c r="H6" s="6">
        <v>9</v>
      </c>
      <c r="K6" s="6"/>
    </row>
    <row r="7" customHeight="1" spans="1:5">
      <c r="A7" s="3">
        <v>6</v>
      </c>
      <c r="B7" s="3" t="s">
        <v>396</v>
      </c>
      <c r="C7" s="3" t="s">
        <v>397</v>
      </c>
      <c r="D7" s="3" t="s">
        <v>383</v>
      </c>
      <c r="E7" s="4" t="s">
        <v>398</v>
      </c>
    </row>
    <row r="8" customHeight="1" spans="1:5">
      <c r="A8" s="3">
        <v>7</v>
      </c>
      <c r="B8" s="3" t="s">
        <v>391</v>
      </c>
      <c r="C8" s="3" t="s">
        <v>399</v>
      </c>
      <c r="D8" s="7" t="s">
        <v>386</v>
      </c>
      <c r="E8" s="4" t="s">
        <v>400</v>
      </c>
    </row>
    <row r="9" customHeight="1" spans="1:5">
      <c r="A9" s="3">
        <v>8</v>
      </c>
      <c r="B9" s="3" t="s">
        <v>401</v>
      </c>
      <c r="C9" s="3" t="s">
        <v>402</v>
      </c>
      <c r="D9" s="7" t="s">
        <v>383</v>
      </c>
      <c r="E9" s="4" t="s">
        <v>403</v>
      </c>
    </row>
    <row r="10" customHeight="1" spans="1:5">
      <c r="A10" s="3">
        <v>9</v>
      </c>
      <c r="B10" s="3" t="s">
        <v>404</v>
      </c>
      <c r="C10" s="3" t="s">
        <v>382</v>
      </c>
      <c r="D10" s="7" t="s">
        <v>380</v>
      </c>
      <c r="E10" s="4" t="s">
        <v>405</v>
      </c>
    </row>
    <row r="11" customHeight="1" spans="1:5">
      <c r="A11" s="3">
        <v>10</v>
      </c>
      <c r="B11" s="3" t="s">
        <v>386</v>
      </c>
      <c r="C11" s="3" t="s">
        <v>382</v>
      </c>
      <c r="D11" s="7" t="s">
        <v>383</v>
      </c>
      <c r="E11" s="4" t="s">
        <v>406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8"/>
  <sheetViews>
    <sheetView workbookViewId="0">
      <selection activeCell="A1" sqref="A1"/>
    </sheetView>
  </sheetViews>
  <sheetFormatPr defaultColWidth="12.6285714285714" defaultRowHeight="15.75" customHeight="1" outlineLevelCol="1"/>
  <sheetData>
    <row r="1" customHeight="1" spans="1:2">
      <c r="A1" s="13" t="s">
        <v>10</v>
      </c>
      <c r="B1" s="13" t="s">
        <v>11</v>
      </c>
    </row>
    <row r="2" customHeight="1" spans="1:2">
      <c r="A2" s="3">
        <v>25</v>
      </c>
      <c r="B2" s="3">
        <v>45</v>
      </c>
    </row>
    <row r="7" customHeight="1" spans="1:2">
      <c r="A7" s="13" t="s">
        <v>12</v>
      </c>
      <c r="B7" s="13" t="s">
        <v>13</v>
      </c>
    </row>
    <row r="8" customHeight="1" spans="1:2">
      <c r="A8" s="3" t="s">
        <v>14</v>
      </c>
      <c r="B8" s="5" t="b">
        <f>B2&gt;A2</f>
        <v>1</v>
      </c>
    </row>
    <row r="9" customHeight="1" spans="1:1">
      <c r="A9" s="3" t="s">
        <v>15</v>
      </c>
    </row>
    <row r="10" customHeight="1" spans="1:1">
      <c r="A10" s="3" t="s">
        <v>16</v>
      </c>
    </row>
    <row r="11" customHeight="1" spans="1:1">
      <c r="A11" s="3" t="s">
        <v>17</v>
      </c>
    </row>
    <row r="12" customHeight="1" spans="1:1">
      <c r="A12" s="3" t="s">
        <v>18</v>
      </c>
    </row>
    <row r="13" customHeight="1" spans="1:1">
      <c r="A13" s="3" t="s">
        <v>19</v>
      </c>
    </row>
    <row r="18" customHeight="1" spans="1:1">
      <c r="A18" s="26">
        <f ca="1">TODAY()+10</f>
        <v>45079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F12"/>
  <sheetViews>
    <sheetView workbookViewId="0">
      <selection activeCell="A1" sqref="A1"/>
    </sheetView>
  </sheetViews>
  <sheetFormatPr defaultColWidth="12.6285714285714" defaultRowHeight="15.75" customHeight="1" outlineLevelCol="5"/>
  <sheetData>
    <row r="3" customHeight="1" spans="3:5">
      <c r="C3" s="8" t="s">
        <v>20</v>
      </c>
      <c r="D3" s="8" t="s">
        <v>21</v>
      </c>
      <c r="E3" s="8" t="s">
        <v>22</v>
      </c>
    </row>
    <row r="4" customHeight="1" spans="1:6">
      <c r="A4" s="3" t="s">
        <v>23</v>
      </c>
      <c r="B4" s="3" t="s">
        <v>24</v>
      </c>
      <c r="C4" s="3" t="s">
        <v>25</v>
      </c>
      <c r="D4" s="3">
        <v>95</v>
      </c>
      <c r="E4" s="5" t="str">
        <f t="shared" ref="E4:E12" si="0">_xlfn.IFS(D4&gt;60,$B$6,D4&gt;40,$B$5,D4&lt;40,$B$4)</f>
        <v>Distinction</v>
      </c>
      <c r="F4" s="5" t="str">
        <f t="shared" ref="F4:F12" si="1">_xlfn.IFS(D4&gt;60,$B$6,D4&gt;40,$B$5,D4&lt;40,$B$4)</f>
        <v>Distinction</v>
      </c>
    </row>
    <row r="5" customHeight="1" spans="1:6">
      <c r="A5" s="3" t="s">
        <v>26</v>
      </c>
      <c r="B5" s="3" t="s">
        <v>27</v>
      </c>
      <c r="C5" s="3" t="s">
        <v>28</v>
      </c>
      <c r="D5" s="3">
        <v>96</v>
      </c>
      <c r="E5" s="5" t="str">
        <f t="shared" si="0"/>
        <v>Distinction</v>
      </c>
      <c r="F5" s="5" t="str">
        <f t="shared" si="1"/>
        <v>Distinction</v>
      </c>
    </row>
    <row r="6" customHeight="1" spans="1:6">
      <c r="A6" s="3" t="s">
        <v>29</v>
      </c>
      <c r="B6" s="3" t="s">
        <v>30</v>
      </c>
      <c r="C6" s="3" t="s">
        <v>31</v>
      </c>
      <c r="D6" s="3">
        <v>33</v>
      </c>
      <c r="E6" s="5" t="str">
        <f t="shared" si="0"/>
        <v>Fail</v>
      </c>
      <c r="F6" s="5" t="str">
        <f t="shared" si="1"/>
        <v>Fail</v>
      </c>
    </row>
    <row r="7" customHeight="1" spans="3:6">
      <c r="C7" s="3" t="s">
        <v>32</v>
      </c>
      <c r="D7" s="3">
        <v>25</v>
      </c>
      <c r="E7" s="5" t="str">
        <f t="shared" si="0"/>
        <v>Fail</v>
      </c>
      <c r="F7" s="5" t="str">
        <f t="shared" si="1"/>
        <v>Fail</v>
      </c>
    </row>
    <row r="8" customHeight="1" spans="3:6">
      <c r="C8" s="3" t="s">
        <v>33</v>
      </c>
      <c r="D8" s="3">
        <v>88</v>
      </c>
      <c r="E8" s="5" t="str">
        <f t="shared" si="0"/>
        <v>Distinction</v>
      </c>
      <c r="F8" s="5" t="str">
        <f t="shared" si="1"/>
        <v>Distinction</v>
      </c>
    </row>
    <row r="9" customHeight="1" spans="3:6">
      <c r="C9" s="3" t="s">
        <v>34</v>
      </c>
      <c r="D9" s="3">
        <v>45</v>
      </c>
      <c r="E9" s="5" t="str">
        <f t="shared" si="0"/>
        <v>Pass</v>
      </c>
      <c r="F9" s="5" t="str">
        <f t="shared" si="1"/>
        <v>Pass</v>
      </c>
    </row>
    <row r="10" customHeight="1" spans="3:6">
      <c r="C10" s="3" t="s">
        <v>35</v>
      </c>
      <c r="D10" s="3">
        <v>93</v>
      </c>
      <c r="E10" s="5" t="str">
        <f t="shared" si="0"/>
        <v>Distinction</v>
      </c>
      <c r="F10" s="5" t="str">
        <f t="shared" si="1"/>
        <v>Distinction</v>
      </c>
    </row>
    <row r="11" customHeight="1" spans="3:6">
      <c r="C11" s="3" t="s">
        <v>36</v>
      </c>
      <c r="D11" s="3">
        <v>13</v>
      </c>
      <c r="E11" s="5" t="str">
        <f t="shared" si="0"/>
        <v>Fail</v>
      </c>
      <c r="F11" s="5" t="str">
        <f t="shared" si="1"/>
        <v>Fail</v>
      </c>
    </row>
    <row r="12" customHeight="1" spans="3:6">
      <c r="C12" s="3" t="s">
        <v>37</v>
      </c>
      <c r="D12" s="3">
        <v>90</v>
      </c>
      <c r="E12" s="5" t="str">
        <f t="shared" si="0"/>
        <v>Distinction</v>
      </c>
      <c r="F12" s="5" t="str">
        <f t="shared" si="1"/>
        <v>Distinction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C7:D7"/>
  <sheetViews>
    <sheetView workbookViewId="0">
      <selection activeCell="A1" sqref="A1"/>
    </sheetView>
  </sheetViews>
  <sheetFormatPr defaultColWidth="12.6285714285714" defaultRowHeight="15.75" customHeight="1" outlineLevelRow="6" outlineLevelCol="3"/>
  <sheetData>
    <row r="7" customHeight="1" spans="3:4">
      <c r="C7" s="5" t="e">
        <f>10/0</f>
        <v>#DIV/0!</v>
      </c>
      <c r="D7" s="5" t="str">
        <f>IFERROR(C7,"Skip This")</f>
        <v>Skip This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"/>
  <sheetViews>
    <sheetView workbookViewId="0">
      <selection activeCell="A1" sqref="A1"/>
    </sheetView>
  </sheetViews>
  <sheetFormatPr defaultColWidth="12.6285714285714" defaultRowHeight="15.75" customHeight="1" outlineLevelRow="1" outlineLevelCol="2"/>
  <cols>
    <col min="3" max="3" width="7.75238095238095" customWidth="1"/>
  </cols>
  <sheetData>
    <row r="1" customHeight="1" spans="1:3">
      <c r="A1" s="3" t="s">
        <v>21</v>
      </c>
      <c r="B1" s="3" t="s">
        <v>38</v>
      </c>
      <c r="C1" s="5" t="b">
        <f>AND(A2&gt;=0,A2&lt;=100)</f>
        <v>1</v>
      </c>
    </row>
    <row r="2" customHeight="1" spans="1:2">
      <c r="A2" s="3">
        <v>40</v>
      </c>
      <c r="B2" s="3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C17"/>
  <sheetViews>
    <sheetView workbookViewId="0">
      <selection activeCell="C18" sqref="C18"/>
    </sheetView>
  </sheetViews>
  <sheetFormatPr defaultColWidth="12.6285714285714" defaultRowHeight="15.75" customHeight="1" outlineLevelCol="2"/>
  <cols>
    <col min="1" max="1" width="15.1333333333333" customWidth="1"/>
    <col min="3" max="3" width="16.5714285714286"/>
  </cols>
  <sheetData>
    <row r="3" customHeight="1" spans="1:3">
      <c r="A3" s="15" t="s">
        <v>40</v>
      </c>
      <c r="B3" s="15" t="s">
        <v>41</v>
      </c>
      <c r="C3" s="15" t="s">
        <v>13</v>
      </c>
    </row>
    <row r="4" customHeight="1" spans="1:3">
      <c r="A4" s="3" t="s">
        <v>42</v>
      </c>
      <c r="B4" s="23">
        <v>45063</v>
      </c>
      <c r="C4" s="23">
        <f ca="1">TODAY()</f>
        <v>45069</v>
      </c>
    </row>
    <row r="5" customHeight="1" spans="1:3">
      <c r="A5" s="3" t="s">
        <v>43</v>
      </c>
      <c r="B5" s="23">
        <v>45064</v>
      </c>
      <c r="C5" s="24">
        <f ca="1">NOW()</f>
        <v>45069.7769560185</v>
      </c>
    </row>
    <row r="6" customHeight="1" spans="1:3">
      <c r="A6" s="3" t="s">
        <v>44</v>
      </c>
      <c r="B6" s="23">
        <v>45065</v>
      </c>
      <c r="C6">
        <f>DAY(B5)</f>
        <v>18</v>
      </c>
    </row>
    <row r="7" customHeight="1" spans="1:3">
      <c r="A7" s="3" t="s">
        <v>45</v>
      </c>
      <c r="B7" s="23">
        <v>45066</v>
      </c>
      <c r="C7">
        <f>MONTH(B7)</f>
        <v>5</v>
      </c>
    </row>
    <row r="8" customHeight="1" spans="1:3">
      <c r="A8" s="3" t="s">
        <v>46</v>
      </c>
      <c r="B8" s="23">
        <v>45067</v>
      </c>
      <c r="C8">
        <f>YEAR(B7)</f>
        <v>2023</v>
      </c>
    </row>
    <row r="9" customHeight="1" spans="1:3">
      <c r="A9" s="3" t="s">
        <v>47</v>
      </c>
      <c r="B9" s="23">
        <v>45068</v>
      </c>
      <c r="C9" s="23">
        <f>DATE(C8,C7,C6)</f>
        <v>45064</v>
      </c>
    </row>
    <row r="11" customHeight="1" spans="1:1">
      <c r="A11" s="25" t="s">
        <v>48</v>
      </c>
    </row>
    <row r="12" customHeight="1" spans="1:1">
      <c r="A12" s="15" t="s">
        <v>41</v>
      </c>
    </row>
    <row r="13" customHeight="1" spans="1:1">
      <c r="A13" s="15" t="s">
        <v>49</v>
      </c>
    </row>
    <row r="14" customHeight="1" spans="1:1">
      <c r="A14" s="15" t="s">
        <v>50</v>
      </c>
    </row>
    <row r="17" customHeight="1" spans="3:3">
      <c r="C17" s="23">
        <f>EDATE(B6,12)</f>
        <v>45431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D10"/>
  <sheetViews>
    <sheetView workbookViewId="0">
      <selection activeCell="B10" sqref="B10"/>
    </sheetView>
  </sheetViews>
  <sheetFormatPr defaultColWidth="12.6285714285714" defaultRowHeight="15.75" customHeight="1" outlineLevelCol="3"/>
  <cols>
    <col min="1" max="1" width="13.5047619047619" customWidth="1"/>
  </cols>
  <sheetData>
    <row r="4" customHeight="1" spans="1:2">
      <c r="A4" s="22" t="s">
        <v>51</v>
      </c>
      <c r="B4" s="20">
        <v>44562</v>
      </c>
    </row>
    <row r="5" customHeight="1" spans="1:2">
      <c r="A5" s="22" t="s">
        <v>52</v>
      </c>
      <c r="B5" s="20">
        <v>44926</v>
      </c>
    </row>
    <row r="8" customHeight="1" spans="1:4">
      <c r="A8" s="22" t="s">
        <v>53</v>
      </c>
      <c r="B8" s="5">
        <f>NETWORKDAYS(B4,B5)</f>
        <v>260</v>
      </c>
      <c r="D8" s="3" t="s">
        <v>54</v>
      </c>
    </row>
    <row r="9" customHeight="1" spans="1:4">
      <c r="A9" s="22" t="s">
        <v>53</v>
      </c>
      <c r="B9" s="5">
        <f>NETWORKDAYS(B4,B5,D9:D11)</f>
        <v>259</v>
      </c>
      <c r="D9" s="19">
        <v>44788</v>
      </c>
    </row>
    <row r="10" customHeight="1" spans="1:4">
      <c r="A10" s="22" t="s">
        <v>55</v>
      </c>
      <c r="D10" s="19">
        <v>44836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B9"/>
  <sheetViews>
    <sheetView workbookViewId="0">
      <selection activeCell="D13" sqref="D13"/>
    </sheetView>
  </sheetViews>
  <sheetFormatPr defaultColWidth="12.6285714285714" defaultRowHeight="15.75" customHeight="1" outlineLevelCol="1"/>
  <sheetData>
    <row r="3" customHeight="1" spans="1:2">
      <c r="A3" s="15" t="s">
        <v>56</v>
      </c>
      <c r="B3" s="15" t="s">
        <v>57</v>
      </c>
    </row>
    <row r="4" customHeight="1" spans="1:2">
      <c r="A4" s="19">
        <v>35635</v>
      </c>
      <c r="B4" s="21">
        <f ca="1">TODAY()</f>
        <v>45069</v>
      </c>
    </row>
    <row r="7" customHeight="1" spans="1:2">
      <c r="A7" s="15" t="s">
        <v>58</v>
      </c>
      <c r="B7" s="5">
        <f ca="1">DATEDIF(A4,B4,"Y")</f>
        <v>25</v>
      </c>
    </row>
    <row r="8" customHeight="1" spans="1:2">
      <c r="A8" s="15" t="s">
        <v>59</v>
      </c>
      <c r="B8" s="5">
        <f ca="1">DATEDIF(A4,B4,"M")</f>
        <v>309</v>
      </c>
    </row>
    <row r="9" customHeight="1" spans="1:2">
      <c r="A9" s="15" t="s">
        <v>60</v>
      </c>
      <c r="B9" s="5">
        <f ca="1">DATEDIF(A4,B4,"D")</f>
        <v>9434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421"/>
  <sheetViews>
    <sheetView tabSelected="1" zoomScale="115" zoomScaleNormal="115" topLeftCell="H1" workbookViewId="0">
      <selection activeCell="Q2" sqref="Q2:Q421"/>
    </sheetView>
  </sheetViews>
  <sheetFormatPr defaultColWidth="12.6285714285714" defaultRowHeight="15.75" customHeight="1"/>
  <cols>
    <col min="1" max="1" width="10.8571428571429" customWidth="1"/>
    <col min="2" max="2" width="8.57142857142857" customWidth="1"/>
    <col min="3" max="3" width="7.57142857142857" customWidth="1"/>
    <col min="4" max="4" width="13.5714285714286" customWidth="1"/>
    <col min="5" max="5" width="15" customWidth="1"/>
    <col min="6" max="6" width="13.1428571428571" customWidth="1"/>
    <col min="7" max="7" width="19.4285714285714" customWidth="1"/>
    <col min="8" max="8" width="20" customWidth="1"/>
    <col min="9" max="9" width="21.7142857142857" customWidth="1"/>
    <col min="10" max="10" width="9.57142857142857" customWidth="1"/>
    <col min="11" max="11" width="16" customWidth="1"/>
    <col min="12" max="12" width="21.7142857142857" customWidth="1"/>
    <col min="13" max="13" width="20" customWidth="1"/>
    <col min="14" max="14" width="9.57142857142857" customWidth="1"/>
    <col min="15" max="15" width="15.2857142857143" customWidth="1"/>
    <col min="16" max="16" width="6.71428571428571" customWidth="1"/>
    <col min="17" max="17" width="12.1428571428571" customWidth="1"/>
    <col min="18" max="18" width="15.5714285714286" customWidth="1"/>
    <col min="19" max="19" width="23.4285714285714" customWidth="1"/>
  </cols>
  <sheetData>
    <row r="1" ht="12.75" spans="1:19">
      <c r="A1" s="3" t="s">
        <v>47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</row>
    <row r="2" ht="12.75" spans="1:19">
      <c r="A2" s="19">
        <v>44380</v>
      </c>
      <c r="B2" s="3" t="s">
        <v>79</v>
      </c>
      <c r="C2" s="3">
        <v>515148</v>
      </c>
      <c r="D2" s="3">
        <v>839</v>
      </c>
      <c r="E2" s="3">
        <v>45475</v>
      </c>
      <c r="F2" s="3">
        <v>8137</v>
      </c>
      <c r="G2" s="3">
        <v>726</v>
      </c>
      <c r="H2" s="3">
        <v>40212</v>
      </c>
      <c r="I2" s="3">
        <v>878613</v>
      </c>
      <c r="J2" s="3">
        <v>74582825</v>
      </c>
      <c r="K2" s="3">
        <v>131835</v>
      </c>
      <c r="L2" s="3">
        <v>4281</v>
      </c>
      <c r="M2" s="3">
        <v>2801</v>
      </c>
      <c r="N2" s="3">
        <v>28756184</v>
      </c>
      <c r="O2" s="3">
        <v>41530</v>
      </c>
      <c r="P2" s="3">
        <v>56</v>
      </c>
      <c r="Q2" s="5" t="str">
        <f>VLOOKUP(P2,Mapping!$A$2:$B$17,2,FALSE)</f>
        <v>Texas</v>
      </c>
      <c r="R2" s="3">
        <v>363824818</v>
      </c>
      <c r="S2" s="3">
        <v>1169754</v>
      </c>
    </row>
    <row r="3" ht="12.75" spans="1:19">
      <c r="A3" s="19">
        <v>44350</v>
      </c>
      <c r="B3" s="3" t="s">
        <v>79</v>
      </c>
      <c r="C3" s="3">
        <v>514309</v>
      </c>
      <c r="D3" s="3">
        <v>1680</v>
      </c>
      <c r="E3" s="3">
        <v>45453</v>
      </c>
      <c r="F3" s="3">
        <v>8409</v>
      </c>
      <c r="G3" s="3">
        <v>503</v>
      </c>
      <c r="H3" s="3">
        <v>41401</v>
      </c>
      <c r="I3" s="3">
        <v>877887</v>
      </c>
      <c r="J3" s="3">
        <v>74450990</v>
      </c>
      <c r="K3" s="3">
        <v>143835</v>
      </c>
      <c r="L3" s="3">
        <v>4280</v>
      </c>
      <c r="M3" s="3">
        <v>2811</v>
      </c>
      <c r="N3" s="3">
        <v>28714654</v>
      </c>
      <c r="O3" s="3">
        <v>60015</v>
      </c>
      <c r="P3" s="3">
        <v>56</v>
      </c>
      <c r="Q3" s="5" t="str">
        <f>VLOOKUP(P3,Mapping!$A$2:$B$17,2,FALSE)</f>
        <v>Texas</v>
      </c>
      <c r="R3" s="3">
        <v>362655064</v>
      </c>
      <c r="S3" s="3">
        <v>1430992</v>
      </c>
    </row>
    <row r="4" ht="12.75" spans="1:19">
      <c r="A4" s="19">
        <v>44319</v>
      </c>
      <c r="B4" s="3" t="s">
        <v>79</v>
      </c>
      <c r="C4" s="3">
        <v>512629</v>
      </c>
      <c r="D4" s="3">
        <v>2221</v>
      </c>
      <c r="E4" s="3">
        <v>45373</v>
      </c>
      <c r="F4" s="3">
        <v>8634</v>
      </c>
      <c r="G4" s="3">
        <v>2781</v>
      </c>
      <c r="H4" s="3">
        <v>42541</v>
      </c>
      <c r="I4" s="3">
        <v>877384</v>
      </c>
      <c r="J4" s="3">
        <v>74307155</v>
      </c>
      <c r="K4" s="3">
        <v>271917</v>
      </c>
      <c r="L4" s="3">
        <v>4275</v>
      </c>
      <c r="M4" s="3">
        <v>2889</v>
      </c>
      <c r="N4" s="3">
        <v>28654639</v>
      </c>
      <c r="O4" s="3">
        <v>68787</v>
      </c>
      <c r="P4" s="3">
        <v>56</v>
      </c>
      <c r="Q4" s="5" t="str">
        <f>VLOOKUP(P4,Mapping!$A$2:$B$17,2,FALSE)</f>
        <v>Texas</v>
      </c>
      <c r="R4" s="3">
        <v>361224072</v>
      </c>
      <c r="S4" s="3">
        <v>1744417</v>
      </c>
    </row>
    <row r="5" ht="12.75" spans="1:19">
      <c r="A5" s="19">
        <v>44289</v>
      </c>
      <c r="B5" s="3" t="s">
        <v>79</v>
      </c>
      <c r="C5" s="3">
        <v>510408</v>
      </c>
      <c r="D5" s="3">
        <v>1743</v>
      </c>
      <c r="E5" s="3">
        <v>45293</v>
      </c>
      <c r="F5" s="3">
        <v>8970</v>
      </c>
      <c r="G5" s="3">
        <v>1530</v>
      </c>
      <c r="H5" s="3">
        <v>44172</v>
      </c>
      <c r="I5" s="3">
        <v>874603</v>
      </c>
      <c r="J5" s="3">
        <v>74035238</v>
      </c>
      <c r="K5" s="3">
        <v>177957</v>
      </c>
      <c r="L5" s="3">
        <v>4267</v>
      </c>
      <c r="M5" s="3">
        <v>2973</v>
      </c>
      <c r="N5" s="3">
        <v>28585852</v>
      </c>
      <c r="O5" s="3">
        <v>65487</v>
      </c>
      <c r="P5" s="3">
        <v>56</v>
      </c>
      <c r="Q5" s="5" t="str">
        <f>VLOOKUP(P5,Mapping!$A$2:$B$17,2,FALSE)</f>
        <v>Texas</v>
      </c>
      <c r="R5" s="3">
        <v>359479655</v>
      </c>
      <c r="S5" s="3">
        <v>1590984</v>
      </c>
    </row>
    <row r="6" ht="12.75" spans="1:19">
      <c r="A6" s="19">
        <v>44258</v>
      </c>
      <c r="B6" s="3" t="s">
        <v>79</v>
      </c>
      <c r="C6" s="3">
        <v>508665</v>
      </c>
      <c r="D6" s="3">
        <v>2449</v>
      </c>
      <c r="E6" s="3">
        <v>45214</v>
      </c>
      <c r="F6" s="3">
        <v>9359</v>
      </c>
      <c r="G6" s="3">
        <v>2172</v>
      </c>
      <c r="H6" s="3">
        <v>45462</v>
      </c>
      <c r="I6" s="3">
        <v>873073</v>
      </c>
      <c r="J6" s="3">
        <v>73857281</v>
      </c>
      <c r="K6" s="3">
        <v>267001</v>
      </c>
      <c r="L6" s="3">
        <v>4260</v>
      </c>
      <c r="M6" s="3">
        <v>3094</v>
      </c>
      <c r="N6" s="3">
        <v>28520365</v>
      </c>
      <c r="O6" s="3">
        <v>66836</v>
      </c>
      <c r="P6" s="3">
        <v>56</v>
      </c>
      <c r="Q6" s="5" t="str">
        <f>VLOOKUP(P6,Mapping!$A$2:$B$17,2,FALSE)</f>
        <v>Texas</v>
      </c>
      <c r="R6" s="3">
        <v>357888671</v>
      </c>
      <c r="S6" s="3">
        <v>1406795</v>
      </c>
    </row>
    <row r="7" ht="12.75" spans="1:19">
      <c r="A7" s="19">
        <v>44230</v>
      </c>
      <c r="B7" s="3" t="s">
        <v>79</v>
      </c>
      <c r="C7" s="3">
        <v>506216</v>
      </c>
      <c r="D7" s="3">
        <v>1728</v>
      </c>
      <c r="E7" s="3">
        <v>45084</v>
      </c>
      <c r="F7" s="3">
        <v>9465</v>
      </c>
      <c r="G7" s="3">
        <v>1871</v>
      </c>
      <c r="H7" s="3">
        <v>46388</v>
      </c>
      <c r="I7" s="3">
        <v>870901</v>
      </c>
      <c r="J7" s="3">
        <v>73590280</v>
      </c>
      <c r="K7" s="3">
        <v>255779</v>
      </c>
      <c r="L7" s="3">
        <v>4257</v>
      </c>
      <c r="M7" s="3">
        <v>3169</v>
      </c>
      <c r="N7" s="3">
        <v>28453529</v>
      </c>
      <c r="O7" s="3">
        <v>54248</v>
      </c>
      <c r="P7" s="3">
        <v>56</v>
      </c>
      <c r="Q7" s="5" t="str">
        <f>VLOOKUP(P7,Mapping!$A$2:$B$17,2,FALSE)</f>
        <v>Texas</v>
      </c>
      <c r="R7" s="3">
        <v>356481876</v>
      </c>
      <c r="S7" s="3">
        <v>1343519</v>
      </c>
    </row>
    <row r="8" ht="12.75" spans="1:19">
      <c r="A8" s="19">
        <v>44199</v>
      </c>
      <c r="B8" s="3" t="s">
        <v>79</v>
      </c>
      <c r="C8" s="3">
        <v>504488</v>
      </c>
      <c r="D8" s="3">
        <v>1241</v>
      </c>
      <c r="E8" s="3">
        <v>44956</v>
      </c>
      <c r="F8" s="3">
        <v>9595</v>
      </c>
      <c r="G8" s="3">
        <v>1024</v>
      </c>
      <c r="H8" s="3">
        <v>46738</v>
      </c>
      <c r="I8" s="3">
        <v>869030</v>
      </c>
      <c r="J8" s="3">
        <v>73334501</v>
      </c>
      <c r="K8" s="3">
        <v>118077</v>
      </c>
      <c r="L8" s="3">
        <v>4252</v>
      </c>
      <c r="M8" s="3">
        <v>3171</v>
      </c>
      <c r="N8" s="3">
        <v>28399281</v>
      </c>
      <c r="O8" s="3">
        <v>48092</v>
      </c>
      <c r="P8" s="3">
        <v>56</v>
      </c>
      <c r="Q8" s="5" t="str">
        <f>VLOOKUP(P8,Mapping!$A$2:$B$17,2,FALSE)</f>
        <v>Texas</v>
      </c>
      <c r="R8" s="3">
        <v>355138357</v>
      </c>
      <c r="S8" s="3">
        <v>1154440</v>
      </c>
    </row>
    <row r="9" ht="12.75" spans="1:19">
      <c r="A9" s="3" t="s">
        <v>80</v>
      </c>
      <c r="B9" s="3" t="s">
        <v>81</v>
      </c>
      <c r="C9" s="3">
        <v>503247</v>
      </c>
      <c r="D9" s="3">
        <v>1051</v>
      </c>
      <c r="E9" s="3">
        <v>44907</v>
      </c>
      <c r="F9" s="3">
        <v>9802</v>
      </c>
      <c r="G9" s="3">
        <v>879</v>
      </c>
      <c r="H9" s="3">
        <v>47352</v>
      </c>
      <c r="I9" s="3">
        <v>868006</v>
      </c>
      <c r="J9" s="3">
        <v>73216424</v>
      </c>
      <c r="K9" s="3">
        <v>203599</v>
      </c>
      <c r="L9" s="3">
        <v>4252</v>
      </c>
      <c r="M9" s="3">
        <v>3245</v>
      </c>
      <c r="N9" s="3">
        <v>28351189</v>
      </c>
      <c r="O9" s="3">
        <v>54349</v>
      </c>
      <c r="P9" s="3">
        <v>56</v>
      </c>
      <c r="Q9" s="5" t="str">
        <f>VLOOKUP(P9,Mapping!$A$2:$B$17,2,FALSE)</f>
        <v>Texas</v>
      </c>
      <c r="R9" s="3">
        <v>353983917</v>
      </c>
      <c r="S9" s="3">
        <v>1408422</v>
      </c>
    </row>
    <row r="10" ht="12.75" spans="1:19">
      <c r="A10" s="3" t="s">
        <v>82</v>
      </c>
      <c r="B10" s="3" t="s">
        <v>81</v>
      </c>
      <c r="C10" s="3">
        <v>502196</v>
      </c>
      <c r="D10" s="3">
        <v>1847</v>
      </c>
      <c r="E10" s="3">
        <v>44875</v>
      </c>
      <c r="F10" s="3">
        <v>10114</v>
      </c>
      <c r="G10" s="3">
        <v>1428</v>
      </c>
      <c r="H10" s="3">
        <v>48871</v>
      </c>
      <c r="I10" s="3">
        <v>867127</v>
      </c>
      <c r="J10" s="3">
        <v>73012825</v>
      </c>
      <c r="K10" s="3">
        <v>205090</v>
      </c>
      <c r="L10" s="3">
        <v>4252</v>
      </c>
      <c r="M10" s="3">
        <v>3335</v>
      </c>
      <c r="N10" s="3">
        <v>28296840</v>
      </c>
      <c r="O10" s="3">
        <v>71245</v>
      </c>
      <c r="P10" s="3">
        <v>56</v>
      </c>
      <c r="Q10" s="5" t="str">
        <f>VLOOKUP(P10,Mapping!$A$2:$B$17,2,FALSE)</f>
        <v>Texas</v>
      </c>
      <c r="R10" s="3">
        <v>352575495</v>
      </c>
      <c r="S10" s="3">
        <v>1655179</v>
      </c>
    </row>
    <row r="11" ht="12.75" spans="1:19">
      <c r="A11" s="3" t="s">
        <v>83</v>
      </c>
      <c r="B11" s="3" t="s">
        <v>81</v>
      </c>
      <c r="C11" s="3">
        <v>500349</v>
      </c>
      <c r="D11" s="3">
        <v>2141</v>
      </c>
      <c r="E11" s="3">
        <v>44791</v>
      </c>
      <c r="F11" s="3">
        <v>10466</v>
      </c>
      <c r="G11" s="3">
        <v>1933</v>
      </c>
      <c r="H11" s="3">
        <v>51112</v>
      </c>
      <c r="I11" s="3">
        <v>865699</v>
      </c>
      <c r="J11" s="3">
        <v>72807735</v>
      </c>
      <c r="K11" s="3">
        <v>276829</v>
      </c>
      <c r="L11" s="3">
        <v>4247</v>
      </c>
      <c r="M11" s="3">
        <v>3466</v>
      </c>
      <c r="N11" s="3">
        <v>28225595</v>
      </c>
      <c r="O11" s="3">
        <v>74857</v>
      </c>
      <c r="P11" s="3">
        <v>56</v>
      </c>
      <c r="Q11" s="5" t="str">
        <f>VLOOKUP(P11,Mapping!$A$2:$B$17,2,FALSE)</f>
        <v>Texas</v>
      </c>
      <c r="R11" s="3">
        <v>350920316</v>
      </c>
      <c r="S11" s="3">
        <v>1803309</v>
      </c>
    </row>
    <row r="12" ht="12.75" spans="1:19">
      <c r="A12" s="3" t="s">
        <v>84</v>
      </c>
      <c r="B12" s="3" t="s">
        <v>81</v>
      </c>
      <c r="C12" s="3">
        <v>498208</v>
      </c>
      <c r="D12" s="3">
        <v>3138</v>
      </c>
      <c r="E12" s="3">
        <v>44636</v>
      </c>
      <c r="F12" s="3">
        <v>10846</v>
      </c>
      <c r="G12" s="3">
        <v>1982</v>
      </c>
      <c r="H12" s="3">
        <v>52669</v>
      </c>
      <c r="I12" s="3">
        <v>863766</v>
      </c>
      <c r="J12" s="3">
        <v>72530906</v>
      </c>
      <c r="K12" s="3">
        <v>272209</v>
      </c>
      <c r="L12" s="3">
        <v>4233</v>
      </c>
      <c r="M12" s="3">
        <v>3567</v>
      </c>
      <c r="N12" s="3">
        <v>28150738</v>
      </c>
      <c r="O12" s="3">
        <v>75565</v>
      </c>
      <c r="P12" s="3">
        <v>56</v>
      </c>
      <c r="Q12" s="5" t="str">
        <f>VLOOKUP(P12,Mapping!$A$2:$B$17,2,FALSE)</f>
        <v>Texas</v>
      </c>
      <c r="R12" s="3">
        <v>349117007</v>
      </c>
      <c r="S12" s="3">
        <v>1826144</v>
      </c>
    </row>
    <row r="13" ht="12.75" spans="1:19">
      <c r="A13" s="3" t="s">
        <v>85</v>
      </c>
      <c r="B13" s="3" t="s">
        <v>81</v>
      </c>
      <c r="C13" s="3">
        <v>495070</v>
      </c>
      <c r="D13" s="3">
        <v>2447</v>
      </c>
      <c r="E13" s="3">
        <v>44534</v>
      </c>
      <c r="F13" s="3">
        <v>11026</v>
      </c>
      <c r="G13" s="3">
        <v>2172</v>
      </c>
      <c r="H13" s="3">
        <v>54118</v>
      </c>
      <c r="I13" s="3">
        <v>861784</v>
      </c>
      <c r="J13" s="3">
        <v>72258697</v>
      </c>
      <c r="K13" s="3">
        <v>245318</v>
      </c>
      <c r="L13" s="3">
        <v>4227</v>
      </c>
      <c r="M13" s="3">
        <v>3685</v>
      </c>
      <c r="N13" s="3">
        <v>28075173</v>
      </c>
      <c r="O13" s="3">
        <v>73258</v>
      </c>
      <c r="P13" s="3">
        <v>56</v>
      </c>
      <c r="Q13" s="5" t="str">
        <f>VLOOKUP(P13,Mapping!$A$2:$B$17,2,FALSE)</f>
        <v>Texas</v>
      </c>
      <c r="R13" s="3">
        <v>347290863</v>
      </c>
      <c r="S13" s="3">
        <v>1450666</v>
      </c>
    </row>
    <row r="14" ht="12.75" spans="1:19">
      <c r="A14" s="3" t="s">
        <v>86</v>
      </c>
      <c r="B14" s="3" t="s">
        <v>81</v>
      </c>
      <c r="C14" s="3">
        <v>492623</v>
      </c>
      <c r="D14" s="3">
        <v>2241</v>
      </c>
      <c r="E14" s="3">
        <v>44420</v>
      </c>
      <c r="F14" s="3">
        <v>11272</v>
      </c>
      <c r="G14" s="3">
        <v>2164</v>
      </c>
      <c r="H14" s="3">
        <v>55058</v>
      </c>
      <c r="I14" s="3">
        <v>859612</v>
      </c>
      <c r="J14" s="3">
        <v>72013379</v>
      </c>
      <c r="K14" s="3">
        <v>225267</v>
      </c>
      <c r="L14" s="3">
        <v>4214</v>
      </c>
      <c r="M14" s="3">
        <v>3755</v>
      </c>
      <c r="N14" s="3">
        <v>28001915</v>
      </c>
      <c r="O14" s="3">
        <v>69105</v>
      </c>
      <c r="P14" s="3">
        <v>56</v>
      </c>
      <c r="Q14" s="5" t="str">
        <f>VLOOKUP(P14,Mapping!$A$2:$B$17,2,FALSE)</f>
        <v>Texas</v>
      </c>
      <c r="R14" s="3">
        <v>345840197</v>
      </c>
      <c r="S14" s="3">
        <v>1193835</v>
      </c>
    </row>
    <row r="15" ht="12.75" spans="1:19">
      <c r="A15" s="3" t="s">
        <v>87</v>
      </c>
      <c r="B15" s="3" t="s">
        <v>81</v>
      </c>
      <c r="C15" s="3">
        <v>490382</v>
      </c>
      <c r="D15" s="3">
        <v>1235</v>
      </c>
      <c r="E15" s="3">
        <v>44266</v>
      </c>
      <c r="F15" s="3">
        <v>11536</v>
      </c>
      <c r="G15" s="3">
        <v>1305</v>
      </c>
      <c r="H15" s="3">
        <v>55403</v>
      </c>
      <c r="I15" s="3">
        <v>857448</v>
      </c>
      <c r="J15" s="3">
        <v>71788112</v>
      </c>
      <c r="K15" s="3">
        <v>123611</v>
      </c>
      <c r="L15" s="3">
        <v>4200</v>
      </c>
      <c r="M15" s="3">
        <v>3804</v>
      </c>
      <c r="N15" s="3">
        <v>27932810</v>
      </c>
      <c r="O15" s="3">
        <v>52530</v>
      </c>
      <c r="P15" s="3">
        <v>56</v>
      </c>
      <c r="Q15" s="5" t="str">
        <f>VLOOKUP(P15,Mapping!$A$2:$B$17,2,FALSE)</f>
        <v>Texas</v>
      </c>
      <c r="R15" s="3">
        <v>344646362</v>
      </c>
      <c r="S15" s="3">
        <v>1201247</v>
      </c>
    </row>
    <row r="16" ht="12.75" spans="1:19">
      <c r="A16" s="3" t="s">
        <v>88</v>
      </c>
      <c r="B16" s="3" t="s">
        <v>81</v>
      </c>
      <c r="C16" s="3">
        <v>489147</v>
      </c>
      <c r="D16" s="3">
        <v>1287</v>
      </c>
      <c r="E16" s="3">
        <v>44216</v>
      </c>
      <c r="F16" s="3">
        <v>11862</v>
      </c>
      <c r="G16" s="3">
        <v>997</v>
      </c>
      <c r="H16" s="3">
        <v>56159</v>
      </c>
      <c r="I16" s="3">
        <v>856143</v>
      </c>
      <c r="J16" s="3">
        <v>71664501</v>
      </c>
      <c r="K16" s="3">
        <v>156778</v>
      </c>
      <c r="L16" s="3">
        <v>4197</v>
      </c>
      <c r="M16" s="3">
        <v>3915</v>
      </c>
      <c r="N16" s="3">
        <v>27880280</v>
      </c>
      <c r="O16" s="3">
        <v>58702</v>
      </c>
      <c r="P16" s="3">
        <v>56</v>
      </c>
      <c r="Q16" s="5" t="str">
        <f>VLOOKUP(P16,Mapping!$A$2:$B$17,2,FALSE)</f>
        <v>Texas</v>
      </c>
      <c r="R16" s="3">
        <v>343445115</v>
      </c>
      <c r="S16" s="3">
        <v>1232995</v>
      </c>
    </row>
    <row r="17" ht="12.75" spans="1:19">
      <c r="A17" s="3" t="s">
        <v>89</v>
      </c>
      <c r="B17" s="3" t="s">
        <v>81</v>
      </c>
      <c r="C17" s="3">
        <v>487860</v>
      </c>
      <c r="D17" s="3">
        <v>2160</v>
      </c>
      <c r="E17" s="3">
        <v>44166</v>
      </c>
      <c r="F17" s="3">
        <v>12120</v>
      </c>
      <c r="G17" s="3">
        <v>1732</v>
      </c>
      <c r="H17" s="3">
        <v>58222</v>
      </c>
      <c r="I17" s="3">
        <v>855146</v>
      </c>
      <c r="J17" s="3">
        <v>71507723</v>
      </c>
      <c r="K17" s="3">
        <v>141790</v>
      </c>
      <c r="L17" s="3">
        <v>4197</v>
      </c>
      <c r="M17" s="3">
        <v>3932</v>
      </c>
      <c r="N17" s="3">
        <v>27821578</v>
      </c>
      <c r="O17" s="3">
        <v>72354</v>
      </c>
      <c r="P17" s="3">
        <v>56</v>
      </c>
      <c r="Q17" s="5" t="str">
        <f>VLOOKUP(P17,Mapping!$A$2:$B$17,2,FALSE)</f>
        <v>Texas</v>
      </c>
      <c r="R17" s="3">
        <v>342212120</v>
      </c>
      <c r="S17" s="3">
        <v>1290481</v>
      </c>
    </row>
    <row r="18" ht="12.75" spans="1:19">
      <c r="A18" s="3" t="s">
        <v>90</v>
      </c>
      <c r="B18" s="3" t="s">
        <v>81</v>
      </c>
      <c r="C18" s="3">
        <v>485700</v>
      </c>
      <c r="D18" s="3">
        <v>2477</v>
      </c>
      <c r="E18" s="3">
        <v>44085</v>
      </c>
      <c r="F18" s="3">
        <v>12491</v>
      </c>
      <c r="G18" s="3">
        <v>2674</v>
      </c>
      <c r="H18" s="3">
        <v>59882</v>
      </c>
      <c r="I18" s="3">
        <v>853414</v>
      </c>
      <c r="J18" s="3">
        <v>71365933</v>
      </c>
      <c r="K18" s="3">
        <v>224755</v>
      </c>
      <c r="L18" s="3">
        <v>4187</v>
      </c>
      <c r="M18" s="3">
        <v>4118</v>
      </c>
      <c r="N18" s="3">
        <v>27749224</v>
      </c>
      <c r="O18" s="3">
        <v>74676</v>
      </c>
      <c r="P18" s="3">
        <v>56</v>
      </c>
      <c r="Q18" s="5" t="str">
        <f>VLOOKUP(P18,Mapping!$A$2:$B$17,2,FALSE)</f>
        <v>Texas</v>
      </c>
      <c r="R18" s="3">
        <v>340921639</v>
      </c>
      <c r="S18" s="3">
        <v>1878033</v>
      </c>
    </row>
    <row r="19" ht="12.75" spans="1:19">
      <c r="A19" s="3" t="s">
        <v>91</v>
      </c>
      <c r="B19" s="3" t="s">
        <v>81</v>
      </c>
      <c r="C19" s="3">
        <v>483223</v>
      </c>
      <c r="D19" s="3">
        <v>2616</v>
      </c>
      <c r="E19" s="3">
        <v>43964</v>
      </c>
      <c r="F19" s="3">
        <v>13045</v>
      </c>
      <c r="G19" s="3">
        <v>2497</v>
      </c>
      <c r="H19" s="3">
        <v>62300</v>
      </c>
      <c r="I19" s="3">
        <v>850740</v>
      </c>
      <c r="J19" s="3">
        <v>71141178</v>
      </c>
      <c r="K19" s="3">
        <v>218491</v>
      </c>
      <c r="L19" s="3">
        <v>4178</v>
      </c>
      <c r="M19" s="3">
        <v>4180</v>
      </c>
      <c r="N19" s="3">
        <v>27674548</v>
      </c>
      <c r="O19" s="3">
        <v>66824</v>
      </c>
      <c r="P19" s="3">
        <v>56</v>
      </c>
      <c r="Q19" s="5" t="str">
        <f>VLOOKUP(P19,Mapping!$A$2:$B$17,2,FALSE)</f>
        <v>Texas</v>
      </c>
      <c r="R19" s="3">
        <v>339043606</v>
      </c>
      <c r="S19" s="3">
        <v>1345849</v>
      </c>
    </row>
    <row r="20" ht="12.75" spans="1:19">
      <c r="A20" s="3" t="s">
        <v>92</v>
      </c>
      <c r="B20" s="3" t="s">
        <v>81</v>
      </c>
      <c r="C20" s="3">
        <v>480607</v>
      </c>
      <c r="D20" s="3">
        <v>2348</v>
      </c>
      <c r="E20" s="3">
        <v>43823</v>
      </c>
      <c r="F20" s="3">
        <v>13103</v>
      </c>
      <c r="G20" s="3">
        <v>2857</v>
      </c>
      <c r="H20" s="3">
        <v>63405</v>
      </c>
      <c r="I20" s="3">
        <v>848243</v>
      </c>
      <c r="J20" s="3">
        <v>70922687</v>
      </c>
      <c r="K20" s="3">
        <v>233666</v>
      </c>
      <c r="L20" s="3">
        <v>4154</v>
      </c>
      <c r="M20" s="3">
        <v>4271</v>
      </c>
      <c r="N20" s="3">
        <v>27607724</v>
      </c>
      <c r="O20" s="3">
        <v>66839</v>
      </c>
      <c r="P20" s="3">
        <v>56</v>
      </c>
      <c r="Q20" s="5" t="str">
        <f>VLOOKUP(P20,Mapping!$A$2:$B$17,2,FALSE)</f>
        <v>Texas</v>
      </c>
      <c r="R20" s="3">
        <v>337697757</v>
      </c>
      <c r="S20" s="3">
        <v>1298421</v>
      </c>
    </row>
    <row r="21" ht="12.75" spans="1:19">
      <c r="A21" s="3" t="s">
        <v>93</v>
      </c>
      <c r="B21" s="3" t="s">
        <v>81</v>
      </c>
      <c r="C21" s="3">
        <v>478259</v>
      </c>
      <c r="D21" s="3">
        <v>1353</v>
      </c>
      <c r="E21" s="3">
        <v>43673</v>
      </c>
      <c r="F21" s="3">
        <v>13616</v>
      </c>
      <c r="G21" s="3">
        <v>2094</v>
      </c>
      <c r="H21" s="3">
        <v>64533</v>
      </c>
      <c r="I21" s="3">
        <v>845386</v>
      </c>
      <c r="J21" s="3">
        <v>70689021</v>
      </c>
      <c r="K21" s="3">
        <v>101102</v>
      </c>
      <c r="L21" s="3">
        <v>4149</v>
      </c>
      <c r="M21" s="3">
        <v>4406</v>
      </c>
      <c r="N21" s="3">
        <v>27540885</v>
      </c>
      <c r="O21" s="3">
        <v>56312</v>
      </c>
      <c r="P21" s="3">
        <v>56</v>
      </c>
      <c r="Q21" s="5" t="str">
        <f>VLOOKUP(P21,Mapping!$A$2:$B$17,2,FALSE)</f>
        <v>Texas</v>
      </c>
      <c r="R21" s="3">
        <v>336399336</v>
      </c>
      <c r="S21" s="3">
        <v>1053698</v>
      </c>
    </row>
    <row r="22" ht="12.75" spans="1:19">
      <c r="A22" s="3" t="s">
        <v>94</v>
      </c>
      <c r="B22" s="3" t="s">
        <v>81</v>
      </c>
      <c r="C22" s="3">
        <v>476906</v>
      </c>
      <c r="D22" s="3">
        <v>1078</v>
      </c>
      <c r="E22" s="3">
        <v>43553</v>
      </c>
      <c r="F22" s="3">
        <v>13799</v>
      </c>
      <c r="G22" s="3">
        <v>1130</v>
      </c>
      <c r="H22" s="3">
        <v>65455</v>
      </c>
      <c r="I22" s="3">
        <v>843292</v>
      </c>
      <c r="J22" s="3">
        <v>70587919</v>
      </c>
      <c r="K22" s="3">
        <v>143388</v>
      </c>
      <c r="L22" s="3">
        <v>4143</v>
      </c>
      <c r="M22" s="3">
        <v>4454</v>
      </c>
      <c r="N22" s="3">
        <v>27484573</v>
      </c>
      <c r="O22" s="3">
        <v>55077</v>
      </c>
      <c r="P22" s="3">
        <v>56</v>
      </c>
      <c r="Q22" s="5" t="str">
        <f>VLOOKUP(P22,Mapping!$A$2:$B$17,2,FALSE)</f>
        <v>Texas</v>
      </c>
      <c r="R22" s="3">
        <v>335345638</v>
      </c>
      <c r="S22" s="3">
        <v>1123560</v>
      </c>
    </row>
    <row r="23" ht="12.75" spans="1:19">
      <c r="A23" s="3" t="s">
        <v>95</v>
      </c>
      <c r="B23" s="3" t="s">
        <v>81</v>
      </c>
      <c r="C23" s="3">
        <v>475828</v>
      </c>
      <c r="E23" s="3">
        <v>43516</v>
      </c>
      <c r="F23" s="3">
        <v>14047</v>
      </c>
      <c r="G23" s="3">
        <v>1236</v>
      </c>
      <c r="H23" s="3">
        <v>67023</v>
      </c>
      <c r="I23" s="3">
        <v>842162</v>
      </c>
      <c r="J23" s="3">
        <v>70444531</v>
      </c>
      <c r="K23" s="3">
        <v>171877</v>
      </c>
      <c r="L23" s="3">
        <v>4141</v>
      </c>
      <c r="M23" s="3">
        <v>4538</v>
      </c>
      <c r="N23" s="3">
        <v>27429496</v>
      </c>
      <c r="O23" s="3">
        <v>72164</v>
      </c>
      <c r="P23" s="3">
        <v>56</v>
      </c>
      <c r="Q23" s="5" t="str">
        <f>VLOOKUP(P23,Mapping!$A$2:$B$17,2,FALSE)</f>
        <v>Texas</v>
      </c>
      <c r="R23" s="3">
        <v>334222078</v>
      </c>
      <c r="S23" s="3">
        <v>1439631</v>
      </c>
    </row>
    <row r="24" ht="12.75" spans="1:19">
      <c r="A24" s="3" t="s">
        <v>96</v>
      </c>
      <c r="B24" s="3" t="s">
        <v>81</v>
      </c>
      <c r="C24" s="3">
        <v>474462</v>
      </c>
      <c r="E24" s="3">
        <v>43463</v>
      </c>
      <c r="F24" s="3">
        <v>14396</v>
      </c>
      <c r="G24" s="3">
        <v>1805</v>
      </c>
      <c r="H24" s="3">
        <v>69283</v>
      </c>
      <c r="I24" s="3">
        <v>840926</v>
      </c>
      <c r="J24" s="3">
        <v>70272654</v>
      </c>
      <c r="K24" s="3">
        <v>234293</v>
      </c>
      <c r="L24" s="3">
        <v>4140</v>
      </c>
      <c r="M24" s="3">
        <v>4648</v>
      </c>
      <c r="N24" s="3">
        <v>27357332</v>
      </c>
      <c r="O24" s="3">
        <v>90642</v>
      </c>
      <c r="P24" s="3">
        <v>56</v>
      </c>
      <c r="Q24" s="5" t="str">
        <f>VLOOKUP(P24,Mapping!$A$2:$B$17,2,FALSE)</f>
        <v>Texas</v>
      </c>
      <c r="R24" s="3">
        <v>332782447</v>
      </c>
      <c r="S24" s="3">
        <v>1757608</v>
      </c>
    </row>
    <row r="25" ht="12.75" spans="1:19">
      <c r="A25" s="19">
        <v>44532</v>
      </c>
      <c r="B25" s="3" t="s">
        <v>81</v>
      </c>
      <c r="C25" s="3">
        <v>470995</v>
      </c>
      <c r="E25" s="3">
        <v>43389</v>
      </c>
      <c r="F25" s="3">
        <v>14775</v>
      </c>
      <c r="G25" s="3">
        <v>2347</v>
      </c>
      <c r="H25" s="3">
        <v>71497</v>
      </c>
      <c r="I25" s="3">
        <v>839121</v>
      </c>
      <c r="J25" s="3">
        <v>70038361</v>
      </c>
      <c r="K25" s="3">
        <v>255983</v>
      </c>
      <c r="L25" s="3">
        <v>4126</v>
      </c>
      <c r="M25" s="3">
        <v>4849</v>
      </c>
      <c r="N25" s="3">
        <v>27266690</v>
      </c>
      <c r="O25" s="3">
        <v>101030</v>
      </c>
      <c r="P25" s="3">
        <v>56</v>
      </c>
      <c r="Q25" s="5" t="str">
        <f>VLOOKUP(P25,Mapping!$A$2:$B$17,2,FALSE)</f>
        <v>Texas</v>
      </c>
      <c r="R25" s="3">
        <v>331024839</v>
      </c>
      <c r="S25" s="3">
        <v>1812454</v>
      </c>
    </row>
    <row r="26" ht="12.75" spans="1:19">
      <c r="A26" s="19">
        <v>44502</v>
      </c>
      <c r="B26" s="3" t="s">
        <v>81</v>
      </c>
      <c r="C26" s="3">
        <v>465568</v>
      </c>
      <c r="E26" s="3">
        <v>43291</v>
      </c>
      <c r="F26" s="3">
        <v>15190</v>
      </c>
      <c r="G26" s="3">
        <v>2460</v>
      </c>
      <c r="H26" s="3">
        <v>74225</v>
      </c>
      <c r="I26" s="3">
        <v>836774</v>
      </c>
      <c r="J26" s="3">
        <v>69782378</v>
      </c>
      <c r="K26" s="3">
        <v>260124</v>
      </c>
      <c r="L26" s="3">
        <v>4113</v>
      </c>
      <c r="M26" s="3">
        <v>4970</v>
      </c>
      <c r="N26" s="3">
        <v>27165660</v>
      </c>
      <c r="O26" s="3">
        <v>102417</v>
      </c>
      <c r="P26" s="3">
        <v>56</v>
      </c>
      <c r="Q26" s="5" t="str">
        <f>VLOOKUP(P26,Mapping!$A$2:$B$17,2,FALSE)</f>
        <v>Texas</v>
      </c>
      <c r="R26" s="3">
        <v>329212385</v>
      </c>
      <c r="S26" s="3">
        <v>1855929</v>
      </c>
    </row>
    <row r="27" ht="12.75" spans="1:19">
      <c r="A27" s="19">
        <v>44471</v>
      </c>
      <c r="B27" s="3" t="s">
        <v>81</v>
      </c>
      <c r="C27" s="3">
        <v>461695</v>
      </c>
      <c r="E27" s="3">
        <v>43184</v>
      </c>
      <c r="F27" s="3">
        <v>15788</v>
      </c>
      <c r="G27" s="3">
        <v>3226</v>
      </c>
      <c r="H27" s="3">
        <v>76979</v>
      </c>
      <c r="I27" s="3">
        <v>834314</v>
      </c>
      <c r="J27" s="3">
        <v>69522254</v>
      </c>
      <c r="K27" s="3">
        <v>155861</v>
      </c>
      <c r="L27" s="3">
        <v>4106</v>
      </c>
      <c r="M27" s="3">
        <v>5121</v>
      </c>
      <c r="N27" s="3">
        <v>27063243</v>
      </c>
      <c r="O27" s="3">
        <v>95194</v>
      </c>
      <c r="P27" s="3">
        <v>56</v>
      </c>
      <c r="Q27" s="5" t="str">
        <f>VLOOKUP(P27,Mapping!$A$2:$B$17,2,FALSE)</f>
        <v>Texas</v>
      </c>
      <c r="R27" s="3">
        <v>327356456</v>
      </c>
      <c r="S27" s="3">
        <v>1382709</v>
      </c>
    </row>
    <row r="28" ht="12.75" spans="1:19">
      <c r="A28" s="19">
        <v>44441</v>
      </c>
      <c r="B28" s="3" t="s">
        <v>81</v>
      </c>
      <c r="C28" s="3">
        <v>458250</v>
      </c>
      <c r="E28" s="3">
        <v>43000</v>
      </c>
      <c r="F28" s="3">
        <v>16129</v>
      </c>
      <c r="G28" s="3">
        <v>3144</v>
      </c>
      <c r="H28" s="3">
        <v>79179</v>
      </c>
      <c r="I28" s="3">
        <v>831088</v>
      </c>
      <c r="J28" s="3">
        <v>69366393</v>
      </c>
      <c r="K28" s="3">
        <v>337168</v>
      </c>
      <c r="L28" s="3">
        <v>4092</v>
      </c>
      <c r="M28" s="3">
        <v>5216</v>
      </c>
      <c r="N28" s="3">
        <v>26968049</v>
      </c>
      <c r="O28" s="3">
        <v>92986</v>
      </c>
      <c r="P28" s="3">
        <v>56</v>
      </c>
      <c r="Q28" s="5" t="str">
        <f>VLOOKUP(P28,Mapping!$A$2:$B$17,2,FALSE)</f>
        <v>Texas</v>
      </c>
      <c r="R28" s="3">
        <v>325973747</v>
      </c>
      <c r="S28" s="3">
        <v>1488481</v>
      </c>
    </row>
    <row r="29" ht="12.75" spans="1:19">
      <c r="A29" s="19">
        <v>44410</v>
      </c>
      <c r="B29" s="3" t="s">
        <v>81</v>
      </c>
      <c r="C29" s="3">
        <v>455455</v>
      </c>
      <c r="E29" s="3">
        <v>42833</v>
      </c>
      <c r="F29" s="3">
        <v>16174</v>
      </c>
      <c r="G29" s="3">
        <v>1638</v>
      </c>
      <c r="H29" s="3">
        <v>80055</v>
      </c>
      <c r="I29" s="3">
        <v>827944</v>
      </c>
      <c r="J29" s="3">
        <v>69029225</v>
      </c>
      <c r="K29" s="3">
        <v>142156</v>
      </c>
      <c r="L29" s="3">
        <v>4080</v>
      </c>
      <c r="M29" s="3">
        <v>5260</v>
      </c>
      <c r="N29" s="3">
        <v>26875063</v>
      </c>
      <c r="O29" s="3">
        <v>77737</v>
      </c>
      <c r="P29" s="3">
        <v>56</v>
      </c>
      <c r="Q29" s="5" t="str">
        <f>VLOOKUP(P29,Mapping!$A$2:$B$17,2,FALSE)</f>
        <v>Texas</v>
      </c>
      <c r="R29" s="3">
        <v>324485266</v>
      </c>
      <c r="S29" s="3">
        <v>1400009</v>
      </c>
    </row>
    <row r="30" ht="12.75" spans="1:19">
      <c r="A30" s="19">
        <v>44379</v>
      </c>
      <c r="B30" s="3" t="s">
        <v>81</v>
      </c>
      <c r="C30" s="3">
        <v>454146</v>
      </c>
      <c r="D30" s="3">
        <v>1475</v>
      </c>
      <c r="E30" s="3">
        <v>42779</v>
      </c>
      <c r="F30" s="3">
        <v>16616</v>
      </c>
      <c r="G30" s="3">
        <v>1543</v>
      </c>
      <c r="H30" s="3">
        <v>81439</v>
      </c>
      <c r="I30" s="3">
        <v>826306</v>
      </c>
      <c r="J30" s="3">
        <v>68887069</v>
      </c>
      <c r="K30" s="3">
        <v>208303</v>
      </c>
      <c r="L30" s="3">
        <v>4079</v>
      </c>
      <c r="M30" s="3">
        <v>5342</v>
      </c>
      <c r="N30" s="3">
        <v>26797326</v>
      </c>
      <c r="O30" s="3">
        <v>95994</v>
      </c>
      <c r="P30" s="3">
        <v>56</v>
      </c>
      <c r="Q30" s="5" t="str">
        <f>VLOOKUP(P30,Mapping!$A$2:$B$17,2,FALSE)</f>
        <v>Texas</v>
      </c>
      <c r="R30" s="3">
        <v>323085257</v>
      </c>
      <c r="S30" s="3">
        <v>1498808</v>
      </c>
    </row>
    <row r="31" ht="12.75" spans="1:19">
      <c r="A31" s="19">
        <v>44349</v>
      </c>
      <c r="B31" s="3" t="s">
        <v>81</v>
      </c>
      <c r="C31" s="3">
        <v>452671</v>
      </c>
      <c r="D31" s="3">
        <v>2994</v>
      </c>
      <c r="E31" s="3">
        <v>42730</v>
      </c>
      <c r="F31" s="3">
        <v>17093</v>
      </c>
      <c r="G31" s="3">
        <v>2443</v>
      </c>
      <c r="H31" s="3">
        <v>84233</v>
      </c>
      <c r="I31" s="3">
        <v>824763</v>
      </c>
      <c r="J31" s="3">
        <v>68678766</v>
      </c>
      <c r="K31" s="3">
        <v>282477</v>
      </c>
      <c r="L31" s="3">
        <v>4078</v>
      </c>
      <c r="M31" s="3">
        <v>5475</v>
      </c>
      <c r="N31" s="3">
        <v>26701332</v>
      </c>
      <c r="O31" s="3">
        <v>114557</v>
      </c>
      <c r="P31" s="3">
        <v>56</v>
      </c>
      <c r="Q31" s="5" t="str">
        <f>VLOOKUP(P31,Mapping!$A$2:$B$17,2,FALSE)</f>
        <v>Texas</v>
      </c>
      <c r="R31" s="3">
        <v>321586449</v>
      </c>
      <c r="S31" s="3">
        <v>1888854</v>
      </c>
    </row>
    <row r="32" ht="12.75" spans="1:19">
      <c r="A32" s="19">
        <v>44318</v>
      </c>
      <c r="B32" s="3" t="s">
        <v>81</v>
      </c>
      <c r="C32" s="3">
        <v>449677</v>
      </c>
      <c r="D32" s="3">
        <v>3543</v>
      </c>
      <c r="E32" s="3">
        <v>42626</v>
      </c>
      <c r="F32" s="3">
        <v>17284</v>
      </c>
      <c r="G32" s="3">
        <v>2940</v>
      </c>
      <c r="H32" s="3">
        <v>86373</v>
      </c>
      <c r="I32" s="3">
        <v>822320</v>
      </c>
      <c r="J32" s="3">
        <v>68396289</v>
      </c>
      <c r="K32" s="3">
        <v>270754</v>
      </c>
      <c r="L32" s="3">
        <v>4060</v>
      </c>
      <c r="M32" s="3">
        <v>5596</v>
      </c>
      <c r="N32" s="3">
        <v>26586775</v>
      </c>
      <c r="O32" s="3">
        <v>131146</v>
      </c>
      <c r="P32" s="3">
        <v>56</v>
      </c>
      <c r="Q32" s="5" t="str">
        <f>VLOOKUP(P32,Mapping!$A$2:$B$17,2,FALSE)</f>
        <v>Texas</v>
      </c>
      <c r="R32" s="3">
        <v>319697595</v>
      </c>
      <c r="S32" s="3">
        <v>1868496</v>
      </c>
    </row>
    <row r="33" ht="12.75" spans="1:19">
      <c r="A33" s="19">
        <v>44288</v>
      </c>
      <c r="B33" s="3" t="s">
        <v>81</v>
      </c>
      <c r="C33" s="3">
        <v>446134</v>
      </c>
      <c r="D33" s="3">
        <v>5212</v>
      </c>
      <c r="E33" s="3">
        <v>42472</v>
      </c>
      <c r="F33" s="3">
        <v>17918</v>
      </c>
      <c r="G33" s="3">
        <v>3402</v>
      </c>
      <c r="H33" s="3">
        <v>88668</v>
      </c>
      <c r="I33" s="3">
        <v>819380</v>
      </c>
      <c r="J33" s="3">
        <v>68125535</v>
      </c>
      <c r="K33" s="3">
        <v>217496</v>
      </c>
      <c r="L33" s="3">
        <v>4059</v>
      </c>
      <c r="M33" s="3">
        <v>5732</v>
      </c>
      <c r="N33" s="3">
        <v>26455629</v>
      </c>
      <c r="O33" s="3">
        <v>123907</v>
      </c>
      <c r="P33" s="3">
        <v>56</v>
      </c>
      <c r="Q33" s="5" t="str">
        <f>VLOOKUP(P33,Mapping!$A$2:$B$17,2,FALSE)</f>
        <v>Texas</v>
      </c>
      <c r="R33" s="3">
        <v>317829099</v>
      </c>
      <c r="S33" s="3">
        <v>1663995</v>
      </c>
    </row>
    <row r="34" ht="12.75" spans="1:19">
      <c r="A34" s="19">
        <v>44257</v>
      </c>
      <c r="B34" s="3" t="s">
        <v>81</v>
      </c>
      <c r="C34" s="3">
        <v>440922</v>
      </c>
      <c r="D34" s="3">
        <v>3685</v>
      </c>
      <c r="E34" s="3">
        <v>42323</v>
      </c>
      <c r="F34" s="3">
        <v>18147</v>
      </c>
      <c r="G34" s="3">
        <v>3975</v>
      </c>
      <c r="H34" s="3">
        <v>91440</v>
      </c>
      <c r="I34" s="3">
        <v>815978</v>
      </c>
      <c r="J34" s="3">
        <v>67908039</v>
      </c>
      <c r="K34" s="3">
        <v>224499</v>
      </c>
      <c r="L34" s="3">
        <v>4044</v>
      </c>
      <c r="M34" s="3">
        <v>5920</v>
      </c>
      <c r="N34" s="3">
        <v>26331722</v>
      </c>
      <c r="O34" s="3">
        <v>116960</v>
      </c>
      <c r="P34" s="3">
        <v>56</v>
      </c>
      <c r="Q34" s="5" t="str">
        <f>VLOOKUP(P34,Mapping!$A$2:$B$17,2,FALSE)</f>
        <v>Texas</v>
      </c>
      <c r="R34" s="3">
        <v>316165104</v>
      </c>
      <c r="S34" s="3">
        <v>1384881</v>
      </c>
    </row>
    <row r="35" ht="12.75" spans="1:19">
      <c r="A35" s="19">
        <v>44229</v>
      </c>
      <c r="B35" s="3" t="s">
        <v>81</v>
      </c>
      <c r="C35" s="3">
        <v>437237</v>
      </c>
      <c r="D35" s="3">
        <v>3486</v>
      </c>
      <c r="E35" s="3">
        <v>42148</v>
      </c>
      <c r="F35" s="3">
        <v>18388</v>
      </c>
      <c r="G35" s="3">
        <v>3285</v>
      </c>
      <c r="H35" s="3">
        <v>92880</v>
      </c>
      <c r="I35" s="3">
        <v>812003</v>
      </c>
      <c r="J35" s="3">
        <v>67683540</v>
      </c>
      <c r="K35" s="3">
        <v>167082</v>
      </c>
      <c r="L35" s="3">
        <v>4035</v>
      </c>
      <c r="M35" s="3">
        <v>6047</v>
      </c>
      <c r="N35" s="3">
        <v>26214762</v>
      </c>
      <c r="O35" s="3">
        <v>117616</v>
      </c>
      <c r="P35" s="3">
        <v>56</v>
      </c>
      <c r="Q35" s="5" t="str">
        <f>VLOOKUP(P35,Mapping!$A$2:$B$17,2,FALSE)</f>
        <v>Texas</v>
      </c>
      <c r="R35" s="3">
        <v>314780223</v>
      </c>
      <c r="S35" s="3">
        <v>1385595</v>
      </c>
    </row>
    <row r="36" ht="12.75" spans="1:19">
      <c r="A36" s="19">
        <v>44198</v>
      </c>
      <c r="B36" s="3" t="s">
        <v>81</v>
      </c>
      <c r="C36" s="3">
        <v>433751</v>
      </c>
      <c r="D36" s="3">
        <v>1562</v>
      </c>
      <c r="E36" s="3">
        <v>41998</v>
      </c>
      <c r="F36" s="3">
        <v>18572</v>
      </c>
      <c r="G36" s="3">
        <v>1766</v>
      </c>
      <c r="H36" s="3">
        <v>93536</v>
      </c>
      <c r="I36" s="3">
        <v>808718</v>
      </c>
      <c r="J36" s="3">
        <v>67516458</v>
      </c>
      <c r="K36" s="3">
        <v>344975</v>
      </c>
      <c r="L36" s="3">
        <v>4025</v>
      </c>
      <c r="M36" s="3">
        <v>6086</v>
      </c>
      <c r="N36" s="3">
        <v>26097146</v>
      </c>
      <c r="O36" s="3">
        <v>120200</v>
      </c>
      <c r="P36" s="3">
        <v>56</v>
      </c>
      <c r="Q36" s="5" t="str">
        <f>VLOOKUP(P36,Mapping!$A$2:$B$17,2,FALSE)</f>
        <v>Texas</v>
      </c>
      <c r="R36" s="3">
        <v>313394628</v>
      </c>
      <c r="S36" s="3">
        <v>1507545</v>
      </c>
    </row>
    <row r="37" ht="12.75" spans="1:19">
      <c r="A37" s="3" t="s">
        <v>97</v>
      </c>
      <c r="B37" s="3" t="s">
        <v>98</v>
      </c>
      <c r="C37" s="3">
        <v>432189</v>
      </c>
      <c r="D37" s="3">
        <v>2059</v>
      </c>
      <c r="E37" s="3">
        <v>41934</v>
      </c>
      <c r="F37" s="3">
        <v>18968</v>
      </c>
      <c r="G37" s="3">
        <v>2171</v>
      </c>
      <c r="H37" s="3">
        <v>95013</v>
      </c>
      <c r="I37" s="3">
        <v>806952</v>
      </c>
      <c r="J37" s="3">
        <v>67171483</v>
      </c>
      <c r="K37" s="3">
        <v>224593</v>
      </c>
      <c r="L37" s="3">
        <v>4019</v>
      </c>
      <c r="M37" s="3">
        <v>6291</v>
      </c>
      <c r="N37" s="3">
        <v>25976946</v>
      </c>
      <c r="O37" s="3">
        <v>119367</v>
      </c>
      <c r="P37" s="3">
        <v>56</v>
      </c>
      <c r="Q37" s="5" t="str">
        <f>VLOOKUP(P37,Mapping!$A$2:$B$17,2,FALSE)</f>
        <v>Texas</v>
      </c>
      <c r="R37" s="3">
        <v>311887083</v>
      </c>
      <c r="S37" s="3">
        <v>1725724</v>
      </c>
    </row>
    <row r="38" ht="12.75" spans="1:19">
      <c r="A38" s="3" t="s">
        <v>99</v>
      </c>
      <c r="B38" s="3" t="s">
        <v>98</v>
      </c>
      <c r="C38" s="3">
        <v>430130</v>
      </c>
      <c r="D38" s="3">
        <v>2982</v>
      </c>
      <c r="E38" s="3">
        <v>41872</v>
      </c>
      <c r="F38" s="3">
        <v>19130</v>
      </c>
      <c r="G38" s="3">
        <v>3147</v>
      </c>
      <c r="H38" s="3">
        <v>97561</v>
      </c>
      <c r="I38" s="3">
        <v>804781</v>
      </c>
      <c r="J38" s="3">
        <v>66946890</v>
      </c>
      <c r="K38" s="3">
        <v>232299</v>
      </c>
      <c r="L38" s="3">
        <v>4016</v>
      </c>
      <c r="M38" s="3">
        <v>6329</v>
      </c>
      <c r="N38" s="3">
        <v>25857579</v>
      </c>
      <c r="O38" s="3">
        <v>148824</v>
      </c>
      <c r="P38" s="3">
        <v>56</v>
      </c>
      <c r="Q38" s="5" t="str">
        <f>VLOOKUP(P38,Mapping!$A$2:$B$17,2,FALSE)</f>
        <v>Texas</v>
      </c>
      <c r="R38" s="3">
        <v>310161359</v>
      </c>
      <c r="S38" s="3">
        <v>2139579</v>
      </c>
    </row>
    <row r="39" ht="12.75" spans="1:19">
      <c r="A39" s="3" t="s">
        <v>100</v>
      </c>
      <c r="B39" s="3" t="s">
        <v>98</v>
      </c>
      <c r="C39" s="3">
        <v>427148</v>
      </c>
      <c r="D39" s="3">
        <v>3503</v>
      </c>
      <c r="E39" s="3">
        <v>41758</v>
      </c>
      <c r="F39" s="3">
        <v>19609</v>
      </c>
      <c r="G39" s="3">
        <v>2835</v>
      </c>
      <c r="H39" s="3">
        <v>101003</v>
      </c>
      <c r="I39" s="3">
        <v>801634</v>
      </c>
      <c r="J39" s="3">
        <v>66714591</v>
      </c>
      <c r="K39" s="3">
        <v>284168</v>
      </c>
      <c r="L39" s="3">
        <v>4011</v>
      </c>
      <c r="M39" s="3">
        <v>6483</v>
      </c>
      <c r="N39" s="3">
        <v>25708755</v>
      </c>
      <c r="O39" s="3">
        <v>167111</v>
      </c>
      <c r="P39" s="3">
        <v>56</v>
      </c>
      <c r="Q39" s="5" t="str">
        <f>VLOOKUP(P39,Mapping!$A$2:$B$17,2,FALSE)</f>
        <v>Texas</v>
      </c>
      <c r="R39" s="3">
        <v>308021780</v>
      </c>
      <c r="S39" s="3">
        <v>1955101</v>
      </c>
    </row>
    <row r="40" ht="12.75" spans="1:19">
      <c r="A40" s="3" t="s">
        <v>101</v>
      </c>
      <c r="B40" s="3" t="s">
        <v>98</v>
      </c>
      <c r="C40" s="3">
        <v>423645</v>
      </c>
      <c r="D40" s="3">
        <v>4011</v>
      </c>
      <c r="E40" s="3">
        <v>41588</v>
      </c>
      <c r="F40" s="3">
        <v>20113</v>
      </c>
      <c r="G40" s="3">
        <v>3500</v>
      </c>
      <c r="H40" s="3">
        <v>104303</v>
      </c>
      <c r="I40" s="3">
        <v>798799</v>
      </c>
      <c r="J40" s="3">
        <v>66430423</v>
      </c>
      <c r="K40" s="3">
        <v>269667</v>
      </c>
      <c r="L40" s="3">
        <v>4000</v>
      </c>
      <c r="M40" s="3">
        <v>6642</v>
      </c>
      <c r="N40" s="3">
        <v>25541644</v>
      </c>
      <c r="O40" s="3">
        <v>157306</v>
      </c>
      <c r="P40" s="3">
        <v>56</v>
      </c>
      <c r="Q40" s="5" t="str">
        <f>VLOOKUP(P40,Mapping!$A$2:$B$17,2,FALSE)</f>
        <v>Texas</v>
      </c>
      <c r="R40" s="3">
        <v>306066679</v>
      </c>
      <c r="S40" s="3">
        <v>1936761</v>
      </c>
    </row>
    <row r="41" ht="12.75" spans="1:19">
      <c r="A41" s="3" t="s">
        <v>102</v>
      </c>
      <c r="B41" s="3" t="s">
        <v>98</v>
      </c>
      <c r="C41" s="3">
        <v>419634</v>
      </c>
      <c r="D41" s="3">
        <v>4077</v>
      </c>
      <c r="E41" s="3">
        <v>41402</v>
      </c>
      <c r="F41" s="3">
        <v>20497</v>
      </c>
      <c r="G41" s="3">
        <v>4134</v>
      </c>
      <c r="H41" s="3">
        <v>107444</v>
      </c>
      <c r="I41" s="3">
        <v>795299</v>
      </c>
      <c r="J41" s="3">
        <v>66160756</v>
      </c>
      <c r="K41" s="3">
        <v>244553</v>
      </c>
      <c r="L41" s="3">
        <v>3985</v>
      </c>
      <c r="M41" s="3">
        <v>6806</v>
      </c>
      <c r="N41" s="3">
        <v>25384338</v>
      </c>
      <c r="O41" s="3">
        <v>153985</v>
      </c>
      <c r="P41" s="3">
        <v>56</v>
      </c>
      <c r="Q41" s="5" t="str">
        <f>VLOOKUP(P41,Mapping!$A$2:$B$17,2,FALSE)</f>
        <v>Texas</v>
      </c>
      <c r="R41" s="3">
        <v>304129918</v>
      </c>
      <c r="S41" s="3">
        <v>1626393</v>
      </c>
    </row>
    <row r="42" ht="12.75" spans="1:19">
      <c r="A42" s="3" t="s">
        <v>103</v>
      </c>
      <c r="B42" s="3" t="s">
        <v>98</v>
      </c>
      <c r="C42" s="3">
        <v>415557</v>
      </c>
      <c r="D42" s="3">
        <v>3734</v>
      </c>
      <c r="E42" s="3">
        <v>41205</v>
      </c>
      <c r="F42" s="3">
        <v>20573</v>
      </c>
      <c r="G42" s="3">
        <v>3705</v>
      </c>
      <c r="H42" s="3">
        <v>108960</v>
      </c>
      <c r="I42" s="3">
        <v>791165</v>
      </c>
      <c r="J42" s="3">
        <v>65916203</v>
      </c>
      <c r="K42" s="3">
        <v>377450</v>
      </c>
      <c r="L42" s="3">
        <v>3976</v>
      </c>
      <c r="M42" s="3">
        <v>6832</v>
      </c>
      <c r="N42" s="3">
        <v>25230353</v>
      </c>
      <c r="O42" s="3">
        <v>146448</v>
      </c>
      <c r="P42" s="3">
        <v>56</v>
      </c>
      <c r="Q42" s="5" t="str">
        <f>VLOOKUP(P42,Mapping!$A$2:$B$17,2,FALSE)</f>
        <v>Texas</v>
      </c>
      <c r="R42" s="3">
        <v>302503525</v>
      </c>
      <c r="S42" s="3">
        <v>1733799</v>
      </c>
    </row>
    <row r="43" ht="12.75" spans="1:19">
      <c r="A43" s="3" t="s">
        <v>104</v>
      </c>
      <c r="B43" s="3" t="s">
        <v>98</v>
      </c>
      <c r="C43" s="3">
        <v>411823</v>
      </c>
      <c r="D43" s="3">
        <v>1593</v>
      </c>
      <c r="E43" s="3">
        <v>41028</v>
      </c>
      <c r="F43" s="3">
        <v>20875</v>
      </c>
      <c r="G43" s="3">
        <v>2515</v>
      </c>
      <c r="H43" s="3">
        <v>109936</v>
      </c>
      <c r="I43" s="3">
        <v>787460</v>
      </c>
      <c r="J43" s="3">
        <v>65538753</v>
      </c>
      <c r="K43" s="3">
        <v>217006</v>
      </c>
      <c r="L43" s="3">
        <v>3949</v>
      </c>
      <c r="M43" s="3">
        <v>6857</v>
      </c>
      <c r="N43" s="3">
        <v>25083905</v>
      </c>
      <c r="O43" s="3">
        <v>133454</v>
      </c>
      <c r="P43" s="3">
        <v>56</v>
      </c>
      <c r="Q43" s="5" t="str">
        <f>VLOOKUP(P43,Mapping!$A$2:$B$17,2,FALSE)</f>
        <v>Texas</v>
      </c>
      <c r="R43" s="3">
        <v>300769726</v>
      </c>
      <c r="S43" s="3">
        <v>1630391</v>
      </c>
    </row>
    <row r="44" ht="12.75" spans="1:19">
      <c r="A44" s="3" t="s">
        <v>105</v>
      </c>
      <c r="B44" s="3" t="s">
        <v>98</v>
      </c>
      <c r="C44" s="3">
        <v>410230</v>
      </c>
      <c r="D44" s="3">
        <v>1944</v>
      </c>
      <c r="E44" s="3">
        <v>40931</v>
      </c>
      <c r="F44" s="3">
        <v>21168</v>
      </c>
      <c r="G44" s="3">
        <v>1909</v>
      </c>
      <c r="H44" s="3">
        <v>110628</v>
      </c>
      <c r="I44" s="3">
        <v>784945</v>
      </c>
      <c r="J44" s="3">
        <v>65321747</v>
      </c>
      <c r="K44" s="3">
        <v>223447</v>
      </c>
      <c r="L44" s="3">
        <v>3943</v>
      </c>
      <c r="M44" s="3">
        <v>6989</v>
      </c>
      <c r="N44" s="3">
        <v>24950451</v>
      </c>
      <c r="O44" s="3">
        <v>144234</v>
      </c>
      <c r="P44" s="3">
        <v>56</v>
      </c>
      <c r="Q44" s="5" t="str">
        <f>VLOOKUP(P44,Mapping!$A$2:$B$17,2,FALSE)</f>
        <v>Texas</v>
      </c>
      <c r="R44" s="3">
        <v>299139335</v>
      </c>
      <c r="S44" s="3">
        <v>1792892</v>
      </c>
    </row>
    <row r="45" ht="12.75" spans="1:19">
      <c r="A45" s="3" t="s">
        <v>106</v>
      </c>
      <c r="B45" s="3" t="s">
        <v>98</v>
      </c>
      <c r="C45" s="3">
        <v>408286</v>
      </c>
      <c r="D45" s="3">
        <v>3591</v>
      </c>
      <c r="E45" s="3">
        <v>40853</v>
      </c>
      <c r="F45" s="3">
        <v>21657</v>
      </c>
      <c r="G45" s="3">
        <v>6652</v>
      </c>
      <c r="H45" s="3">
        <v>113609</v>
      </c>
      <c r="I45" s="3">
        <v>783036</v>
      </c>
      <c r="J45" s="3">
        <v>65098300</v>
      </c>
      <c r="K45" s="3">
        <v>274547</v>
      </c>
      <c r="L45" s="3">
        <v>3941</v>
      </c>
      <c r="M45" s="3">
        <v>7110</v>
      </c>
      <c r="N45" s="3">
        <v>24806217</v>
      </c>
      <c r="O45" s="3">
        <v>177118</v>
      </c>
      <c r="P45" s="3">
        <v>56</v>
      </c>
      <c r="Q45" s="5" t="str">
        <f>VLOOKUP(P45,Mapping!$A$2:$B$17,2,FALSE)</f>
        <v>Texas</v>
      </c>
      <c r="R45" s="3">
        <v>297346443</v>
      </c>
      <c r="S45" s="3">
        <v>1990072</v>
      </c>
    </row>
    <row r="46" ht="12.75" spans="1:19">
      <c r="A46" s="3" t="s">
        <v>107</v>
      </c>
      <c r="B46" s="3" t="s">
        <v>98</v>
      </c>
      <c r="C46" s="3">
        <v>404695</v>
      </c>
      <c r="D46" s="3">
        <v>3980</v>
      </c>
      <c r="E46" s="3">
        <v>40687</v>
      </c>
      <c r="F46" s="3">
        <v>22008</v>
      </c>
      <c r="G46" s="3">
        <v>4325</v>
      </c>
      <c r="H46" s="3">
        <v>116264</v>
      </c>
      <c r="I46" s="3">
        <v>776384</v>
      </c>
      <c r="J46" s="3">
        <v>64823753</v>
      </c>
      <c r="K46" s="3">
        <v>284392</v>
      </c>
      <c r="L46" s="3">
        <v>3919</v>
      </c>
      <c r="M46" s="3">
        <v>7236</v>
      </c>
      <c r="N46" s="3">
        <v>24629099</v>
      </c>
      <c r="O46" s="3">
        <v>190915</v>
      </c>
      <c r="P46" s="3">
        <v>56</v>
      </c>
      <c r="Q46" s="5" t="str">
        <f>VLOOKUP(P46,Mapping!$A$2:$B$17,2,FALSE)</f>
        <v>Texas</v>
      </c>
      <c r="R46" s="3">
        <v>295356371</v>
      </c>
      <c r="S46" s="3">
        <v>2022028</v>
      </c>
    </row>
    <row r="47" ht="12.75" spans="1:19">
      <c r="A47" s="3" t="s">
        <v>108</v>
      </c>
      <c r="B47" s="3" t="s">
        <v>98</v>
      </c>
      <c r="C47" s="3">
        <v>400715</v>
      </c>
      <c r="D47" s="3">
        <v>3878</v>
      </c>
      <c r="E47" s="3">
        <v>40481</v>
      </c>
      <c r="F47" s="3">
        <v>22309</v>
      </c>
      <c r="G47" s="3">
        <v>4053</v>
      </c>
      <c r="H47" s="3">
        <v>119949</v>
      </c>
      <c r="I47" s="3">
        <v>772059</v>
      </c>
      <c r="J47" s="3">
        <v>64539361</v>
      </c>
      <c r="K47" s="3">
        <v>256168</v>
      </c>
      <c r="L47" s="3">
        <v>3910</v>
      </c>
      <c r="M47" s="3">
        <v>7370</v>
      </c>
      <c r="N47" s="3">
        <v>24438184</v>
      </c>
      <c r="O47" s="3">
        <v>186275</v>
      </c>
      <c r="P47" s="3">
        <v>56</v>
      </c>
      <c r="Q47" s="5" t="str">
        <f>VLOOKUP(P47,Mapping!$A$2:$B$17,2,FALSE)</f>
        <v>Texas</v>
      </c>
      <c r="R47" s="3">
        <v>293334343</v>
      </c>
      <c r="S47" s="3">
        <v>1922155</v>
      </c>
    </row>
    <row r="48" ht="12.75" spans="1:19">
      <c r="A48" s="3" t="s">
        <v>109</v>
      </c>
      <c r="B48" s="3" t="s">
        <v>98</v>
      </c>
      <c r="C48" s="3">
        <v>396837</v>
      </c>
      <c r="D48" s="3">
        <v>4409</v>
      </c>
      <c r="E48" s="3">
        <v>40340</v>
      </c>
      <c r="F48" s="3">
        <v>22809</v>
      </c>
      <c r="G48" s="3">
        <v>5105</v>
      </c>
      <c r="H48" s="3">
        <v>122700</v>
      </c>
      <c r="I48" s="3">
        <v>768006</v>
      </c>
      <c r="J48" s="3">
        <v>64283193</v>
      </c>
      <c r="K48" s="3">
        <v>312902</v>
      </c>
      <c r="L48" s="3">
        <v>3897</v>
      </c>
      <c r="M48" s="3">
        <v>7564</v>
      </c>
      <c r="N48" s="3">
        <v>24251909</v>
      </c>
      <c r="O48" s="3">
        <v>189203</v>
      </c>
      <c r="P48" s="3">
        <v>56</v>
      </c>
      <c r="Q48" s="5" t="str">
        <f>VLOOKUP(P48,Mapping!$A$2:$B$17,2,FALSE)</f>
        <v>Texas</v>
      </c>
      <c r="R48" s="3">
        <v>291412188</v>
      </c>
      <c r="S48" s="3">
        <v>1821802</v>
      </c>
    </row>
    <row r="49" ht="12.75" spans="1:19">
      <c r="A49" s="3" t="s">
        <v>110</v>
      </c>
      <c r="B49" s="3" t="s">
        <v>98</v>
      </c>
      <c r="C49" s="3">
        <v>392428</v>
      </c>
      <c r="D49" s="3">
        <v>2141</v>
      </c>
      <c r="E49" s="3">
        <v>40103</v>
      </c>
      <c r="F49" s="3">
        <v>23029</v>
      </c>
      <c r="G49" s="3">
        <v>3206</v>
      </c>
      <c r="H49" s="3">
        <v>123820</v>
      </c>
      <c r="I49" s="3">
        <v>762901</v>
      </c>
      <c r="J49" s="3">
        <v>63970291</v>
      </c>
      <c r="K49" s="3">
        <v>370922</v>
      </c>
      <c r="L49" s="3">
        <v>3883</v>
      </c>
      <c r="M49" s="3">
        <v>7688</v>
      </c>
      <c r="N49" s="3">
        <v>24062706</v>
      </c>
      <c r="O49" s="3">
        <v>146626</v>
      </c>
      <c r="P49" s="3">
        <v>56</v>
      </c>
      <c r="Q49" s="5" t="str">
        <f>VLOOKUP(P49,Mapping!$A$2:$B$17,2,FALSE)</f>
        <v>Texas</v>
      </c>
      <c r="R49" s="3">
        <v>289590386</v>
      </c>
      <c r="S49" s="3">
        <v>1637938</v>
      </c>
    </row>
    <row r="50" ht="12.75" spans="1:19">
      <c r="A50" s="3" t="s">
        <v>111</v>
      </c>
      <c r="B50" s="3" t="s">
        <v>98</v>
      </c>
      <c r="C50" s="3">
        <v>390287</v>
      </c>
      <c r="D50" s="3">
        <v>1395</v>
      </c>
      <c r="E50" s="3">
        <v>39973</v>
      </c>
      <c r="F50" s="3">
        <v>23226</v>
      </c>
      <c r="G50" s="3">
        <v>2839</v>
      </c>
      <c r="H50" s="3">
        <v>123848</v>
      </c>
      <c r="I50" s="3">
        <v>759695</v>
      </c>
      <c r="J50" s="3">
        <v>63599369</v>
      </c>
      <c r="K50" s="3">
        <v>192825</v>
      </c>
      <c r="L50" s="3">
        <v>3865</v>
      </c>
      <c r="M50" s="3">
        <v>7772</v>
      </c>
      <c r="N50" s="3">
        <v>23916080</v>
      </c>
      <c r="O50" s="3">
        <v>150792</v>
      </c>
      <c r="P50" s="3">
        <v>56</v>
      </c>
      <c r="Q50" s="5" t="str">
        <f>VLOOKUP(P50,Mapping!$A$2:$B$17,2,FALSE)</f>
        <v>Texas</v>
      </c>
      <c r="R50" s="3">
        <v>287952448</v>
      </c>
      <c r="S50" s="3">
        <v>1771268</v>
      </c>
    </row>
    <row r="51" ht="12.75" spans="1:19">
      <c r="A51" s="3" t="s">
        <v>112</v>
      </c>
      <c r="B51" s="3" t="s">
        <v>98</v>
      </c>
      <c r="C51" s="3">
        <v>388892</v>
      </c>
      <c r="D51" s="3">
        <v>2053</v>
      </c>
      <c r="E51" s="3">
        <v>39864</v>
      </c>
      <c r="F51" s="3">
        <v>23432</v>
      </c>
      <c r="G51" s="3">
        <v>2167</v>
      </c>
      <c r="H51" s="3">
        <v>124387</v>
      </c>
      <c r="I51" s="3">
        <v>756856</v>
      </c>
      <c r="J51" s="3">
        <v>63406544</v>
      </c>
      <c r="K51" s="3">
        <v>277842</v>
      </c>
      <c r="L51" s="3">
        <v>3860</v>
      </c>
      <c r="M51" s="3">
        <v>7797</v>
      </c>
      <c r="N51" s="3">
        <v>23765288</v>
      </c>
      <c r="O51" s="3">
        <v>187218</v>
      </c>
      <c r="P51" s="3">
        <v>56</v>
      </c>
      <c r="Q51" s="5" t="str">
        <f>VLOOKUP(P51,Mapping!$A$2:$B$17,2,FALSE)</f>
        <v>Texas</v>
      </c>
      <c r="R51" s="3">
        <v>286181180</v>
      </c>
      <c r="S51" s="3">
        <v>1916756</v>
      </c>
    </row>
    <row r="52" ht="12.75" spans="1:19">
      <c r="A52" s="3" t="s">
        <v>113</v>
      </c>
      <c r="B52" s="3" t="s">
        <v>98</v>
      </c>
      <c r="C52" s="3">
        <v>386839</v>
      </c>
      <c r="D52" s="3">
        <v>3709</v>
      </c>
      <c r="E52" s="3">
        <v>39797</v>
      </c>
      <c r="F52" s="3">
        <v>23524</v>
      </c>
      <c r="G52" s="3">
        <v>4039</v>
      </c>
      <c r="H52" s="3">
        <v>126139</v>
      </c>
      <c r="I52" s="3">
        <v>754689</v>
      </c>
      <c r="J52" s="3">
        <v>63128702</v>
      </c>
      <c r="K52" s="3">
        <v>226342</v>
      </c>
      <c r="L52" s="3">
        <v>3858</v>
      </c>
      <c r="M52" s="3">
        <v>7755</v>
      </c>
      <c r="N52" s="3">
        <v>23578070</v>
      </c>
      <c r="O52" s="3">
        <v>218085</v>
      </c>
      <c r="P52" s="3">
        <v>56</v>
      </c>
      <c r="Q52" s="5" t="str">
        <f>VLOOKUP(P52,Mapping!$A$2:$B$17,2,FALSE)</f>
        <v>Texas</v>
      </c>
      <c r="R52" s="3">
        <v>284264424</v>
      </c>
      <c r="S52" s="3">
        <v>2116224</v>
      </c>
    </row>
    <row r="53" ht="12.75" spans="1:19">
      <c r="A53" s="3" t="s">
        <v>114</v>
      </c>
      <c r="B53" s="3" t="s">
        <v>98</v>
      </c>
      <c r="C53" s="3">
        <v>383130</v>
      </c>
      <c r="D53" s="3">
        <v>3679</v>
      </c>
      <c r="E53" s="3">
        <v>39626</v>
      </c>
      <c r="F53" s="3">
        <v>23593</v>
      </c>
      <c r="G53" s="3">
        <v>4000</v>
      </c>
      <c r="H53" s="3">
        <v>127235</v>
      </c>
      <c r="I53" s="3">
        <v>750650</v>
      </c>
      <c r="J53" s="3">
        <v>62902360</v>
      </c>
      <c r="K53" s="3">
        <v>410997</v>
      </c>
      <c r="L53" s="3">
        <v>3845</v>
      </c>
      <c r="M53" s="3">
        <v>7772</v>
      </c>
      <c r="N53" s="3">
        <v>23359985</v>
      </c>
      <c r="O53" s="3">
        <v>246454</v>
      </c>
      <c r="P53" s="3">
        <v>56</v>
      </c>
      <c r="Q53" s="5" t="str">
        <f>VLOOKUP(P53,Mapping!$A$2:$B$17,2,FALSE)</f>
        <v>Texas</v>
      </c>
      <c r="R53" s="3">
        <v>282148200</v>
      </c>
      <c r="S53" s="3">
        <v>2309884</v>
      </c>
    </row>
    <row r="54" ht="12.75" spans="1:19">
      <c r="A54" s="3" t="s">
        <v>115</v>
      </c>
      <c r="B54" s="3" t="s">
        <v>98</v>
      </c>
      <c r="C54" s="3">
        <v>379451</v>
      </c>
      <c r="D54" s="3">
        <v>3915</v>
      </c>
      <c r="E54" s="3">
        <v>39418</v>
      </c>
      <c r="F54" s="3">
        <v>23891</v>
      </c>
      <c r="G54" s="3">
        <v>3792</v>
      </c>
      <c r="H54" s="3">
        <v>128947</v>
      </c>
      <c r="I54" s="3">
        <v>746650</v>
      </c>
      <c r="J54" s="3">
        <v>62491363</v>
      </c>
      <c r="K54" s="3">
        <v>305894</v>
      </c>
      <c r="L54" s="3">
        <v>3829</v>
      </c>
      <c r="M54" s="3">
        <v>7878</v>
      </c>
      <c r="N54" s="3">
        <v>23113531</v>
      </c>
      <c r="O54" s="3">
        <v>225616</v>
      </c>
      <c r="P54" s="3">
        <v>56</v>
      </c>
      <c r="Q54" s="5" t="str">
        <f>VLOOKUP(P54,Mapping!$A$2:$B$17,2,FALSE)</f>
        <v>Texas</v>
      </c>
      <c r="R54" s="3">
        <v>279838316</v>
      </c>
      <c r="S54" s="3">
        <v>2048899</v>
      </c>
    </row>
    <row r="55" ht="12.75" spans="1:19">
      <c r="A55" s="3" t="s">
        <v>116</v>
      </c>
      <c r="B55" s="3" t="s">
        <v>98</v>
      </c>
      <c r="C55" s="3">
        <v>375536</v>
      </c>
      <c r="D55" s="3">
        <v>4087</v>
      </c>
      <c r="E55" s="3">
        <v>39248</v>
      </c>
      <c r="F55" s="3">
        <v>23857</v>
      </c>
      <c r="G55" s="3">
        <v>5312</v>
      </c>
      <c r="H55" s="3">
        <v>130391</v>
      </c>
      <c r="I55" s="3">
        <v>742858</v>
      </c>
      <c r="J55" s="3">
        <v>62185469</v>
      </c>
      <c r="K55" s="3">
        <v>237885</v>
      </c>
      <c r="L55" s="3">
        <v>3811</v>
      </c>
      <c r="M55" s="3">
        <v>7902</v>
      </c>
      <c r="N55" s="3">
        <v>22887915</v>
      </c>
      <c r="O55" s="3">
        <v>224491</v>
      </c>
      <c r="P55" s="3">
        <v>56</v>
      </c>
      <c r="Q55" s="5" t="str">
        <f>VLOOKUP(P55,Mapping!$A$2:$B$17,2,FALSE)</f>
        <v>Texas</v>
      </c>
      <c r="R55" s="3">
        <v>277789417</v>
      </c>
      <c r="S55" s="3">
        <v>1827396</v>
      </c>
    </row>
    <row r="56" ht="12.75" spans="1:19">
      <c r="A56" s="19">
        <v>44531</v>
      </c>
      <c r="B56" s="3" t="s">
        <v>98</v>
      </c>
      <c r="C56" s="3">
        <v>371449</v>
      </c>
      <c r="D56" s="3">
        <v>4064</v>
      </c>
      <c r="E56" s="3">
        <v>39049</v>
      </c>
      <c r="F56" s="3">
        <v>23881</v>
      </c>
      <c r="G56" s="3">
        <v>4657</v>
      </c>
      <c r="H56" s="3">
        <v>131326</v>
      </c>
      <c r="I56" s="3">
        <v>737546</v>
      </c>
      <c r="J56" s="3">
        <v>61947584</v>
      </c>
      <c r="K56" s="3">
        <v>428795</v>
      </c>
      <c r="L56" s="3">
        <v>3796</v>
      </c>
      <c r="M56" s="3">
        <v>7879</v>
      </c>
      <c r="N56" s="3">
        <v>22663424</v>
      </c>
      <c r="O56" s="3">
        <v>218020</v>
      </c>
      <c r="P56" s="3">
        <v>56</v>
      </c>
      <c r="Q56" s="5" t="str">
        <f>VLOOKUP(P56,Mapping!$A$2:$B$17,2,FALSE)</f>
        <v>Texas</v>
      </c>
      <c r="R56" s="3">
        <v>275962021</v>
      </c>
      <c r="S56" s="3">
        <v>1944234</v>
      </c>
    </row>
    <row r="57" ht="12.75" spans="1:19">
      <c r="A57" s="19">
        <v>44501</v>
      </c>
      <c r="B57" s="3" t="s">
        <v>98</v>
      </c>
      <c r="C57" s="3">
        <v>367385</v>
      </c>
      <c r="D57" s="3">
        <v>1733</v>
      </c>
      <c r="E57" s="3">
        <v>38823</v>
      </c>
      <c r="F57" s="3">
        <v>23501</v>
      </c>
      <c r="G57" s="3">
        <v>3045</v>
      </c>
      <c r="H57" s="3">
        <v>129793</v>
      </c>
      <c r="I57" s="3">
        <v>732889</v>
      </c>
      <c r="J57" s="3">
        <v>61518789</v>
      </c>
      <c r="K57" s="3">
        <v>225808</v>
      </c>
      <c r="L57" s="3">
        <v>3773</v>
      </c>
      <c r="M57" s="3">
        <v>7786</v>
      </c>
      <c r="N57" s="3">
        <v>22445404</v>
      </c>
      <c r="O57" s="3">
        <v>195255</v>
      </c>
      <c r="P57" s="3">
        <v>56</v>
      </c>
      <c r="Q57" s="5" t="str">
        <f>VLOOKUP(P57,Mapping!$A$2:$B$17,2,FALSE)</f>
        <v>Texas</v>
      </c>
      <c r="R57" s="3">
        <v>274017787</v>
      </c>
      <c r="S57" s="3">
        <v>1695767</v>
      </c>
    </row>
    <row r="58" ht="12.75" spans="1:19">
      <c r="A58" s="19">
        <v>44470</v>
      </c>
      <c r="B58" s="3" t="s">
        <v>98</v>
      </c>
      <c r="C58" s="3">
        <v>365652</v>
      </c>
      <c r="D58" s="3">
        <v>2068</v>
      </c>
      <c r="E58" s="3">
        <v>38706</v>
      </c>
      <c r="F58" s="3">
        <v>23640</v>
      </c>
      <c r="G58" s="3">
        <v>2413</v>
      </c>
      <c r="H58" s="3">
        <v>129223</v>
      </c>
      <c r="I58" s="3">
        <v>729844</v>
      </c>
      <c r="J58" s="3">
        <v>61292981</v>
      </c>
      <c r="K58" s="3">
        <v>270382</v>
      </c>
      <c r="L58" s="3">
        <v>3771</v>
      </c>
      <c r="M58" s="3">
        <v>7878</v>
      </c>
      <c r="N58" s="3">
        <v>22250149</v>
      </c>
      <c r="O58" s="3">
        <v>228732</v>
      </c>
      <c r="P58" s="3">
        <v>56</v>
      </c>
      <c r="Q58" s="5" t="str">
        <f>VLOOKUP(P58,Mapping!$A$2:$B$17,2,FALSE)</f>
        <v>Texas</v>
      </c>
      <c r="R58" s="3">
        <v>272322020</v>
      </c>
      <c r="S58" s="3">
        <v>2051661</v>
      </c>
    </row>
    <row r="59" ht="12.75" spans="1:19">
      <c r="A59" s="19">
        <v>44440</v>
      </c>
      <c r="B59" s="3" t="s">
        <v>98</v>
      </c>
      <c r="C59" s="3">
        <v>363584</v>
      </c>
      <c r="D59" s="3">
        <v>3537</v>
      </c>
      <c r="E59" s="3">
        <v>38607</v>
      </c>
      <c r="F59" s="3">
        <v>23718</v>
      </c>
      <c r="G59" s="3">
        <v>6683</v>
      </c>
      <c r="H59" s="3">
        <v>130781</v>
      </c>
      <c r="I59" s="3">
        <v>727431</v>
      </c>
      <c r="J59" s="3">
        <v>61022599</v>
      </c>
      <c r="K59" s="3">
        <v>290183</v>
      </c>
      <c r="L59" s="3">
        <v>3767</v>
      </c>
      <c r="M59" s="3">
        <v>7791</v>
      </c>
      <c r="N59" s="3">
        <v>22021417</v>
      </c>
      <c r="O59" s="3">
        <v>269368</v>
      </c>
      <c r="P59" s="3">
        <v>56</v>
      </c>
      <c r="Q59" s="5" t="str">
        <f>VLOOKUP(P59,Mapping!$A$2:$B$17,2,FALSE)</f>
        <v>Texas</v>
      </c>
      <c r="R59" s="3">
        <v>270270359</v>
      </c>
      <c r="S59" s="3">
        <v>2137700</v>
      </c>
    </row>
    <row r="60" ht="12.75" spans="1:19">
      <c r="A60" s="19">
        <v>44409</v>
      </c>
      <c r="B60" s="3" t="s">
        <v>98</v>
      </c>
      <c r="C60" s="3">
        <v>360047</v>
      </c>
      <c r="D60" s="3">
        <v>3780</v>
      </c>
      <c r="E60" s="3">
        <v>38432</v>
      </c>
      <c r="F60" s="3">
        <v>23912</v>
      </c>
      <c r="G60" s="3">
        <v>4705</v>
      </c>
      <c r="H60" s="3">
        <v>131921</v>
      </c>
      <c r="I60" s="3">
        <v>720748</v>
      </c>
      <c r="J60" s="3">
        <v>60732416</v>
      </c>
      <c r="K60" s="3">
        <v>320284</v>
      </c>
      <c r="L60" s="3">
        <v>3756</v>
      </c>
      <c r="M60" s="3">
        <v>7908</v>
      </c>
      <c r="N60" s="3">
        <v>21752049</v>
      </c>
      <c r="O60" s="3">
        <v>295121</v>
      </c>
      <c r="P60" s="3">
        <v>56</v>
      </c>
      <c r="Q60" s="5" t="str">
        <f>VLOOKUP(P60,Mapping!$A$2:$B$17,2,FALSE)</f>
        <v>Texas</v>
      </c>
      <c r="R60" s="3">
        <v>268132659</v>
      </c>
      <c r="S60" s="3">
        <v>2146223</v>
      </c>
    </row>
    <row r="61" ht="12.75" spans="1:19">
      <c r="A61" s="19">
        <v>44378</v>
      </c>
      <c r="B61" s="3" t="s">
        <v>98</v>
      </c>
      <c r="C61" s="3">
        <v>356267</v>
      </c>
      <c r="D61" s="3">
        <v>4079</v>
      </c>
      <c r="E61" s="3">
        <v>38236</v>
      </c>
      <c r="F61" s="3">
        <v>23821</v>
      </c>
      <c r="G61" s="3">
        <v>5312</v>
      </c>
      <c r="H61" s="3">
        <v>132370</v>
      </c>
      <c r="I61" s="3">
        <v>716043</v>
      </c>
      <c r="J61" s="3">
        <v>60412132</v>
      </c>
      <c r="K61" s="3">
        <v>246578</v>
      </c>
      <c r="L61" s="3">
        <v>3748</v>
      </c>
      <c r="M61" s="3">
        <v>7900</v>
      </c>
      <c r="N61" s="3">
        <v>21456928</v>
      </c>
      <c r="O61" s="3">
        <v>272043</v>
      </c>
      <c r="P61" s="3">
        <v>56</v>
      </c>
      <c r="Q61" s="5" t="str">
        <f>VLOOKUP(P61,Mapping!$A$2:$B$17,2,FALSE)</f>
        <v>Texas</v>
      </c>
      <c r="R61" s="3">
        <v>265986436</v>
      </c>
      <c r="S61" s="3">
        <v>1928262</v>
      </c>
    </row>
    <row r="62" ht="12.75" spans="1:19">
      <c r="A62" s="19">
        <v>44348</v>
      </c>
      <c r="B62" s="3" t="s">
        <v>98</v>
      </c>
      <c r="C62" s="3">
        <v>352188</v>
      </c>
      <c r="D62" s="3">
        <v>3902</v>
      </c>
      <c r="E62" s="3">
        <v>38064</v>
      </c>
      <c r="F62" s="3">
        <v>23708</v>
      </c>
      <c r="G62" s="3">
        <v>6607</v>
      </c>
      <c r="H62" s="3">
        <v>132474</v>
      </c>
      <c r="I62" s="3">
        <v>710731</v>
      </c>
      <c r="J62" s="3">
        <v>60165554</v>
      </c>
      <c r="K62" s="3">
        <v>263088</v>
      </c>
      <c r="L62" s="3">
        <v>3739</v>
      </c>
      <c r="M62" s="3">
        <v>7946</v>
      </c>
      <c r="N62" s="3">
        <v>21184885</v>
      </c>
      <c r="O62" s="3">
        <v>250184</v>
      </c>
      <c r="P62" s="3">
        <v>56</v>
      </c>
      <c r="Q62" s="5" t="str">
        <f>VLOOKUP(P62,Mapping!$A$2:$B$17,2,FALSE)</f>
        <v>Texas</v>
      </c>
      <c r="R62" s="3">
        <v>264058174</v>
      </c>
      <c r="S62" s="3">
        <v>1650493</v>
      </c>
    </row>
    <row r="63" ht="12.75" spans="1:19">
      <c r="A63" s="19">
        <v>44317</v>
      </c>
      <c r="B63" s="3" t="s">
        <v>98</v>
      </c>
      <c r="C63" s="3">
        <v>348286</v>
      </c>
      <c r="D63" s="3">
        <v>3484</v>
      </c>
      <c r="E63" s="3">
        <v>37841</v>
      </c>
      <c r="F63" s="3">
        <v>23509</v>
      </c>
      <c r="G63" s="3">
        <v>4290</v>
      </c>
      <c r="H63" s="3">
        <v>131195</v>
      </c>
      <c r="I63" s="3">
        <v>704124</v>
      </c>
      <c r="J63" s="3">
        <v>59902466</v>
      </c>
      <c r="K63" s="3">
        <v>480256</v>
      </c>
      <c r="L63" s="3">
        <v>3718</v>
      </c>
      <c r="M63" s="3">
        <v>7976</v>
      </c>
      <c r="N63" s="3">
        <v>20934701</v>
      </c>
      <c r="O63" s="3">
        <v>219075</v>
      </c>
      <c r="P63" s="3">
        <v>56</v>
      </c>
      <c r="Q63" s="5" t="str">
        <f>VLOOKUP(P63,Mapping!$A$2:$B$17,2,FALSE)</f>
        <v>Texas</v>
      </c>
      <c r="R63" s="3">
        <v>262407681</v>
      </c>
      <c r="S63" s="3">
        <v>1721007</v>
      </c>
    </row>
    <row r="64" ht="12.75" spans="1:19">
      <c r="A64" s="19">
        <v>44287</v>
      </c>
      <c r="B64" s="3" t="s">
        <v>98</v>
      </c>
      <c r="C64" s="3">
        <v>344802</v>
      </c>
      <c r="D64" s="3">
        <v>1547</v>
      </c>
      <c r="E64" s="3">
        <v>37586</v>
      </c>
      <c r="F64" s="3">
        <v>23435</v>
      </c>
      <c r="G64" s="3">
        <v>3892</v>
      </c>
      <c r="H64" s="3">
        <v>128210</v>
      </c>
      <c r="I64" s="3">
        <v>699834</v>
      </c>
      <c r="J64" s="3">
        <v>59422210</v>
      </c>
      <c r="K64" s="3">
        <v>148614</v>
      </c>
      <c r="L64" s="3">
        <v>3692</v>
      </c>
      <c r="M64" s="3">
        <v>7930</v>
      </c>
      <c r="N64" s="3">
        <v>20715626</v>
      </c>
      <c r="O64" s="3">
        <v>179571</v>
      </c>
      <c r="P64" s="3">
        <v>56</v>
      </c>
      <c r="Q64" s="5" t="str">
        <f>VLOOKUP(P64,Mapping!$A$2:$B$17,2,FALSE)</f>
        <v>Texas</v>
      </c>
      <c r="R64" s="3">
        <v>260686674</v>
      </c>
      <c r="S64" s="3">
        <v>1512611</v>
      </c>
    </row>
    <row r="65" ht="12.75" spans="1:19">
      <c r="A65" s="19">
        <v>44256</v>
      </c>
      <c r="B65" s="3" t="s">
        <v>98</v>
      </c>
      <c r="C65" s="3">
        <v>343255</v>
      </c>
      <c r="D65" s="3">
        <v>1455</v>
      </c>
      <c r="E65" s="3">
        <v>37433</v>
      </c>
      <c r="F65" s="3">
        <v>23243</v>
      </c>
      <c r="G65" s="3">
        <v>2226</v>
      </c>
      <c r="H65" s="3">
        <v>125562</v>
      </c>
      <c r="I65" s="3">
        <v>695942</v>
      </c>
      <c r="J65" s="3">
        <v>59273596</v>
      </c>
      <c r="K65" s="3">
        <v>215583</v>
      </c>
      <c r="L65" s="3">
        <v>3688</v>
      </c>
      <c r="M65" s="3">
        <v>7939</v>
      </c>
      <c r="N65" s="3">
        <v>20536055</v>
      </c>
      <c r="O65" s="3">
        <v>208457</v>
      </c>
      <c r="P65" s="3">
        <v>56</v>
      </c>
      <c r="Q65" s="5" t="str">
        <f>VLOOKUP(P65,Mapping!$A$2:$B$17,2,FALSE)</f>
        <v>Texas</v>
      </c>
      <c r="R65" s="3">
        <v>259174063</v>
      </c>
      <c r="S65" s="3">
        <v>1444257</v>
      </c>
    </row>
    <row r="66" ht="12.75" spans="1:19">
      <c r="A66" s="19">
        <v>44228</v>
      </c>
      <c r="B66" s="3" t="s">
        <v>98</v>
      </c>
      <c r="C66" s="3">
        <v>341800</v>
      </c>
      <c r="D66" s="3">
        <v>2406</v>
      </c>
      <c r="E66" s="3">
        <v>37309</v>
      </c>
      <c r="F66" s="3">
        <v>23133</v>
      </c>
      <c r="G66" s="3">
        <v>3051</v>
      </c>
      <c r="H66" s="3">
        <v>123614</v>
      </c>
      <c r="I66" s="3">
        <v>693716</v>
      </c>
      <c r="J66" s="3">
        <v>59058013</v>
      </c>
      <c r="K66" s="3">
        <v>221792</v>
      </c>
      <c r="L66" s="3">
        <v>3684</v>
      </c>
      <c r="M66" s="3">
        <v>7910</v>
      </c>
      <c r="N66" s="3">
        <v>20327598</v>
      </c>
      <c r="O66" s="3">
        <v>280318</v>
      </c>
      <c r="P66" s="3">
        <v>56</v>
      </c>
      <c r="Q66" s="5" t="str">
        <f>VLOOKUP(P66,Mapping!$A$2:$B$17,2,FALSE)</f>
        <v>Texas</v>
      </c>
      <c r="R66" s="3">
        <v>257729806</v>
      </c>
      <c r="S66" s="3">
        <v>1934350</v>
      </c>
    </row>
    <row r="67" ht="12.75" spans="1:19">
      <c r="A67" s="19">
        <v>44197</v>
      </c>
      <c r="B67" s="3" t="s">
        <v>98</v>
      </c>
      <c r="C67" s="3">
        <v>339394</v>
      </c>
      <c r="D67" s="3">
        <v>2592</v>
      </c>
      <c r="E67" s="3">
        <v>37196</v>
      </c>
      <c r="F67" s="3">
        <v>23255</v>
      </c>
      <c r="G67" s="3">
        <v>4550</v>
      </c>
      <c r="H67" s="3">
        <v>125047</v>
      </c>
      <c r="I67" s="3">
        <v>690665</v>
      </c>
      <c r="J67" s="3">
        <v>58836221</v>
      </c>
      <c r="K67" s="3">
        <v>192048</v>
      </c>
      <c r="L67" s="3">
        <v>3681</v>
      </c>
      <c r="M67" s="3">
        <v>7990</v>
      </c>
      <c r="N67" s="3">
        <v>20047280</v>
      </c>
      <c r="O67" s="3">
        <v>182906</v>
      </c>
      <c r="P67" s="3">
        <v>56</v>
      </c>
      <c r="Q67" s="5" t="str">
        <f>VLOOKUP(P67,Mapping!$A$2:$B$17,2,FALSE)</f>
        <v>Texas</v>
      </c>
      <c r="R67" s="3">
        <v>255795456</v>
      </c>
      <c r="S67" s="3">
        <v>1545537</v>
      </c>
    </row>
    <row r="68" ht="12.75" spans="1:19">
      <c r="A68" s="3" t="s">
        <v>117</v>
      </c>
      <c r="B68" s="3" t="s">
        <v>118</v>
      </c>
      <c r="C68" s="3">
        <v>336802</v>
      </c>
      <c r="D68" s="3">
        <v>3297</v>
      </c>
      <c r="E68" s="3">
        <v>37066</v>
      </c>
      <c r="F68" s="3">
        <v>23097</v>
      </c>
      <c r="G68" s="3">
        <v>4348</v>
      </c>
      <c r="H68" s="3">
        <v>125423</v>
      </c>
      <c r="I68" s="3">
        <v>686115</v>
      </c>
      <c r="J68" s="3">
        <v>58644173</v>
      </c>
      <c r="K68" s="3">
        <v>262855</v>
      </c>
      <c r="L68" s="3">
        <v>3672</v>
      </c>
      <c r="M68" s="3">
        <v>8004</v>
      </c>
      <c r="N68" s="3">
        <v>19864374</v>
      </c>
      <c r="O68" s="3">
        <v>226246</v>
      </c>
      <c r="P68" s="3">
        <v>56</v>
      </c>
      <c r="Q68" s="5" t="str">
        <f>VLOOKUP(P68,Mapping!$A$2:$B$17,2,FALSE)</f>
        <v>Texas</v>
      </c>
      <c r="R68" s="3">
        <v>254249919</v>
      </c>
      <c r="S68" s="3">
        <v>1797220</v>
      </c>
    </row>
    <row r="69" ht="12.75" spans="1:19">
      <c r="A69" s="3" t="s">
        <v>119</v>
      </c>
      <c r="B69" s="3" t="s">
        <v>118</v>
      </c>
      <c r="C69" s="3">
        <v>333505</v>
      </c>
      <c r="D69" s="3">
        <v>3900</v>
      </c>
      <c r="E69" s="3">
        <v>36855</v>
      </c>
      <c r="F69" s="3">
        <v>23069</v>
      </c>
      <c r="G69" s="3">
        <v>5514</v>
      </c>
      <c r="H69" s="3">
        <v>125220</v>
      </c>
      <c r="I69" s="3">
        <v>681767</v>
      </c>
      <c r="J69" s="3">
        <v>58381318</v>
      </c>
      <c r="K69" s="3">
        <v>215107</v>
      </c>
      <c r="L69" s="3">
        <v>3653</v>
      </c>
      <c r="M69" s="3">
        <v>7930</v>
      </c>
      <c r="N69" s="3">
        <v>19638128</v>
      </c>
      <c r="O69" s="3">
        <v>229496</v>
      </c>
      <c r="P69" s="3">
        <v>56</v>
      </c>
      <c r="Q69" s="5" t="str">
        <f>VLOOKUP(P69,Mapping!$A$2:$B$17,2,FALSE)</f>
        <v>Texas</v>
      </c>
      <c r="R69" s="3">
        <v>252452699</v>
      </c>
      <c r="S69" s="3">
        <v>1583713</v>
      </c>
    </row>
    <row r="70" ht="12.75" spans="1:19">
      <c r="A70" s="3" t="s">
        <v>120</v>
      </c>
      <c r="B70" s="3" t="s">
        <v>118</v>
      </c>
      <c r="C70" s="3">
        <v>329605</v>
      </c>
      <c r="D70" s="3">
        <v>3289</v>
      </c>
      <c r="E70" s="3">
        <v>36583</v>
      </c>
      <c r="F70" s="3">
        <v>22838</v>
      </c>
      <c r="G70" s="3">
        <v>5261</v>
      </c>
      <c r="H70" s="3">
        <v>124686</v>
      </c>
      <c r="I70" s="3">
        <v>676253</v>
      </c>
      <c r="J70" s="3">
        <v>58166211</v>
      </c>
      <c r="K70" s="3">
        <v>201698</v>
      </c>
      <c r="L70" s="3">
        <v>3635</v>
      </c>
      <c r="M70" s="3">
        <v>7885</v>
      </c>
      <c r="N70" s="3">
        <v>19408632</v>
      </c>
      <c r="O70" s="3">
        <v>199679</v>
      </c>
      <c r="P70" s="3">
        <v>56</v>
      </c>
      <c r="Q70" s="5" t="str">
        <f>VLOOKUP(P70,Mapping!$A$2:$B$17,2,FALSE)</f>
        <v>Texas</v>
      </c>
      <c r="R70" s="3">
        <v>250868986</v>
      </c>
      <c r="S70" s="3">
        <v>1343514</v>
      </c>
    </row>
    <row r="71" ht="12.75" spans="1:19">
      <c r="A71" s="3" t="s">
        <v>121</v>
      </c>
      <c r="B71" s="3" t="s">
        <v>118</v>
      </c>
      <c r="C71" s="3">
        <v>326316</v>
      </c>
      <c r="D71" s="3">
        <v>1490</v>
      </c>
      <c r="E71" s="3">
        <v>36308</v>
      </c>
      <c r="F71" s="3">
        <v>22579</v>
      </c>
      <c r="G71" s="3">
        <v>3723</v>
      </c>
      <c r="H71" s="3">
        <v>121202</v>
      </c>
      <c r="I71" s="3">
        <v>670992</v>
      </c>
      <c r="J71" s="3">
        <v>57964513</v>
      </c>
      <c r="K71" s="3">
        <v>309721</v>
      </c>
      <c r="L71" s="3">
        <v>3612</v>
      </c>
      <c r="M71" s="3">
        <v>7948</v>
      </c>
      <c r="N71" s="3">
        <v>19208953</v>
      </c>
      <c r="O71" s="3">
        <v>164127</v>
      </c>
      <c r="P71" s="3">
        <v>56</v>
      </c>
      <c r="Q71" s="5" t="str">
        <f>VLOOKUP(P71,Mapping!$A$2:$B$17,2,FALSE)</f>
        <v>Texas</v>
      </c>
      <c r="R71" s="3">
        <v>249525472</v>
      </c>
      <c r="S71" s="3">
        <v>1332122</v>
      </c>
    </row>
    <row r="72" ht="12.75" spans="1:19">
      <c r="A72" s="3" t="s">
        <v>122</v>
      </c>
      <c r="B72" s="3" t="s">
        <v>118</v>
      </c>
      <c r="C72" s="3">
        <v>324826</v>
      </c>
      <c r="D72" s="3">
        <v>1397</v>
      </c>
      <c r="E72" s="3">
        <v>36164</v>
      </c>
      <c r="F72" s="3">
        <v>22447</v>
      </c>
      <c r="G72" s="3">
        <v>2302</v>
      </c>
      <c r="H72" s="3">
        <v>118720</v>
      </c>
      <c r="I72" s="3">
        <v>667269</v>
      </c>
      <c r="J72" s="3">
        <v>57654792</v>
      </c>
      <c r="K72" s="3">
        <v>204288</v>
      </c>
      <c r="L72" s="3">
        <v>3604</v>
      </c>
      <c r="M72" s="3">
        <v>7878</v>
      </c>
      <c r="N72" s="3">
        <v>19044826</v>
      </c>
      <c r="O72" s="3">
        <v>153540</v>
      </c>
      <c r="P72" s="3">
        <v>56</v>
      </c>
      <c r="Q72" s="5" t="str">
        <f>VLOOKUP(P72,Mapping!$A$2:$B$17,2,FALSE)</f>
        <v>Texas</v>
      </c>
      <c r="R72" s="3">
        <v>248193350</v>
      </c>
      <c r="S72" s="3">
        <v>1395240</v>
      </c>
    </row>
    <row r="73" ht="12.75" spans="1:19">
      <c r="A73" s="3" t="s">
        <v>123</v>
      </c>
      <c r="B73" s="3" t="s">
        <v>118</v>
      </c>
      <c r="C73" s="3">
        <v>323429</v>
      </c>
      <c r="D73" s="3">
        <v>1426</v>
      </c>
      <c r="E73" s="3">
        <v>36038</v>
      </c>
      <c r="F73" s="3">
        <v>22373</v>
      </c>
      <c r="G73" s="3">
        <v>2292</v>
      </c>
      <c r="H73" s="3">
        <v>117344</v>
      </c>
      <c r="I73" s="3">
        <v>664967</v>
      </c>
      <c r="J73" s="3">
        <v>57450504</v>
      </c>
      <c r="K73" s="3">
        <v>214555</v>
      </c>
      <c r="L73" s="3">
        <v>3593</v>
      </c>
      <c r="M73" s="3">
        <v>7809</v>
      </c>
      <c r="N73" s="3">
        <v>18891286</v>
      </c>
      <c r="O73" s="3">
        <v>190594</v>
      </c>
      <c r="P73" s="3">
        <v>56</v>
      </c>
      <c r="Q73" s="5" t="str">
        <f>VLOOKUP(P73,Mapping!$A$2:$B$17,2,FALSE)</f>
        <v>Texas</v>
      </c>
      <c r="R73" s="3">
        <v>246798110</v>
      </c>
      <c r="S73" s="3">
        <v>1974298</v>
      </c>
    </row>
    <row r="74" ht="12.75" spans="1:19">
      <c r="A74" s="3" t="s">
        <v>124</v>
      </c>
      <c r="B74" s="3" t="s">
        <v>118</v>
      </c>
      <c r="C74" s="3">
        <v>322003</v>
      </c>
      <c r="D74" s="3">
        <v>1553</v>
      </c>
      <c r="E74" s="3">
        <v>35945</v>
      </c>
      <c r="F74" s="3">
        <v>22418</v>
      </c>
      <c r="G74" s="3">
        <v>2047</v>
      </c>
      <c r="H74" s="3">
        <v>118948</v>
      </c>
      <c r="I74" s="3">
        <v>662675</v>
      </c>
      <c r="J74" s="3">
        <v>57235949</v>
      </c>
      <c r="K74" s="3">
        <v>170690</v>
      </c>
      <c r="L74" s="3">
        <v>3592</v>
      </c>
      <c r="M74" s="3">
        <v>7831</v>
      </c>
      <c r="N74" s="3">
        <v>18700692</v>
      </c>
      <c r="O74" s="3">
        <v>126796</v>
      </c>
      <c r="P74" s="3">
        <v>56</v>
      </c>
      <c r="Q74" s="5" t="str">
        <f>VLOOKUP(P74,Mapping!$A$2:$B$17,2,FALSE)</f>
        <v>Texas</v>
      </c>
      <c r="R74" s="3">
        <v>244823812</v>
      </c>
      <c r="S74" s="3">
        <v>1568040</v>
      </c>
    </row>
    <row r="75" ht="12.75" spans="1:19">
      <c r="A75" s="3" t="s">
        <v>125</v>
      </c>
      <c r="B75" s="3" t="s">
        <v>118</v>
      </c>
      <c r="C75" s="3">
        <v>320450</v>
      </c>
      <c r="D75" s="3">
        <v>2958</v>
      </c>
      <c r="E75" s="3">
        <v>35899</v>
      </c>
      <c r="F75" s="3">
        <v>22623</v>
      </c>
      <c r="G75" s="3">
        <v>4289</v>
      </c>
      <c r="H75" s="3">
        <v>120200</v>
      </c>
      <c r="I75" s="3">
        <v>660628</v>
      </c>
      <c r="J75" s="3">
        <v>57065259</v>
      </c>
      <c r="K75" s="3">
        <v>322117</v>
      </c>
      <c r="L75" s="3">
        <v>3587</v>
      </c>
      <c r="M75" s="3">
        <v>7792</v>
      </c>
      <c r="N75" s="3">
        <v>18573896</v>
      </c>
      <c r="O75" s="3">
        <v>206684</v>
      </c>
      <c r="P75" s="3">
        <v>56</v>
      </c>
      <c r="Q75" s="5" t="str">
        <f>VLOOKUP(P75,Mapping!$A$2:$B$17,2,FALSE)</f>
        <v>Texas</v>
      </c>
      <c r="R75" s="3">
        <v>243255772</v>
      </c>
      <c r="S75" s="3">
        <v>2031894</v>
      </c>
    </row>
    <row r="76" ht="12.75" spans="1:19">
      <c r="A76" s="3" t="s">
        <v>126</v>
      </c>
      <c r="B76" s="3" t="s">
        <v>118</v>
      </c>
      <c r="C76" s="3">
        <v>317492</v>
      </c>
      <c r="D76" s="3">
        <v>3393</v>
      </c>
      <c r="E76" s="3">
        <v>35695</v>
      </c>
      <c r="F76" s="3">
        <v>22489</v>
      </c>
      <c r="G76" s="3">
        <v>4795</v>
      </c>
      <c r="H76" s="3">
        <v>119463</v>
      </c>
      <c r="I76" s="3">
        <v>656339</v>
      </c>
      <c r="J76" s="3">
        <v>56743142</v>
      </c>
      <c r="K76" s="3">
        <v>304962</v>
      </c>
      <c r="L76" s="3">
        <v>3579</v>
      </c>
      <c r="M76" s="3">
        <v>7819</v>
      </c>
      <c r="N76" s="3">
        <v>18367212</v>
      </c>
      <c r="O76" s="3">
        <v>224526</v>
      </c>
      <c r="P76" s="3">
        <v>56</v>
      </c>
      <c r="Q76" s="5" t="str">
        <f>VLOOKUP(P76,Mapping!$A$2:$B$17,2,FALSE)</f>
        <v>Texas</v>
      </c>
      <c r="R76" s="3">
        <v>241223878</v>
      </c>
      <c r="S76" s="3">
        <v>1791481</v>
      </c>
    </row>
    <row r="77" ht="12.75" spans="1:19">
      <c r="A77" s="3" t="s">
        <v>127</v>
      </c>
      <c r="B77" s="3" t="s">
        <v>118</v>
      </c>
      <c r="C77" s="3">
        <v>314099</v>
      </c>
      <c r="D77" s="3">
        <v>3137</v>
      </c>
      <c r="E77" s="3">
        <v>35428</v>
      </c>
      <c r="F77" s="3">
        <v>22213</v>
      </c>
      <c r="G77" s="3">
        <v>4567</v>
      </c>
      <c r="H77" s="3">
        <v>117777</v>
      </c>
      <c r="I77" s="3">
        <v>651544</v>
      </c>
      <c r="J77" s="3">
        <v>56438180</v>
      </c>
      <c r="K77" s="3">
        <v>268046</v>
      </c>
      <c r="L77" s="3">
        <v>3554</v>
      </c>
      <c r="M77" s="3">
        <v>7830</v>
      </c>
      <c r="N77" s="3">
        <v>18142686</v>
      </c>
      <c r="O77" s="3">
        <v>193008</v>
      </c>
      <c r="P77" s="3">
        <v>56</v>
      </c>
      <c r="Q77" s="5" t="str">
        <f>VLOOKUP(P77,Mapping!$A$2:$B$17,2,FALSE)</f>
        <v>Texas</v>
      </c>
      <c r="R77" s="3">
        <v>239432397</v>
      </c>
      <c r="S77" s="3">
        <v>1770133</v>
      </c>
    </row>
    <row r="78" ht="12.75" spans="1:19">
      <c r="A78" s="3" t="s">
        <v>128</v>
      </c>
      <c r="B78" s="3" t="s">
        <v>118</v>
      </c>
      <c r="C78" s="3">
        <v>310962</v>
      </c>
      <c r="D78" s="3">
        <v>1480</v>
      </c>
      <c r="E78" s="3">
        <v>35178</v>
      </c>
      <c r="F78" s="3">
        <v>21884</v>
      </c>
      <c r="G78" s="3">
        <v>3111</v>
      </c>
      <c r="H78" s="3">
        <v>115358</v>
      </c>
      <c r="I78" s="3">
        <v>646977</v>
      </c>
      <c r="J78" s="3">
        <v>56170134</v>
      </c>
      <c r="K78" s="3">
        <v>439796</v>
      </c>
      <c r="L78" s="3">
        <v>3539</v>
      </c>
      <c r="M78" s="3">
        <v>7783</v>
      </c>
      <c r="N78" s="3">
        <v>17949678</v>
      </c>
      <c r="O78" s="3">
        <v>179406</v>
      </c>
      <c r="P78" s="3">
        <v>56</v>
      </c>
      <c r="Q78" s="5" t="str">
        <f>VLOOKUP(P78,Mapping!$A$2:$B$17,2,FALSE)</f>
        <v>Texas</v>
      </c>
      <c r="R78" s="3">
        <v>237662264</v>
      </c>
      <c r="S78" s="3">
        <v>1974590</v>
      </c>
    </row>
    <row r="79" ht="12.75" spans="1:19">
      <c r="A79" s="3" t="s">
        <v>129</v>
      </c>
      <c r="B79" s="3" t="s">
        <v>118</v>
      </c>
      <c r="C79" s="3">
        <v>309482</v>
      </c>
      <c r="D79" s="3">
        <v>1668</v>
      </c>
      <c r="E79" s="3">
        <v>35030</v>
      </c>
      <c r="F79" s="3">
        <v>21763</v>
      </c>
      <c r="G79" s="3">
        <v>2382</v>
      </c>
      <c r="H79" s="3">
        <v>113601</v>
      </c>
      <c r="I79" s="3">
        <v>643866</v>
      </c>
      <c r="J79" s="3">
        <v>55730338</v>
      </c>
      <c r="K79" s="3">
        <v>249266</v>
      </c>
      <c r="L79" s="3">
        <v>3530</v>
      </c>
      <c r="M79" s="3">
        <v>7695</v>
      </c>
      <c r="N79" s="3">
        <v>17770272</v>
      </c>
      <c r="O79" s="3">
        <v>197494</v>
      </c>
      <c r="P79" s="3">
        <v>56</v>
      </c>
      <c r="Q79" s="5" t="str">
        <f>VLOOKUP(P79,Mapping!$A$2:$B$17,2,FALSE)</f>
        <v>Texas</v>
      </c>
      <c r="R79" s="3">
        <v>235687674</v>
      </c>
      <c r="S79" s="3">
        <v>1821629</v>
      </c>
    </row>
    <row r="80" ht="12.75" spans="1:19">
      <c r="A80" s="3" t="s">
        <v>130</v>
      </c>
      <c r="B80" s="3" t="s">
        <v>118</v>
      </c>
      <c r="C80" s="3">
        <v>307814</v>
      </c>
      <c r="D80" s="3">
        <v>2708</v>
      </c>
      <c r="E80" s="3">
        <v>34949</v>
      </c>
      <c r="F80" s="3">
        <v>21692</v>
      </c>
      <c r="G80" s="3">
        <v>3429</v>
      </c>
      <c r="H80" s="3">
        <v>113914</v>
      </c>
      <c r="I80" s="3">
        <v>641484</v>
      </c>
      <c r="J80" s="3">
        <v>55481072</v>
      </c>
      <c r="K80" s="3">
        <v>200763</v>
      </c>
      <c r="L80" s="3">
        <v>3529</v>
      </c>
      <c r="M80" s="3">
        <v>7786</v>
      </c>
      <c r="N80" s="3">
        <v>17572778</v>
      </c>
      <c r="O80" s="3">
        <v>204873</v>
      </c>
      <c r="P80" s="3">
        <v>56</v>
      </c>
      <c r="Q80" s="5" t="str">
        <f>VLOOKUP(P80,Mapping!$A$2:$B$17,2,FALSE)</f>
        <v>Texas</v>
      </c>
      <c r="R80" s="3">
        <v>233866045</v>
      </c>
      <c r="S80" s="3">
        <v>1859539</v>
      </c>
    </row>
    <row r="81" ht="12.75" spans="1:19">
      <c r="A81" s="3" t="s">
        <v>131</v>
      </c>
      <c r="B81" s="3" t="s">
        <v>118</v>
      </c>
      <c r="C81" s="3">
        <v>305106</v>
      </c>
      <c r="D81" s="3">
        <v>2866</v>
      </c>
      <c r="E81" s="3">
        <v>34716</v>
      </c>
      <c r="F81" s="3">
        <v>21745</v>
      </c>
      <c r="G81" s="3">
        <v>5214</v>
      </c>
      <c r="H81" s="3">
        <v>113955</v>
      </c>
      <c r="I81" s="3">
        <v>638055</v>
      </c>
      <c r="J81" s="3">
        <v>55280309</v>
      </c>
      <c r="K81" s="3">
        <v>450795</v>
      </c>
      <c r="L81" s="3">
        <v>3519</v>
      </c>
      <c r="M81" s="3">
        <v>7786</v>
      </c>
      <c r="N81" s="3">
        <v>17367905</v>
      </c>
      <c r="O81" s="3">
        <v>241786</v>
      </c>
      <c r="P81" s="3">
        <v>56</v>
      </c>
      <c r="Q81" s="5" t="str">
        <f>VLOOKUP(P81,Mapping!$A$2:$B$17,2,FALSE)</f>
        <v>Texas</v>
      </c>
      <c r="R81" s="3">
        <v>232006506</v>
      </c>
      <c r="S81" s="3">
        <v>2193466</v>
      </c>
    </row>
    <row r="82" ht="12.75" spans="1:19">
      <c r="A82" s="3" t="s">
        <v>132</v>
      </c>
      <c r="B82" s="3" t="s">
        <v>118</v>
      </c>
      <c r="C82" s="3">
        <v>302240</v>
      </c>
      <c r="D82" s="3">
        <v>3465</v>
      </c>
      <c r="E82" s="3">
        <v>34485</v>
      </c>
      <c r="F82" s="3">
        <v>21912</v>
      </c>
      <c r="G82" s="3">
        <v>5167</v>
      </c>
      <c r="H82" s="3">
        <v>114492</v>
      </c>
      <c r="I82" s="3">
        <v>632841</v>
      </c>
      <c r="J82" s="3">
        <v>54829514</v>
      </c>
      <c r="K82" s="3">
        <v>246432</v>
      </c>
      <c r="L82" s="3">
        <v>3504</v>
      </c>
      <c r="M82" s="3">
        <v>7848</v>
      </c>
      <c r="N82" s="3">
        <v>17126119</v>
      </c>
      <c r="O82" s="3">
        <v>242970</v>
      </c>
      <c r="P82" s="3">
        <v>56</v>
      </c>
      <c r="Q82" s="5" t="str">
        <f>VLOOKUP(P82,Mapping!$A$2:$B$17,2,FALSE)</f>
        <v>Texas</v>
      </c>
      <c r="R82" s="3">
        <v>229813040</v>
      </c>
      <c r="S82" s="3">
        <v>1912697</v>
      </c>
    </row>
    <row r="83" ht="12.75" spans="1:19">
      <c r="A83" s="3" t="s">
        <v>133</v>
      </c>
      <c r="B83" s="3" t="s">
        <v>118</v>
      </c>
      <c r="C83" s="3">
        <v>298775</v>
      </c>
      <c r="D83" s="3">
        <v>3453</v>
      </c>
      <c r="E83" s="3">
        <v>34237</v>
      </c>
      <c r="F83" s="3">
        <v>21943</v>
      </c>
      <c r="G83" s="3">
        <v>4776</v>
      </c>
      <c r="H83" s="3">
        <v>113257</v>
      </c>
      <c r="I83" s="3">
        <v>627674</v>
      </c>
      <c r="J83" s="3">
        <v>54583082</v>
      </c>
      <c r="K83" s="3">
        <v>303846</v>
      </c>
      <c r="L83" s="3">
        <v>3488</v>
      </c>
      <c r="M83" s="3">
        <v>7782</v>
      </c>
      <c r="N83" s="3">
        <v>16883149</v>
      </c>
      <c r="O83" s="3">
        <v>234288</v>
      </c>
      <c r="P83" s="3">
        <v>56</v>
      </c>
      <c r="Q83" s="5" t="str">
        <f>VLOOKUP(P83,Mapping!$A$2:$B$17,2,FALSE)</f>
        <v>Texas</v>
      </c>
      <c r="R83" s="3">
        <v>227900343</v>
      </c>
      <c r="S83" s="3">
        <v>1839996</v>
      </c>
    </row>
    <row r="84" ht="12.75" spans="1:19">
      <c r="A84" s="3" t="s">
        <v>134</v>
      </c>
      <c r="B84" s="3" t="s">
        <v>118</v>
      </c>
      <c r="C84" s="3">
        <v>295322</v>
      </c>
      <c r="D84" s="3">
        <v>2924</v>
      </c>
      <c r="E84" s="3">
        <v>33958</v>
      </c>
      <c r="F84" s="3">
        <v>21897</v>
      </c>
      <c r="G84" s="3">
        <v>4430</v>
      </c>
      <c r="H84" s="3">
        <v>112816</v>
      </c>
      <c r="I84" s="3">
        <v>622898</v>
      </c>
      <c r="J84" s="3">
        <v>54279236</v>
      </c>
      <c r="K84" s="3">
        <v>316712</v>
      </c>
      <c r="L84" s="3">
        <v>3460</v>
      </c>
      <c r="M84" s="3">
        <v>7702</v>
      </c>
      <c r="N84" s="3">
        <v>16648861</v>
      </c>
      <c r="O84" s="3">
        <v>193218</v>
      </c>
      <c r="P84" s="3">
        <v>56</v>
      </c>
      <c r="Q84" s="5" t="str">
        <f>VLOOKUP(P84,Mapping!$A$2:$B$17,2,FALSE)</f>
        <v>Texas</v>
      </c>
      <c r="R84" s="3">
        <v>226060347</v>
      </c>
      <c r="S84" s="3">
        <v>1833138</v>
      </c>
    </row>
    <row r="85" ht="12.75" spans="1:19">
      <c r="A85" s="3" t="s">
        <v>135</v>
      </c>
      <c r="B85" s="3" t="s">
        <v>118</v>
      </c>
      <c r="C85" s="3">
        <v>292398</v>
      </c>
      <c r="D85" s="3">
        <v>1357</v>
      </c>
      <c r="E85" s="3">
        <v>33693</v>
      </c>
      <c r="F85" s="3">
        <v>21458</v>
      </c>
      <c r="G85" s="3">
        <v>3461</v>
      </c>
      <c r="H85" s="3">
        <v>110573</v>
      </c>
      <c r="I85" s="3">
        <v>618468</v>
      </c>
      <c r="J85" s="3">
        <v>53962524</v>
      </c>
      <c r="K85" s="3">
        <v>456078</v>
      </c>
      <c r="L85" s="3">
        <v>3442</v>
      </c>
      <c r="M85" s="3">
        <v>7699</v>
      </c>
      <c r="N85" s="3">
        <v>16455643</v>
      </c>
      <c r="O85" s="3">
        <v>193286</v>
      </c>
      <c r="P85" s="3">
        <v>56</v>
      </c>
      <c r="Q85" s="5" t="str">
        <f>VLOOKUP(P85,Mapping!$A$2:$B$17,2,FALSE)</f>
        <v>Texas</v>
      </c>
      <c r="R85" s="3">
        <v>224227209</v>
      </c>
      <c r="S85" s="3">
        <v>2010951</v>
      </c>
    </row>
    <row r="86" ht="12.75" spans="1:19">
      <c r="A86" s="3" t="s">
        <v>136</v>
      </c>
      <c r="B86" s="3" t="s">
        <v>118</v>
      </c>
      <c r="C86" s="3">
        <v>291041</v>
      </c>
      <c r="D86" s="3">
        <v>1501</v>
      </c>
      <c r="E86" s="3">
        <v>33494</v>
      </c>
      <c r="F86" s="3">
        <v>21230</v>
      </c>
      <c r="G86" s="3">
        <v>2314</v>
      </c>
      <c r="H86" s="3">
        <v>109298</v>
      </c>
      <c r="I86" s="3">
        <v>615007</v>
      </c>
      <c r="J86" s="3">
        <v>53506446</v>
      </c>
      <c r="K86" s="3">
        <v>299810</v>
      </c>
      <c r="L86" s="3">
        <v>3432</v>
      </c>
      <c r="M86" s="3">
        <v>7535</v>
      </c>
      <c r="N86" s="3">
        <v>16262357</v>
      </c>
      <c r="O86" s="3">
        <v>187251</v>
      </c>
      <c r="P86" s="3">
        <v>56</v>
      </c>
      <c r="Q86" s="5" t="str">
        <f>VLOOKUP(P86,Mapping!$A$2:$B$17,2,FALSE)</f>
        <v>Texas</v>
      </c>
      <c r="R86" s="3">
        <v>222216258</v>
      </c>
      <c r="S86" s="3">
        <v>1827310</v>
      </c>
    </row>
    <row r="87" ht="12.75" spans="1:19">
      <c r="A87" s="20">
        <v>44177</v>
      </c>
      <c r="B87" s="3" t="s">
        <v>118</v>
      </c>
      <c r="C87" s="3">
        <v>289540</v>
      </c>
      <c r="D87" s="3">
        <v>2497</v>
      </c>
      <c r="E87" s="3">
        <v>33419</v>
      </c>
      <c r="F87" s="3">
        <v>21198</v>
      </c>
      <c r="G87" s="3">
        <v>3789</v>
      </c>
      <c r="H87" s="3">
        <v>108461</v>
      </c>
      <c r="I87" s="3">
        <v>612693</v>
      </c>
      <c r="J87" s="3">
        <v>53206636</v>
      </c>
      <c r="K87" s="3">
        <v>226203</v>
      </c>
      <c r="L87" s="3">
        <v>3430</v>
      </c>
      <c r="M87" s="3">
        <v>7515</v>
      </c>
      <c r="N87" s="3">
        <v>16075106</v>
      </c>
      <c r="O87" s="3">
        <v>226904</v>
      </c>
      <c r="P87" s="3">
        <v>56</v>
      </c>
      <c r="Q87" s="5" t="str">
        <f>VLOOKUP(P87,Mapping!$A$2:$B$17,2,FALSE)</f>
        <v>Texas</v>
      </c>
      <c r="R87" s="3">
        <v>220388948</v>
      </c>
      <c r="S87" s="3">
        <v>1919896</v>
      </c>
    </row>
    <row r="88" ht="12.75" spans="1:19">
      <c r="A88" s="20">
        <v>44147</v>
      </c>
      <c r="B88" s="3" t="s">
        <v>118</v>
      </c>
      <c r="C88" s="3">
        <v>287043</v>
      </c>
      <c r="D88" s="3">
        <v>2747</v>
      </c>
      <c r="E88" s="3">
        <v>33237</v>
      </c>
      <c r="F88" s="3">
        <v>21012</v>
      </c>
      <c r="G88" s="3">
        <v>5411</v>
      </c>
      <c r="H88" s="3">
        <v>108101</v>
      </c>
      <c r="I88" s="3">
        <v>608904</v>
      </c>
      <c r="J88" s="3">
        <v>52980433</v>
      </c>
      <c r="K88" s="3">
        <v>350441</v>
      </c>
      <c r="L88" s="3">
        <v>3424</v>
      </c>
      <c r="M88" s="3">
        <v>7488</v>
      </c>
      <c r="N88" s="3">
        <v>15848202</v>
      </c>
      <c r="O88" s="3">
        <v>236933</v>
      </c>
      <c r="P88" s="3">
        <v>56</v>
      </c>
      <c r="Q88" s="5" t="str">
        <f>VLOOKUP(P88,Mapping!$A$2:$B$17,2,FALSE)</f>
        <v>Texas</v>
      </c>
      <c r="R88" s="3">
        <v>218469052</v>
      </c>
      <c r="S88" s="3">
        <v>1969509</v>
      </c>
    </row>
    <row r="89" ht="12.75" spans="1:19">
      <c r="A89" s="20">
        <v>44116</v>
      </c>
      <c r="B89" s="3" t="s">
        <v>118</v>
      </c>
      <c r="C89" s="3">
        <v>284296</v>
      </c>
      <c r="D89" s="3">
        <v>3132</v>
      </c>
      <c r="E89" s="3">
        <v>32919</v>
      </c>
      <c r="F89" s="3">
        <v>21024</v>
      </c>
      <c r="G89" s="3">
        <v>4450</v>
      </c>
      <c r="H89" s="3">
        <v>107300</v>
      </c>
      <c r="I89" s="3">
        <v>603493</v>
      </c>
      <c r="J89" s="3">
        <v>52629992</v>
      </c>
      <c r="K89" s="3">
        <v>311589</v>
      </c>
      <c r="L89" s="3">
        <v>3394</v>
      </c>
      <c r="M89" s="3">
        <v>7444</v>
      </c>
      <c r="N89" s="3">
        <v>15611269</v>
      </c>
      <c r="O89" s="3">
        <v>220846</v>
      </c>
      <c r="P89" s="3">
        <v>56</v>
      </c>
      <c r="Q89" s="5" t="str">
        <f>VLOOKUP(P89,Mapping!$A$2:$B$17,2,FALSE)</f>
        <v>Texas</v>
      </c>
      <c r="R89" s="3">
        <v>216499543</v>
      </c>
      <c r="S89" s="3">
        <v>1967578</v>
      </c>
    </row>
    <row r="90" ht="12.75" spans="1:19">
      <c r="A90" s="19">
        <v>44086</v>
      </c>
      <c r="B90" s="3" t="s">
        <v>118</v>
      </c>
      <c r="C90" s="3">
        <v>281164</v>
      </c>
      <c r="D90" s="3">
        <v>3169</v>
      </c>
      <c r="E90" s="3">
        <v>32720</v>
      </c>
      <c r="F90" s="3">
        <v>20903</v>
      </c>
      <c r="G90" s="3">
        <v>5300</v>
      </c>
      <c r="H90" s="3">
        <v>106671</v>
      </c>
      <c r="I90" s="3">
        <v>599043</v>
      </c>
      <c r="J90" s="3">
        <v>52318403</v>
      </c>
      <c r="K90" s="3">
        <v>378319</v>
      </c>
      <c r="L90" s="3">
        <v>3376</v>
      </c>
      <c r="M90" s="3">
        <v>7621</v>
      </c>
      <c r="N90" s="3">
        <v>15390423</v>
      </c>
      <c r="O90" s="3">
        <v>216728</v>
      </c>
      <c r="P90" s="3">
        <v>56</v>
      </c>
      <c r="Q90" s="5" t="str">
        <f>VLOOKUP(P90,Mapping!$A$2:$B$17,2,FALSE)</f>
        <v>Texas</v>
      </c>
      <c r="R90" s="3">
        <v>214531965</v>
      </c>
      <c r="S90" s="3">
        <v>1832545</v>
      </c>
    </row>
    <row r="91" ht="12.75" spans="1:19">
      <c r="A91" s="19">
        <v>44055</v>
      </c>
      <c r="B91" s="3" t="s">
        <v>118</v>
      </c>
      <c r="C91" s="3">
        <v>277995</v>
      </c>
      <c r="D91" s="3">
        <v>2680</v>
      </c>
      <c r="E91" s="3">
        <v>32406</v>
      </c>
      <c r="F91" s="3">
        <v>20475</v>
      </c>
      <c r="G91" s="3">
        <v>4410</v>
      </c>
      <c r="H91" s="3">
        <v>104637</v>
      </c>
      <c r="I91" s="3">
        <v>593743</v>
      </c>
      <c r="J91" s="3">
        <v>51940084</v>
      </c>
      <c r="K91" s="3">
        <v>292335</v>
      </c>
      <c r="L91" s="3">
        <v>3359</v>
      </c>
      <c r="M91" s="3">
        <v>7251</v>
      </c>
      <c r="N91" s="3">
        <v>15173695</v>
      </c>
      <c r="O91" s="3">
        <v>217844</v>
      </c>
      <c r="P91" s="3">
        <v>56</v>
      </c>
      <c r="Q91" s="5" t="str">
        <f>VLOOKUP(P91,Mapping!$A$2:$B$17,2,FALSE)</f>
        <v>Texas</v>
      </c>
      <c r="R91" s="3">
        <v>212699420</v>
      </c>
      <c r="S91" s="3">
        <v>1690914</v>
      </c>
    </row>
    <row r="92" ht="12.75" spans="1:19">
      <c r="A92" s="19">
        <v>44024</v>
      </c>
      <c r="B92" s="3" t="s">
        <v>118</v>
      </c>
      <c r="C92" s="3">
        <v>275315</v>
      </c>
      <c r="D92" s="3">
        <v>1291</v>
      </c>
      <c r="E92" s="3">
        <v>32120</v>
      </c>
      <c r="F92" s="3">
        <v>20097</v>
      </c>
      <c r="G92" s="3">
        <v>3461</v>
      </c>
      <c r="H92" s="3">
        <v>102122</v>
      </c>
      <c r="I92" s="3">
        <v>589333</v>
      </c>
      <c r="J92" s="3">
        <v>51647749</v>
      </c>
      <c r="K92" s="3">
        <v>269111</v>
      </c>
      <c r="L92" s="3">
        <v>3328</v>
      </c>
      <c r="M92" s="3">
        <v>7067</v>
      </c>
      <c r="N92" s="3">
        <v>14955851</v>
      </c>
      <c r="O92" s="3">
        <v>181897</v>
      </c>
      <c r="P92" s="3">
        <v>56</v>
      </c>
      <c r="Q92" s="5" t="str">
        <f>VLOOKUP(P92,Mapping!$A$2:$B$17,2,FALSE)</f>
        <v>Texas</v>
      </c>
      <c r="R92" s="3">
        <v>211008506</v>
      </c>
      <c r="S92" s="3">
        <v>1653269</v>
      </c>
    </row>
    <row r="93" ht="12.75" spans="1:19">
      <c r="A93" s="19">
        <v>43994</v>
      </c>
      <c r="B93" s="3" t="s">
        <v>118</v>
      </c>
      <c r="C93" s="3">
        <v>274024</v>
      </c>
      <c r="D93" s="3">
        <v>1163</v>
      </c>
      <c r="E93" s="3">
        <v>31946</v>
      </c>
      <c r="F93" s="3">
        <v>20145</v>
      </c>
      <c r="G93" s="3">
        <v>2311</v>
      </c>
      <c r="H93" s="3">
        <v>101501</v>
      </c>
      <c r="I93" s="3">
        <v>585872</v>
      </c>
      <c r="J93" s="3">
        <v>51378638</v>
      </c>
      <c r="K93" s="3">
        <v>299691</v>
      </c>
      <c r="L93" s="3">
        <v>3322</v>
      </c>
      <c r="M93" s="3">
        <v>7095</v>
      </c>
      <c r="N93" s="3">
        <v>14773954</v>
      </c>
      <c r="O93" s="3">
        <v>182580</v>
      </c>
      <c r="P93" s="3">
        <v>56</v>
      </c>
      <c r="Q93" s="5" t="str">
        <f>VLOOKUP(P93,Mapping!$A$2:$B$17,2,FALSE)</f>
        <v>Texas</v>
      </c>
      <c r="R93" s="3">
        <v>209355237</v>
      </c>
      <c r="S93" s="3">
        <v>1675779</v>
      </c>
    </row>
    <row r="94" ht="12.75" spans="1:19">
      <c r="A94" s="19">
        <v>43963</v>
      </c>
      <c r="B94" s="3" t="s">
        <v>118</v>
      </c>
      <c r="C94" s="3">
        <v>272861</v>
      </c>
      <c r="D94" s="3">
        <v>2486</v>
      </c>
      <c r="E94" s="3">
        <v>31831</v>
      </c>
      <c r="F94" s="3">
        <v>19947</v>
      </c>
      <c r="G94" s="3">
        <v>3513</v>
      </c>
      <c r="H94" s="3">
        <v>101192</v>
      </c>
      <c r="I94" s="3">
        <v>583561</v>
      </c>
      <c r="J94" s="3">
        <v>51078947</v>
      </c>
      <c r="K94" s="3">
        <v>356778</v>
      </c>
      <c r="L94" s="3">
        <v>3321</v>
      </c>
      <c r="M94" s="3">
        <v>7006</v>
      </c>
      <c r="N94" s="3">
        <v>14591374</v>
      </c>
      <c r="O94" s="3">
        <v>219070</v>
      </c>
      <c r="P94" s="3">
        <v>56</v>
      </c>
      <c r="Q94" s="5" t="str">
        <f>VLOOKUP(P94,Mapping!$A$2:$B$17,2,FALSE)</f>
        <v>Texas</v>
      </c>
      <c r="R94" s="3">
        <v>207679458</v>
      </c>
      <c r="S94" s="3">
        <v>2302086</v>
      </c>
    </row>
    <row r="95" ht="12.75" spans="1:19">
      <c r="A95" s="19">
        <v>43933</v>
      </c>
      <c r="B95" s="3" t="s">
        <v>118</v>
      </c>
      <c r="C95" s="3">
        <v>270375</v>
      </c>
      <c r="D95" s="3">
        <v>2563</v>
      </c>
      <c r="E95" s="3">
        <v>31608</v>
      </c>
      <c r="F95" s="3">
        <v>19853</v>
      </c>
      <c r="G95" s="3">
        <v>4654</v>
      </c>
      <c r="H95" s="3">
        <v>101309</v>
      </c>
      <c r="I95" s="3">
        <v>580048</v>
      </c>
      <c r="J95" s="3">
        <v>50722169</v>
      </c>
      <c r="K95" s="3">
        <v>310395</v>
      </c>
      <c r="L95" s="3">
        <v>3305</v>
      </c>
      <c r="M95" s="3">
        <v>6992</v>
      </c>
      <c r="N95" s="3">
        <v>14372304</v>
      </c>
      <c r="O95" s="3">
        <v>230313</v>
      </c>
      <c r="P95" s="3">
        <v>56</v>
      </c>
      <c r="Q95" s="5" t="str">
        <f>VLOOKUP(P95,Mapping!$A$2:$B$17,2,FALSE)</f>
        <v>Texas</v>
      </c>
      <c r="R95" s="3">
        <v>205377372</v>
      </c>
      <c r="S95" s="3">
        <v>1918739</v>
      </c>
    </row>
    <row r="96" ht="12.75" spans="1:19">
      <c r="A96" s="19">
        <v>43902</v>
      </c>
      <c r="B96" s="3" t="s">
        <v>118</v>
      </c>
      <c r="C96" s="3">
        <v>267812</v>
      </c>
      <c r="D96" s="3">
        <v>2822</v>
      </c>
      <c r="E96" s="3">
        <v>31276</v>
      </c>
      <c r="F96" s="3">
        <v>19714</v>
      </c>
      <c r="G96" s="3">
        <v>5369</v>
      </c>
      <c r="H96" s="3">
        <v>100746</v>
      </c>
      <c r="I96" s="3">
        <v>575394</v>
      </c>
      <c r="J96" s="3">
        <v>50411774</v>
      </c>
      <c r="K96" s="3">
        <v>306223</v>
      </c>
      <c r="L96" s="3">
        <v>3280</v>
      </c>
      <c r="M96" s="3">
        <v>6871</v>
      </c>
      <c r="N96" s="3">
        <v>14141991</v>
      </c>
      <c r="O96" s="3">
        <v>216271</v>
      </c>
      <c r="P96" s="3">
        <v>56</v>
      </c>
      <c r="Q96" s="5" t="str">
        <f>VLOOKUP(P96,Mapping!$A$2:$B$17,2,FALSE)</f>
        <v>Texas</v>
      </c>
      <c r="R96" s="3">
        <v>203458633</v>
      </c>
      <c r="S96" s="3">
        <v>1904020</v>
      </c>
    </row>
    <row r="97" ht="12.75" spans="1:19">
      <c r="A97" s="19">
        <v>43873</v>
      </c>
      <c r="B97" s="3" t="s">
        <v>118</v>
      </c>
      <c r="C97" s="3">
        <v>264990</v>
      </c>
      <c r="D97" s="3">
        <v>2811</v>
      </c>
      <c r="E97" s="3">
        <v>31038</v>
      </c>
      <c r="F97" s="3">
        <v>19687</v>
      </c>
      <c r="G97" s="3">
        <v>5238</v>
      </c>
      <c r="H97" s="3">
        <v>100327</v>
      </c>
      <c r="I97" s="3">
        <v>570025</v>
      </c>
      <c r="J97" s="3">
        <v>50105551</v>
      </c>
      <c r="K97" s="3">
        <v>-658774</v>
      </c>
      <c r="L97" s="3">
        <v>3252</v>
      </c>
      <c r="M97" s="3">
        <v>6855</v>
      </c>
      <c r="N97" s="3">
        <v>13925720</v>
      </c>
      <c r="O97" s="3">
        <v>203429</v>
      </c>
      <c r="P97" s="3">
        <v>56</v>
      </c>
      <c r="Q97" s="5" t="str">
        <f>VLOOKUP(P97,Mapping!$A$2:$B$17,2,FALSE)</f>
        <v>Texas</v>
      </c>
      <c r="R97" s="3">
        <v>201554613</v>
      </c>
      <c r="S97" s="3">
        <v>1587969</v>
      </c>
    </row>
    <row r="98" ht="12.75" spans="1:19">
      <c r="A98" s="19">
        <v>43842</v>
      </c>
      <c r="B98" s="3" t="s">
        <v>118</v>
      </c>
      <c r="C98" s="3">
        <v>262179</v>
      </c>
      <c r="D98" s="3">
        <v>2489</v>
      </c>
      <c r="E98" s="3">
        <v>30749</v>
      </c>
      <c r="F98" s="3">
        <v>19292</v>
      </c>
      <c r="G98" s="3">
        <v>4916</v>
      </c>
      <c r="H98" s="3">
        <v>98736</v>
      </c>
      <c r="I98" s="3">
        <v>564787</v>
      </c>
      <c r="J98" s="3">
        <v>50764325</v>
      </c>
      <c r="K98" s="3">
        <v>263699</v>
      </c>
      <c r="L98" s="3">
        <v>3223</v>
      </c>
      <c r="M98" s="3">
        <v>6643</v>
      </c>
      <c r="N98" s="3">
        <v>13722291</v>
      </c>
      <c r="O98" s="3">
        <v>181183</v>
      </c>
      <c r="P98" s="3">
        <v>56</v>
      </c>
      <c r="Q98" s="5" t="str">
        <f>VLOOKUP(P98,Mapping!$A$2:$B$17,2,FALSE)</f>
        <v>Texas</v>
      </c>
      <c r="R98" s="3">
        <v>199966644</v>
      </c>
      <c r="S98" s="3">
        <v>1494046</v>
      </c>
    </row>
    <row r="99" ht="12.75" spans="1:19">
      <c r="A99" s="3" t="s">
        <v>137</v>
      </c>
      <c r="B99" s="3" t="s">
        <v>138</v>
      </c>
      <c r="C99" s="3">
        <v>259690</v>
      </c>
      <c r="D99" s="3">
        <v>1037</v>
      </c>
      <c r="E99" s="3">
        <v>30469</v>
      </c>
      <c r="F99" s="3">
        <v>18807</v>
      </c>
      <c r="G99" s="3">
        <v>3394</v>
      </c>
      <c r="H99" s="3">
        <v>96134</v>
      </c>
      <c r="I99" s="3">
        <v>559871</v>
      </c>
      <c r="J99" s="3">
        <v>50500626</v>
      </c>
      <c r="K99" s="3">
        <v>344231</v>
      </c>
      <c r="L99" s="3">
        <v>3205</v>
      </c>
      <c r="M99" s="3">
        <v>6520</v>
      </c>
      <c r="N99" s="3">
        <v>13541108</v>
      </c>
      <c r="O99" s="3">
        <v>150031</v>
      </c>
      <c r="P99" s="3">
        <v>56</v>
      </c>
      <c r="Q99" s="5" t="str">
        <f>VLOOKUP(P99,Mapping!$A$2:$B$17,2,FALSE)</f>
        <v>Texas</v>
      </c>
      <c r="R99" s="3">
        <v>198472598</v>
      </c>
      <c r="S99" s="3">
        <v>1520240</v>
      </c>
    </row>
    <row r="100" ht="12.75" spans="1:19">
      <c r="A100" s="3" t="s">
        <v>139</v>
      </c>
      <c r="B100" s="3" t="s">
        <v>138</v>
      </c>
      <c r="C100" s="3">
        <v>258653</v>
      </c>
      <c r="D100" s="3">
        <v>825</v>
      </c>
      <c r="E100" s="3">
        <v>30274</v>
      </c>
      <c r="F100" s="3">
        <v>18437</v>
      </c>
      <c r="G100" s="3">
        <v>2429</v>
      </c>
      <c r="H100" s="3">
        <v>93357</v>
      </c>
      <c r="I100" s="3">
        <v>556477</v>
      </c>
      <c r="J100" s="3">
        <v>50156395</v>
      </c>
      <c r="K100" s="3">
        <v>226788</v>
      </c>
      <c r="L100" s="3">
        <v>3184</v>
      </c>
      <c r="M100" s="3">
        <v>6245</v>
      </c>
      <c r="N100" s="3">
        <v>13391077</v>
      </c>
      <c r="O100" s="3">
        <v>137254</v>
      </c>
      <c r="P100" s="3">
        <v>56</v>
      </c>
      <c r="Q100" s="5" t="str">
        <f>VLOOKUP(P100,Mapping!$A$2:$B$17,2,FALSE)</f>
        <v>Texas</v>
      </c>
      <c r="R100" s="3">
        <v>196952358</v>
      </c>
      <c r="S100" s="3">
        <v>1337135</v>
      </c>
    </row>
    <row r="101" ht="12.75" spans="1:19">
      <c r="A101" s="3" t="s">
        <v>140</v>
      </c>
      <c r="B101" s="3" t="s">
        <v>138</v>
      </c>
      <c r="C101" s="3">
        <v>257828</v>
      </c>
      <c r="D101" s="3">
        <v>1243</v>
      </c>
      <c r="E101" s="3">
        <v>30109</v>
      </c>
      <c r="F101" s="3">
        <v>18249</v>
      </c>
      <c r="G101" s="3">
        <v>3485</v>
      </c>
      <c r="H101" s="3">
        <v>91762</v>
      </c>
      <c r="I101" s="3">
        <v>554048</v>
      </c>
      <c r="J101" s="3">
        <v>49929607</v>
      </c>
      <c r="K101" s="3">
        <v>324413</v>
      </c>
      <c r="L101" s="3">
        <v>3179</v>
      </c>
      <c r="M101" s="3">
        <v>6148</v>
      </c>
      <c r="N101" s="3">
        <v>13253823</v>
      </c>
      <c r="O101" s="3">
        <v>151469</v>
      </c>
      <c r="P101" s="3">
        <v>56</v>
      </c>
      <c r="Q101" s="5" t="str">
        <f>VLOOKUP(P101,Mapping!$A$2:$B$17,2,FALSE)</f>
        <v>Texas</v>
      </c>
      <c r="R101" s="3">
        <v>195615223</v>
      </c>
      <c r="S101" s="3">
        <v>1675224</v>
      </c>
    </row>
    <row r="102" ht="12.75" spans="1:19">
      <c r="A102" s="3" t="s">
        <v>141</v>
      </c>
      <c r="B102" s="3" t="s">
        <v>138</v>
      </c>
      <c r="C102" s="3">
        <v>256585</v>
      </c>
      <c r="D102" s="3">
        <v>1404</v>
      </c>
      <c r="E102" s="3">
        <v>29858</v>
      </c>
      <c r="F102" s="3">
        <v>18056</v>
      </c>
      <c r="G102" s="3">
        <v>3418</v>
      </c>
      <c r="H102" s="3">
        <v>89913</v>
      </c>
      <c r="I102" s="3">
        <v>550563</v>
      </c>
      <c r="J102" s="3">
        <v>49605194</v>
      </c>
      <c r="K102" s="3">
        <v>384580</v>
      </c>
      <c r="L102" s="3">
        <v>3171</v>
      </c>
      <c r="M102" s="3">
        <v>6028</v>
      </c>
      <c r="N102" s="3">
        <v>13102354</v>
      </c>
      <c r="O102" s="3">
        <v>198874</v>
      </c>
      <c r="P102" s="3">
        <v>56</v>
      </c>
      <c r="Q102" s="5" t="str">
        <f>VLOOKUP(P102,Mapping!$A$2:$B$17,2,FALSE)</f>
        <v>Texas</v>
      </c>
      <c r="R102" s="3">
        <v>193939999</v>
      </c>
      <c r="S102" s="3">
        <v>1970528</v>
      </c>
    </row>
    <row r="103" ht="12.75" spans="1:19">
      <c r="A103" s="3" t="s">
        <v>142</v>
      </c>
      <c r="B103" s="3" t="s">
        <v>138</v>
      </c>
      <c r="C103" s="3">
        <v>255181</v>
      </c>
      <c r="D103" s="3">
        <v>1392</v>
      </c>
      <c r="E103" s="3">
        <v>29673</v>
      </c>
      <c r="F103" s="3">
        <v>18019</v>
      </c>
      <c r="G103" s="3">
        <v>2333</v>
      </c>
      <c r="H103" s="3">
        <v>90564</v>
      </c>
      <c r="I103" s="3">
        <v>547145</v>
      </c>
      <c r="J103" s="3">
        <v>49220614</v>
      </c>
      <c r="K103" s="3">
        <v>179941</v>
      </c>
      <c r="L103" s="3">
        <v>3153</v>
      </c>
      <c r="M103" s="3">
        <v>5986</v>
      </c>
      <c r="N103" s="3">
        <v>12903480</v>
      </c>
      <c r="O103" s="3">
        <v>129764</v>
      </c>
      <c r="P103" s="3">
        <v>56</v>
      </c>
      <c r="Q103" s="5" t="str">
        <f>VLOOKUP(P103,Mapping!$A$2:$B$17,2,FALSE)</f>
        <v>Texas</v>
      </c>
      <c r="R103" s="3">
        <v>191969471</v>
      </c>
      <c r="S103" s="3">
        <v>1467611</v>
      </c>
    </row>
    <row r="104" ht="12.75" spans="1:19">
      <c r="A104" s="3" t="s">
        <v>143</v>
      </c>
      <c r="B104" s="3" t="s">
        <v>138</v>
      </c>
      <c r="C104" s="3">
        <v>253789</v>
      </c>
      <c r="D104" s="3">
        <v>2281</v>
      </c>
      <c r="E104" s="3">
        <v>29540</v>
      </c>
      <c r="F104" s="3">
        <v>17738</v>
      </c>
      <c r="G104" s="3">
        <v>4538</v>
      </c>
      <c r="H104" s="3">
        <v>90043</v>
      </c>
      <c r="I104" s="3">
        <v>544812</v>
      </c>
      <c r="J104" s="3">
        <v>49040673</v>
      </c>
      <c r="K104" s="3">
        <v>394165</v>
      </c>
      <c r="L104" s="3">
        <v>3147</v>
      </c>
      <c r="M104" s="3">
        <v>5987</v>
      </c>
      <c r="N104" s="3">
        <v>12773716</v>
      </c>
      <c r="O104" s="3">
        <v>188496</v>
      </c>
      <c r="P104" s="3">
        <v>56</v>
      </c>
      <c r="Q104" s="5" t="str">
        <f>VLOOKUP(P104,Mapping!$A$2:$B$17,2,FALSE)</f>
        <v>Texas</v>
      </c>
      <c r="R104" s="3">
        <v>190501860</v>
      </c>
      <c r="S104" s="3">
        <v>1881059</v>
      </c>
    </row>
    <row r="105" ht="12.75" spans="1:19">
      <c r="A105" s="3" t="s">
        <v>144</v>
      </c>
      <c r="B105" s="3" t="s">
        <v>138</v>
      </c>
      <c r="C105" s="3">
        <v>251508</v>
      </c>
      <c r="D105" s="3">
        <v>2091</v>
      </c>
      <c r="E105" s="3">
        <v>29245</v>
      </c>
      <c r="F105" s="3">
        <v>17317</v>
      </c>
      <c r="G105" s="3">
        <v>4685</v>
      </c>
      <c r="H105" s="3">
        <v>88132</v>
      </c>
      <c r="I105" s="3">
        <v>540274</v>
      </c>
      <c r="J105" s="3">
        <v>48646508</v>
      </c>
      <c r="K105" s="3">
        <v>360586</v>
      </c>
      <c r="L105" s="3">
        <v>3123</v>
      </c>
      <c r="M105" s="3">
        <v>5626</v>
      </c>
      <c r="N105" s="3">
        <v>12585220</v>
      </c>
      <c r="O105" s="3">
        <v>166503</v>
      </c>
      <c r="P105" s="3">
        <v>56</v>
      </c>
      <c r="Q105" s="5" t="str">
        <f>VLOOKUP(P105,Mapping!$A$2:$B$17,2,FALSE)</f>
        <v>Texas</v>
      </c>
      <c r="R105" s="3">
        <v>188620801</v>
      </c>
      <c r="S105" s="3">
        <v>1873837</v>
      </c>
    </row>
    <row r="106" ht="12.75" spans="1:19">
      <c r="A106" s="3" t="s">
        <v>145</v>
      </c>
      <c r="B106" s="3" t="s">
        <v>138</v>
      </c>
      <c r="C106" s="3">
        <v>249417</v>
      </c>
      <c r="D106" s="3">
        <v>853</v>
      </c>
      <c r="E106" s="3">
        <v>28990</v>
      </c>
      <c r="F106" s="3">
        <v>17060</v>
      </c>
      <c r="G106" s="3">
        <v>2835</v>
      </c>
      <c r="H106" s="3">
        <v>85945</v>
      </c>
      <c r="I106" s="3">
        <v>535589</v>
      </c>
      <c r="J106" s="3">
        <v>48285922</v>
      </c>
      <c r="K106" s="3">
        <v>331207</v>
      </c>
      <c r="L106" s="3">
        <v>3106</v>
      </c>
      <c r="M106" s="3">
        <v>5455</v>
      </c>
      <c r="N106" s="3">
        <v>12418717</v>
      </c>
      <c r="O106" s="3">
        <v>154696</v>
      </c>
      <c r="P106" s="3">
        <v>56</v>
      </c>
      <c r="Q106" s="5" t="str">
        <f>VLOOKUP(P106,Mapping!$A$2:$B$17,2,FALSE)</f>
        <v>Texas</v>
      </c>
      <c r="R106" s="3">
        <v>186746964</v>
      </c>
      <c r="S106" s="3">
        <v>1671011</v>
      </c>
    </row>
    <row r="107" ht="12.75" spans="1:19">
      <c r="A107" s="3" t="s">
        <v>146</v>
      </c>
      <c r="B107" s="3" t="s">
        <v>138</v>
      </c>
      <c r="C107" s="3">
        <v>248564</v>
      </c>
      <c r="D107" s="3">
        <v>923</v>
      </c>
      <c r="E107" s="3">
        <v>28828</v>
      </c>
      <c r="F107" s="3">
        <v>16411</v>
      </c>
      <c r="G107" s="3">
        <v>2291</v>
      </c>
      <c r="H107" s="3">
        <v>83882</v>
      </c>
      <c r="I107" s="3">
        <v>532754</v>
      </c>
      <c r="J107" s="3">
        <v>47954715</v>
      </c>
      <c r="K107" s="3">
        <v>373855</v>
      </c>
      <c r="L107" s="3">
        <v>3094</v>
      </c>
      <c r="M107" s="3">
        <v>5233</v>
      </c>
      <c r="N107" s="3">
        <v>12264021</v>
      </c>
      <c r="O107" s="3">
        <v>154188</v>
      </c>
      <c r="P107" s="3">
        <v>56</v>
      </c>
      <c r="Q107" s="5" t="str">
        <f>VLOOKUP(P107,Mapping!$A$2:$B$17,2,FALSE)</f>
        <v>Texas</v>
      </c>
      <c r="R107" s="3">
        <v>185075953</v>
      </c>
      <c r="S107" s="3">
        <v>1818793</v>
      </c>
    </row>
    <row r="108" ht="12.75" spans="1:19">
      <c r="A108" s="3" t="s">
        <v>147</v>
      </c>
      <c r="B108" s="3" t="s">
        <v>138</v>
      </c>
      <c r="C108" s="3">
        <v>247641</v>
      </c>
      <c r="D108" s="3">
        <v>1551</v>
      </c>
      <c r="E108" s="3">
        <v>28693</v>
      </c>
      <c r="F108" s="3">
        <v>16264</v>
      </c>
      <c r="G108" s="3">
        <v>3375</v>
      </c>
      <c r="H108" s="3">
        <v>83346</v>
      </c>
      <c r="I108" s="3">
        <v>530463</v>
      </c>
      <c r="J108" s="3">
        <v>47580860</v>
      </c>
      <c r="K108" s="3">
        <v>376533</v>
      </c>
      <c r="L108" s="3">
        <v>3087</v>
      </c>
      <c r="M108" s="3">
        <v>5103</v>
      </c>
      <c r="N108" s="3">
        <v>12109833</v>
      </c>
      <c r="O108" s="3">
        <v>186385</v>
      </c>
      <c r="P108" s="3">
        <v>56</v>
      </c>
      <c r="Q108" s="5" t="str">
        <f>VLOOKUP(P108,Mapping!$A$2:$B$17,2,FALSE)</f>
        <v>Texas</v>
      </c>
      <c r="R108" s="3">
        <v>183257160</v>
      </c>
      <c r="S108" s="3">
        <v>2140465</v>
      </c>
    </row>
    <row r="109" ht="12.75" spans="1:19">
      <c r="A109" s="3" t="s">
        <v>148</v>
      </c>
      <c r="B109" s="3" t="s">
        <v>138</v>
      </c>
      <c r="C109" s="3">
        <v>246090</v>
      </c>
      <c r="D109" s="3">
        <v>1910</v>
      </c>
      <c r="E109" s="3">
        <v>28472</v>
      </c>
      <c r="F109" s="3">
        <v>16146</v>
      </c>
      <c r="G109" s="3">
        <v>3903</v>
      </c>
      <c r="H109" s="3">
        <v>82318</v>
      </c>
      <c r="I109" s="3">
        <v>527088</v>
      </c>
      <c r="J109" s="3">
        <v>47204327</v>
      </c>
      <c r="K109" s="3">
        <v>448167</v>
      </c>
      <c r="L109" s="3">
        <v>3078</v>
      </c>
      <c r="M109" s="3">
        <v>5058</v>
      </c>
      <c r="N109" s="3">
        <v>11923448</v>
      </c>
      <c r="O109" s="3">
        <v>197164</v>
      </c>
      <c r="P109" s="3">
        <v>56</v>
      </c>
      <c r="Q109" s="5" t="str">
        <f>VLOOKUP(P109,Mapping!$A$2:$B$17,2,FALSE)</f>
        <v>Texas</v>
      </c>
      <c r="R109" s="3">
        <v>181116695</v>
      </c>
      <c r="S109" s="3">
        <v>2004886</v>
      </c>
    </row>
    <row r="110" ht="12.75" spans="1:19">
      <c r="A110" s="3" t="s">
        <v>149</v>
      </c>
      <c r="B110" s="3" t="s">
        <v>138</v>
      </c>
      <c r="C110" s="3">
        <v>244180</v>
      </c>
      <c r="D110" s="3">
        <v>2010</v>
      </c>
      <c r="E110" s="3">
        <v>28216</v>
      </c>
      <c r="F110" s="3">
        <v>15759</v>
      </c>
      <c r="G110" s="3">
        <v>4456</v>
      </c>
      <c r="H110" s="3">
        <v>80669</v>
      </c>
      <c r="I110" s="3">
        <v>523185</v>
      </c>
      <c r="J110" s="3">
        <v>46756160</v>
      </c>
      <c r="K110" s="3">
        <v>324389</v>
      </c>
      <c r="L110" s="3">
        <v>3052</v>
      </c>
      <c r="M110" s="3">
        <v>4860</v>
      </c>
      <c r="N110" s="3">
        <v>11726284</v>
      </c>
      <c r="O110" s="3">
        <v>187932</v>
      </c>
      <c r="P110" s="3">
        <v>56</v>
      </c>
      <c r="Q110" s="5" t="str">
        <f>VLOOKUP(P110,Mapping!$A$2:$B$17,2,FALSE)</f>
        <v>Texas</v>
      </c>
      <c r="R110" s="3">
        <v>179111809</v>
      </c>
      <c r="S110" s="3">
        <v>1845354</v>
      </c>
    </row>
    <row r="111" ht="12.75" spans="1:19">
      <c r="A111" s="3" t="s">
        <v>150</v>
      </c>
      <c r="B111" s="3" t="s">
        <v>138</v>
      </c>
      <c r="C111" s="3">
        <v>242170</v>
      </c>
      <c r="D111" s="3">
        <v>1885</v>
      </c>
      <c r="E111" s="3">
        <v>27989</v>
      </c>
      <c r="F111" s="3">
        <v>15557</v>
      </c>
      <c r="G111" s="3">
        <v>4352</v>
      </c>
      <c r="H111" s="3">
        <v>79478</v>
      </c>
      <c r="I111" s="3">
        <v>518729</v>
      </c>
      <c r="J111" s="3">
        <v>46431771</v>
      </c>
      <c r="K111" s="3">
        <v>346915</v>
      </c>
      <c r="L111" s="3">
        <v>3024</v>
      </c>
      <c r="M111" s="3">
        <v>4699</v>
      </c>
      <c r="N111" s="3">
        <v>11538352</v>
      </c>
      <c r="O111" s="3">
        <v>168220</v>
      </c>
      <c r="P111" s="3">
        <v>56</v>
      </c>
      <c r="Q111" s="5" t="str">
        <f>VLOOKUP(P111,Mapping!$A$2:$B$17,2,FALSE)</f>
        <v>Texas</v>
      </c>
      <c r="R111" s="3">
        <v>177266455</v>
      </c>
      <c r="S111" s="3">
        <v>1701006</v>
      </c>
    </row>
    <row r="112" ht="12.75" spans="1:19">
      <c r="A112" s="3" t="s">
        <v>151</v>
      </c>
      <c r="B112" s="3" t="s">
        <v>138</v>
      </c>
      <c r="C112" s="3">
        <v>240285</v>
      </c>
      <c r="D112" s="3">
        <v>1553</v>
      </c>
      <c r="E112" s="3">
        <v>27681</v>
      </c>
      <c r="F112" s="3">
        <v>15009</v>
      </c>
      <c r="G112" s="3">
        <v>3887</v>
      </c>
      <c r="H112" s="3">
        <v>77047</v>
      </c>
      <c r="I112" s="3">
        <v>514377</v>
      </c>
      <c r="J112" s="3">
        <v>46084856</v>
      </c>
      <c r="K112" s="3">
        <v>300498</v>
      </c>
      <c r="L112" s="3">
        <v>3004</v>
      </c>
      <c r="M112" s="3">
        <v>4379</v>
      </c>
      <c r="N112" s="3">
        <v>11370132</v>
      </c>
      <c r="O112" s="3">
        <v>159826</v>
      </c>
      <c r="P112" s="3">
        <v>56</v>
      </c>
      <c r="Q112" s="5" t="str">
        <f>VLOOKUP(P112,Mapping!$A$2:$B$17,2,FALSE)</f>
        <v>Texas</v>
      </c>
      <c r="R112" s="3">
        <v>175565449</v>
      </c>
      <c r="S112" s="3">
        <v>1634272</v>
      </c>
    </row>
    <row r="113" ht="12.75" spans="1:19">
      <c r="A113" s="3" t="s">
        <v>152</v>
      </c>
      <c r="B113" s="3" t="s">
        <v>138</v>
      </c>
      <c r="C113" s="3">
        <v>238732</v>
      </c>
      <c r="D113" s="3">
        <v>607</v>
      </c>
      <c r="E113" s="3">
        <v>27437</v>
      </c>
      <c r="F113" s="3">
        <v>14471</v>
      </c>
      <c r="G113" s="3">
        <v>2907</v>
      </c>
      <c r="H113" s="3">
        <v>73320</v>
      </c>
      <c r="I113" s="3">
        <v>510490</v>
      </c>
      <c r="J113" s="3">
        <v>45784358</v>
      </c>
      <c r="K113" s="3">
        <v>249458</v>
      </c>
      <c r="L113" s="3">
        <v>2988</v>
      </c>
      <c r="M113" s="3">
        <v>4156</v>
      </c>
      <c r="N113" s="3">
        <v>11210306</v>
      </c>
      <c r="O113" s="3">
        <v>149977</v>
      </c>
      <c r="P113" s="3">
        <v>56</v>
      </c>
      <c r="Q113" s="5" t="str">
        <f>VLOOKUP(P113,Mapping!$A$2:$B$17,2,FALSE)</f>
        <v>Texas</v>
      </c>
      <c r="R113" s="3">
        <v>173931177</v>
      </c>
      <c r="S113" s="3">
        <v>1484630</v>
      </c>
    </row>
    <row r="114" ht="12.75" spans="1:19">
      <c r="A114" s="3" t="s">
        <v>153</v>
      </c>
      <c r="B114" s="3" t="s">
        <v>138</v>
      </c>
      <c r="C114" s="3">
        <v>238125</v>
      </c>
      <c r="D114" s="3">
        <v>712</v>
      </c>
      <c r="E114" s="3">
        <v>27269</v>
      </c>
      <c r="F114" s="3">
        <v>13849</v>
      </c>
      <c r="G114" s="3">
        <v>1868</v>
      </c>
      <c r="H114" s="3">
        <v>70202</v>
      </c>
      <c r="I114" s="3">
        <v>507583</v>
      </c>
      <c r="J114" s="3">
        <v>45534900</v>
      </c>
      <c r="K114" s="3">
        <v>400351</v>
      </c>
      <c r="L114" s="3">
        <v>2975</v>
      </c>
      <c r="M114" s="3">
        <v>3939</v>
      </c>
      <c r="N114" s="3">
        <v>11060329</v>
      </c>
      <c r="O114" s="3">
        <v>147062</v>
      </c>
      <c r="P114" s="3">
        <v>56</v>
      </c>
      <c r="Q114" s="5" t="str">
        <f>VLOOKUP(P114,Mapping!$A$2:$B$17,2,FALSE)</f>
        <v>Texas</v>
      </c>
      <c r="R114" s="3">
        <v>172446547</v>
      </c>
      <c r="S114" s="3">
        <v>1626437</v>
      </c>
    </row>
    <row r="115" ht="12.75" spans="1:19">
      <c r="A115" s="3" t="s">
        <v>154</v>
      </c>
      <c r="B115" s="3" t="s">
        <v>138</v>
      </c>
      <c r="C115" s="3">
        <v>237413</v>
      </c>
      <c r="D115" s="3">
        <v>1353</v>
      </c>
      <c r="E115" s="3">
        <v>27172</v>
      </c>
      <c r="F115" s="3">
        <v>13491</v>
      </c>
      <c r="G115" s="3">
        <v>3468</v>
      </c>
      <c r="H115" s="3">
        <v>69588</v>
      </c>
      <c r="I115" s="3">
        <v>505715</v>
      </c>
      <c r="J115" s="3">
        <v>45134549</v>
      </c>
      <c r="K115" s="3">
        <v>300446</v>
      </c>
      <c r="L115" s="3">
        <v>2972</v>
      </c>
      <c r="M115" s="3">
        <v>3945</v>
      </c>
      <c r="N115" s="3">
        <v>10913267</v>
      </c>
      <c r="O115" s="3">
        <v>167726</v>
      </c>
      <c r="P115" s="3">
        <v>56</v>
      </c>
      <c r="Q115" s="5" t="str">
        <f>VLOOKUP(P115,Mapping!$A$2:$B$17,2,FALSE)</f>
        <v>Texas</v>
      </c>
      <c r="R115" s="3">
        <v>170820110</v>
      </c>
      <c r="S115" s="3">
        <v>1785889</v>
      </c>
    </row>
    <row r="116" ht="12.75" spans="1:19">
      <c r="A116" s="3" t="s">
        <v>155</v>
      </c>
      <c r="B116" s="3" t="s">
        <v>138</v>
      </c>
      <c r="C116" s="3">
        <v>236060</v>
      </c>
      <c r="D116" s="3">
        <v>1301</v>
      </c>
      <c r="E116" s="3">
        <v>26997</v>
      </c>
      <c r="F116" s="3">
        <v>13280</v>
      </c>
      <c r="G116" s="3">
        <v>3673</v>
      </c>
      <c r="H116" s="3">
        <v>68585</v>
      </c>
      <c r="I116" s="3">
        <v>502247</v>
      </c>
      <c r="J116" s="3">
        <v>44834103</v>
      </c>
      <c r="K116" s="3">
        <v>331974</v>
      </c>
      <c r="L116" s="3">
        <v>2967</v>
      </c>
      <c r="M116" s="3">
        <v>3766</v>
      </c>
      <c r="N116" s="3">
        <v>10745541</v>
      </c>
      <c r="O116" s="3">
        <v>174633</v>
      </c>
      <c r="P116" s="3">
        <v>56</v>
      </c>
      <c r="Q116" s="5" t="str">
        <f>VLOOKUP(P116,Mapping!$A$2:$B$17,2,FALSE)</f>
        <v>Texas</v>
      </c>
      <c r="R116" s="3">
        <v>169034221</v>
      </c>
      <c r="S116" s="3">
        <v>1742559</v>
      </c>
    </row>
    <row r="117" ht="12.75" spans="1:19">
      <c r="A117" s="20">
        <v>44176</v>
      </c>
      <c r="B117" s="3" t="s">
        <v>138</v>
      </c>
      <c r="C117" s="3">
        <v>234759</v>
      </c>
      <c r="D117" s="3">
        <v>1112</v>
      </c>
      <c r="E117" s="3">
        <v>26803</v>
      </c>
      <c r="F117" s="3">
        <v>12917</v>
      </c>
      <c r="G117" s="3">
        <v>3562</v>
      </c>
      <c r="H117" s="3">
        <v>67236</v>
      </c>
      <c r="I117" s="3">
        <v>498574</v>
      </c>
      <c r="J117" s="3">
        <v>44502129</v>
      </c>
      <c r="K117" s="3">
        <v>271550</v>
      </c>
      <c r="L117" s="3">
        <v>2954</v>
      </c>
      <c r="M117" s="3">
        <v>3622</v>
      </c>
      <c r="N117" s="3">
        <v>10570908</v>
      </c>
      <c r="O117" s="3">
        <v>157542</v>
      </c>
      <c r="P117" s="3">
        <v>56</v>
      </c>
      <c r="Q117" s="5" t="str">
        <f>VLOOKUP(P117,Mapping!$A$2:$B$17,2,FALSE)</f>
        <v>Texas</v>
      </c>
      <c r="R117" s="3">
        <v>167291662</v>
      </c>
      <c r="S117" s="3">
        <v>1607551</v>
      </c>
    </row>
    <row r="118" ht="12.75" spans="1:19">
      <c r="A118" s="20">
        <v>44146</v>
      </c>
      <c r="B118" s="3" t="s">
        <v>138</v>
      </c>
      <c r="C118" s="3">
        <v>233647</v>
      </c>
      <c r="D118" s="3">
        <v>1577</v>
      </c>
      <c r="E118" s="3">
        <v>26584</v>
      </c>
      <c r="F118" s="3">
        <v>12626</v>
      </c>
      <c r="G118" s="3">
        <v>3281</v>
      </c>
      <c r="H118" s="3">
        <v>65549</v>
      </c>
      <c r="I118" s="3">
        <v>495012</v>
      </c>
      <c r="J118" s="3">
        <v>44230579</v>
      </c>
      <c r="K118" s="3">
        <v>283243</v>
      </c>
      <c r="L118" s="3">
        <v>2947</v>
      </c>
      <c r="M118" s="3">
        <v>3365</v>
      </c>
      <c r="N118" s="3">
        <v>10413366</v>
      </c>
      <c r="O118" s="3">
        <v>149333</v>
      </c>
      <c r="P118" s="3">
        <v>56</v>
      </c>
      <c r="Q118" s="5" t="str">
        <f>VLOOKUP(P118,Mapping!$A$2:$B$17,2,FALSE)</f>
        <v>Texas</v>
      </c>
      <c r="R118" s="3">
        <v>165684111</v>
      </c>
      <c r="S118" s="3">
        <v>1503560</v>
      </c>
    </row>
    <row r="119" ht="12.75" spans="1:19">
      <c r="A119" s="20">
        <v>44115</v>
      </c>
      <c r="B119" s="3" t="s">
        <v>138</v>
      </c>
      <c r="C119" s="3">
        <v>232070</v>
      </c>
      <c r="D119" s="3">
        <v>1358</v>
      </c>
      <c r="E119" s="3">
        <v>26335</v>
      </c>
      <c r="F119" s="3">
        <v>12057</v>
      </c>
      <c r="G119" s="3">
        <v>4070</v>
      </c>
      <c r="H119" s="3">
        <v>62119</v>
      </c>
      <c r="I119" s="3">
        <v>491731</v>
      </c>
      <c r="J119" s="3">
        <v>43947336</v>
      </c>
      <c r="K119" s="3">
        <v>203377</v>
      </c>
      <c r="L119" s="3">
        <v>2922</v>
      </c>
      <c r="M119" s="3">
        <v>3202</v>
      </c>
      <c r="N119" s="3">
        <v>10264033</v>
      </c>
      <c r="O119" s="3">
        <v>135569</v>
      </c>
      <c r="P119" s="3">
        <v>56</v>
      </c>
      <c r="Q119" s="5" t="str">
        <f>VLOOKUP(P119,Mapping!$A$2:$B$17,2,FALSE)</f>
        <v>Texas</v>
      </c>
      <c r="R119" s="3">
        <v>164180551</v>
      </c>
      <c r="S119" s="3">
        <v>1386936</v>
      </c>
    </row>
    <row r="120" ht="12.75" spans="1:19">
      <c r="A120" s="19">
        <v>44085</v>
      </c>
      <c r="B120" s="3" t="s">
        <v>138</v>
      </c>
      <c r="C120" s="3">
        <v>230712</v>
      </c>
      <c r="D120" s="3">
        <v>577</v>
      </c>
      <c r="E120" s="3">
        <v>26087</v>
      </c>
      <c r="F120" s="3">
        <v>11636</v>
      </c>
      <c r="G120" s="3">
        <v>2176</v>
      </c>
      <c r="H120" s="3">
        <v>59342</v>
      </c>
      <c r="I120" s="3">
        <v>487661</v>
      </c>
      <c r="J120" s="3">
        <v>43743959</v>
      </c>
      <c r="K120" s="3">
        <v>283666</v>
      </c>
      <c r="L120" s="3">
        <v>2907</v>
      </c>
      <c r="M120" s="3">
        <v>3111</v>
      </c>
      <c r="N120" s="3">
        <v>10128464</v>
      </c>
      <c r="O120" s="3">
        <v>118403</v>
      </c>
      <c r="P120" s="3">
        <v>56</v>
      </c>
      <c r="Q120" s="5" t="str">
        <f>VLOOKUP(P120,Mapping!$A$2:$B$17,2,FALSE)</f>
        <v>Texas</v>
      </c>
      <c r="R120" s="3">
        <v>162793615</v>
      </c>
      <c r="S120" s="3">
        <v>1314380</v>
      </c>
    </row>
    <row r="121" ht="12.75" spans="1:19">
      <c r="A121" s="19">
        <v>44054</v>
      </c>
      <c r="B121" s="3" t="s">
        <v>138</v>
      </c>
      <c r="C121" s="3">
        <v>230135</v>
      </c>
      <c r="D121" s="3">
        <v>513</v>
      </c>
      <c r="E121" s="3">
        <v>25819</v>
      </c>
      <c r="F121" s="3">
        <v>11223</v>
      </c>
      <c r="G121" s="3">
        <v>1467</v>
      </c>
      <c r="H121" s="3">
        <v>56942</v>
      </c>
      <c r="I121" s="3">
        <v>485485</v>
      </c>
      <c r="J121" s="3">
        <v>43460293</v>
      </c>
      <c r="K121" s="3">
        <v>239635</v>
      </c>
      <c r="L121" s="3">
        <v>2900</v>
      </c>
      <c r="M121" s="3">
        <v>2977</v>
      </c>
      <c r="N121" s="3">
        <v>10010061</v>
      </c>
      <c r="O121" s="3">
        <v>112445</v>
      </c>
      <c r="P121" s="3">
        <v>56</v>
      </c>
      <c r="Q121" s="5" t="str">
        <f>VLOOKUP(P121,Mapping!$A$2:$B$17,2,FALSE)</f>
        <v>Texas</v>
      </c>
      <c r="R121" s="3">
        <v>161479235</v>
      </c>
      <c r="S121" s="3">
        <v>1266058</v>
      </c>
    </row>
    <row r="122" ht="12.75" spans="1:19">
      <c r="A122" s="19">
        <v>44023</v>
      </c>
      <c r="B122" s="3" t="s">
        <v>138</v>
      </c>
      <c r="C122" s="3">
        <v>229622</v>
      </c>
      <c r="D122" s="3">
        <v>1125</v>
      </c>
      <c r="E122" s="3">
        <v>25721</v>
      </c>
      <c r="F122" s="3">
        <v>11215</v>
      </c>
      <c r="G122" s="3">
        <v>2341</v>
      </c>
      <c r="H122" s="3">
        <v>56037</v>
      </c>
      <c r="I122" s="3">
        <v>484018</v>
      </c>
      <c r="J122" s="3">
        <v>43220658</v>
      </c>
      <c r="K122" s="3">
        <v>357869</v>
      </c>
      <c r="L122" s="3">
        <v>2898</v>
      </c>
      <c r="M122" s="3">
        <v>2947</v>
      </c>
      <c r="N122" s="3">
        <v>9897616</v>
      </c>
      <c r="O122" s="3">
        <v>132113</v>
      </c>
      <c r="P122" s="3">
        <v>56</v>
      </c>
      <c r="Q122" s="5" t="str">
        <f>VLOOKUP(P122,Mapping!$A$2:$B$17,2,FALSE)</f>
        <v>Texas</v>
      </c>
      <c r="R122" s="3">
        <v>160213177</v>
      </c>
      <c r="S122" s="3">
        <v>1546164</v>
      </c>
    </row>
    <row r="123" ht="12.75" spans="1:19">
      <c r="A123" s="19">
        <v>43993</v>
      </c>
      <c r="B123" s="3" t="s">
        <v>138</v>
      </c>
      <c r="C123" s="3">
        <v>228497</v>
      </c>
      <c r="D123" s="3">
        <v>1185</v>
      </c>
      <c r="E123" s="3">
        <v>25498</v>
      </c>
      <c r="F123" s="3">
        <v>11213</v>
      </c>
      <c r="G123" s="3">
        <v>3121</v>
      </c>
      <c r="H123" s="3">
        <v>55005</v>
      </c>
      <c r="I123" s="3">
        <v>481677</v>
      </c>
      <c r="J123" s="3">
        <v>42862789</v>
      </c>
      <c r="K123" s="3">
        <v>314445</v>
      </c>
      <c r="L123" s="3">
        <v>2885</v>
      </c>
      <c r="M123" s="3">
        <v>2850</v>
      </c>
      <c r="N123" s="3">
        <v>9765503</v>
      </c>
      <c r="O123" s="3">
        <v>129990</v>
      </c>
      <c r="P123" s="3">
        <v>56</v>
      </c>
      <c r="Q123" s="5" t="str">
        <f>VLOOKUP(P123,Mapping!$A$2:$B$17,2,FALSE)</f>
        <v>Texas</v>
      </c>
      <c r="R123" s="3">
        <v>158667013</v>
      </c>
      <c r="S123" s="3">
        <v>1772955</v>
      </c>
    </row>
    <row r="124" ht="12.75" spans="1:19">
      <c r="A124" s="19">
        <v>43962</v>
      </c>
      <c r="B124" s="3" t="s">
        <v>138</v>
      </c>
      <c r="C124" s="3">
        <v>227312</v>
      </c>
      <c r="D124" s="3">
        <v>1154</v>
      </c>
      <c r="E124" s="3">
        <v>25276</v>
      </c>
      <c r="F124" s="3">
        <v>11050</v>
      </c>
      <c r="G124" s="3">
        <v>2553</v>
      </c>
      <c r="H124" s="3">
        <v>53380</v>
      </c>
      <c r="I124" s="3">
        <v>478556</v>
      </c>
      <c r="J124" s="3">
        <v>42548344</v>
      </c>
      <c r="K124" s="3">
        <v>302427</v>
      </c>
      <c r="L124" s="3">
        <v>2872</v>
      </c>
      <c r="M124" s="3">
        <v>2876</v>
      </c>
      <c r="N124" s="3">
        <v>9635513</v>
      </c>
      <c r="O124" s="3">
        <v>119023</v>
      </c>
      <c r="P124" s="3">
        <v>56</v>
      </c>
      <c r="Q124" s="5" t="str">
        <f>VLOOKUP(P124,Mapping!$A$2:$B$17,2,FALSE)</f>
        <v>Texas</v>
      </c>
      <c r="R124" s="3">
        <v>156894058</v>
      </c>
      <c r="S124" s="3">
        <v>1561062</v>
      </c>
    </row>
    <row r="125" ht="12.75" spans="1:19">
      <c r="A125" s="19">
        <v>43932</v>
      </c>
      <c r="B125" s="3" t="s">
        <v>138</v>
      </c>
      <c r="C125" s="3">
        <v>226158</v>
      </c>
      <c r="D125" s="3">
        <v>1131</v>
      </c>
      <c r="E125" s="3">
        <v>25041</v>
      </c>
      <c r="F125" s="3">
        <v>10892</v>
      </c>
      <c r="G125" s="3">
        <v>3107</v>
      </c>
      <c r="H125" s="3">
        <v>52166</v>
      </c>
      <c r="I125" s="3">
        <v>476003</v>
      </c>
      <c r="J125" s="3">
        <v>42245917</v>
      </c>
      <c r="K125" s="3">
        <v>202598</v>
      </c>
      <c r="L125" s="3">
        <v>2853</v>
      </c>
      <c r="M125" s="3">
        <v>2832</v>
      </c>
      <c r="N125" s="3">
        <v>9516490</v>
      </c>
      <c r="O125" s="3">
        <v>105996</v>
      </c>
      <c r="P125" s="3">
        <v>56</v>
      </c>
      <c r="Q125" s="5" t="str">
        <f>VLOOKUP(P125,Mapping!$A$2:$B$17,2,FALSE)</f>
        <v>Texas</v>
      </c>
      <c r="R125" s="3">
        <v>155332996</v>
      </c>
      <c r="S125" s="3">
        <v>1318451</v>
      </c>
    </row>
    <row r="126" ht="12.75" spans="1:19">
      <c r="A126" s="19">
        <v>43901</v>
      </c>
      <c r="B126" s="3" t="s">
        <v>138</v>
      </c>
      <c r="C126" s="3">
        <v>225027</v>
      </c>
      <c r="D126" s="3">
        <v>1517</v>
      </c>
      <c r="E126" s="3">
        <v>24796</v>
      </c>
      <c r="F126" s="3">
        <v>10538</v>
      </c>
      <c r="G126" s="3">
        <v>3135</v>
      </c>
      <c r="H126" s="3">
        <v>50509</v>
      </c>
      <c r="I126" s="3">
        <v>472896</v>
      </c>
      <c r="J126" s="3">
        <v>42043319</v>
      </c>
      <c r="K126" s="3">
        <v>255848</v>
      </c>
      <c r="L126" s="3">
        <v>2833</v>
      </c>
      <c r="M126" s="3">
        <v>2734</v>
      </c>
      <c r="N126" s="3">
        <v>9410494</v>
      </c>
      <c r="O126" s="3">
        <v>119949</v>
      </c>
      <c r="P126" s="3">
        <v>56</v>
      </c>
      <c r="Q126" s="5" t="str">
        <f>VLOOKUP(P126,Mapping!$A$2:$B$17,2,FALSE)</f>
        <v>Texas</v>
      </c>
      <c r="R126" s="3">
        <v>154014545</v>
      </c>
      <c r="S126" s="3">
        <v>1269152</v>
      </c>
    </row>
    <row r="127" ht="12.75" spans="1:19">
      <c r="A127" s="19">
        <v>43872</v>
      </c>
      <c r="B127" s="3" t="s">
        <v>138</v>
      </c>
      <c r="C127" s="3">
        <v>223510</v>
      </c>
      <c r="D127" s="3">
        <v>475</v>
      </c>
      <c r="E127" s="3">
        <v>24560</v>
      </c>
      <c r="F127" s="3">
        <v>9957</v>
      </c>
      <c r="G127" s="3">
        <v>1399</v>
      </c>
      <c r="H127" s="3">
        <v>48750</v>
      </c>
      <c r="I127" s="3">
        <v>469761</v>
      </c>
      <c r="J127" s="3">
        <v>41787471</v>
      </c>
      <c r="K127" s="3">
        <v>283444</v>
      </c>
      <c r="L127" s="3">
        <v>2809</v>
      </c>
      <c r="M127" s="3">
        <v>2633</v>
      </c>
      <c r="N127" s="3">
        <v>9290545</v>
      </c>
      <c r="O127" s="3">
        <v>83454</v>
      </c>
      <c r="P127" s="3">
        <v>56</v>
      </c>
      <c r="Q127" s="5" t="str">
        <f>VLOOKUP(P127,Mapping!$A$2:$B$17,2,FALSE)</f>
        <v>Texas</v>
      </c>
      <c r="R127" s="3">
        <v>152745393</v>
      </c>
      <c r="S127" s="3">
        <v>1238898</v>
      </c>
    </row>
    <row r="128" ht="12.75" spans="1:19">
      <c r="A128" s="19">
        <v>43841</v>
      </c>
      <c r="B128" s="3" t="s">
        <v>138</v>
      </c>
      <c r="C128" s="3">
        <v>223035</v>
      </c>
      <c r="D128" s="3">
        <v>410</v>
      </c>
      <c r="E128" s="3">
        <v>24457</v>
      </c>
      <c r="F128" s="3">
        <v>9665</v>
      </c>
      <c r="G128" s="3">
        <v>1166</v>
      </c>
      <c r="H128" s="3">
        <v>47615</v>
      </c>
      <c r="I128" s="3">
        <v>468362</v>
      </c>
      <c r="J128" s="3">
        <v>41504027</v>
      </c>
      <c r="K128" s="3">
        <v>228603</v>
      </c>
      <c r="L128" s="3">
        <v>2797</v>
      </c>
      <c r="M128" s="3">
        <v>2553</v>
      </c>
      <c r="N128" s="3">
        <v>9207091</v>
      </c>
      <c r="O128" s="3">
        <v>141973</v>
      </c>
      <c r="P128" s="3">
        <v>56</v>
      </c>
      <c r="Q128" s="5" t="str">
        <f>VLOOKUP(P128,Mapping!$A$2:$B$17,2,FALSE)</f>
        <v>Texas</v>
      </c>
      <c r="R128" s="3">
        <v>151506495</v>
      </c>
      <c r="S128" s="3">
        <v>1160138</v>
      </c>
    </row>
    <row r="129" ht="12.75" spans="1:19">
      <c r="A129" s="3" t="s">
        <v>156</v>
      </c>
      <c r="B129" s="3" t="s">
        <v>157</v>
      </c>
      <c r="C129" s="3">
        <v>222625</v>
      </c>
      <c r="D129" s="3">
        <v>958</v>
      </c>
      <c r="E129" s="3">
        <v>24375</v>
      </c>
      <c r="F129" s="3">
        <v>9613</v>
      </c>
      <c r="G129" s="3">
        <v>2116</v>
      </c>
      <c r="H129" s="3">
        <v>47486</v>
      </c>
      <c r="I129" s="3">
        <v>467196</v>
      </c>
      <c r="J129" s="3">
        <v>41275424</v>
      </c>
      <c r="K129" s="3">
        <v>325765</v>
      </c>
      <c r="L129" s="3">
        <v>2786</v>
      </c>
      <c r="M129" s="3">
        <v>2502</v>
      </c>
      <c r="N129" s="3">
        <v>9065118</v>
      </c>
      <c r="O129" s="3">
        <v>91294</v>
      </c>
      <c r="P129" s="3">
        <v>56</v>
      </c>
      <c r="Q129" s="5" t="str">
        <f>VLOOKUP(P129,Mapping!$A$2:$B$17,2,FALSE)</f>
        <v>Texas</v>
      </c>
      <c r="R129" s="3">
        <v>150346357</v>
      </c>
      <c r="S129" s="3">
        <v>1473444</v>
      </c>
    </row>
    <row r="130" ht="12.75" spans="1:19">
      <c r="A130" s="3" t="s">
        <v>158</v>
      </c>
      <c r="B130" s="3" t="s">
        <v>157</v>
      </c>
      <c r="C130" s="3">
        <v>221667</v>
      </c>
      <c r="D130" s="3">
        <v>947</v>
      </c>
      <c r="E130" s="3">
        <v>24230</v>
      </c>
      <c r="F130" s="3">
        <v>9550</v>
      </c>
      <c r="G130" s="3">
        <v>2403</v>
      </c>
      <c r="H130" s="3">
        <v>46880</v>
      </c>
      <c r="I130" s="3">
        <v>465080</v>
      </c>
      <c r="J130" s="3">
        <v>40949659</v>
      </c>
      <c r="K130" s="3">
        <v>206695</v>
      </c>
      <c r="L130" s="3">
        <v>2776</v>
      </c>
      <c r="M130" s="3">
        <v>2477</v>
      </c>
      <c r="N130" s="3">
        <v>8973824</v>
      </c>
      <c r="O130" s="3">
        <v>97942</v>
      </c>
      <c r="P130" s="3">
        <v>56</v>
      </c>
      <c r="Q130" s="5" t="str">
        <f>VLOOKUP(P130,Mapping!$A$2:$B$17,2,FALSE)</f>
        <v>Texas</v>
      </c>
      <c r="R130" s="3">
        <v>148872913</v>
      </c>
      <c r="S130" s="3">
        <v>1423126</v>
      </c>
    </row>
    <row r="131" ht="12.75" spans="1:19">
      <c r="A131" s="3" t="s">
        <v>159</v>
      </c>
      <c r="B131" s="3" t="s">
        <v>157</v>
      </c>
      <c r="C131" s="3">
        <v>220720</v>
      </c>
      <c r="D131" s="3">
        <v>1060</v>
      </c>
      <c r="E131" s="3">
        <v>24082</v>
      </c>
      <c r="F131" s="3">
        <v>9320</v>
      </c>
      <c r="G131" s="3">
        <v>2321</v>
      </c>
      <c r="H131" s="3">
        <v>46191</v>
      </c>
      <c r="I131" s="3">
        <v>462677</v>
      </c>
      <c r="J131" s="3">
        <v>40742964</v>
      </c>
      <c r="K131" s="3">
        <v>317094</v>
      </c>
      <c r="L131" s="3">
        <v>2760</v>
      </c>
      <c r="M131" s="3">
        <v>2399</v>
      </c>
      <c r="N131" s="3">
        <v>8875882</v>
      </c>
      <c r="O131" s="3">
        <v>89365</v>
      </c>
      <c r="P131" s="3">
        <v>56</v>
      </c>
      <c r="Q131" s="5" t="str">
        <f>VLOOKUP(P131,Mapping!$A$2:$B$17,2,FALSE)</f>
        <v>Texas</v>
      </c>
      <c r="R131" s="3">
        <v>147449787</v>
      </c>
      <c r="S131" s="3">
        <v>1453174</v>
      </c>
    </row>
    <row r="132" ht="12.75" spans="1:19">
      <c r="A132" s="3" t="s">
        <v>160</v>
      </c>
      <c r="B132" s="3" t="s">
        <v>157</v>
      </c>
      <c r="C132" s="3">
        <v>219660</v>
      </c>
      <c r="D132" s="3">
        <v>1047</v>
      </c>
      <c r="E132" s="3">
        <v>23883</v>
      </c>
      <c r="F132" s="3">
        <v>9133</v>
      </c>
      <c r="G132" s="3">
        <v>2461</v>
      </c>
      <c r="H132" s="3">
        <v>45214</v>
      </c>
      <c r="I132" s="3">
        <v>460356</v>
      </c>
      <c r="J132" s="3">
        <v>40425870</v>
      </c>
      <c r="K132" s="3">
        <v>265933</v>
      </c>
      <c r="L132" s="3">
        <v>2744</v>
      </c>
      <c r="M132" s="3">
        <v>2354</v>
      </c>
      <c r="N132" s="3">
        <v>8786517</v>
      </c>
      <c r="O132" s="3">
        <v>79700</v>
      </c>
      <c r="P132" s="3">
        <v>56</v>
      </c>
      <c r="Q132" s="5" t="str">
        <f>VLOOKUP(P132,Mapping!$A$2:$B$17,2,FALSE)</f>
        <v>Texas</v>
      </c>
      <c r="R132" s="3">
        <v>145996613</v>
      </c>
      <c r="S132" s="3">
        <v>1150428</v>
      </c>
    </row>
    <row r="133" ht="12.75" spans="1:19">
      <c r="A133" s="3" t="s">
        <v>161</v>
      </c>
      <c r="B133" s="3" t="s">
        <v>157</v>
      </c>
      <c r="C133" s="3">
        <v>218613</v>
      </c>
      <c r="D133" s="3">
        <v>922</v>
      </c>
      <c r="E133" s="3">
        <v>23701</v>
      </c>
      <c r="F133" s="3">
        <v>8985</v>
      </c>
      <c r="G133" s="3">
        <v>2290</v>
      </c>
      <c r="H133" s="3">
        <v>44391</v>
      </c>
      <c r="I133" s="3">
        <v>457895</v>
      </c>
      <c r="J133" s="3">
        <v>40159937</v>
      </c>
      <c r="K133" s="3">
        <v>220640</v>
      </c>
      <c r="L133" s="3">
        <v>2719</v>
      </c>
      <c r="M133" s="3">
        <v>2283</v>
      </c>
      <c r="N133" s="3">
        <v>8706817</v>
      </c>
      <c r="O133" s="3">
        <v>72255</v>
      </c>
      <c r="P133" s="3">
        <v>56</v>
      </c>
      <c r="Q133" s="5" t="str">
        <f>VLOOKUP(P133,Mapping!$A$2:$B$17,2,FALSE)</f>
        <v>Texas</v>
      </c>
      <c r="R133" s="3">
        <v>144846185</v>
      </c>
      <c r="S133" s="3">
        <v>1150455</v>
      </c>
    </row>
    <row r="134" ht="12.75" spans="1:19">
      <c r="A134" s="3" t="s">
        <v>162</v>
      </c>
      <c r="B134" s="3" t="s">
        <v>157</v>
      </c>
      <c r="C134" s="3">
        <v>217691</v>
      </c>
      <c r="D134" s="3">
        <v>397</v>
      </c>
      <c r="E134" s="3">
        <v>23542</v>
      </c>
      <c r="F134" s="3">
        <v>8946</v>
      </c>
      <c r="G134" s="3">
        <v>1697</v>
      </c>
      <c r="H134" s="3">
        <v>42988</v>
      </c>
      <c r="I134" s="3">
        <v>455605</v>
      </c>
      <c r="J134" s="3">
        <v>39939297</v>
      </c>
      <c r="K134" s="3">
        <v>268034</v>
      </c>
      <c r="L134" s="3">
        <v>2703</v>
      </c>
      <c r="M134" s="3">
        <v>2300</v>
      </c>
      <c r="N134" s="3">
        <v>8634562</v>
      </c>
      <c r="O134" s="3">
        <v>63430</v>
      </c>
      <c r="P134" s="3">
        <v>56</v>
      </c>
      <c r="Q134" s="5" t="str">
        <f>VLOOKUP(P134,Mapping!$A$2:$B$17,2,FALSE)</f>
        <v>Texas</v>
      </c>
      <c r="R134" s="3">
        <v>143695730</v>
      </c>
      <c r="S134" s="3">
        <v>1131572</v>
      </c>
    </row>
    <row r="135" ht="12.75" spans="1:19">
      <c r="A135" s="3" t="s">
        <v>163</v>
      </c>
      <c r="B135" s="3" t="s">
        <v>157</v>
      </c>
      <c r="C135" s="3">
        <v>217294</v>
      </c>
      <c r="D135" s="3">
        <v>391</v>
      </c>
      <c r="E135" s="3">
        <v>23420</v>
      </c>
      <c r="F135" s="3">
        <v>8590</v>
      </c>
      <c r="G135" s="3">
        <v>1076</v>
      </c>
      <c r="H135" s="3">
        <v>41883</v>
      </c>
      <c r="I135" s="3">
        <v>453908</v>
      </c>
      <c r="J135" s="3">
        <v>39671263</v>
      </c>
      <c r="K135" s="3">
        <v>268680</v>
      </c>
      <c r="L135" s="3">
        <v>2693</v>
      </c>
      <c r="M135" s="3">
        <v>2176</v>
      </c>
      <c r="N135" s="3">
        <v>8571132</v>
      </c>
      <c r="O135" s="3">
        <v>64471</v>
      </c>
      <c r="P135" s="3">
        <v>56</v>
      </c>
      <c r="Q135" s="5" t="str">
        <f>VLOOKUP(P135,Mapping!$A$2:$B$17,2,FALSE)</f>
        <v>Texas</v>
      </c>
      <c r="R135" s="3">
        <v>142564158</v>
      </c>
      <c r="S135" s="3">
        <v>1222362</v>
      </c>
    </row>
    <row r="136" ht="12.75" spans="1:19">
      <c r="A136" s="3" t="s">
        <v>164</v>
      </c>
      <c r="B136" s="3" t="s">
        <v>157</v>
      </c>
      <c r="C136" s="3">
        <v>216903</v>
      </c>
      <c r="D136" s="3">
        <v>896</v>
      </c>
      <c r="E136" s="3">
        <v>23356</v>
      </c>
      <c r="F136" s="3">
        <v>8675</v>
      </c>
      <c r="G136" s="3">
        <v>1822</v>
      </c>
      <c r="H136" s="3">
        <v>42087</v>
      </c>
      <c r="I136" s="3">
        <v>452832</v>
      </c>
      <c r="J136" s="3">
        <v>39402583</v>
      </c>
      <c r="K136" s="3">
        <v>259771</v>
      </c>
      <c r="L136" s="3">
        <v>2691</v>
      </c>
      <c r="M136" s="3">
        <v>2230</v>
      </c>
      <c r="N136" s="3">
        <v>8506661</v>
      </c>
      <c r="O136" s="3">
        <v>83792</v>
      </c>
      <c r="P136" s="3">
        <v>56</v>
      </c>
      <c r="Q136" s="5" t="str">
        <f>VLOOKUP(P136,Mapping!$A$2:$B$17,2,FALSE)</f>
        <v>Texas</v>
      </c>
      <c r="R136" s="3">
        <v>141341796</v>
      </c>
      <c r="S136" s="3">
        <v>1370239</v>
      </c>
    </row>
    <row r="137" ht="12.75" spans="1:19">
      <c r="A137" s="3" t="s">
        <v>165</v>
      </c>
      <c r="B137" s="3" t="s">
        <v>157</v>
      </c>
      <c r="C137" s="3">
        <v>216007</v>
      </c>
      <c r="D137" s="3">
        <v>949</v>
      </c>
      <c r="E137" s="3">
        <v>23221</v>
      </c>
      <c r="F137" s="3">
        <v>8342</v>
      </c>
      <c r="G137" s="3">
        <v>15058</v>
      </c>
      <c r="H137" s="3">
        <v>41614</v>
      </c>
      <c r="I137" s="3">
        <v>451010</v>
      </c>
      <c r="J137" s="3">
        <v>39142812</v>
      </c>
      <c r="K137" s="3">
        <v>304853</v>
      </c>
      <c r="L137" s="3">
        <v>2679</v>
      </c>
      <c r="M137" s="3">
        <v>2180</v>
      </c>
      <c r="N137" s="3">
        <v>8422869</v>
      </c>
      <c r="O137" s="3">
        <v>82575</v>
      </c>
      <c r="P137" s="3">
        <v>56</v>
      </c>
      <c r="Q137" s="5" t="str">
        <f>VLOOKUP(P137,Mapping!$A$2:$B$17,2,FALSE)</f>
        <v>Texas</v>
      </c>
      <c r="R137" s="3">
        <v>139971557</v>
      </c>
      <c r="S137" s="3">
        <v>1444382</v>
      </c>
    </row>
    <row r="138" ht="12.75" spans="1:19">
      <c r="A138" s="3" t="s">
        <v>166</v>
      </c>
      <c r="B138" s="3" t="s">
        <v>157</v>
      </c>
      <c r="C138" s="3">
        <v>215058</v>
      </c>
      <c r="D138" s="3">
        <v>1117</v>
      </c>
      <c r="E138" s="3">
        <v>23018</v>
      </c>
      <c r="F138" s="3">
        <v>8180</v>
      </c>
      <c r="G138" s="3">
        <v>2505</v>
      </c>
      <c r="H138" s="3">
        <v>41114</v>
      </c>
      <c r="I138" s="3">
        <v>435952</v>
      </c>
      <c r="J138" s="3">
        <v>38837959</v>
      </c>
      <c r="K138" s="3">
        <v>301777</v>
      </c>
      <c r="L138" s="3">
        <v>2641</v>
      </c>
      <c r="M138" s="3">
        <v>2147</v>
      </c>
      <c r="N138" s="3">
        <v>8340294</v>
      </c>
      <c r="O138" s="3">
        <v>73419</v>
      </c>
      <c r="P138" s="3">
        <v>56</v>
      </c>
      <c r="Q138" s="5" t="str">
        <f>VLOOKUP(P138,Mapping!$A$2:$B$17,2,FALSE)</f>
        <v>Texas</v>
      </c>
      <c r="R138" s="3">
        <v>138527175</v>
      </c>
      <c r="S138" s="3">
        <v>1305768</v>
      </c>
    </row>
    <row r="139" ht="12.75" spans="1:19">
      <c r="A139" s="3" t="s">
        <v>167</v>
      </c>
      <c r="B139" s="3" t="s">
        <v>157</v>
      </c>
      <c r="C139" s="3">
        <v>213941</v>
      </c>
      <c r="D139" s="3">
        <v>1028</v>
      </c>
      <c r="E139" s="3">
        <v>22855</v>
      </c>
      <c r="F139" s="3">
        <v>8291</v>
      </c>
      <c r="G139" s="3">
        <v>2123</v>
      </c>
      <c r="H139" s="3">
        <v>40397</v>
      </c>
      <c r="I139" s="3">
        <v>433447</v>
      </c>
      <c r="J139" s="3">
        <v>38536182</v>
      </c>
      <c r="K139" s="3">
        <v>201552</v>
      </c>
      <c r="L139" s="3">
        <v>2622</v>
      </c>
      <c r="M139" s="3">
        <v>2083</v>
      </c>
      <c r="N139" s="3">
        <v>8266875</v>
      </c>
      <c r="O139" s="3">
        <v>61710</v>
      </c>
      <c r="P139" s="3">
        <v>56</v>
      </c>
      <c r="Q139" s="5" t="str">
        <f>VLOOKUP(P139,Mapping!$A$2:$B$17,2,FALSE)</f>
        <v>Texas</v>
      </c>
      <c r="R139" s="3">
        <v>137221407</v>
      </c>
      <c r="S139" s="3">
        <v>1055928</v>
      </c>
    </row>
    <row r="140" ht="12.75" spans="1:19">
      <c r="A140" s="3" t="s">
        <v>168</v>
      </c>
      <c r="B140" s="3" t="s">
        <v>157</v>
      </c>
      <c r="C140" s="3">
        <v>212913</v>
      </c>
      <c r="D140" s="3">
        <v>833</v>
      </c>
      <c r="E140" s="3">
        <v>22662</v>
      </c>
      <c r="F140" s="3">
        <v>8206</v>
      </c>
      <c r="G140" s="3">
        <v>2309</v>
      </c>
      <c r="H140" s="3">
        <v>39391</v>
      </c>
      <c r="I140" s="3">
        <v>431324</v>
      </c>
      <c r="J140" s="3">
        <v>38334630</v>
      </c>
      <c r="K140" s="3">
        <v>201519</v>
      </c>
      <c r="L140" s="3">
        <v>2593</v>
      </c>
      <c r="M140" s="3">
        <v>2042</v>
      </c>
      <c r="N140" s="3">
        <v>8205165</v>
      </c>
      <c r="O140" s="3">
        <v>60574</v>
      </c>
      <c r="P140" s="3">
        <v>56</v>
      </c>
      <c r="Q140" s="5" t="str">
        <f>VLOOKUP(P140,Mapping!$A$2:$B$17,2,FALSE)</f>
        <v>Texas</v>
      </c>
      <c r="R140" s="3">
        <v>136165479</v>
      </c>
      <c r="S140" s="3">
        <v>1034354</v>
      </c>
    </row>
    <row r="141" ht="12.75" spans="1:19">
      <c r="A141" s="3" t="s">
        <v>169</v>
      </c>
      <c r="B141" s="3" t="s">
        <v>157</v>
      </c>
      <c r="C141" s="3">
        <v>212080</v>
      </c>
      <c r="D141" s="3">
        <v>443</v>
      </c>
      <c r="E141" s="3">
        <v>22475</v>
      </c>
      <c r="F141" s="3">
        <v>8063</v>
      </c>
      <c r="G141" s="3">
        <v>1605</v>
      </c>
      <c r="H141" s="3">
        <v>37976</v>
      </c>
      <c r="I141" s="3">
        <v>429015</v>
      </c>
      <c r="J141" s="3">
        <v>38133111</v>
      </c>
      <c r="K141" s="3">
        <v>347469</v>
      </c>
      <c r="L141" s="3">
        <v>2577</v>
      </c>
      <c r="M141" s="3">
        <v>1804</v>
      </c>
      <c r="N141" s="3">
        <v>8144591</v>
      </c>
      <c r="O141" s="3">
        <v>57650</v>
      </c>
      <c r="P141" s="3">
        <v>56</v>
      </c>
      <c r="Q141" s="5" t="str">
        <f>VLOOKUP(P141,Mapping!$A$2:$B$17,2,FALSE)</f>
        <v>Texas</v>
      </c>
      <c r="R141" s="3">
        <v>135131125</v>
      </c>
      <c r="S141" s="3">
        <v>1100768</v>
      </c>
    </row>
    <row r="142" ht="12.75" spans="1:19">
      <c r="A142" s="3" t="s">
        <v>170</v>
      </c>
      <c r="B142" s="3" t="s">
        <v>157</v>
      </c>
      <c r="C142" s="3">
        <v>211637</v>
      </c>
      <c r="D142" s="3">
        <v>405</v>
      </c>
      <c r="E142" s="3">
        <v>22391</v>
      </c>
      <c r="F142" s="3">
        <v>7383</v>
      </c>
      <c r="G142" s="3">
        <v>813</v>
      </c>
      <c r="H142" s="3">
        <v>36536</v>
      </c>
      <c r="I142" s="3">
        <v>427410</v>
      </c>
      <c r="J142" s="3">
        <v>37785642</v>
      </c>
      <c r="K142" s="3">
        <v>193978</v>
      </c>
      <c r="L142" s="3">
        <v>2557</v>
      </c>
      <c r="M142" s="3">
        <v>1762</v>
      </c>
      <c r="N142" s="3">
        <v>8086941</v>
      </c>
      <c r="O142" s="3">
        <v>47957</v>
      </c>
      <c r="P142" s="3">
        <v>56</v>
      </c>
      <c r="Q142" s="5" t="str">
        <f>VLOOKUP(P142,Mapping!$A$2:$B$17,2,FALSE)</f>
        <v>Texas</v>
      </c>
      <c r="R142" s="3">
        <v>134030357</v>
      </c>
      <c r="S142" s="3">
        <v>1074271</v>
      </c>
    </row>
    <row r="143" ht="12.75" spans="1:19">
      <c r="A143" s="3" t="s">
        <v>171</v>
      </c>
      <c r="B143" s="3" t="s">
        <v>157</v>
      </c>
      <c r="C143" s="3">
        <v>211232</v>
      </c>
      <c r="D143" s="3">
        <v>780</v>
      </c>
      <c r="E143" s="3">
        <v>22320</v>
      </c>
      <c r="F143" s="3">
        <v>7466</v>
      </c>
      <c r="G143" s="3">
        <v>1546</v>
      </c>
      <c r="H143" s="3">
        <v>37474</v>
      </c>
      <c r="I143" s="3">
        <v>426597</v>
      </c>
      <c r="J143" s="3">
        <v>37591664</v>
      </c>
      <c r="K143" s="3">
        <v>260557</v>
      </c>
      <c r="L143" s="3">
        <v>2553</v>
      </c>
      <c r="M143" s="3">
        <v>1791</v>
      </c>
      <c r="N143" s="3">
        <v>8038984</v>
      </c>
      <c r="O143" s="3">
        <v>57675</v>
      </c>
      <c r="P143" s="3">
        <v>56</v>
      </c>
      <c r="Q143" s="5" t="str">
        <f>VLOOKUP(P143,Mapping!$A$2:$B$17,2,FALSE)</f>
        <v>Texas</v>
      </c>
      <c r="R143" s="3">
        <v>132956086</v>
      </c>
      <c r="S143" s="3">
        <v>1329098</v>
      </c>
    </row>
    <row r="144" ht="12.75" spans="1:19">
      <c r="A144" s="3" t="s">
        <v>172</v>
      </c>
      <c r="B144" s="3" t="s">
        <v>157</v>
      </c>
      <c r="C144" s="3">
        <v>210452</v>
      </c>
      <c r="D144" s="3">
        <v>891</v>
      </c>
      <c r="E144" s="3">
        <v>22202</v>
      </c>
      <c r="F144" s="3">
        <v>7333</v>
      </c>
      <c r="G144" s="3">
        <v>1866</v>
      </c>
      <c r="H144" s="3">
        <v>37479</v>
      </c>
      <c r="I144" s="3">
        <v>425051</v>
      </c>
      <c r="J144" s="3">
        <v>37331107</v>
      </c>
      <c r="K144" s="3">
        <v>272444</v>
      </c>
      <c r="L144" s="3">
        <v>2547</v>
      </c>
      <c r="M144" s="3">
        <v>1740</v>
      </c>
      <c r="N144" s="3">
        <v>7981309</v>
      </c>
      <c r="O144" s="3">
        <v>68505</v>
      </c>
      <c r="P144" s="3">
        <v>56</v>
      </c>
      <c r="Q144" s="5" t="str">
        <f>VLOOKUP(P144,Mapping!$A$2:$B$17,2,FALSE)</f>
        <v>Texas</v>
      </c>
      <c r="R144" s="3">
        <v>131626988</v>
      </c>
      <c r="S144" s="3">
        <v>1247307</v>
      </c>
    </row>
    <row r="145" ht="12.75" spans="1:19">
      <c r="A145" s="3" t="s">
        <v>173</v>
      </c>
      <c r="B145" s="3" t="s">
        <v>157</v>
      </c>
      <c r="C145" s="3">
        <v>209561</v>
      </c>
      <c r="D145" s="3">
        <v>928</v>
      </c>
      <c r="E145" s="3">
        <v>22051</v>
      </c>
      <c r="F145" s="3">
        <v>7303</v>
      </c>
      <c r="G145" s="3">
        <v>2010</v>
      </c>
      <c r="H145" s="3">
        <v>37423</v>
      </c>
      <c r="I145" s="3">
        <v>423185</v>
      </c>
      <c r="J145" s="3">
        <v>37058663</v>
      </c>
      <c r="K145" s="3">
        <v>263255</v>
      </c>
      <c r="L145" s="3">
        <v>2531</v>
      </c>
      <c r="M145" s="3">
        <v>1773</v>
      </c>
      <c r="N145" s="3">
        <v>7912804</v>
      </c>
      <c r="O145" s="3">
        <v>63641</v>
      </c>
      <c r="P145" s="3">
        <v>56</v>
      </c>
      <c r="Q145" s="5" t="str">
        <f>VLOOKUP(P145,Mapping!$A$2:$B$17,2,FALSE)</f>
        <v>Texas</v>
      </c>
      <c r="R145" s="3">
        <v>130379681</v>
      </c>
      <c r="S145" s="3">
        <v>1182695</v>
      </c>
    </row>
    <row r="146" ht="12.75" spans="1:19">
      <c r="A146" s="3" t="s">
        <v>174</v>
      </c>
      <c r="B146" s="3" t="s">
        <v>157</v>
      </c>
      <c r="C146" s="3">
        <v>208633</v>
      </c>
      <c r="D146" s="3">
        <v>801</v>
      </c>
      <c r="E146" s="3">
        <v>21889</v>
      </c>
      <c r="F146" s="3">
        <v>7236</v>
      </c>
      <c r="G146" s="3">
        <v>2437</v>
      </c>
      <c r="H146" s="3">
        <v>37184</v>
      </c>
      <c r="I146" s="3">
        <v>421175</v>
      </c>
      <c r="J146" s="3">
        <v>36795408</v>
      </c>
      <c r="K146" s="3">
        <v>144110</v>
      </c>
      <c r="L146" s="3">
        <v>2516</v>
      </c>
      <c r="M146" s="3">
        <v>1775</v>
      </c>
      <c r="N146" s="3">
        <v>7849163</v>
      </c>
      <c r="O146" s="3">
        <v>57240</v>
      </c>
      <c r="P146" s="3">
        <v>56</v>
      </c>
      <c r="Q146" s="5" t="str">
        <f>VLOOKUP(P146,Mapping!$A$2:$B$17,2,FALSE)</f>
        <v>Texas</v>
      </c>
      <c r="R146" s="3">
        <v>129196986</v>
      </c>
      <c r="S146" s="3">
        <v>1114421</v>
      </c>
    </row>
    <row r="147" ht="12.75" spans="1:19">
      <c r="A147" s="3" t="s">
        <v>175</v>
      </c>
      <c r="B147" s="3" t="s">
        <v>157</v>
      </c>
      <c r="C147" s="3">
        <v>207832</v>
      </c>
      <c r="D147" s="3">
        <v>718</v>
      </c>
      <c r="E147" s="3">
        <v>21735</v>
      </c>
      <c r="F147" s="3">
        <v>7104</v>
      </c>
      <c r="G147" s="3">
        <v>2058</v>
      </c>
      <c r="H147" s="3">
        <v>36171</v>
      </c>
      <c r="I147" s="3">
        <v>418738</v>
      </c>
      <c r="J147" s="3">
        <v>36651298</v>
      </c>
      <c r="K147" s="3">
        <v>212674</v>
      </c>
      <c r="L147" s="3">
        <v>2485</v>
      </c>
      <c r="M147" s="3">
        <v>1757</v>
      </c>
      <c r="N147" s="3">
        <v>7791923</v>
      </c>
      <c r="O147" s="3">
        <v>46979</v>
      </c>
      <c r="P147" s="3">
        <v>56</v>
      </c>
      <c r="Q147" s="5" t="str">
        <f>VLOOKUP(P147,Mapping!$A$2:$B$17,2,FALSE)</f>
        <v>Texas</v>
      </c>
      <c r="R147" s="3">
        <v>128082565</v>
      </c>
      <c r="S147" s="3">
        <v>1090310</v>
      </c>
    </row>
    <row r="148" ht="12.75" spans="1:19">
      <c r="A148" s="20">
        <v>44175</v>
      </c>
      <c r="B148" s="3" t="s">
        <v>157</v>
      </c>
      <c r="C148" s="3">
        <v>207114</v>
      </c>
      <c r="D148" s="3">
        <v>285</v>
      </c>
      <c r="E148" s="3">
        <v>21625</v>
      </c>
      <c r="F148" s="3">
        <v>6860</v>
      </c>
      <c r="G148" s="3">
        <v>1106</v>
      </c>
      <c r="H148" s="3">
        <v>35148</v>
      </c>
      <c r="I148" s="3">
        <v>416680</v>
      </c>
      <c r="J148" s="3">
        <v>36438624</v>
      </c>
      <c r="K148" s="3">
        <v>212125</v>
      </c>
      <c r="L148" s="3">
        <v>2464</v>
      </c>
      <c r="M148" s="3">
        <v>1663</v>
      </c>
      <c r="N148" s="3">
        <v>7744944</v>
      </c>
      <c r="O148" s="3">
        <v>43234</v>
      </c>
      <c r="P148" s="3">
        <v>56</v>
      </c>
      <c r="Q148" s="5" t="str">
        <f>VLOOKUP(P148,Mapping!$A$2:$B$17,2,FALSE)</f>
        <v>Texas</v>
      </c>
      <c r="R148" s="3">
        <v>126992255</v>
      </c>
      <c r="S148" s="3">
        <v>950118</v>
      </c>
    </row>
    <row r="149" ht="12.75" spans="1:19">
      <c r="A149" s="20">
        <v>44145</v>
      </c>
      <c r="B149" s="3" t="s">
        <v>157</v>
      </c>
      <c r="C149" s="3">
        <v>206829</v>
      </c>
      <c r="D149" s="3">
        <v>471</v>
      </c>
      <c r="E149" s="3">
        <v>21553</v>
      </c>
      <c r="F149" s="3">
        <v>6749</v>
      </c>
      <c r="G149" s="3">
        <v>981</v>
      </c>
      <c r="H149" s="3">
        <v>34609</v>
      </c>
      <c r="I149" s="3">
        <v>415574</v>
      </c>
      <c r="J149" s="3">
        <v>36226499</v>
      </c>
      <c r="K149" s="3">
        <v>219640</v>
      </c>
      <c r="L149" s="3">
        <v>2454</v>
      </c>
      <c r="M149" s="3">
        <v>1646</v>
      </c>
      <c r="N149" s="3">
        <v>7701710</v>
      </c>
      <c r="O149" s="3">
        <v>46672</v>
      </c>
      <c r="P149" s="3">
        <v>56</v>
      </c>
      <c r="Q149" s="5" t="str">
        <f>VLOOKUP(P149,Mapping!$A$2:$B$17,2,FALSE)</f>
        <v>Texas</v>
      </c>
      <c r="R149" s="3">
        <v>126042137</v>
      </c>
      <c r="S149" s="3">
        <v>1101794</v>
      </c>
    </row>
    <row r="150" ht="12.75" spans="1:19">
      <c r="A150" s="20">
        <v>44114</v>
      </c>
      <c r="B150" s="3" t="s">
        <v>157</v>
      </c>
      <c r="C150" s="3">
        <v>206358</v>
      </c>
      <c r="D150" s="3">
        <v>691</v>
      </c>
      <c r="E150" s="3">
        <v>21512</v>
      </c>
      <c r="F150" s="3">
        <v>6752</v>
      </c>
      <c r="G150" s="3">
        <v>1486</v>
      </c>
      <c r="H150" s="3">
        <v>34700</v>
      </c>
      <c r="I150" s="3">
        <v>414593</v>
      </c>
      <c r="J150" s="3">
        <v>36006859</v>
      </c>
      <c r="K150" s="3">
        <v>298554</v>
      </c>
      <c r="L150" s="3">
        <v>2451</v>
      </c>
      <c r="M150" s="3">
        <v>1667</v>
      </c>
      <c r="N150" s="3">
        <v>7655038</v>
      </c>
      <c r="O150" s="3">
        <v>57635</v>
      </c>
      <c r="P150" s="3">
        <v>56</v>
      </c>
      <c r="Q150" s="5" t="str">
        <f>VLOOKUP(P150,Mapping!$A$2:$B$17,2,FALSE)</f>
        <v>Texas</v>
      </c>
      <c r="R150" s="3">
        <v>124940343</v>
      </c>
      <c r="S150" s="3">
        <v>1304994</v>
      </c>
    </row>
    <row r="151" ht="12.75" spans="1:19">
      <c r="A151" s="19">
        <v>44084</v>
      </c>
      <c r="B151" s="3" t="s">
        <v>157</v>
      </c>
      <c r="C151" s="3">
        <v>205667</v>
      </c>
      <c r="D151" s="3">
        <v>913</v>
      </c>
      <c r="E151" s="3">
        <v>21389</v>
      </c>
      <c r="F151" s="3">
        <v>6775</v>
      </c>
      <c r="G151" s="3">
        <v>1735</v>
      </c>
      <c r="H151" s="3">
        <v>34974</v>
      </c>
      <c r="I151" s="3">
        <v>413107</v>
      </c>
      <c r="J151" s="3">
        <v>35708305</v>
      </c>
      <c r="K151" s="3">
        <v>280432</v>
      </c>
      <c r="L151" s="3">
        <v>2437</v>
      </c>
      <c r="M151" s="3">
        <v>1651</v>
      </c>
      <c r="N151" s="3">
        <v>7597403</v>
      </c>
      <c r="O151" s="3">
        <v>56993</v>
      </c>
      <c r="P151" s="3">
        <v>56</v>
      </c>
      <c r="Q151" s="5" t="str">
        <f>VLOOKUP(P151,Mapping!$A$2:$B$17,2,FALSE)</f>
        <v>Texas</v>
      </c>
      <c r="R151" s="3">
        <v>123635349</v>
      </c>
      <c r="S151" s="3">
        <v>1270461</v>
      </c>
    </row>
    <row r="152" ht="12.75" spans="1:19">
      <c r="A152" s="19">
        <v>44053</v>
      </c>
      <c r="B152" s="3" t="s">
        <v>157</v>
      </c>
      <c r="C152" s="3">
        <v>204754</v>
      </c>
      <c r="D152" s="3">
        <v>979</v>
      </c>
      <c r="E152" s="3">
        <v>21217</v>
      </c>
      <c r="F152" s="3">
        <v>6694</v>
      </c>
      <c r="G152" s="3">
        <v>2134</v>
      </c>
      <c r="H152" s="3">
        <v>34446</v>
      </c>
      <c r="I152" s="3">
        <v>411372</v>
      </c>
      <c r="J152" s="3">
        <v>35427873</v>
      </c>
      <c r="K152" s="3">
        <v>6923</v>
      </c>
      <c r="L152" s="3">
        <v>2427</v>
      </c>
      <c r="M152" s="3">
        <v>1638</v>
      </c>
      <c r="N152" s="3">
        <v>7540410</v>
      </c>
      <c r="O152" s="3">
        <v>55308</v>
      </c>
      <c r="P152" s="3">
        <v>56</v>
      </c>
      <c r="Q152" s="5" t="str">
        <f>VLOOKUP(P152,Mapping!$A$2:$B$17,2,FALSE)</f>
        <v>Texas</v>
      </c>
      <c r="R152" s="3">
        <v>122364888</v>
      </c>
      <c r="S152" s="3">
        <v>1225426</v>
      </c>
    </row>
    <row r="153" ht="12.75" spans="1:19">
      <c r="A153" s="19">
        <v>44022</v>
      </c>
      <c r="B153" s="3" t="s">
        <v>157</v>
      </c>
      <c r="C153" s="3">
        <v>203775</v>
      </c>
      <c r="D153" s="3">
        <v>929</v>
      </c>
      <c r="E153" s="3">
        <v>21112</v>
      </c>
      <c r="F153" s="3">
        <v>6591</v>
      </c>
      <c r="G153" s="3">
        <v>2138</v>
      </c>
      <c r="H153" s="3">
        <v>33565</v>
      </c>
      <c r="I153" s="3">
        <v>409238</v>
      </c>
      <c r="J153" s="3">
        <v>35420950</v>
      </c>
      <c r="K153" s="3">
        <v>232274</v>
      </c>
      <c r="L153" s="3">
        <v>2410</v>
      </c>
      <c r="M153" s="3">
        <v>1650</v>
      </c>
      <c r="N153" s="3">
        <v>7485102</v>
      </c>
      <c r="O153" s="3">
        <v>51216</v>
      </c>
      <c r="P153" s="3">
        <v>56</v>
      </c>
      <c r="Q153" s="5" t="str">
        <f>VLOOKUP(P153,Mapping!$A$2:$B$17,2,FALSE)</f>
        <v>Texas</v>
      </c>
      <c r="R153" s="3">
        <v>121139462</v>
      </c>
      <c r="S153" s="3">
        <v>1081509</v>
      </c>
    </row>
    <row r="154" ht="12.75" spans="1:19">
      <c r="A154" s="19">
        <v>43992</v>
      </c>
      <c r="B154" s="3" t="s">
        <v>157</v>
      </c>
      <c r="C154" s="3">
        <v>202846</v>
      </c>
      <c r="D154" s="3">
        <v>613</v>
      </c>
      <c r="E154" s="3">
        <v>20973</v>
      </c>
      <c r="F154" s="3">
        <v>6490</v>
      </c>
      <c r="G154" s="3">
        <v>-752</v>
      </c>
      <c r="H154" s="3">
        <v>32726</v>
      </c>
      <c r="I154" s="3">
        <v>407100</v>
      </c>
      <c r="J154" s="3">
        <v>35188676</v>
      </c>
      <c r="K154" s="3">
        <v>185103</v>
      </c>
      <c r="L154" s="3">
        <v>2388</v>
      </c>
      <c r="M154" s="3">
        <v>1609</v>
      </c>
      <c r="N154" s="3">
        <v>7433886</v>
      </c>
      <c r="O154" s="3">
        <v>38846</v>
      </c>
      <c r="P154" s="3">
        <v>56</v>
      </c>
      <c r="Q154" s="5" t="str">
        <f>VLOOKUP(P154,Mapping!$A$2:$B$17,2,FALSE)</f>
        <v>Texas</v>
      </c>
      <c r="R154" s="3">
        <v>120057953</v>
      </c>
      <c r="S154" s="3">
        <v>954557</v>
      </c>
    </row>
    <row r="155" ht="12.75" spans="1:19">
      <c r="A155" s="19">
        <v>43961</v>
      </c>
      <c r="B155" s="3" t="s">
        <v>157</v>
      </c>
      <c r="C155" s="3">
        <v>202233</v>
      </c>
      <c r="D155" s="3">
        <v>331</v>
      </c>
      <c r="E155" s="3">
        <v>20812</v>
      </c>
      <c r="F155" s="3">
        <v>6292</v>
      </c>
      <c r="G155" s="3">
        <v>1447</v>
      </c>
      <c r="H155" s="3">
        <v>31426</v>
      </c>
      <c r="I155" s="3">
        <v>407852</v>
      </c>
      <c r="J155" s="3">
        <v>35003573</v>
      </c>
      <c r="K155" s="3">
        <v>243549</v>
      </c>
      <c r="L155" s="3">
        <v>2370</v>
      </c>
      <c r="M155" s="3">
        <v>1514</v>
      </c>
      <c r="N155" s="3">
        <v>7395040</v>
      </c>
      <c r="O155" s="3">
        <v>37752</v>
      </c>
      <c r="P155" s="3">
        <v>56</v>
      </c>
      <c r="Q155" s="5" t="str">
        <f>VLOOKUP(P155,Mapping!$A$2:$B$17,2,FALSE)</f>
        <v>Texas</v>
      </c>
      <c r="R155" s="3">
        <v>119103396</v>
      </c>
      <c r="S155" s="3">
        <v>937566</v>
      </c>
    </row>
    <row r="156" ht="12.75" spans="1:19">
      <c r="A156" s="19">
        <v>43931</v>
      </c>
      <c r="B156" s="3" t="s">
        <v>157</v>
      </c>
      <c r="C156" s="3">
        <v>201902</v>
      </c>
      <c r="D156" s="3">
        <v>380</v>
      </c>
      <c r="E156" s="3">
        <v>20729</v>
      </c>
      <c r="F156" s="3">
        <v>6056</v>
      </c>
      <c r="G156" s="3">
        <v>663</v>
      </c>
      <c r="H156" s="3">
        <v>30063</v>
      </c>
      <c r="I156" s="3">
        <v>406405</v>
      </c>
      <c r="J156" s="3">
        <v>34760024</v>
      </c>
      <c r="K156" s="3">
        <v>298235</v>
      </c>
      <c r="L156" s="3">
        <v>2362</v>
      </c>
      <c r="M156" s="3">
        <v>1485</v>
      </c>
      <c r="N156" s="3">
        <v>7357288</v>
      </c>
      <c r="O156" s="3">
        <v>38165</v>
      </c>
      <c r="P156" s="3">
        <v>56</v>
      </c>
      <c r="Q156" s="5" t="str">
        <f>VLOOKUP(P156,Mapping!$A$2:$B$17,2,FALSE)</f>
        <v>Texas</v>
      </c>
      <c r="R156" s="3">
        <v>118165830</v>
      </c>
      <c r="S156" s="3">
        <v>1026748</v>
      </c>
    </row>
    <row r="157" ht="12.75" spans="1:19">
      <c r="A157" s="19">
        <v>43900</v>
      </c>
      <c r="B157" s="3" t="s">
        <v>157</v>
      </c>
      <c r="C157" s="3">
        <v>201522</v>
      </c>
      <c r="D157" s="3">
        <v>738</v>
      </c>
      <c r="E157" s="3">
        <v>20686</v>
      </c>
      <c r="F157" s="3">
        <v>6073</v>
      </c>
      <c r="G157" s="3">
        <v>1088</v>
      </c>
      <c r="H157" s="3">
        <v>30209</v>
      </c>
      <c r="I157" s="3">
        <v>405742</v>
      </c>
      <c r="J157" s="3">
        <v>34461789</v>
      </c>
      <c r="K157" s="3">
        <v>182570</v>
      </c>
      <c r="L157" s="3">
        <v>2358</v>
      </c>
      <c r="M157" s="3">
        <v>1501</v>
      </c>
      <c r="N157" s="3">
        <v>7319123</v>
      </c>
      <c r="O157" s="3">
        <v>50874</v>
      </c>
      <c r="P157" s="3">
        <v>56</v>
      </c>
      <c r="Q157" s="5" t="str">
        <f>VLOOKUP(P157,Mapping!$A$2:$B$17,2,FALSE)</f>
        <v>Texas</v>
      </c>
      <c r="R157" s="3">
        <v>117139082</v>
      </c>
      <c r="S157" s="3">
        <v>1126528</v>
      </c>
    </row>
    <row r="158" ht="12.75" spans="1:19">
      <c r="A158" s="19">
        <v>43871</v>
      </c>
      <c r="B158" s="3" t="s">
        <v>157</v>
      </c>
      <c r="C158" s="3">
        <v>200784</v>
      </c>
      <c r="D158" s="3">
        <v>842</v>
      </c>
      <c r="E158" s="3">
        <v>20612</v>
      </c>
      <c r="F158" s="3">
        <v>6195</v>
      </c>
      <c r="G158" s="3">
        <v>1443</v>
      </c>
      <c r="H158" s="3">
        <v>30880</v>
      </c>
      <c r="I158" s="3">
        <v>404654</v>
      </c>
      <c r="J158" s="3">
        <v>34279219</v>
      </c>
      <c r="K158" s="3">
        <v>311588</v>
      </c>
      <c r="L158" s="3">
        <v>2348</v>
      </c>
      <c r="M158" s="3">
        <v>1534</v>
      </c>
      <c r="N158" s="3">
        <v>7268249</v>
      </c>
      <c r="O158" s="3">
        <v>49427</v>
      </c>
      <c r="P158" s="3">
        <v>56</v>
      </c>
      <c r="Q158" s="5" t="str">
        <f>VLOOKUP(P158,Mapping!$A$2:$B$17,2,FALSE)</f>
        <v>Texas</v>
      </c>
      <c r="R158" s="3">
        <v>116012554</v>
      </c>
      <c r="S158" s="3">
        <v>1216123</v>
      </c>
    </row>
    <row r="159" ht="12.75" spans="1:19">
      <c r="A159" s="19">
        <v>43840</v>
      </c>
      <c r="B159" s="3" t="s">
        <v>157</v>
      </c>
      <c r="C159" s="3">
        <v>199942</v>
      </c>
      <c r="D159" s="3">
        <v>862</v>
      </c>
      <c r="E159" s="3">
        <v>20492</v>
      </c>
      <c r="F159" s="3">
        <v>6262</v>
      </c>
      <c r="G159" s="3">
        <v>1757</v>
      </c>
      <c r="H159" s="3">
        <v>30942</v>
      </c>
      <c r="I159" s="3">
        <v>403211</v>
      </c>
      <c r="J159" s="3">
        <v>33967631</v>
      </c>
      <c r="K159" s="3">
        <v>214834</v>
      </c>
      <c r="L159" s="3">
        <v>2334</v>
      </c>
      <c r="M159" s="3">
        <v>1543</v>
      </c>
      <c r="N159" s="3">
        <v>7218822</v>
      </c>
      <c r="O159" s="3">
        <v>45720</v>
      </c>
      <c r="P159" s="3">
        <v>56</v>
      </c>
      <c r="Q159" s="5" t="str">
        <f>VLOOKUP(P159,Mapping!$A$2:$B$17,2,FALSE)</f>
        <v>Texas</v>
      </c>
      <c r="R159" s="3">
        <v>114796431</v>
      </c>
      <c r="S159" s="3">
        <v>1016972</v>
      </c>
    </row>
    <row r="160" ht="12.75" spans="1:19">
      <c r="A160" s="3" t="s">
        <v>176</v>
      </c>
      <c r="B160" s="3" t="s">
        <v>177</v>
      </c>
      <c r="C160" s="3">
        <v>199080</v>
      </c>
      <c r="D160" s="3">
        <v>1064</v>
      </c>
      <c r="E160" s="3">
        <v>20390</v>
      </c>
      <c r="F160" s="3">
        <v>6241</v>
      </c>
      <c r="G160" s="3">
        <v>1618</v>
      </c>
      <c r="H160" s="3">
        <v>31021</v>
      </c>
      <c r="I160" s="3">
        <v>401454</v>
      </c>
      <c r="J160" s="3">
        <v>33752797</v>
      </c>
      <c r="K160" s="3">
        <v>226976</v>
      </c>
      <c r="L160" s="3">
        <v>2319</v>
      </c>
      <c r="M160" s="3">
        <v>1510</v>
      </c>
      <c r="N160" s="3">
        <v>7173102</v>
      </c>
      <c r="O160" s="3">
        <v>44909</v>
      </c>
      <c r="P160" s="3">
        <v>56</v>
      </c>
      <c r="Q160" s="5" t="str">
        <f>VLOOKUP(P160,Mapping!$A$2:$B$17,2,FALSE)</f>
        <v>Texas</v>
      </c>
      <c r="R160" s="3">
        <v>113779459</v>
      </c>
      <c r="S160" s="3">
        <v>976422</v>
      </c>
    </row>
    <row r="161" ht="12.75" spans="1:19">
      <c r="A161" s="3" t="s">
        <v>178</v>
      </c>
      <c r="B161" s="3" t="s">
        <v>177</v>
      </c>
      <c r="C161" s="3">
        <v>198016</v>
      </c>
      <c r="D161" s="3">
        <v>724</v>
      </c>
      <c r="E161" s="3">
        <v>20247</v>
      </c>
      <c r="F161" s="3">
        <v>6172</v>
      </c>
      <c r="G161" s="3">
        <v>1673</v>
      </c>
      <c r="H161" s="3">
        <v>30601</v>
      </c>
      <c r="I161" s="3">
        <v>399836</v>
      </c>
      <c r="J161" s="3">
        <v>33525821</v>
      </c>
      <c r="K161" s="3">
        <v>203930</v>
      </c>
      <c r="L161" s="3">
        <v>2298</v>
      </c>
      <c r="M161" s="3">
        <v>1497</v>
      </c>
      <c r="N161" s="3">
        <v>7128193</v>
      </c>
      <c r="O161" s="3">
        <v>36766</v>
      </c>
      <c r="P161" s="3">
        <v>56</v>
      </c>
      <c r="Q161" s="5" t="str">
        <f>VLOOKUP(P161,Mapping!$A$2:$B$17,2,FALSE)</f>
        <v>Texas</v>
      </c>
      <c r="R161" s="3">
        <v>112803037</v>
      </c>
      <c r="S161" s="3">
        <v>992038</v>
      </c>
    </row>
    <row r="162" ht="12.75" spans="1:19">
      <c r="A162" s="3" t="s">
        <v>179</v>
      </c>
      <c r="B162" s="3" t="s">
        <v>177</v>
      </c>
      <c r="C162" s="3">
        <v>197292</v>
      </c>
      <c r="D162" s="3">
        <v>246</v>
      </c>
      <c r="E162" s="3">
        <v>20121</v>
      </c>
      <c r="F162" s="3">
        <v>6048</v>
      </c>
      <c r="G162" s="3">
        <v>1181</v>
      </c>
      <c r="H162" s="3">
        <v>29696</v>
      </c>
      <c r="I162" s="3">
        <v>398163</v>
      </c>
      <c r="J162" s="3">
        <v>33321891</v>
      </c>
      <c r="K162" s="3">
        <v>258394</v>
      </c>
      <c r="L162" s="3">
        <v>2285</v>
      </c>
      <c r="M162" s="3">
        <v>1513</v>
      </c>
      <c r="N162" s="3">
        <v>7091427</v>
      </c>
      <c r="O162" s="3">
        <v>35376</v>
      </c>
      <c r="P162" s="3">
        <v>56</v>
      </c>
      <c r="Q162" s="5" t="str">
        <f>VLOOKUP(P162,Mapping!$A$2:$B$17,2,FALSE)</f>
        <v>Texas</v>
      </c>
      <c r="R162" s="3">
        <v>111810999</v>
      </c>
      <c r="S162" s="3">
        <v>991825</v>
      </c>
    </row>
    <row r="163" ht="12.75" spans="1:19">
      <c r="A163" s="3" t="s">
        <v>180</v>
      </c>
      <c r="B163" s="3" t="s">
        <v>177</v>
      </c>
      <c r="C163" s="3">
        <v>197046</v>
      </c>
      <c r="D163" s="3">
        <v>310</v>
      </c>
      <c r="E163" s="3">
        <v>20050</v>
      </c>
      <c r="F163" s="3">
        <v>6170</v>
      </c>
      <c r="G163" s="3">
        <v>613</v>
      </c>
      <c r="H163" s="3">
        <v>29579</v>
      </c>
      <c r="I163" s="3">
        <v>396982</v>
      </c>
      <c r="J163" s="3">
        <v>33063497</v>
      </c>
      <c r="K163" s="3">
        <v>193116</v>
      </c>
      <c r="L163" s="3">
        <v>2277</v>
      </c>
      <c r="M163" s="3">
        <v>1511</v>
      </c>
      <c r="N163" s="3">
        <v>7056051</v>
      </c>
      <c r="O163" s="3">
        <v>34990</v>
      </c>
      <c r="P163" s="3">
        <v>56</v>
      </c>
      <c r="Q163" s="5" t="str">
        <f>VLOOKUP(P163,Mapping!$A$2:$B$17,2,FALSE)</f>
        <v>Texas</v>
      </c>
      <c r="R163" s="3">
        <v>110819174</v>
      </c>
      <c r="S163" s="3">
        <v>932751</v>
      </c>
    </row>
    <row r="164" ht="12.75" spans="1:19">
      <c r="A164" s="3" t="s">
        <v>181</v>
      </c>
      <c r="B164" s="3" t="s">
        <v>177</v>
      </c>
      <c r="C164" s="3">
        <v>196736</v>
      </c>
      <c r="D164" s="3">
        <v>873</v>
      </c>
      <c r="E164" s="3">
        <v>20002</v>
      </c>
      <c r="F164" s="3">
        <v>6143</v>
      </c>
      <c r="G164" s="3">
        <v>1225</v>
      </c>
      <c r="H164" s="3">
        <v>29670</v>
      </c>
      <c r="I164" s="3">
        <v>396369</v>
      </c>
      <c r="J164" s="3">
        <v>32870381</v>
      </c>
      <c r="K164" s="3">
        <v>277523</v>
      </c>
      <c r="L164" s="3">
        <v>2272</v>
      </c>
      <c r="M164" s="3">
        <v>1509</v>
      </c>
      <c r="N164" s="3">
        <v>7021061</v>
      </c>
      <c r="O164" s="3">
        <v>47268</v>
      </c>
      <c r="P164" s="3">
        <v>56</v>
      </c>
      <c r="Q164" s="5" t="str">
        <f>VLOOKUP(P164,Mapping!$A$2:$B$17,2,FALSE)</f>
        <v>Texas</v>
      </c>
      <c r="R164" s="3">
        <v>109886423</v>
      </c>
      <c r="S164" s="3">
        <v>1141392</v>
      </c>
    </row>
    <row r="165" ht="12.75" spans="1:19">
      <c r="A165" s="3" t="s">
        <v>182</v>
      </c>
      <c r="B165" s="3" t="s">
        <v>177</v>
      </c>
      <c r="C165" s="3">
        <v>195863</v>
      </c>
      <c r="D165" s="3">
        <v>847</v>
      </c>
      <c r="E165" s="3">
        <v>19919</v>
      </c>
      <c r="F165" s="3">
        <v>6220</v>
      </c>
      <c r="G165" s="3">
        <v>1322</v>
      </c>
      <c r="H165" s="3">
        <v>29888</v>
      </c>
      <c r="I165" s="3">
        <v>395144</v>
      </c>
      <c r="J165" s="3">
        <v>32592858</v>
      </c>
      <c r="K165" s="3">
        <v>273712</v>
      </c>
      <c r="L165" s="3">
        <v>2264</v>
      </c>
      <c r="M165" s="3">
        <v>1508</v>
      </c>
      <c r="N165" s="3">
        <v>6973793</v>
      </c>
      <c r="O165" s="3">
        <v>55237</v>
      </c>
      <c r="P165" s="3">
        <v>56</v>
      </c>
      <c r="Q165" s="5" t="str">
        <f>VLOOKUP(P165,Mapping!$A$2:$B$17,2,FALSE)</f>
        <v>Texas</v>
      </c>
      <c r="R165" s="3">
        <v>108745031</v>
      </c>
      <c r="S165" s="3">
        <v>1151382</v>
      </c>
    </row>
    <row r="166" ht="12.75" spans="1:19">
      <c r="A166" s="3" t="s">
        <v>183</v>
      </c>
      <c r="B166" s="3" t="s">
        <v>177</v>
      </c>
      <c r="C166" s="3">
        <v>195016</v>
      </c>
      <c r="D166" s="3">
        <v>938</v>
      </c>
      <c r="E166" s="3">
        <v>19555</v>
      </c>
      <c r="F166" s="3">
        <v>6274</v>
      </c>
      <c r="G166" s="3">
        <v>1484</v>
      </c>
      <c r="H166" s="3">
        <v>30159</v>
      </c>
      <c r="I166" s="3">
        <v>393822</v>
      </c>
      <c r="J166" s="3">
        <v>32319146</v>
      </c>
      <c r="K166" s="3">
        <v>254550</v>
      </c>
      <c r="L166" s="3">
        <v>2177</v>
      </c>
      <c r="M166" s="3">
        <v>1560</v>
      </c>
      <c r="N166" s="3">
        <v>6918556</v>
      </c>
      <c r="O166" s="3">
        <v>43341</v>
      </c>
      <c r="P166" s="3">
        <v>56</v>
      </c>
      <c r="Q166" s="5" t="str">
        <f>VLOOKUP(P166,Mapping!$A$2:$B$17,2,FALSE)</f>
        <v>Texas</v>
      </c>
      <c r="R166" s="3">
        <v>107593649</v>
      </c>
      <c r="S166" s="3">
        <v>1010190</v>
      </c>
    </row>
    <row r="167" ht="12.75" spans="1:19">
      <c r="A167" s="3" t="s">
        <v>184</v>
      </c>
      <c r="B167" s="3" t="s">
        <v>177</v>
      </c>
      <c r="C167" s="3">
        <v>194078</v>
      </c>
      <c r="D167" s="3">
        <v>1156</v>
      </c>
      <c r="E167" s="3">
        <v>19452</v>
      </c>
      <c r="F167" s="3">
        <v>6200</v>
      </c>
      <c r="G167" s="3">
        <v>1454</v>
      </c>
      <c r="H167" s="3">
        <v>30015</v>
      </c>
      <c r="I167" s="3">
        <v>392338</v>
      </c>
      <c r="J167" s="3">
        <v>32064596</v>
      </c>
      <c r="K167" s="3">
        <v>223960</v>
      </c>
      <c r="L167" s="3">
        <v>2154</v>
      </c>
      <c r="M167" s="3">
        <v>1545</v>
      </c>
      <c r="N167" s="3">
        <v>6875215</v>
      </c>
      <c r="O167" s="3">
        <v>39498</v>
      </c>
      <c r="P167" s="3">
        <v>56</v>
      </c>
      <c r="Q167" s="5" t="str">
        <f>VLOOKUP(P167,Mapping!$A$2:$B$17,2,FALSE)</f>
        <v>Texas</v>
      </c>
      <c r="R167" s="3">
        <v>106583459</v>
      </c>
      <c r="S167" s="3">
        <v>1013367</v>
      </c>
    </row>
    <row r="168" ht="12.75" spans="1:19">
      <c r="A168" s="3" t="s">
        <v>185</v>
      </c>
      <c r="B168" s="3" t="s">
        <v>177</v>
      </c>
      <c r="C168" s="3">
        <v>192922</v>
      </c>
      <c r="D168" s="3">
        <v>859</v>
      </c>
      <c r="E168" s="3">
        <v>19324</v>
      </c>
      <c r="F168" s="3">
        <v>6188</v>
      </c>
      <c r="G168" s="3">
        <v>1534</v>
      </c>
      <c r="H168" s="3">
        <v>29645</v>
      </c>
      <c r="I168" s="3">
        <v>390884</v>
      </c>
      <c r="J168" s="3">
        <v>31840636</v>
      </c>
      <c r="K168" s="3">
        <v>258099</v>
      </c>
      <c r="L168" s="3">
        <v>2130</v>
      </c>
      <c r="M168" s="3">
        <v>1558</v>
      </c>
      <c r="N168" s="3">
        <v>6835717</v>
      </c>
      <c r="O168" s="3">
        <v>48986</v>
      </c>
      <c r="P168" s="3">
        <v>56</v>
      </c>
      <c r="Q168" s="5" t="str">
        <f>VLOOKUP(P168,Mapping!$A$2:$B$17,2,FALSE)</f>
        <v>Texas</v>
      </c>
      <c r="R168" s="3">
        <v>105570092</v>
      </c>
      <c r="S168" s="3">
        <v>917213</v>
      </c>
    </row>
    <row r="169" ht="12.75" spans="1:19">
      <c r="A169" s="3" t="s">
        <v>186</v>
      </c>
      <c r="B169" s="3" t="s">
        <v>177</v>
      </c>
      <c r="C169" s="3">
        <v>192063</v>
      </c>
      <c r="D169" s="3">
        <v>281</v>
      </c>
      <c r="E169" s="3">
        <v>19353</v>
      </c>
      <c r="F169" s="3">
        <v>6138</v>
      </c>
      <c r="G169" s="3">
        <v>1064</v>
      </c>
      <c r="H169" s="3">
        <v>28849</v>
      </c>
      <c r="I169" s="3">
        <v>389350</v>
      </c>
      <c r="J169" s="3">
        <v>31582537</v>
      </c>
      <c r="K169" s="3">
        <v>146752</v>
      </c>
      <c r="L169" s="3">
        <v>2116</v>
      </c>
      <c r="M169" s="3">
        <v>1570</v>
      </c>
      <c r="N169" s="3">
        <v>6786731</v>
      </c>
      <c r="O169" s="3">
        <v>39162</v>
      </c>
      <c r="P169" s="3">
        <v>56</v>
      </c>
      <c r="Q169" s="5" t="str">
        <f>VLOOKUP(P169,Mapping!$A$2:$B$17,2,FALSE)</f>
        <v>Texas</v>
      </c>
      <c r="R169" s="3">
        <v>104652879</v>
      </c>
      <c r="S169" s="3">
        <v>750351</v>
      </c>
    </row>
    <row r="170" ht="12.75" spans="1:19">
      <c r="A170" s="3" t="s">
        <v>187</v>
      </c>
      <c r="B170" s="3" t="s">
        <v>177</v>
      </c>
      <c r="C170" s="3">
        <v>191782</v>
      </c>
      <c r="D170" s="3">
        <v>327</v>
      </c>
      <c r="E170" s="3">
        <v>19281</v>
      </c>
      <c r="F170" s="3">
        <v>6100</v>
      </c>
      <c r="G170" s="3">
        <v>525</v>
      </c>
      <c r="H170" s="3">
        <v>28724</v>
      </c>
      <c r="I170" s="3">
        <v>388286</v>
      </c>
      <c r="J170" s="3">
        <v>31435785</v>
      </c>
      <c r="K170" s="3">
        <v>265956</v>
      </c>
      <c r="L170" s="3">
        <v>2112</v>
      </c>
      <c r="M170" s="3">
        <v>1595</v>
      </c>
      <c r="N170" s="3">
        <v>6747569</v>
      </c>
      <c r="O170" s="3">
        <v>35533</v>
      </c>
      <c r="P170" s="3">
        <v>56</v>
      </c>
      <c r="Q170" s="5" t="str">
        <f>VLOOKUP(P170,Mapping!$A$2:$B$17,2,FALSE)</f>
        <v>Texas</v>
      </c>
      <c r="R170" s="3">
        <v>103902528</v>
      </c>
      <c r="S170" s="3">
        <v>994272</v>
      </c>
    </row>
    <row r="171" ht="12.75" spans="1:19">
      <c r="A171" s="3" t="s">
        <v>188</v>
      </c>
      <c r="B171" s="3" t="s">
        <v>177</v>
      </c>
      <c r="C171" s="3">
        <v>191455</v>
      </c>
      <c r="D171" s="3">
        <v>747</v>
      </c>
      <c r="E171" s="3">
        <v>19243</v>
      </c>
      <c r="F171" s="3">
        <v>6163</v>
      </c>
      <c r="G171" s="3">
        <v>1051</v>
      </c>
      <c r="H171" s="3">
        <v>29185</v>
      </c>
      <c r="I171" s="3">
        <v>387761</v>
      </c>
      <c r="J171" s="3">
        <v>31169829</v>
      </c>
      <c r="K171" s="3">
        <v>279068</v>
      </c>
      <c r="L171" s="3">
        <v>2111</v>
      </c>
      <c r="M171" s="3">
        <v>1577</v>
      </c>
      <c r="N171" s="3">
        <v>6712036</v>
      </c>
      <c r="O171" s="3">
        <v>45668</v>
      </c>
      <c r="P171" s="3">
        <v>56</v>
      </c>
      <c r="Q171" s="5" t="str">
        <f>VLOOKUP(P171,Mapping!$A$2:$B$17,2,FALSE)</f>
        <v>Texas</v>
      </c>
      <c r="R171" s="3">
        <v>102908256</v>
      </c>
      <c r="S171" s="3">
        <v>1169942</v>
      </c>
    </row>
    <row r="172" ht="12.75" spans="1:19">
      <c r="A172" s="3" t="s">
        <v>189</v>
      </c>
      <c r="B172" s="3" t="s">
        <v>177</v>
      </c>
      <c r="C172" s="3">
        <v>190708</v>
      </c>
      <c r="D172" s="3">
        <v>901</v>
      </c>
      <c r="E172" s="3">
        <v>19163</v>
      </c>
      <c r="F172" s="3">
        <v>6175</v>
      </c>
      <c r="G172" s="3">
        <v>1423</v>
      </c>
      <c r="H172" s="3">
        <v>29651</v>
      </c>
      <c r="I172" s="3">
        <v>386710</v>
      </c>
      <c r="J172" s="3">
        <v>30890761</v>
      </c>
      <c r="K172" s="3">
        <v>277046</v>
      </c>
      <c r="L172" s="3">
        <v>2107</v>
      </c>
      <c r="M172" s="3">
        <v>1608</v>
      </c>
      <c r="N172" s="3">
        <v>6666368</v>
      </c>
      <c r="O172" s="3">
        <v>46889</v>
      </c>
      <c r="P172" s="3">
        <v>56</v>
      </c>
      <c r="Q172" s="5" t="str">
        <f>VLOOKUP(P172,Mapping!$A$2:$B$17,2,FALSE)</f>
        <v>Texas</v>
      </c>
      <c r="R172" s="3">
        <v>101738314</v>
      </c>
      <c r="S172" s="3">
        <v>1094695</v>
      </c>
    </row>
    <row r="173" ht="12.75" spans="1:19">
      <c r="A173" s="3" t="s">
        <v>190</v>
      </c>
      <c r="B173" s="3" t="s">
        <v>177</v>
      </c>
      <c r="C173" s="3">
        <v>189807</v>
      </c>
      <c r="D173" s="3">
        <v>880</v>
      </c>
      <c r="E173" s="3">
        <v>19057</v>
      </c>
      <c r="F173" s="3">
        <v>6285</v>
      </c>
      <c r="G173" s="3">
        <v>1549</v>
      </c>
      <c r="H173" s="3">
        <v>30035</v>
      </c>
      <c r="I173" s="3">
        <v>385287</v>
      </c>
      <c r="J173" s="3">
        <v>30613715</v>
      </c>
      <c r="K173" s="3">
        <v>245451</v>
      </c>
      <c r="L173" s="3">
        <v>2092</v>
      </c>
      <c r="M173" s="3">
        <v>1662</v>
      </c>
      <c r="N173" s="3">
        <v>6619479</v>
      </c>
      <c r="O173" s="3">
        <v>43642</v>
      </c>
      <c r="P173" s="3">
        <v>56</v>
      </c>
      <c r="Q173" s="5" t="str">
        <f>VLOOKUP(P173,Mapping!$A$2:$B$17,2,FALSE)</f>
        <v>Texas</v>
      </c>
      <c r="R173" s="3">
        <v>100643619</v>
      </c>
      <c r="S173" s="3">
        <v>990095</v>
      </c>
    </row>
    <row r="174" ht="12.75" spans="1:19">
      <c r="A174" s="3" t="s">
        <v>191</v>
      </c>
      <c r="B174" s="3" t="s">
        <v>177</v>
      </c>
      <c r="C174" s="3">
        <v>188927</v>
      </c>
      <c r="D174" s="3">
        <v>1190</v>
      </c>
      <c r="E174" s="3">
        <v>18961</v>
      </c>
      <c r="F174" s="3">
        <v>6303</v>
      </c>
      <c r="G174" s="3">
        <v>1461</v>
      </c>
      <c r="H174" s="3">
        <v>30345</v>
      </c>
      <c r="I174" s="3">
        <v>383738</v>
      </c>
      <c r="J174" s="3">
        <v>30368264</v>
      </c>
      <c r="K174" s="3">
        <v>182360</v>
      </c>
      <c r="L174" s="3">
        <v>2090</v>
      </c>
      <c r="M174" s="3">
        <v>1647</v>
      </c>
      <c r="N174" s="3">
        <v>6575837</v>
      </c>
      <c r="O174" s="3">
        <v>40319</v>
      </c>
      <c r="P174" s="3">
        <v>56</v>
      </c>
      <c r="Q174" s="5" t="str">
        <f>VLOOKUP(P174,Mapping!$A$2:$B$17,2,FALSE)</f>
        <v>Texas</v>
      </c>
      <c r="R174" s="3">
        <v>99653524</v>
      </c>
      <c r="S174" s="3">
        <v>839956</v>
      </c>
    </row>
    <row r="175" ht="12.75" spans="1:19">
      <c r="A175" s="3" t="s">
        <v>192</v>
      </c>
      <c r="B175" s="3" t="s">
        <v>177</v>
      </c>
      <c r="C175" s="3">
        <v>187737</v>
      </c>
      <c r="D175" s="3">
        <v>1034</v>
      </c>
      <c r="E175" s="3">
        <v>18847</v>
      </c>
      <c r="F175" s="3">
        <v>6308</v>
      </c>
      <c r="G175" s="3">
        <v>1484</v>
      </c>
      <c r="H175" s="3">
        <v>30427</v>
      </c>
      <c r="I175" s="3">
        <v>382277</v>
      </c>
      <c r="J175" s="3">
        <v>30185904</v>
      </c>
      <c r="K175" s="3">
        <v>216815</v>
      </c>
      <c r="L175" s="3">
        <v>2071</v>
      </c>
      <c r="M175" s="3">
        <v>1574</v>
      </c>
      <c r="N175" s="3">
        <v>6535518</v>
      </c>
      <c r="O175" s="3">
        <v>34778</v>
      </c>
      <c r="P175" s="3">
        <v>56</v>
      </c>
      <c r="Q175" s="5" t="str">
        <f>VLOOKUP(P175,Mapping!$A$2:$B$17,2,FALSE)</f>
        <v>Texas</v>
      </c>
      <c r="R175" s="3">
        <v>98813568</v>
      </c>
      <c r="S175" s="3">
        <v>852734</v>
      </c>
    </row>
    <row r="176" ht="12.75" spans="1:19">
      <c r="A176" s="3" t="s">
        <v>193</v>
      </c>
      <c r="B176" s="3" t="s">
        <v>177</v>
      </c>
      <c r="C176" s="3">
        <v>186703</v>
      </c>
      <c r="D176" s="3">
        <v>407</v>
      </c>
      <c r="E176" s="3">
        <v>18748</v>
      </c>
      <c r="F176" s="3">
        <v>6249</v>
      </c>
      <c r="G176" s="3">
        <v>912</v>
      </c>
      <c r="H176" s="3">
        <v>30071</v>
      </c>
      <c r="I176" s="3">
        <v>380793</v>
      </c>
      <c r="J176" s="3">
        <v>29969089</v>
      </c>
      <c r="K176" s="3">
        <v>198825</v>
      </c>
      <c r="L176" s="3">
        <v>2061</v>
      </c>
      <c r="M176" s="3">
        <v>1513</v>
      </c>
      <c r="N176" s="3">
        <v>6500740</v>
      </c>
      <c r="O176" s="3">
        <v>33572</v>
      </c>
      <c r="P176" s="3">
        <v>56</v>
      </c>
      <c r="Q176" s="5" t="str">
        <f>VLOOKUP(P176,Mapping!$A$2:$B$17,2,FALSE)</f>
        <v>Texas</v>
      </c>
      <c r="R176" s="3">
        <v>97960834</v>
      </c>
      <c r="S176" s="3">
        <v>821093</v>
      </c>
    </row>
    <row r="177" ht="12.75" spans="1:19">
      <c r="A177" s="3" t="s">
        <v>194</v>
      </c>
      <c r="B177" s="3" t="s">
        <v>177</v>
      </c>
      <c r="C177" s="3">
        <v>186296</v>
      </c>
      <c r="D177" s="3">
        <v>392</v>
      </c>
      <c r="E177" s="3">
        <v>18692</v>
      </c>
      <c r="F177" s="3">
        <v>6233</v>
      </c>
      <c r="G177" s="3">
        <v>545</v>
      </c>
      <c r="H177" s="3">
        <v>29921</v>
      </c>
      <c r="I177" s="3">
        <v>379881</v>
      </c>
      <c r="J177" s="3">
        <v>29770264</v>
      </c>
      <c r="K177" s="3">
        <v>226347</v>
      </c>
      <c r="L177" s="3">
        <v>2056</v>
      </c>
      <c r="M177" s="3">
        <v>1562</v>
      </c>
      <c r="N177" s="3">
        <v>6467168</v>
      </c>
      <c r="O177" s="3">
        <v>34579</v>
      </c>
      <c r="P177" s="3">
        <v>56</v>
      </c>
      <c r="Q177" s="5" t="str">
        <f>VLOOKUP(P177,Mapping!$A$2:$B$17,2,FALSE)</f>
        <v>Texas</v>
      </c>
      <c r="R177" s="3">
        <v>97139741</v>
      </c>
      <c r="S177" s="3">
        <v>792700</v>
      </c>
    </row>
    <row r="178" ht="12.75" spans="1:19">
      <c r="A178" s="19">
        <v>44174</v>
      </c>
      <c r="B178" s="3" t="s">
        <v>177</v>
      </c>
      <c r="C178" s="3">
        <v>185904</v>
      </c>
      <c r="D178" s="3">
        <v>817</v>
      </c>
      <c r="E178" s="3">
        <v>18648</v>
      </c>
      <c r="F178" s="3">
        <v>6451</v>
      </c>
      <c r="G178" s="3">
        <v>1145</v>
      </c>
      <c r="H178" s="3">
        <v>30758</v>
      </c>
      <c r="I178" s="3">
        <v>379336</v>
      </c>
      <c r="J178" s="3">
        <v>29543917</v>
      </c>
      <c r="K178" s="3">
        <v>227638</v>
      </c>
      <c r="L178" s="3">
        <v>2051</v>
      </c>
      <c r="M178" s="3">
        <v>1619</v>
      </c>
      <c r="N178" s="3">
        <v>6432589</v>
      </c>
      <c r="O178" s="3">
        <v>41850</v>
      </c>
      <c r="P178" s="3">
        <v>56</v>
      </c>
      <c r="Q178" s="5" t="str">
        <f>VLOOKUP(P178,Mapping!$A$2:$B$17,2,FALSE)</f>
        <v>Texas</v>
      </c>
      <c r="R178" s="3">
        <v>96347041</v>
      </c>
      <c r="S178" s="3">
        <v>1020760</v>
      </c>
    </row>
    <row r="179" ht="12.75" spans="1:19">
      <c r="A179" s="19">
        <v>44144</v>
      </c>
      <c r="B179" s="3" t="s">
        <v>177</v>
      </c>
      <c r="C179" s="3">
        <v>185087</v>
      </c>
      <c r="D179" s="3">
        <v>1015</v>
      </c>
      <c r="E179" s="3">
        <v>18549</v>
      </c>
      <c r="F179" s="3">
        <v>6376</v>
      </c>
      <c r="G179" s="3">
        <v>1510</v>
      </c>
      <c r="H179" s="3">
        <v>31530</v>
      </c>
      <c r="I179" s="3">
        <v>378191</v>
      </c>
      <c r="J179" s="3">
        <v>29316279</v>
      </c>
      <c r="K179" s="3">
        <v>244892</v>
      </c>
      <c r="L179" s="3">
        <v>2031</v>
      </c>
      <c r="M179" s="3">
        <v>1716</v>
      </c>
      <c r="N179" s="3">
        <v>6390739</v>
      </c>
      <c r="O179" s="3">
        <v>44698</v>
      </c>
      <c r="P179" s="3">
        <v>56</v>
      </c>
      <c r="Q179" s="5" t="str">
        <f>VLOOKUP(P179,Mapping!$A$2:$B$17,2,FALSE)</f>
        <v>Texas</v>
      </c>
      <c r="R179" s="3">
        <v>95326281</v>
      </c>
      <c r="S179" s="3">
        <v>937575</v>
      </c>
    </row>
    <row r="180" ht="12.75" spans="1:19">
      <c r="A180" s="19">
        <v>44113</v>
      </c>
      <c r="B180" s="3" t="s">
        <v>177</v>
      </c>
      <c r="C180" s="3">
        <v>184072</v>
      </c>
      <c r="D180" s="3">
        <v>1161</v>
      </c>
      <c r="E180" s="3">
        <v>18453</v>
      </c>
      <c r="F180" s="3">
        <v>6522</v>
      </c>
      <c r="G180" s="3">
        <v>1498</v>
      </c>
      <c r="H180" s="3">
        <v>32521</v>
      </c>
      <c r="I180" s="3">
        <v>376681</v>
      </c>
      <c r="J180" s="3">
        <v>29071387</v>
      </c>
      <c r="K180" s="3">
        <v>197077</v>
      </c>
      <c r="L180" s="3">
        <v>2008</v>
      </c>
      <c r="M180" s="3">
        <v>1923</v>
      </c>
      <c r="N180" s="3">
        <v>6346041</v>
      </c>
      <c r="O180" s="3">
        <v>37409</v>
      </c>
      <c r="P180" s="3">
        <v>56</v>
      </c>
      <c r="Q180" s="5" t="str">
        <f>VLOOKUP(P180,Mapping!$A$2:$B$17,2,FALSE)</f>
        <v>Texas</v>
      </c>
      <c r="R180" s="3">
        <v>94388706</v>
      </c>
      <c r="S180" s="3">
        <v>821387</v>
      </c>
    </row>
    <row r="181" ht="12.75" spans="1:19">
      <c r="A181" s="19">
        <v>44083</v>
      </c>
      <c r="B181" s="3" t="s">
        <v>177</v>
      </c>
      <c r="C181" s="3">
        <v>182911</v>
      </c>
      <c r="D181" s="3">
        <v>1088</v>
      </c>
      <c r="E181" s="3">
        <v>18322</v>
      </c>
      <c r="F181" s="3">
        <v>6659</v>
      </c>
      <c r="G181" s="3">
        <v>1970</v>
      </c>
      <c r="H181" s="3">
        <v>32653</v>
      </c>
      <c r="I181" s="3">
        <v>375183</v>
      </c>
      <c r="J181" s="3">
        <v>28874310</v>
      </c>
      <c r="K181" s="3">
        <v>191966</v>
      </c>
      <c r="L181" s="3">
        <v>1994</v>
      </c>
      <c r="M181" s="3">
        <v>1906</v>
      </c>
      <c r="N181" s="3">
        <v>6308632</v>
      </c>
      <c r="O181" s="3">
        <v>30733</v>
      </c>
      <c r="P181" s="3">
        <v>56</v>
      </c>
      <c r="Q181" s="5" t="str">
        <f>VLOOKUP(P181,Mapping!$A$2:$B$17,2,FALSE)</f>
        <v>Texas</v>
      </c>
      <c r="R181" s="3">
        <v>93567319</v>
      </c>
      <c r="S181" s="3">
        <v>751002</v>
      </c>
    </row>
    <row r="182" ht="12.75" spans="1:19">
      <c r="A182" s="19">
        <v>44052</v>
      </c>
      <c r="B182" s="3" t="s">
        <v>177</v>
      </c>
      <c r="C182" s="3">
        <v>181823</v>
      </c>
      <c r="D182" s="3">
        <v>347</v>
      </c>
      <c r="E182" s="3">
        <v>18189</v>
      </c>
      <c r="F182" s="3">
        <v>6543</v>
      </c>
      <c r="G182" s="3">
        <v>934</v>
      </c>
      <c r="H182" s="3">
        <v>32339</v>
      </c>
      <c r="I182" s="3">
        <v>373213</v>
      </c>
      <c r="J182" s="3">
        <v>28682344</v>
      </c>
      <c r="K182" s="3">
        <v>123290</v>
      </c>
      <c r="L182" s="3">
        <v>1975</v>
      </c>
      <c r="M182" s="3">
        <v>1881</v>
      </c>
      <c r="N182" s="3">
        <v>6277899</v>
      </c>
      <c r="O182" s="3">
        <v>22310</v>
      </c>
      <c r="P182" s="3">
        <v>56</v>
      </c>
      <c r="Q182" s="5" t="str">
        <f>VLOOKUP(P182,Mapping!$A$2:$B$17,2,FALSE)</f>
        <v>Texas</v>
      </c>
      <c r="R182" s="3">
        <v>92816317</v>
      </c>
      <c r="S182" s="3">
        <v>546859</v>
      </c>
    </row>
    <row r="183" ht="12.75" spans="1:19">
      <c r="A183" s="19">
        <v>44021</v>
      </c>
      <c r="B183" s="3" t="s">
        <v>177</v>
      </c>
      <c r="C183" s="3">
        <v>181476</v>
      </c>
      <c r="D183" s="3">
        <v>227</v>
      </c>
      <c r="E183" s="3">
        <v>18156</v>
      </c>
      <c r="F183" s="3">
        <v>6630</v>
      </c>
      <c r="G183" s="3">
        <v>474</v>
      </c>
      <c r="H183" s="3">
        <v>32116</v>
      </c>
      <c r="I183" s="3">
        <v>372279</v>
      </c>
      <c r="J183" s="3">
        <v>28559054</v>
      </c>
      <c r="K183" s="3">
        <v>191875</v>
      </c>
      <c r="L183" s="3">
        <v>1967</v>
      </c>
      <c r="M183" s="3">
        <v>1879</v>
      </c>
      <c r="N183" s="3">
        <v>6255589</v>
      </c>
      <c r="O183" s="3">
        <v>28117</v>
      </c>
      <c r="P183" s="3">
        <v>56</v>
      </c>
      <c r="Q183" s="5" t="str">
        <f>VLOOKUP(P183,Mapping!$A$2:$B$17,2,FALSE)</f>
        <v>Texas</v>
      </c>
      <c r="R183" s="3">
        <v>92269458</v>
      </c>
      <c r="S183" s="3">
        <v>670866</v>
      </c>
    </row>
    <row r="184" ht="12.75" spans="1:19">
      <c r="A184" s="19">
        <v>43991</v>
      </c>
      <c r="B184" s="3" t="s">
        <v>177</v>
      </c>
      <c r="C184" s="3">
        <v>181249</v>
      </c>
      <c r="D184" s="3">
        <v>452</v>
      </c>
      <c r="E184" s="3">
        <v>18125</v>
      </c>
      <c r="F184" s="3">
        <v>6700</v>
      </c>
      <c r="G184" s="3">
        <v>499</v>
      </c>
      <c r="H184" s="3">
        <v>32497</v>
      </c>
      <c r="I184" s="3">
        <v>371805</v>
      </c>
      <c r="J184" s="3">
        <v>28367179</v>
      </c>
      <c r="K184" s="3">
        <v>206134</v>
      </c>
      <c r="L184" s="3">
        <v>1960</v>
      </c>
      <c r="M184" s="3">
        <v>1912</v>
      </c>
      <c r="N184" s="3">
        <v>6227472</v>
      </c>
      <c r="O184" s="3">
        <v>33033</v>
      </c>
      <c r="P184" s="3">
        <v>56</v>
      </c>
      <c r="Q184" s="5" t="str">
        <f>VLOOKUP(P184,Mapping!$A$2:$B$17,2,FALSE)</f>
        <v>Texas</v>
      </c>
      <c r="R184" s="3">
        <v>91598592</v>
      </c>
      <c r="S184" s="3">
        <v>764565</v>
      </c>
    </row>
    <row r="185" ht="12.75" spans="1:19">
      <c r="A185" s="19">
        <v>43960</v>
      </c>
      <c r="B185" s="3" t="s">
        <v>177</v>
      </c>
      <c r="C185" s="3">
        <v>180797</v>
      </c>
      <c r="D185" s="3">
        <v>926</v>
      </c>
      <c r="E185" s="3">
        <v>18089</v>
      </c>
      <c r="F185" s="3">
        <v>6766</v>
      </c>
      <c r="G185" s="3">
        <v>1173</v>
      </c>
      <c r="H185" s="3">
        <v>33626</v>
      </c>
      <c r="I185" s="3">
        <v>371306</v>
      </c>
      <c r="J185" s="3">
        <v>28161045</v>
      </c>
      <c r="K185" s="3">
        <v>218536</v>
      </c>
      <c r="L185" s="3">
        <v>1956</v>
      </c>
      <c r="M185" s="3">
        <v>1956</v>
      </c>
      <c r="N185" s="3">
        <v>6194439</v>
      </c>
      <c r="O185" s="3">
        <v>44860</v>
      </c>
      <c r="P185" s="3">
        <v>56</v>
      </c>
      <c r="Q185" s="5" t="str">
        <f>VLOOKUP(P185,Mapping!$A$2:$B$17,2,FALSE)</f>
        <v>Texas</v>
      </c>
      <c r="R185" s="3">
        <v>90834027</v>
      </c>
      <c r="S185" s="3">
        <v>993565</v>
      </c>
    </row>
    <row r="186" ht="12.75" spans="1:19">
      <c r="A186" s="19">
        <v>43930</v>
      </c>
      <c r="B186" s="3" t="s">
        <v>177</v>
      </c>
      <c r="C186" s="3">
        <v>179871</v>
      </c>
      <c r="D186" s="3">
        <v>999</v>
      </c>
      <c r="E186" s="3">
        <v>18012</v>
      </c>
      <c r="F186" s="3">
        <v>6922</v>
      </c>
      <c r="G186" s="3">
        <v>1249</v>
      </c>
      <c r="H186" s="3">
        <v>34177</v>
      </c>
      <c r="I186" s="3">
        <v>370133</v>
      </c>
      <c r="J186" s="3">
        <v>27942509</v>
      </c>
      <c r="K186" s="3">
        <v>256511</v>
      </c>
      <c r="L186" s="3">
        <v>1943</v>
      </c>
      <c r="M186" s="3">
        <v>1998</v>
      </c>
      <c r="N186" s="3">
        <v>6149579</v>
      </c>
      <c r="O186" s="3">
        <v>51600</v>
      </c>
      <c r="P186" s="3">
        <v>56</v>
      </c>
      <c r="Q186" s="5" t="str">
        <f>VLOOKUP(P186,Mapping!$A$2:$B$17,2,FALSE)</f>
        <v>Texas</v>
      </c>
      <c r="R186" s="3">
        <v>89840462</v>
      </c>
      <c r="S186" s="3">
        <v>1089037</v>
      </c>
    </row>
    <row r="187" ht="12.75" spans="1:19">
      <c r="A187" s="19">
        <v>43899</v>
      </c>
      <c r="B187" s="3" t="s">
        <v>177</v>
      </c>
      <c r="C187" s="3">
        <v>178872</v>
      </c>
      <c r="D187" s="3">
        <v>1072</v>
      </c>
      <c r="E187" s="3">
        <v>17894</v>
      </c>
      <c r="F187" s="3">
        <v>6923</v>
      </c>
      <c r="G187" s="3">
        <v>1488</v>
      </c>
      <c r="H187" s="3">
        <v>34753</v>
      </c>
      <c r="I187" s="3">
        <v>368884</v>
      </c>
      <c r="J187" s="3">
        <v>27685998</v>
      </c>
      <c r="K187" s="3">
        <v>227081</v>
      </c>
      <c r="L187" s="3">
        <v>1928</v>
      </c>
      <c r="M187" s="3">
        <v>2038</v>
      </c>
      <c r="N187" s="3">
        <v>6097979</v>
      </c>
      <c r="O187" s="3">
        <v>44643</v>
      </c>
      <c r="P187" s="3">
        <v>56</v>
      </c>
      <c r="Q187" s="5" t="str">
        <f>VLOOKUP(P187,Mapping!$A$2:$B$17,2,FALSE)</f>
        <v>Texas</v>
      </c>
      <c r="R187" s="3">
        <v>88751425</v>
      </c>
      <c r="S187" s="3">
        <v>909820</v>
      </c>
    </row>
    <row r="188" ht="12.75" spans="1:19">
      <c r="A188" s="19">
        <v>43870</v>
      </c>
      <c r="B188" s="3" t="s">
        <v>177</v>
      </c>
      <c r="C188" s="3">
        <v>177800</v>
      </c>
      <c r="D188" s="3">
        <v>1035</v>
      </c>
      <c r="E188" s="3">
        <v>17784</v>
      </c>
      <c r="F188" s="3">
        <v>7091</v>
      </c>
      <c r="G188" s="3">
        <v>1521</v>
      </c>
      <c r="H188" s="3">
        <v>35660</v>
      </c>
      <c r="I188" s="3">
        <v>367396</v>
      </c>
      <c r="J188" s="3">
        <v>27458917</v>
      </c>
      <c r="K188" s="3">
        <v>211097</v>
      </c>
      <c r="L188" s="3">
        <v>1918</v>
      </c>
      <c r="M188" s="3">
        <v>2027</v>
      </c>
      <c r="N188" s="3">
        <v>6053336</v>
      </c>
      <c r="O188" s="3">
        <v>30655</v>
      </c>
      <c r="P188" s="3">
        <v>56</v>
      </c>
      <c r="Q188" s="5" t="str">
        <f>VLOOKUP(P188,Mapping!$A$2:$B$17,2,FALSE)</f>
        <v>Texas</v>
      </c>
      <c r="R188" s="3">
        <v>87841605</v>
      </c>
      <c r="S188" s="3">
        <v>796145</v>
      </c>
    </row>
    <row r="189" ht="12.75" spans="1:19">
      <c r="A189" s="19">
        <v>43839</v>
      </c>
      <c r="B189" s="3" t="s">
        <v>177</v>
      </c>
      <c r="C189" s="3">
        <v>176765</v>
      </c>
      <c r="D189" s="3">
        <v>1014</v>
      </c>
      <c r="E189" s="3">
        <v>17655</v>
      </c>
      <c r="F189" s="3">
        <v>7084</v>
      </c>
      <c r="G189" s="3">
        <v>1867</v>
      </c>
      <c r="H189" s="3">
        <v>35338</v>
      </c>
      <c r="I189" s="3">
        <v>365875</v>
      </c>
      <c r="J189" s="3">
        <v>27247820</v>
      </c>
      <c r="K189" s="3">
        <v>179210</v>
      </c>
      <c r="L189" s="3">
        <v>1902</v>
      </c>
      <c r="M189" s="3">
        <v>2041</v>
      </c>
      <c r="N189" s="3">
        <v>6022681</v>
      </c>
      <c r="O189" s="3">
        <v>42242</v>
      </c>
      <c r="P189" s="3">
        <v>56</v>
      </c>
      <c r="Q189" s="5" t="str">
        <f>VLOOKUP(P189,Mapping!$A$2:$B$17,2,FALSE)</f>
        <v>Texas</v>
      </c>
      <c r="R189" s="3">
        <v>87045460</v>
      </c>
      <c r="S189" s="3">
        <v>796530</v>
      </c>
    </row>
    <row r="190" ht="12.75" spans="1:19">
      <c r="A190" s="3" t="s">
        <v>195</v>
      </c>
      <c r="B190" s="3" t="s">
        <v>196</v>
      </c>
      <c r="C190" s="3">
        <v>175751</v>
      </c>
      <c r="D190" s="3">
        <v>380</v>
      </c>
      <c r="E190" s="3">
        <v>17537</v>
      </c>
      <c r="F190" s="3">
        <v>7047</v>
      </c>
      <c r="G190" s="3">
        <v>710</v>
      </c>
      <c r="H190" s="3">
        <v>35453</v>
      </c>
      <c r="I190" s="3">
        <v>364008</v>
      </c>
      <c r="J190" s="3">
        <v>27068610</v>
      </c>
      <c r="K190" s="3">
        <v>180728</v>
      </c>
      <c r="L190" s="3">
        <v>1877</v>
      </c>
      <c r="M190" s="3">
        <v>2075</v>
      </c>
      <c r="N190" s="3">
        <v>5980439</v>
      </c>
      <c r="O190" s="3">
        <v>31720</v>
      </c>
      <c r="P190" s="3">
        <v>56</v>
      </c>
      <c r="Q190" s="5" t="str">
        <f>VLOOKUP(P190,Mapping!$A$2:$B$17,2,FALSE)</f>
        <v>Texas</v>
      </c>
      <c r="R190" s="3">
        <v>86248930</v>
      </c>
      <c r="S190" s="3">
        <v>680649</v>
      </c>
    </row>
    <row r="191" ht="12.75" spans="1:19">
      <c r="A191" s="3" t="s">
        <v>197</v>
      </c>
      <c r="B191" s="3" t="s">
        <v>196</v>
      </c>
      <c r="C191" s="3">
        <v>175371</v>
      </c>
      <c r="D191" s="3">
        <v>477</v>
      </c>
      <c r="E191" s="3">
        <v>17439</v>
      </c>
      <c r="F191" s="3">
        <v>7268</v>
      </c>
      <c r="G191" s="3">
        <v>662</v>
      </c>
      <c r="H191" s="3">
        <v>35801</v>
      </c>
      <c r="I191" s="3">
        <v>363298</v>
      </c>
      <c r="J191" s="3">
        <v>26887882</v>
      </c>
      <c r="K191" s="3">
        <v>220802</v>
      </c>
      <c r="L191" s="3">
        <v>1870</v>
      </c>
      <c r="M191" s="3">
        <v>2055</v>
      </c>
      <c r="N191" s="3">
        <v>5948719</v>
      </c>
      <c r="O191" s="3">
        <v>38766</v>
      </c>
      <c r="P191" s="3">
        <v>56</v>
      </c>
      <c r="Q191" s="5" t="str">
        <f>VLOOKUP(P191,Mapping!$A$2:$B$17,2,FALSE)</f>
        <v>Texas</v>
      </c>
      <c r="R191" s="3">
        <v>85568281</v>
      </c>
      <c r="S191" s="3">
        <v>823350</v>
      </c>
    </row>
    <row r="192" ht="12.75" spans="1:19">
      <c r="A192" s="3" t="s">
        <v>198</v>
      </c>
      <c r="B192" s="3" t="s">
        <v>196</v>
      </c>
      <c r="C192" s="3">
        <v>174894</v>
      </c>
      <c r="D192" s="3">
        <v>1017</v>
      </c>
      <c r="E192" s="3">
        <v>17401</v>
      </c>
      <c r="F192" s="3">
        <v>7413</v>
      </c>
      <c r="G192" s="3">
        <v>1299</v>
      </c>
      <c r="H192" s="3">
        <v>36516</v>
      </c>
      <c r="I192" s="3">
        <v>362636</v>
      </c>
      <c r="J192" s="3">
        <v>26667080</v>
      </c>
      <c r="K192" s="3">
        <v>257166</v>
      </c>
      <c r="L192" s="3">
        <v>1864</v>
      </c>
      <c r="M192" s="3">
        <v>2062</v>
      </c>
      <c r="N192" s="3">
        <v>5909953</v>
      </c>
      <c r="O192" s="3">
        <v>43995</v>
      </c>
      <c r="P192" s="3">
        <v>56</v>
      </c>
      <c r="Q192" s="5" t="str">
        <f>VLOOKUP(P192,Mapping!$A$2:$B$17,2,FALSE)</f>
        <v>Texas</v>
      </c>
      <c r="R192" s="3">
        <v>84744931</v>
      </c>
      <c r="S192" s="3">
        <v>947087</v>
      </c>
    </row>
    <row r="193" ht="12.75" spans="1:19">
      <c r="A193" s="3" t="s">
        <v>199</v>
      </c>
      <c r="B193" s="3" t="s">
        <v>196</v>
      </c>
      <c r="C193" s="3">
        <v>173877</v>
      </c>
      <c r="D193" s="3">
        <v>1020</v>
      </c>
      <c r="E193" s="3">
        <v>17304</v>
      </c>
      <c r="F193" s="3">
        <v>7564</v>
      </c>
      <c r="G193" s="3">
        <v>1642</v>
      </c>
      <c r="H193" s="3">
        <v>37356</v>
      </c>
      <c r="I193" s="3">
        <v>361337</v>
      </c>
      <c r="J193" s="3">
        <v>26409914</v>
      </c>
      <c r="K193" s="3">
        <v>224635</v>
      </c>
      <c r="L193" s="3">
        <v>1856</v>
      </c>
      <c r="M193" s="3">
        <v>2087</v>
      </c>
      <c r="N193" s="3">
        <v>5865958</v>
      </c>
      <c r="O193" s="3">
        <v>46115</v>
      </c>
      <c r="P193" s="3">
        <v>56</v>
      </c>
      <c r="Q193" s="5" t="str">
        <f>VLOOKUP(P193,Mapping!$A$2:$B$17,2,FALSE)</f>
        <v>Texas</v>
      </c>
      <c r="R193" s="3">
        <v>83797844</v>
      </c>
      <c r="S193" s="3">
        <v>938465</v>
      </c>
    </row>
    <row r="194" ht="12.75" spans="1:19">
      <c r="A194" s="3" t="s">
        <v>200</v>
      </c>
      <c r="B194" s="3" t="s">
        <v>196</v>
      </c>
      <c r="C194" s="3">
        <v>172857</v>
      </c>
      <c r="D194" s="3">
        <v>1128</v>
      </c>
      <c r="E194" s="3">
        <v>17181</v>
      </c>
      <c r="F194" s="3">
        <v>7712</v>
      </c>
      <c r="G194" s="3">
        <v>1654</v>
      </c>
      <c r="H194" s="3">
        <v>37498</v>
      </c>
      <c r="I194" s="3">
        <v>359695</v>
      </c>
      <c r="J194" s="3">
        <v>26185279</v>
      </c>
      <c r="K194" s="3">
        <v>243599</v>
      </c>
      <c r="L194" s="3">
        <v>1831</v>
      </c>
      <c r="M194" s="3">
        <v>2128</v>
      </c>
      <c r="N194" s="3">
        <v>5819843</v>
      </c>
      <c r="O194" s="3">
        <v>44111</v>
      </c>
      <c r="P194" s="3">
        <v>56</v>
      </c>
      <c r="Q194" s="5" t="str">
        <f>VLOOKUP(P194,Mapping!$A$2:$B$17,2,FALSE)</f>
        <v>Texas</v>
      </c>
      <c r="R194" s="3">
        <v>82859379</v>
      </c>
      <c r="S194" s="3">
        <v>857577</v>
      </c>
    </row>
    <row r="195" ht="12.75" spans="1:19">
      <c r="A195" s="3" t="s">
        <v>201</v>
      </c>
      <c r="B195" s="3" t="s">
        <v>196</v>
      </c>
      <c r="C195" s="3">
        <v>171729</v>
      </c>
      <c r="D195" s="3">
        <v>1300</v>
      </c>
      <c r="E195" s="3">
        <v>17046</v>
      </c>
      <c r="F195" s="3">
        <v>7742</v>
      </c>
      <c r="G195" s="3">
        <v>1804</v>
      </c>
      <c r="H195" s="3">
        <v>38515</v>
      </c>
      <c r="I195" s="3">
        <v>358041</v>
      </c>
      <c r="J195" s="3">
        <v>25941680</v>
      </c>
      <c r="K195" s="3">
        <v>216584</v>
      </c>
      <c r="L195" s="3">
        <v>1809</v>
      </c>
      <c r="M195" s="3">
        <v>2143</v>
      </c>
      <c r="N195" s="3">
        <v>5775732</v>
      </c>
      <c r="O195" s="3">
        <v>44331</v>
      </c>
      <c r="P195" s="3">
        <v>56</v>
      </c>
      <c r="Q195" s="5" t="str">
        <f>VLOOKUP(P195,Mapping!$A$2:$B$17,2,FALSE)</f>
        <v>Texas</v>
      </c>
      <c r="R195" s="3">
        <v>82001802</v>
      </c>
      <c r="S195" s="3">
        <v>772668</v>
      </c>
    </row>
    <row r="196" ht="12.75" spans="1:19">
      <c r="A196" s="3" t="s">
        <v>202</v>
      </c>
      <c r="B196" s="3" t="s">
        <v>196</v>
      </c>
      <c r="C196" s="3">
        <v>170429</v>
      </c>
      <c r="D196" s="3">
        <v>1140</v>
      </c>
      <c r="E196" s="3">
        <v>16920</v>
      </c>
      <c r="F196" s="3">
        <v>7854</v>
      </c>
      <c r="G196" s="3">
        <v>1988</v>
      </c>
      <c r="H196" s="3">
        <v>38831</v>
      </c>
      <c r="I196" s="3">
        <v>356237</v>
      </c>
      <c r="J196" s="3">
        <v>25725096</v>
      </c>
      <c r="K196" s="3">
        <v>224504</v>
      </c>
      <c r="L196" s="3">
        <v>1789</v>
      </c>
      <c r="M196" s="3">
        <v>2161</v>
      </c>
      <c r="N196" s="3">
        <v>5731401</v>
      </c>
      <c r="O196" s="3">
        <v>36839</v>
      </c>
      <c r="P196" s="3">
        <v>56</v>
      </c>
      <c r="Q196" s="5" t="str">
        <f>VLOOKUP(P196,Mapping!$A$2:$B$17,2,FALSE)</f>
        <v>Texas</v>
      </c>
      <c r="R196" s="3">
        <v>81229134</v>
      </c>
      <c r="S196" s="3">
        <v>743872</v>
      </c>
    </row>
    <row r="197" ht="12.75" spans="1:19">
      <c r="A197" s="3" t="s">
        <v>203</v>
      </c>
      <c r="B197" s="3" t="s">
        <v>196</v>
      </c>
      <c r="C197" s="3">
        <v>169289</v>
      </c>
      <c r="D197" s="3">
        <v>341</v>
      </c>
      <c r="E197" s="3">
        <v>16787</v>
      </c>
      <c r="F197" s="3">
        <v>7854</v>
      </c>
      <c r="G197" s="3">
        <v>1031</v>
      </c>
      <c r="H197" s="3">
        <v>38806</v>
      </c>
      <c r="I197" s="3">
        <v>354249</v>
      </c>
      <c r="J197" s="3">
        <v>25500592</v>
      </c>
      <c r="K197" s="3">
        <v>219639</v>
      </c>
      <c r="L197" s="3">
        <v>1764</v>
      </c>
      <c r="M197" s="3">
        <v>2112</v>
      </c>
      <c r="N197" s="3">
        <v>5694562</v>
      </c>
      <c r="O197" s="3">
        <v>34543</v>
      </c>
      <c r="P197" s="3">
        <v>56</v>
      </c>
      <c r="Q197" s="5" t="str">
        <f>VLOOKUP(P197,Mapping!$A$2:$B$17,2,FALSE)</f>
        <v>Texas</v>
      </c>
      <c r="R197" s="3">
        <v>80485262</v>
      </c>
      <c r="S197" s="3">
        <v>714951</v>
      </c>
    </row>
    <row r="198" ht="12.75" spans="1:19">
      <c r="A198" s="3" t="s">
        <v>204</v>
      </c>
      <c r="B198" s="3" t="s">
        <v>196</v>
      </c>
      <c r="C198" s="3">
        <v>168948</v>
      </c>
      <c r="D198" s="3">
        <v>577</v>
      </c>
      <c r="E198" s="3">
        <v>16697</v>
      </c>
      <c r="F198" s="3">
        <v>7949</v>
      </c>
      <c r="G198" s="3">
        <v>698</v>
      </c>
      <c r="H198" s="3">
        <v>39064</v>
      </c>
      <c r="I198" s="3">
        <v>353218</v>
      </c>
      <c r="J198" s="3">
        <v>25280953</v>
      </c>
      <c r="K198" s="3">
        <v>128482</v>
      </c>
      <c r="L198" s="3">
        <v>1737</v>
      </c>
      <c r="M198" s="3">
        <v>2131</v>
      </c>
      <c r="N198" s="3">
        <v>5660019</v>
      </c>
      <c r="O198" s="3">
        <v>37900</v>
      </c>
      <c r="P198" s="3">
        <v>56</v>
      </c>
      <c r="Q198" s="5" t="str">
        <f>VLOOKUP(P198,Mapping!$A$2:$B$17,2,FALSE)</f>
        <v>Texas</v>
      </c>
      <c r="R198" s="3">
        <v>79770311</v>
      </c>
      <c r="S198" s="3">
        <v>725718</v>
      </c>
    </row>
    <row r="199" ht="12.75" spans="1:19">
      <c r="A199" s="3" t="s">
        <v>205</v>
      </c>
      <c r="B199" s="3" t="s">
        <v>196</v>
      </c>
      <c r="C199" s="3">
        <v>168371</v>
      </c>
      <c r="D199" s="3">
        <v>1035</v>
      </c>
      <c r="E199" s="3">
        <v>16657</v>
      </c>
      <c r="F199" s="3">
        <v>8207</v>
      </c>
      <c r="G199" s="3">
        <v>1603</v>
      </c>
      <c r="H199" s="3">
        <v>40017</v>
      </c>
      <c r="I199" s="3">
        <v>352520</v>
      </c>
      <c r="J199" s="3">
        <v>25152471</v>
      </c>
      <c r="K199" s="3">
        <v>229726</v>
      </c>
      <c r="L199" s="3">
        <v>1736</v>
      </c>
      <c r="M199" s="3">
        <v>2204</v>
      </c>
      <c r="N199" s="3">
        <v>5622119</v>
      </c>
      <c r="O199" s="3">
        <v>46054</v>
      </c>
      <c r="P199" s="3">
        <v>56</v>
      </c>
      <c r="Q199" s="5" t="str">
        <f>VLOOKUP(P199,Mapping!$A$2:$B$17,2,FALSE)</f>
        <v>Texas</v>
      </c>
      <c r="R199" s="3">
        <v>79044593</v>
      </c>
      <c r="S199" s="3">
        <v>908182</v>
      </c>
    </row>
    <row r="200" ht="12.75" spans="1:19">
      <c r="A200" s="3" t="s">
        <v>206</v>
      </c>
      <c r="B200" s="3" t="s">
        <v>196</v>
      </c>
      <c r="C200" s="3">
        <v>167336</v>
      </c>
      <c r="D200" s="3">
        <v>1119</v>
      </c>
      <c r="E200" s="3">
        <v>16563</v>
      </c>
      <c r="F200" s="3">
        <v>8358</v>
      </c>
      <c r="G200" s="3">
        <v>1783</v>
      </c>
      <c r="H200" s="3">
        <v>41049</v>
      </c>
      <c r="I200" s="3">
        <v>350917</v>
      </c>
      <c r="J200" s="3">
        <v>24922745</v>
      </c>
      <c r="K200" s="3">
        <v>251599</v>
      </c>
      <c r="L200" s="3">
        <v>1730</v>
      </c>
      <c r="M200" s="3">
        <v>2288</v>
      </c>
      <c r="N200" s="3">
        <v>5576065</v>
      </c>
      <c r="O200" s="3">
        <v>46456</v>
      </c>
      <c r="P200" s="3">
        <v>56</v>
      </c>
      <c r="Q200" s="5" t="str">
        <f>VLOOKUP(P200,Mapping!$A$2:$B$17,2,FALSE)</f>
        <v>Texas</v>
      </c>
      <c r="R200" s="3">
        <v>78136411</v>
      </c>
      <c r="S200" s="3">
        <v>915434</v>
      </c>
    </row>
    <row r="201" ht="12.75" spans="1:19">
      <c r="A201" s="3" t="s">
        <v>207</v>
      </c>
      <c r="B201" s="3" t="s">
        <v>196</v>
      </c>
      <c r="C201" s="3">
        <v>166217</v>
      </c>
      <c r="D201" s="3">
        <v>1129</v>
      </c>
      <c r="E201" s="3">
        <v>16487</v>
      </c>
      <c r="F201" s="3">
        <v>8486</v>
      </c>
      <c r="G201" s="3">
        <v>1983</v>
      </c>
      <c r="H201" s="3">
        <v>42109</v>
      </c>
      <c r="I201" s="3">
        <v>349134</v>
      </c>
      <c r="J201" s="3">
        <v>24671146</v>
      </c>
      <c r="K201" s="3">
        <v>208472</v>
      </c>
      <c r="L201" s="3">
        <v>1716</v>
      </c>
      <c r="M201" s="3">
        <v>2330</v>
      </c>
      <c r="N201" s="3">
        <v>5529609</v>
      </c>
      <c r="O201" s="3">
        <v>43844</v>
      </c>
      <c r="P201" s="3">
        <v>56</v>
      </c>
      <c r="Q201" s="5" t="str">
        <f>VLOOKUP(P201,Mapping!$A$2:$B$17,2,FALSE)</f>
        <v>Texas</v>
      </c>
      <c r="R201" s="3">
        <v>77220977</v>
      </c>
      <c r="S201" s="3">
        <v>864210</v>
      </c>
    </row>
    <row r="202" ht="12.75" spans="1:19">
      <c r="A202" s="3" t="s">
        <v>208</v>
      </c>
      <c r="B202" s="3" t="s">
        <v>196</v>
      </c>
      <c r="C202" s="3">
        <v>165088</v>
      </c>
      <c r="D202" s="3">
        <v>1411</v>
      </c>
      <c r="E202" s="3">
        <v>16377</v>
      </c>
      <c r="F202" s="3">
        <v>8747</v>
      </c>
      <c r="G202" s="3">
        <v>1983</v>
      </c>
      <c r="H202" s="3">
        <v>43406</v>
      </c>
      <c r="I202" s="3">
        <v>347151</v>
      </c>
      <c r="J202" s="3">
        <v>24462674</v>
      </c>
      <c r="K202" s="3">
        <v>243232</v>
      </c>
      <c r="L202" s="3">
        <v>1705</v>
      </c>
      <c r="M202" s="3">
        <v>2375</v>
      </c>
      <c r="N202" s="3">
        <v>5485765</v>
      </c>
      <c r="O202" s="3">
        <v>45073</v>
      </c>
      <c r="P202" s="3">
        <v>56</v>
      </c>
      <c r="Q202" s="5" t="str">
        <f>VLOOKUP(P202,Mapping!$A$2:$B$17,2,FALSE)</f>
        <v>Texas</v>
      </c>
      <c r="R202" s="3">
        <v>76356767</v>
      </c>
      <c r="S202" s="3">
        <v>832115</v>
      </c>
    </row>
    <row r="203" ht="12.75" spans="1:19">
      <c r="A203" s="3" t="s">
        <v>209</v>
      </c>
      <c r="B203" s="3" t="s">
        <v>196</v>
      </c>
      <c r="C203" s="3">
        <v>163677</v>
      </c>
      <c r="D203" s="3">
        <v>1179</v>
      </c>
      <c r="E203" s="3">
        <v>16123</v>
      </c>
      <c r="F203" s="3">
        <v>8859</v>
      </c>
      <c r="G203" s="3">
        <v>2261</v>
      </c>
      <c r="H203" s="3">
        <v>43840</v>
      </c>
      <c r="I203" s="3">
        <v>345168</v>
      </c>
      <c r="J203" s="3">
        <v>24219442</v>
      </c>
      <c r="K203" s="3">
        <v>205817</v>
      </c>
      <c r="L203" s="3">
        <v>1695</v>
      </c>
      <c r="M203" s="3">
        <v>2467</v>
      </c>
      <c r="N203" s="3">
        <v>5440692</v>
      </c>
      <c r="O203" s="3">
        <v>40070</v>
      </c>
      <c r="P203" s="3">
        <v>56</v>
      </c>
      <c r="Q203" s="5" t="str">
        <f>VLOOKUP(P203,Mapping!$A$2:$B$17,2,FALSE)</f>
        <v>Texas</v>
      </c>
      <c r="R203" s="3">
        <v>75524652</v>
      </c>
      <c r="S203" s="3">
        <v>771994</v>
      </c>
    </row>
    <row r="204" ht="12.75" spans="1:19">
      <c r="A204" s="3" t="s">
        <v>210</v>
      </c>
      <c r="B204" s="3" t="s">
        <v>196</v>
      </c>
      <c r="C204" s="3">
        <v>162498</v>
      </c>
      <c r="D204" s="3">
        <v>411</v>
      </c>
      <c r="E204" s="3">
        <v>15985</v>
      </c>
      <c r="F204" s="3">
        <v>8881</v>
      </c>
      <c r="G204" s="3">
        <v>1224</v>
      </c>
      <c r="H204" s="3">
        <v>43614</v>
      </c>
      <c r="I204" s="3">
        <v>342907</v>
      </c>
      <c r="J204" s="3">
        <v>24013625</v>
      </c>
      <c r="K204" s="3">
        <v>186974</v>
      </c>
      <c r="L204" s="3">
        <v>1678</v>
      </c>
      <c r="M204" s="3">
        <v>2444</v>
      </c>
      <c r="N204" s="3">
        <v>5400622</v>
      </c>
      <c r="O204" s="3">
        <v>37751</v>
      </c>
      <c r="P204" s="3">
        <v>56</v>
      </c>
      <c r="Q204" s="5" t="str">
        <f>VLOOKUP(P204,Mapping!$A$2:$B$17,2,FALSE)</f>
        <v>Texas</v>
      </c>
      <c r="R204" s="3">
        <v>74752658</v>
      </c>
      <c r="S204" s="3">
        <v>702582</v>
      </c>
    </row>
    <row r="205" ht="12.75" spans="1:19">
      <c r="A205" s="3" t="s">
        <v>211</v>
      </c>
      <c r="B205" s="3" t="s">
        <v>196</v>
      </c>
      <c r="C205" s="3">
        <v>162087</v>
      </c>
      <c r="D205" s="3">
        <v>617</v>
      </c>
      <c r="E205" s="3">
        <v>15924</v>
      </c>
      <c r="F205" s="3">
        <v>8958</v>
      </c>
      <c r="G205" s="3">
        <v>685</v>
      </c>
      <c r="H205" s="3">
        <v>44155</v>
      </c>
      <c r="I205" s="3">
        <v>341683</v>
      </c>
      <c r="J205" s="3">
        <v>23826651</v>
      </c>
      <c r="K205" s="3">
        <v>258191</v>
      </c>
      <c r="L205" s="3">
        <v>1665</v>
      </c>
      <c r="M205" s="3">
        <v>2481</v>
      </c>
      <c r="N205" s="3">
        <v>5362871</v>
      </c>
      <c r="O205" s="3">
        <v>42503</v>
      </c>
      <c r="P205" s="3">
        <v>56</v>
      </c>
      <c r="Q205" s="5" t="str">
        <f>VLOOKUP(P205,Mapping!$A$2:$B$17,2,FALSE)</f>
        <v>Texas</v>
      </c>
      <c r="R205" s="3">
        <v>74050076</v>
      </c>
      <c r="S205" s="3">
        <v>785200</v>
      </c>
    </row>
    <row r="206" ht="12.75" spans="1:19">
      <c r="A206" s="3" t="s">
        <v>212</v>
      </c>
      <c r="B206" s="3" t="s">
        <v>196</v>
      </c>
      <c r="C206" s="3">
        <v>161470</v>
      </c>
      <c r="D206" s="3">
        <v>1227</v>
      </c>
      <c r="E206" s="3">
        <v>15891</v>
      </c>
      <c r="F206" s="3">
        <v>9087</v>
      </c>
      <c r="G206" s="3">
        <v>1891</v>
      </c>
      <c r="H206" s="3">
        <v>44922</v>
      </c>
      <c r="I206" s="3">
        <v>340998</v>
      </c>
      <c r="J206" s="3">
        <v>23568460</v>
      </c>
      <c r="K206" s="3">
        <v>249234</v>
      </c>
      <c r="L206" s="3">
        <v>1663</v>
      </c>
      <c r="M206" s="3">
        <v>2526</v>
      </c>
      <c r="N206" s="3">
        <v>5320368</v>
      </c>
      <c r="O206" s="3">
        <v>56046</v>
      </c>
      <c r="P206" s="3">
        <v>56</v>
      </c>
      <c r="Q206" s="5" t="str">
        <f>VLOOKUP(P206,Mapping!$A$2:$B$17,2,FALSE)</f>
        <v>Texas</v>
      </c>
      <c r="R206" s="3">
        <v>73264876</v>
      </c>
      <c r="S206" s="3">
        <v>893080</v>
      </c>
    </row>
    <row r="207" ht="12.75" spans="1:19">
      <c r="A207" s="3" t="s">
        <v>213</v>
      </c>
      <c r="B207" s="3" t="s">
        <v>196</v>
      </c>
      <c r="C207" s="3">
        <v>160243</v>
      </c>
      <c r="D207" s="3">
        <v>1226</v>
      </c>
      <c r="E207" s="3">
        <v>15764</v>
      </c>
      <c r="F207" s="3">
        <v>9277</v>
      </c>
      <c r="G207" s="3">
        <v>2141</v>
      </c>
      <c r="H207" s="3">
        <v>45868</v>
      </c>
      <c r="I207" s="3">
        <v>339107</v>
      </c>
      <c r="J207" s="3">
        <v>23319226</v>
      </c>
      <c r="K207" s="3">
        <v>309137</v>
      </c>
      <c r="L207" s="3">
        <v>1665</v>
      </c>
      <c r="M207" s="3">
        <v>2555</v>
      </c>
      <c r="N207" s="3">
        <v>5264322</v>
      </c>
      <c r="O207" s="3">
        <v>57101</v>
      </c>
      <c r="P207" s="3">
        <v>56</v>
      </c>
      <c r="Q207" s="5" t="str">
        <f>VLOOKUP(P207,Mapping!$A$2:$B$17,2,FALSE)</f>
        <v>Texas</v>
      </c>
      <c r="R207" s="3">
        <v>72371796</v>
      </c>
      <c r="S207" s="3">
        <v>990725</v>
      </c>
    </row>
    <row r="208" ht="12.75" spans="1:19">
      <c r="A208" s="3" t="s">
        <v>214</v>
      </c>
      <c r="B208" s="3" t="s">
        <v>196</v>
      </c>
      <c r="C208" s="3">
        <v>159017</v>
      </c>
      <c r="D208" s="3">
        <v>1163</v>
      </c>
      <c r="E208" s="3">
        <v>15629</v>
      </c>
      <c r="F208" s="3">
        <v>9480</v>
      </c>
      <c r="G208" s="3">
        <v>2675</v>
      </c>
      <c r="H208" s="3">
        <v>47303</v>
      </c>
      <c r="I208" s="3">
        <v>336966</v>
      </c>
      <c r="J208" s="3">
        <v>23010089</v>
      </c>
      <c r="K208" s="3">
        <v>256634</v>
      </c>
      <c r="L208" s="3">
        <v>1649</v>
      </c>
      <c r="M208" s="3">
        <v>2574</v>
      </c>
      <c r="N208" s="3">
        <v>5207221</v>
      </c>
      <c r="O208" s="3">
        <v>51763</v>
      </c>
      <c r="P208" s="3">
        <v>56</v>
      </c>
      <c r="Q208" s="5" t="str">
        <f>VLOOKUP(P208,Mapping!$A$2:$B$17,2,FALSE)</f>
        <v>Texas</v>
      </c>
      <c r="R208" s="3">
        <v>71381071</v>
      </c>
      <c r="S208" s="3">
        <v>954412</v>
      </c>
    </row>
    <row r="209" ht="12.75" spans="1:19">
      <c r="A209" s="19">
        <v>44173</v>
      </c>
      <c r="B209" s="3" t="s">
        <v>196</v>
      </c>
      <c r="C209" s="3">
        <v>157854</v>
      </c>
      <c r="D209" s="3">
        <v>1517</v>
      </c>
      <c r="E209" s="3">
        <v>15524</v>
      </c>
      <c r="F209" s="3">
        <v>9564</v>
      </c>
      <c r="G209" s="3">
        <v>2971</v>
      </c>
      <c r="H209" s="3">
        <v>48067</v>
      </c>
      <c r="I209" s="3">
        <v>334291</v>
      </c>
      <c r="J209" s="3">
        <v>22753455</v>
      </c>
      <c r="K209" s="3">
        <v>235552</v>
      </c>
      <c r="L209" s="3">
        <v>1629</v>
      </c>
      <c r="M209" s="3">
        <v>2602</v>
      </c>
      <c r="N209" s="3">
        <v>5155458</v>
      </c>
      <c r="O209" s="3">
        <v>56186</v>
      </c>
      <c r="P209" s="3">
        <v>56</v>
      </c>
      <c r="Q209" s="5" t="str">
        <f>VLOOKUP(P209,Mapping!$A$2:$B$17,2,FALSE)</f>
        <v>Texas</v>
      </c>
      <c r="R209" s="3">
        <v>70426659</v>
      </c>
      <c r="S209" s="3">
        <v>813796</v>
      </c>
    </row>
    <row r="210" ht="12.75" spans="1:19">
      <c r="A210" s="19">
        <v>44143</v>
      </c>
      <c r="B210" s="3" t="s">
        <v>196</v>
      </c>
      <c r="C210" s="3">
        <v>156337</v>
      </c>
      <c r="D210" s="3">
        <v>1320</v>
      </c>
      <c r="E210" s="3">
        <v>15331</v>
      </c>
      <c r="F210" s="3">
        <v>9135</v>
      </c>
      <c r="G210" s="3">
        <v>2624</v>
      </c>
      <c r="H210" s="3">
        <v>48600</v>
      </c>
      <c r="I210" s="3">
        <v>331320</v>
      </c>
      <c r="J210" s="3">
        <v>22517903</v>
      </c>
      <c r="K210" s="3">
        <v>230600</v>
      </c>
      <c r="L210" s="3">
        <v>1612</v>
      </c>
      <c r="M210" s="3">
        <v>2422</v>
      </c>
      <c r="N210" s="3">
        <v>5099272</v>
      </c>
      <c r="O210" s="3">
        <v>54935</v>
      </c>
      <c r="P210" s="3">
        <v>56</v>
      </c>
      <c r="Q210" s="5" t="str">
        <f>VLOOKUP(P210,Mapping!$A$2:$B$17,2,FALSE)</f>
        <v>Texas</v>
      </c>
      <c r="R210" s="3">
        <v>69612863</v>
      </c>
      <c r="S210" s="3">
        <v>845183</v>
      </c>
    </row>
    <row r="211" ht="12.75" spans="1:19">
      <c r="A211" s="19">
        <v>44112</v>
      </c>
      <c r="B211" s="3" t="s">
        <v>196</v>
      </c>
      <c r="C211" s="3">
        <v>155017</v>
      </c>
      <c r="D211" s="3">
        <v>430</v>
      </c>
      <c r="E211" s="3">
        <v>15158</v>
      </c>
      <c r="F211" s="3">
        <v>9209</v>
      </c>
      <c r="G211" s="3">
        <v>1554</v>
      </c>
      <c r="H211" s="3">
        <v>48751</v>
      </c>
      <c r="I211" s="3">
        <v>328696</v>
      </c>
      <c r="J211" s="3">
        <v>22287303</v>
      </c>
      <c r="K211" s="3">
        <v>210324</v>
      </c>
      <c r="L211" s="3">
        <v>1592</v>
      </c>
      <c r="M211" s="3">
        <v>2529</v>
      </c>
      <c r="N211" s="3">
        <v>5044337</v>
      </c>
      <c r="O211" s="3">
        <v>41370</v>
      </c>
      <c r="P211" s="3">
        <v>56</v>
      </c>
      <c r="Q211" s="5" t="str">
        <f>VLOOKUP(P211,Mapping!$A$2:$B$17,2,FALSE)</f>
        <v>Texas</v>
      </c>
      <c r="R211" s="3">
        <v>68767680</v>
      </c>
      <c r="S211" s="3">
        <v>741379</v>
      </c>
    </row>
    <row r="212" ht="12.75" spans="1:19">
      <c r="A212" s="19">
        <v>44082</v>
      </c>
      <c r="B212" s="3" t="s">
        <v>196</v>
      </c>
      <c r="C212" s="3">
        <v>154587</v>
      </c>
      <c r="D212" s="3">
        <v>621</v>
      </c>
      <c r="E212" s="3">
        <v>15081</v>
      </c>
      <c r="F212" s="3">
        <v>9307</v>
      </c>
      <c r="G212" s="3">
        <v>862</v>
      </c>
      <c r="H212" s="3">
        <v>48997</v>
      </c>
      <c r="I212" s="3">
        <v>327142</v>
      </c>
      <c r="J212" s="3">
        <v>22076979</v>
      </c>
      <c r="K212" s="3">
        <v>260584</v>
      </c>
      <c r="L212" s="3">
        <v>1578</v>
      </c>
      <c r="M212" s="3">
        <v>2507</v>
      </c>
      <c r="N212" s="3">
        <v>5002967</v>
      </c>
      <c r="O212" s="3">
        <v>50766</v>
      </c>
      <c r="P212" s="3">
        <v>56</v>
      </c>
      <c r="Q212" s="5" t="str">
        <f>VLOOKUP(P212,Mapping!$A$2:$B$17,2,FALSE)</f>
        <v>Texas</v>
      </c>
      <c r="R212" s="3">
        <v>68026301</v>
      </c>
      <c r="S212" s="3">
        <v>803537</v>
      </c>
    </row>
    <row r="213" ht="12.75" spans="1:19">
      <c r="A213" s="19">
        <v>44051</v>
      </c>
      <c r="B213" s="3" t="s">
        <v>196</v>
      </c>
      <c r="C213" s="3">
        <v>153966</v>
      </c>
      <c r="D213" s="3">
        <v>1086</v>
      </c>
      <c r="E213" s="3">
        <v>15024</v>
      </c>
      <c r="F213" s="3">
        <v>9662</v>
      </c>
      <c r="G213" s="3">
        <v>1494</v>
      </c>
      <c r="H213" s="3">
        <v>50071</v>
      </c>
      <c r="I213" s="3">
        <v>326280</v>
      </c>
      <c r="J213" s="3">
        <v>21816395</v>
      </c>
      <c r="K213" s="3">
        <v>193121</v>
      </c>
      <c r="L213" s="3">
        <v>1561</v>
      </c>
      <c r="M213" s="3">
        <v>2566</v>
      </c>
      <c r="N213" s="3">
        <v>4952201</v>
      </c>
      <c r="O213" s="3">
        <v>53529</v>
      </c>
      <c r="P213" s="3">
        <v>56</v>
      </c>
      <c r="Q213" s="5" t="str">
        <f>VLOOKUP(P213,Mapping!$A$2:$B$17,2,FALSE)</f>
        <v>Texas</v>
      </c>
      <c r="R213" s="3">
        <v>67222764</v>
      </c>
      <c r="S213" s="3">
        <v>789814</v>
      </c>
    </row>
    <row r="214" ht="12.75" spans="1:19">
      <c r="A214" s="19">
        <v>44020</v>
      </c>
      <c r="B214" s="3" t="s">
        <v>196</v>
      </c>
      <c r="C214" s="3">
        <v>152880</v>
      </c>
      <c r="D214" s="3">
        <v>1323</v>
      </c>
      <c r="E214" s="3">
        <v>14925</v>
      </c>
      <c r="F214" s="3">
        <v>9698</v>
      </c>
      <c r="G214" s="3">
        <v>7994</v>
      </c>
      <c r="H214" s="3">
        <v>51327</v>
      </c>
      <c r="I214" s="3">
        <v>324786</v>
      </c>
      <c r="J214" s="3">
        <v>21623274</v>
      </c>
      <c r="K214" s="3">
        <v>263766</v>
      </c>
      <c r="L214" s="3">
        <v>1549</v>
      </c>
      <c r="M214" s="3">
        <v>2628</v>
      </c>
      <c r="N214" s="3">
        <v>4898672</v>
      </c>
      <c r="O214" s="3">
        <v>60823</v>
      </c>
      <c r="P214" s="3">
        <v>56</v>
      </c>
      <c r="Q214" s="5" t="str">
        <f>VLOOKUP(P214,Mapping!$A$2:$B$17,2,FALSE)</f>
        <v>Texas</v>
      </c>
      <c r="R214" s="3">
        <v>66432950</v>
      </c>
      <c r="S214" s="3">
        <v>890426</v>
      </c>
    </row>
    <row r="215" ht="12.75" spans="1:19">
      <c r="A215" s="19">
        <v>43990</v>
      </c>
      <c r="B215" s="3" t="s">
        <v>196</v>
      </c>
      <c r="C215" s="3">
        <v>151557</v>
      </c>
      <c r="D215" s="3">
        <v>1241</v>
      </c>
      <c r="E215" s="3">
        <v>14810</v>
      </c>
      <c r="F215" s="3">
        <v>9996</v>
      </c>
      <c r="G215" s="3">
        <v>2615</v>
      </c>
      <c r="H215" s="3">
        <v>53219</v>
      </c>
      <c r="I215" s="3">
        <v>316792</v>
      </c>
      <c r="J215" s="3">
        <v>21359508</v>
      </c>
      <c r="K215" s="3">
        <v>267211</v>
      </c>
      <c r="L215" s="3">
        <v>1534</v>
      </c>
      <c r="M215" s="3">
        <v>2714</v>
      </c>
      <c r="N215" s="3">
        <v>4837849</v>
      </c>
      <c r="O215" s="3">
        <v>54048</v>
      </c>
      <c r="P215" s="3">
        <v>56</v>
      </c>
      <c r="Q215" s="5" t="str">
        <f>VLOOKUP(P215,Mapping!$A$2:$B$17,2,FALSE)</f>
        <v>Texas</v>
      </c>
      <c r="R215" s="3">
        <v>65542524</v>
      </c>
      <c r="S215" s="3">
        <v>848687</v>
      </c>
    </row>
    <row r="216" ht="12.75" spans="1:19">
      <c r="A216" s="19">
        <v>43959</v>
      </c>
      <c r="B216" s="3" t="s">
        <v>196</v>
      </c>
      <c r="C216" s="3">
        <v>150316</v>
      </c>
      <c r="D216" s="3">
        <v>1355</v>
      </c>
      <c r="E216" s="3">
        <v>14687</v>
      </c>
      <c r="F216" s="3">
        <v>9988</v>
      </c>
      <c r="G216" s="3">
        <v>2118</v>
      </c>
      <c r="H216" s="3">
        <v>53435</v>
      </c>
      <c r="I216" s="3">
        <v>314177</v>
      </c>
      <c r="J216" s="3">
        <v>21092297</v>
      </c>
      <c r="K216" s="3">
        <v>231712</v>
      </c>
      <c r="L216" s="3">
        <v>1524</v>
      </c>
      <c r="M216" s="3">
        <v>2721</v>
      </c>
      <c r="N216" s="3">
        <v>4783801</v>
      </c>
      <c r="O216" s="3">
        <v>52698</v>
      </c>
      <c r="P216" s="3">
        <v>56</v>
      </c>
      <c r="Q216" s="5" t="str">
        <f>VLOOKUP(P216,Mapping!$A$2:$B$17,2,FALSE)</f>
        <v>Texas</v>
      </c>
      <c r="R216" s="3">
        <v>64693837</v>
      </c>
      <c r="S216" s="3">
        <v>816864</v>
      </c>
    </row>
    <row r="217" ht="12.75" spans="1:19">
      <c r="A217" s="19">
        <v>43929</v>
      </c>
      <c r="B217" s="3" t="s">
        <v>196</v>
      </c>
      <c r="C217" s="3">
        <v>148961</v>
      </c>
      <c r="D217" s="3">
        <v>1241</v>
      </c>
      <c r="E217" s="3">
        <v>14537</v>
      </c>
      <c r="F217" s="3">
        <v>10207</v>
      </c>
      <c r="G217" s="3">
        <v>4423</v>
      </c>
      <c r="H217" s="3">
        <v>53436</v>
      </c>
      <c r="I217" s="3">
        <v>312059</v>
      </c>
      <c r="J217" s="3">
        <v>20860585</v>
      </c>
      <c r="K217" s="3">
        <v>237419</v>
      </c>
      <c r="L217" s="3">
        <v>1493</v>
      </c>
      <c r="M217" s="3">
        <v>2701</v>
      </c>
      <c r="N217" s="3">
        <v>4731103</v>
      </c>
      <c r="O217" s="3">
        <v>51198</v>
      </c>
      <c r="P217" s="3">
        <v>56</v>
      </c>
      <c r="Q217" s="5" t="str">
        <f>VLOOKUP(P217,Mapping!$A$2:$B$17,2,FALSE)</f>
        <v>Texas</v>
      </c>
      <c r="R217" s="3">
        <v>63876973</v>
      </c>
      <c r="S217" s="3">
        <v>806693</v>
      </c>
    </row>
    <row r="218" ht="12.75" spans="1:19">
      <c r="A218" s="19">
        <v>43898</v>
      </c>
      <c r="B218" s="3" t="s">
        <v>196</v>
      </c>
      <c r="C218" s="3">
        <v>147720</v>
      </c>
      <c r="D218" s="3">
        <v>516</v>
      </c>
      <c r="E218" s="3">
        <v>14370</v>
      </c>
      <c r="F218" s="3">
        <v>10233</v>
      </c>
      <c r="G218" s="3">
        <v>1558</v>
      </c>
      <c r="H218" s="3">
        <v>53517</v>
      </c>
      <c r="I218" s="3">
        <v>307636</v>
      </c>
      <c r="J218" s="3">
        <v>20623166</v>
      </c>
      <c r="K218" s="3">
        <v>208433</v>
      </c>
      <c r="L218" s="3">
        <v>1463</v>
      </c>
      <c r="M218" s="3">
        <v>2664</v>
      </c>
      <c r="N218" s="3">
        <v>4679905</v>
      </c>
      <c r="O218" s="3">
        <v>42738</v>
      </c>
      <c r="P218" s="3">
        <v>56</v>
      </c>
      <c r="Q218" s="5" t="str">
        <f>VLOOKUP(P218,Mapping!$A$2:$B$17,2,FALSE)</f>
        <v>Texas</v>
      </c>
      <c r="R218" s="3">
        <v>63070280</v>
      </c>
      <c r="S218" s="3">
        <v>712084</v>
      </c>
    </row>
    <row r="219" ht="12.75" spans="1:19">
      <c r="A219" s="19">
        <v>43869</v>
      </c>
      <c r="B219" s="3" t="s">
        <v>196</v>
      </c>
      <c r="C219" s="3">
        <v>147204</v>
      </c>
      <c r="D219" s="3">
        <v>496</v>
      </c>
      <c r="E219" s="3">
        <v>14288</v>
      </c>
      <c r="F219" s="3">
        <v>10415</v>
      </c>
      <c r="G219" s="3">
        <v>831</v>
      </c>
      <c r="H219" s="3">
        <v>54106</v>
      </c>
      <c r="I219" s="3">
        <v>306078</v>
      </c>
      <c r="J219" s="3">
        <v>20414733</v>
      </c>
      <c r="K219" s="3">
        <v>250686</v>
      </c>
      <c r="L219" s="3">
        <v>1448</v>
      </c>
      <c r="M219" s="3">
        <v>2645</v>
      </c>
      <c r="N219" s="3">
        <v>4637167</v>
      </c>
      <c r="O219" s="3">
        <v>53301</v>
      </c>
      <c r="P219" s="3">
        <v>56</v>
      </c>
      <c r="Q219" s="5" t="str">
        <f>VLOOKUP(P219,Mapping!$A$2:$B$17,2,FALSE)</f>
        <v>Texas</v>
      </c>
      <c r="R219" s="3">
        <v>62358196</v>
      </c>
      <c r="S219" s="3">
        <v>790665</v>
      </c>
    </row>
    <row r="220" ht="12.75" spans="1:19">
      <c r="A220" s="19">
        <v>43838</v>
      </c>
      <c r="B220" s="3" t="s">
        <v>196</v>
      </c>
      <c r="C220" s="3">
        <v>146708</v>
      </c>
      <c r="D220" s="3">
        <v>1201</v>
      </c>
      <c r="E220" s="3">
        <v>14227</v>
      </c>
      <c r="F220" s="3">
        <v>10450</v>
      </c>
      <c r="G220" s="3">
        <v>2386</v>
      </c>
      <c r="H220" s="3">
        <v>54554</v>
      </c>
      <c r="I220" s="3">
        <v>305247</v>
      </c>
      <c r="J220" s="3">
        <v>20164047</v>
      </c>
      <c r="K220" s="3">
        <v>233394</v>
      </c>
      <c r="L220" s="3">
        <v>1445</v>
      </c>
      <c r="M220" s="3">
        <v>2698</v>
      </c>
      <c r="N220" s="3">
        <v>4583866</v>
      </c>
      <c r="O220" s="3">
        <v>60679</v>
      </c>
      <c r="P220" s="3">
        <v>56</v>
      </c>
      <c r="Q220" s="5" t="str">
        <f>VLOOKUP(P220,Mapping!$A$2:$B$17,2,FALSE)</f>
        <v>Texas</v>
      </c>
      <c r="R220" s="3">
        <v>61567531</v>
      </c>
      <c r="S220" s="3">
        <v>817592</v>
      </c>
    </row>
    <row r="221" ht="12.75" spans="1:19">
      <c r="A221" s="3" t="s">
        <v>215</v>
      </c>
      <c r="B221" s="3" t="s">
        <v>216</v>
      </c>
      <c r="C221" s="3">
        <v>145507</v>
      </c>
      <c r="D221" s="3">
        <v>1328</v>
      </c>
      <c r="E221" s="3">
        <v>14044</v>
      </c>
      <c r="F221" s="3">
        <v>10473</v>
      </c>
      <c r="G221" s="3">
        <v>2532</v>
      </c>
      <c r="H221" s="3">
        <v>55721</v>
      </c>
      <c r="I221" s="3">
        <v>302861</v>
      </c>
      <c r="J221" s="3">
        <v>19930653</v>
      </c>
      <c r="K221" s="3">
        <v>98386</v>
      </c>
      <c r="L221" s="3">
        <v>1437</v>
      </c>
      <c r="M221" s="3">
        <v>2701</v>
      </c>
      <c r="N221" s="3">
        <v>4523187</v>
      </c>
      <c r="O221" s="3">
        <v>67827</v>
      </c>
      <c r="P221" s="3">
        <v>56</v>
      </c>
      <c r="Q221" s="5" t="str">
        <f>VLOOKUP(P221,Mapping!$A$2:$B$17,2,FALSE)</f>
        <v>Texas</v>
      </c>
      <c r="R221" s="3">
        <v>60749939</v>
      </c>
      <c r="S221" s="3">
        <v>988464</v>
      </c>
    </row>
    <row r="222" ht="12.75" spans="1:19">
      <c r="A222" s="3" t="s">
        <v>217</v>
      </c>
      <c r="B222" s="3" t="s">
        <v>216</v>
      </c>
      <c r="C222" s="3">
        <v>144179</v>
      </c>
      <c r="D222" s="3">
        <v>1248</v>
      </c>
      <c r="E222" s="3">
        <v>13875</v>
      </c>
      <c r="F222" s="3">
        <v>10519</v>
      </c>
      <c r="G222" s="3">
        <v>3291</v>
      </c>
      <c r="H222" s="3">
        <v>56571</v>
      </c>
      <c r="I222" s="3">
        <v>300329</v>
      </c>
      <c r="J222" s="3">
        <v>19832267</v>
      </c>
      <c r="K222" s="3">
        <v>261819</v>
      </c>
      <c r="L222" s="3">
        <v>1415</v>
      </c>
      <c r="M222" s="3">
        <v>2762</v>
      </c>
      <c r="N222" s="3">
        <v>4455360</v>
      </c>
      <c r="O222" s="3">
        <v>68961</v>
      </c>
      <c r="P222" s="3">
        <v>56</v>
      </c>
      <c r="Q222" s="5" t="str">
        <f>VLOOKUP(P222,Mapping!$A$2:$B$17,2,FALSE)</f>
        <v>Texas</v>
      </c>
      <c r="R222" s="3">
        <v>59761475</v>
      </c>
      <c r="S222" s="3">
        <v>887682</v>
      </c>
    </row>
    <row r="223" ht="12.75" spans="1:19">
      <c r="A223" s="3" t="s">
        <v>218</v>
      </c>
      <c r="B223" s="3" t="s">
        <v>216</v>
      </c>
      <c r="C223" s="3">
        <v>142931</v>
      </c>
      <c r="D223" s="3">
        <v>1503</v>
      </c>
      <c r="E223" s="3">
        <v>13744</v>
      </c>
      <c r="F223" s="3">
        <v>10535</v>
      </c>
      <c r="G223" s="3">
        <v>2860</v>
      </c>
      <c r="H223" s="3">
        <v>57422</v>
      </c>
      <c r="I223" s="3">
        <v>297038</v>
      </c>
      <c r="J223" s="3">
        <v>19570448</v>
      </c>
      <c r="K223" s="3">
        <v>286097</v>
      </c>
      <c r="L223" s="3">
        <v>1400</v>
      </c>
      <c r="M223" s="3">
        <v>2771</v>
      </c>
      <c r="N223" s="3">
        <v>4386399</v>
      </c>
      <c r="O223" s="3">
        <v>64143</v>
      </c>
      <c r="P223" s="3">
        <v>56</v>
      </c>
      <c r="Q223" s="5" t="str">
        <f>VLOOKUP(P223,Mapping!$A$2:$B$17,2,FALSE)</f>
        <v>Texas</v>
      </c>
      <c r="R223" s="3">
        <v>58873793</v>
      </c>
      <c r="S223" s="3">
        <v>908717</v>
      </c>
    </row>
    <row r="224" ht="12.75" spans="1:19">
      <c r="A224" s="3" t="s">
        <v>219</v>
      </c>
      <c r="B224" s="3" t="s">
        <v>216</v>
      </c>
      <c r="C224" s="3">
        <v>141428</v>
      </c>
      <c r="D224" s="3">
        <v>1111</v>
      </c>
      <c r="E224" s="3">
        <v>13559</v>
      </c>
      <c r="F224" s="3">
        <v>10463</v>
      </c>
      <c r="G224" s="3">
        <v>4068</v>
      </c>
      <c r="H224" s="3">
        <v>57185</v>
      </c>
      <c r="I224" s="3">
        <v>294178</v>
      </c>
      <c r="J224" s="3">
        <v>19284351</v>
      </c>
      <c r="K224" s="3">
        <v>235635</v>
      </c>
      <c r="L224" s="3">
        <v>1372</v>
      </c>
      <c r="M224" s="3">
        <v>2748</v>
      </c>
      <c r="N224" s="3">
        <v>4322256</v>
      </c>
      <c r="O224" s="3">
        <v>58457</v>
      </c>
      <c r="P224" s="3">
        <v>56</v>
      </c>
      <c r="Q224" s="5" t="str">
        <f>VLOOKUP(P224,Mapping!$A$2:$B$17,2,FALSE)</f>
        <v>Texas</v>
      </c>
      <c r="R224" s="3">
        <v>57965076</v>
      </c>
      <c r="S224" s="3">
        <v>842374</v>
      </c>
    </row>
    <row r="225" ht="12.75" spans="1:19">
      <c r="A225" s="3" t="s">
        <v>220</v>
      </c>
      <c r="B225" s="3" t="s">
        <v>216</v>
      </c>
      <c r="C225" s="3">
        <v>140317</v>
      </c>
      <c r="D225" s="3">
        <v>1066</v>
      </c>
      <c r="E225" s="3">
        <v>13412</v>
      </c>
      <c r="F225" s="3">
        <v>10328</v>
      </c>
      <c r="G225" s="3">
        <v>1631</v>
      </c>
      <c r="H225" s="3">
        <v>58987</v>
      </c>
      <c r="I225" s="3">
        <v>290110</v>
      </c>
      <c r="J225" s="3">
        <v>19048716</v>
      </c>
      <c r="K225" s="3">
        <v>241474</v>
      </c>
      <c r="L225" s="3">
        <v>1356</v>
      </c>
      <c r="M225" s="3">
        <v>2723</v>
      </c>
      <c r="N225" s="3">
        <v>4263799</v>
      </c>
      <c r="O225" s="3">
        <v>54479</v>
      </c>
      <c r="P225" s="3">
        <v>56</v>
      </c>
      <c r="Q225" s="5" t="str">
        <f>VLOOKUP(P225,Mapping!$A$2:$B$17,2,FALSE)</f>
        <v>Texas</v>
      </c>
      <c r="R225" s="3">
        <v>57122702</v>
      </c>
      <c r="S225" s="3">
        <v>768987</v>
      </c>
    </row>
    <row r="226" ht="12.75" spans="1:19">
      <c r="A226" s="3" t="s">
        <v>221</v>
      </c>
      <c r="B226" s="3" t="s">
        <v>216</v>
      </c>
      <c r="C226" s="3">
        <v>139251</v>
      </c>
      <c r="D226" s="3">
        <v>561</v>
      </c>
      <c r="E226" s="3">
        <v>13343</v>
      </c>
      <c r="F226" s="3">
        <v>10353</v>
      </c>
      <c r="G226" s="3">
        <v>1380</v>
      </c>
      <c r="H226" s="3">
        <v>58731</v>
      </c>
      <c r="I226" s="3">
        <v>288479</v>
      </c>
      <c r="J226" s="3">
        <v>18807242</v>
      </c>
      <c r="K226" s="3">
        <v>290147</v>
      </c>
      <c r="L226" s="3">
        <v>1336</v>
      </c>
      <c r="M226" s="3">
        <v>2723</v>
      </c>
      <c r="N226" s="3">
        <v>4209320</v>
      </c>
      <c r="O226" s="3">
        <v>60768</v>
      </c>
      <c r="P226" s="3">
        <v>56</v>
      </c>
      <c r="Q226" s="5" t="str">
        <f>VLOOKUP(P226,Mapping!$A$2:$B$17,2,FALSE)</f>
        <v>Texas</v>
      </c>
      <c r="R226" s="3">
        <v>56353715</v>
      </c>
      <c r="S226" s="3">
        <v>859179</v>
      </c>
    </row>
    <row r="227" ht="12.75" spans="1:19">
      <c r="A227" s="3" t="s">
        <v>222</v>
      </c>
      <c r="B227" s="3" t="s">
        <v>216</v>
      </c>
      <c r="C227" s="3">
        <v>138690</v>
      </c>
      <c r="D227" s="3">
        <v>1014</v>
      </c>
      <c r="E227" s="3">
        <v>13279</v>
      </c>
      <c r="F227" s="3">
        <v>10380</v>
      </c>
      <c r="G227" s="3">
        <v>1820</v>
      </c>
      <c r="H227" s="3">
        <v>59382</v>
      </c>
      <c r="I227" s="3">
        <v>287099</v>
      </c>
      <c r="J227" s="3">
        <v>18517095</v>
      </c>
      <c r="K227" s="3">
        <v>281095</v>
      </c>
      <c r="L227" s="3">
        <v>1300</v>
      </c>
      <c r="M227" s="3">
        <v>2729</v>
      </c>
      <c r="N227" s="3">
        <v>4148552</v>
      </c>
      <c r="O227" s="3">
        <v>64845</v>
      </c>
      <c r="P227" s="3">
        <v>56</v>
      </c>
      <c r="Q227" s="5" t="str">
        <f>VLOOKUP(P227,Mapping!$A$2:$B$17,2,FALSE)</f>
        <v>Texas</v>
      </c>
      <c r="R227" s="3">
        <v>55494536</v>
      </c>
      <c r="S227" s="3">
        <v>882389</v>
      </c>
    </row>
    <row r="228" ht="12.75" spans="1:19">
      <c r="A228" s="3" t="s">
        <v>223</v>
      </c>
      <c r="B228" s="3" t="s">
        <v>216</v>
      </c>
      <c r="C228" s="3">
        <v>137676</v>
      </c>
      <c r="D228" s="3">
        <v>1175</v>
      </c>
      <c r="E228" s="3">
        <v>13182</v>
      </c>
      <c r="F228" s="3">
        <v>10389</v>
      </c>
      <c r="G228" s="3">
        <v>3063</v>
      </c>
      <c r="H228" s="3">
        <v>59800</v>
      </c>
      <c r="I228" s="3">
        <v>285279</v>
      </c>
      <c r="J228" s="3">
        <v>18236000</v>
      </c>
      <c r="K228" s="3">
        <v>313787</v>
      </c>
      <c r="L228" s="3">
        <v>1297</v>
      </c>
      <c r="M228" s="3">
        <v>2709</v>
      </c>
      <c r="N228" s="3">
        <v>4083707</v>
      </c>
      <c r="O228" s="3">
        <v>75061</v>
      </c>
      <c r="P228" s="3">
        <v>56</v>
      </c>
      <c r="Q228" s="5" t="str">
        <f>VLOOKUP(P228,Mapping!$A$2:$B$17,2,FALSE)</f>
        <v>Texas</v>
      </c>
      <c r="R228" s="3">
        <v>54612147</v>
      </c>
      <c r="S228" s="3">
        <v>1007671</v>
      </c>
    </row>
    <row r="229" ht="12.75" spans="1:19">
      <c r="A229" s="3" t="s">
        <v>224</v>
      </c>
      <c r="B229" s="3" t="s">
        <v>216</v>
      </c>
      <c r="C229" s="3">
        <v>136501</v>
      </c>
      <c r="D229" s="3">
        <v>1070</v>
      </c>
      <c r="E229" s="3">
        <v>12933</v>
      </c>
      <c r="F229" s="3">
        <v>10423</v>
      </c>
      <c r="G229" s="3">
        <v>2373</v>
      </c>
      <c r="H229" s="3">
        <v>59860</v>
      </c>
      <c r="I229" s="3">
        <v>282216</v>
      </c>
      <c r="J229" s="3">
        <v>17922213</v>
      </c>
      <c r="K229" s="3">
        <v>310508</v>
      </c>
      <c r="L229" s="3">
        <v>1280</v>
      </c>
      <c r="M229" s="3">
        <v>2467</v>
      </c>
      <c r="N229" s="3">
        <v>4008646</v>
      </c>
      <c r="O229" s="3">
        <v>71436</v>
      </c>
      <c r="P229" s="3">
        <v>56</v>
      </c>
      <c r="Q229" s="5" t="str">
        <f>VLOOKUP(P229,Mapping!$A$2:$B$17,2,FALSE)</f>
        <v>Texas</v>
      </c>
      <c r="R229" s="3">
        <v>53604476</v>
      </c>
      <c r="S229" s="3">
        <v>929251</v>
      </c>
    </row>
    <row r="230" ht="12.75" spans="1:19">
      <c r="A230" s="3" t="s">
        <v>225</v>
      </c>
      <c r="B230" s="3" t="s">
        <v>216</v>
      </c>
      <c r="C230" s="3">
        <v>135431</v>
      </c>
      <c r="D230" s="3">
        <v>1149</v>
      </c>
      <c r="E230" s="3">
        <v>12790</v>
      </c>
      <c r="F230" s="3">
        <v>10460</v>
      </c>
      <c r="G230" s="3">
        <v>2238</v>
      </c>
      <c r="H230" s="3">
        <v>59758</v>
      </c>
      <c r="I230" s="3">
        <v>279843</v>
      </c>
      <c r="J230" s="3">
        <v>17611705</v>
      </c>
      <c r="K230" s="3">
        <v>263283</v>
      </c>
      <c r="L230" s="3">
        <v>1258</v>
      </c>
      <c r="M230" s="3">
        <v>2444</v>
      </c>
      <c r="N230" s="3">
        <v>3937210</v>
      </c>
      <c r="O230" s="3">
        <v>69422</v>
      </c>
      <c r="P230" s="3">
        <v>56</v>
      </c>
      <c r="Q230" s="5" t="str">
        <f>VLOOKUP(P230,Mapping!$A$2:$B$17,2,FALSE)</f>
        <v>Texas</v>
      </c>
      <c r="R230" s="3">
        <v>52675225</v>
      </c>
      <c r="S230" s="3">
        <v>901870</v>
      </c>
    </row>
    <row r="231" ht="12.75" spans="1:19">
      <c r="A231" s="3" t="s">
        <v>226</v>
      </c>
      <c r="B231" s="3" t="s">
        <v>216</v>
      </c>
      <c r="C231" s="3">
        <v>134282</v>
      </c>
      <c r="D231" s="3">
        <v>1041</v>
      </c>
      <c r="E231" s="3">
        <v>12629</v>
      </c>
      <c r="F231" s="3">
        <v>6717</v>
      </c>
      <c r="G231" s="3">
        <v>2551</v>
      </c>
      <c r="H231" s="3">
        <v>59476</v>
      </c>
      <c r="I231" s="3">
        <v>277605</v>
      </c>
      <c r="J231" s="3">
        <v>17348422</v>
      </c>
      <c r="K231" s="3">
        <v>240960</v>
      </c>
      <c r="L231" s="3">
        <v>1242</v>
      </c>
      <c r="M231" s="3">
        <v>2414</v>
      </c>
      <c r="N231" s="3">
        <v>3867788</v>
      </c>
      <c r="O231" s="3">
        <v>62920</v>
      </c>
      <c r="P231" s="3">
        <v>56</v>
      </c>
      <c r="Q231" s="5" t="str">
        <f>VLOOKUP(P231,Mapping!$A$2:$B$17,2,FALSE)</f>
        <v>Texas</v>
      </c>
      <c r="R231" s="3">
        <v>51773355</v>
      </c>
      <c r="S231" s="3">
        <v>833566</v>
      </c>
    </row>
    <row r="232" ht="12.75" spans="1:19">
      <c r="A232" s="3" t="s">
        <v>227</v>
      </c>
      <c r="B232" s="3" t="s">
        <v>216</v>
      </c>
      <c r="C232" s="3">
        <v>133241</v>
      </c>
      <c r="D232" s="3">
        <v>376</v>
      </c>
      <c r="E232" s="3">
        <v>12475</v>
      </c>
      <c r="F232" s="3">
        <v>6551</v>
      </c>
      <c r="G232" s="3">
        <v>1563</v>
      </c>
      <c r="H232" s="3">
        <v>58518</v>
      </c>
      <c r="I232" s="3">
        <v>275054</v>
      </c>
      <c r="J232" s="3">
        <v>17107462</v>
      </c>
      <c r="K232" s="3">
        <v>246497</v>
      </c>
      <c r="L232" s="3">
        <v>1223</v>
      </c>
      <c r="M232" s="3">
        <v>2403</v>
      </c>
      <c r="N232" s="3">
        <v>3804868</v>
      </c>
      <c r="O232" s="3">
        <v>56663</v>
      </c>
      <c r="P232" s="3">
        <v>56</v>
      </c>
      <c r="Q232" s="5" t="str">
        <f>VLOOKUP(P232,Mapping!$A$2:$B$17,2,FALSE)</f>
        <v>Texas</v>
      </c>
      <c r="R232" s="3">
        <v>50939789</v>
      </c>
      <c r="S232" s="3">
        <v>737209</v>
      </c>
    </row>
    <row r="233" ht="12.75" spans="1:19">
      <c r="A233" s="3" t="s">
        <v>228</v>
      </c>
      <c r="B233" s="3" t="s">
        <v>216</v>
      </c>
      <c r="C233" s="3">
        <v>132865</v>
      </c>
      <c r="D233" s="3">
        <v>527</v>
      </c>
      <c r="E233" s="3">
        <v>12393</v>
      </c>
      <c r="F233" s="3">
        <v>6384</v>
      </c>
      <c r="G233" s="3">
        <v>888</v>
      </c>
      <c r="H233" s="3">
        <v>58052</v>
      </c>
      <c r="I233" s="3">
        <v>273491</v>
      </c>
      <c r="J233" s="3">
        <v>16860965</v>
      </c>
      <c r="K233" s="3">
        <v>266177</v>
      </c>
      <c r="L233" s="3">
        <v>1216</v>
      </c>
      <c r="M233" s="3">
        <v>2362</v>
      </c>
      <c r="N233" s="3">
        <v>3748205</v>
      </c>
      <c r="O233" s="3">
        <v>64230</v>
      </c>
      <c r="P233" s="3">
        <v>56</v>
      </c>
      <c r="Q233" s="5" t="str">
        <f>VLOOKUP(P233,Mapping!$A$2:$B$17,2,FALSE)</f>
        <v>Texas</v>
      </c>
      <c r="R233" s="3">
        <v>50202580</v>
      </c>
      <c r="S233" s="3">
        <v>789513</v>
      </c>
    </row>
    <row r="234" ht="12.75" spans="1:19">
      <c r="A234" s="3" t="s">
        <v>229</v>
      </c>
      <c r="B234" s="3" t="s">
        <v>216</v>
      </c>
      <c r="C234" s="3">
        <v>132338</v>
      </c>
      <c r="D234" s="3">
        <v>876</v>
      </c>
      <c r="E234" s="3">
        <v>12342</v>
      </c>
      <c r="F234" s="3">
        <v>6397</v>
      </c>
      <c r="G234" s="3">
        <v>1992</v>
      </c>
      <c r="H234" s="3">
        <v>57822</v>
      </c>
      <c r="I234" s="3">
        <v>272603</v>
      </c>
      <c r="J234" s="3">
        <v>16594788</v>
      </c>
      <c r="K234" s="3">
        <v>214410</v>
      </c>
      <c r="L234" s="3">
        <v>1211</v>
      </c>
      <c r="M234" s="3">
        <v>2343</v>
      </c>
      <c r="N234" s="3">
        <v>3683975</v>
      </c>
      <c r="O234" s="3">
        <v>64750</v>
      </c>
      <c r="P234" s="3">
        <v>56</v>
      </c>
      <c r="Q234" s="5" t="str">
        <f>VLOOKUP(P234,Mapping!$A$2:$B$17,2,FALSE)</f>
        <v>Texas</v>
      </c>
      <c r="R234" s="3">
        <v>49413067</v>
      </c>
      <c r="S234" s="3">
        <v>869668</v>
      </c>
    </row>
    <row r="235" ht="12.75" spans="1:19">
      <c r="A235" s="3" t="s">
        <v>230</v>
      </c>
      <c r="B235" s="3" t="s">
        <v>216</v>
      </c>
      <c r="C235" s="3">
        <v>131462</v>
      </c>
      <c r="D235" s="3">
        <v>939</v>
      </c>
      <c r="E235" s="3">
        <v>12243</v>
      </c>
      <c r="F235" s="3">
        <v>6451</v>
      </c>
      <c r="G235" s="3">
        <v>2485</v>
      </c>
      <c r="H235" s="3">
        <v>57871</v>
      </c>
      <c r="I235" s="3">
        <v>270611</v>
      </c>
      <c r="J235" s="3">
        <v>16380378</v>
      </c>
      <c r="K235" s="3">
        <v>277945</v>
      </c>
      <c r="L235" s="3">
        <v>1200</v>
      </c>
      <c r="M235" s="3">
        <v>2352</v>
      </c>
      <c r="N235" s="3">
        <v>3619225</v>
      </c>
      <c r="O235" s="3">
        <v>76524</v>
      </c>
      <c r="P235" s="3">
        <v>56</v>
      </c>
      <c r="Q235" s="5" t="str">
        <f>VLOOKUP(P235,Mapping!$A$2:$B$17,2,FALSE)</f>
        <v>Texas</v>
      </c>
      <c r="R235" s="3">
        <v>48543399</v>
      </c>
      <c r="S235" s="3">
        <v>943532</v>
      </c>
    </row>
    <row r="236" ht="12.75" spans="1:19">
      <c r="A236" s="3" t="s">
        <v>231</v>
      </c>
      <c r="B236" s="3" t="s">
        <v>216</v>
      </c>
      <c r="C236" s="3">
        <v>130523</v>
      </c>
      <c r="D236" s="3">
        <v>941</v>
      </c>
      <c r="E236" s="3">
        <v>12091</v>
      </c>
      <c r="F236" s="3">
        <v>6349</v>
      </c>
      <c r="G236" s="3">
        <v>2210</v>
      </c>
      <c r="H236" s="3">
        <v>57602</v>
      </c>
      <c r="I236" s="3">
        <v>268126</v>
      </c>
      <c r="J236" s="3">
        <v>16102433</v>
      </c>
      <c r="K236" s="3">
        <v>286947</v>
      </c>
      <c r="L236" s="3">
        <v>1175</v>
      </c>
      <c r="M236" s="3">
        <v>2314</v>
      </c>
      <c r="N236" s="3">
        <v>3542701</v>
      </c>
      <c r="O236" s="3">
        <v>70489</v>
      </c>
      <c r="P236" s="3">
        <v>56</v>
      </c>
      <c r="Q236" s="5" t="str">
        <f>VLOOKUP(P236,Mapping!$A$2:$B$17,2,FALSE)</f>
        <v>Texas</v>
      </c>
      <c r="R236" s="3">
        <v>47599867</v>
      </c>
      <c r="S236" s="3">
        <v>948000</v>
      </c>
    </row>
    <row r="237" ht="12.75" spans="1:19">
      <c r="A237" s="3" t="s">
        <v>232</v>
      </c>
      <c r="B237" s="3" t="s">
        <v>216</v>
      </c>
      <c r="C237" s="3">
        <v>129582</v>
      </c>
      <c r="D237" s="3">
        <v>863</v>
      </c>
      <c r="E237" s="3">
        <v>12002</v>
      </c>
      <c r="F237" s="3">
        <v>6328</v>
      </c>
      <c r="G237" s="3">
        <v>2388</v>
      </c>
      <c r="H237" s="3">
        <v>56340</v>
      </c>
      <c r="I237" s="3">
        <v>265916</v>
      </c>
      <c r="J237" s="3">
        <v>15815486</v>
      </c>
      <c r="K237" s="3">
        <v>268202</v>
      </c>
      <c r="L237" s="3">
        <v>1166</v>
      </c>
      <c r="M237" s="3">
        <v>2322</v>
      </c>
      <c r="N237" s="3">
        <v>3472212</v>
      </c>
      <c r="O237" s="3">
        <v>69373</v>
      </c>
      <c r="P237" s="3">
        <v>56</v>
      </c>
      <c r="Q237" s="5" t="str">
        <f>VLOOKUP(P237,Mapping!$A$2:$B$17,2,FALSE)</f>
        <v>Texas</v>
      </c>
      <c r="R237" s="3">
        <v>46651867</v>
      </c>
      <c r="S237" s="3">
        <v>913964</v>
      </c>
    </row>
    <row r="238" ht="12.75" spans="1:19">
      <c r="A238" s="3" t="s">
        <v>233</v>
      </c>
      <c r="B238" s="3" t="s">
        <v>216</v>
      </c>
      <c r="C238" s="3">
        <v>128719</v>
      </c>
      <c r="D238" s="3">
        <v>741</v>
      </c>
      <c r="E238" s="3">
        <v>11857</v>
      </c>
      <c r="F238" s="3">
        <v>6238</v>
      </c>
      <c r="G238" s="3">
        <v>2246</v>
      </c>
      <c r="H238" s="3">
        <v>55678</v>
      </c>
      <c r="I238" s="3">
        <v>263528</v>
      </c>
      <c r="J238" s="3">
        <v>15547284</v>
      </c>
      <c r="K238" s="3">
        <v>259542</v>
      </c>
      <c r="L238" s="3">
        <v>1154</v>
      </c>
      <c r="M238" s="3">
        <v>2263</v>
      </c>
      <c r="N238" s="3">
        <v>3402839</v>
      </c>
      <c r="O238" s="3">
        <v>58609</v>
      </c>
      <c r="P238" s="3">
        <v>56</v>
      </c>
      <c r="Q238" s="5" t="str">
        <f>VLOOKUP(P238,Mapping!$A$2:$B$17,2,FALSE)</f>
        <v>Texas</v>
      </c>
      <c r="R238" s="3">
        <v>45737903</v>
      </c>
      <c r="S238" s="3">
        <v>835205</v>
      </c>
    </row>
    <row r="239" ht="12.75" spans="1:19">
      <c r="A239" s="3" t="s">
        <v>234</v>
      </c>
      <c r="B239" s="3" t="s">
        <v>216</v>
      </c>
      <c r="C239" s="3">
        <v>127978</v>
      </c>
      <c r="D239" s="3">
        <v>329</v>
      </c>
      <c r="E239" s="3">
        <v>11749</v>
      </c>
      <c r="F239" s="3">
        <v>6063</v>
      </c>
      <c r="G239" s="3">
        <v>1120</v>
      </c>
      <c r="H239" s="3">
        <v>54118</v>
      </c>
      <c r="I239" s="3">
        <v>261282</v>
      </c>
      <c r="J239" s="3">
        <v>15287742</v>
      </c>
      <c r="K239" s="3">
        <v>225250</v>
      </c>
      <c r="L239" s="3">
        <v>1142</v>
      </c>
      <c r="M239" s="3">
        <v>2254</v>
      </c>
      <c r="N239" s="3">
        <v>3344230</v>
      </c>
      <c r="O239" s="3">
        <v>57160</v>
      </c>
      <c r="P239" s="3">
        <v>56</v>
      </c>
      <c r="Q239" s="5" t="str">
        <f>VLOOKUP(P239,Mapping!$A$2:$B$17,2,FALSE)</f>
        <v>Texas</v>
      </c>
      <c r="R239" s="3">
        <v>44902698</v>
      </c>
      <c r="S239" s="3">
        <v>764696</v>
      </c>
    </row>
    <row r="240" ht="12.75" spans="1:19">
      <c r="A240" s="19">
        <v>44172</v>
      </c>
      <c r="B240" s="3" t="s">
        <v>216</v>
      </c>
      <c r="C240" s="3">
        <v>127649</v>
      </c>
      <c r="D240" s="3">
        <v>472</v>
      </c>
      <c r="E240" s="3">
        <v>11679</v>
      </c>
      <c r="F240" s="3">
        <v>5930</v>
      </c>
      <c r="G240" s="3">
        <v>894</v>
      </c>
      <c r="H240" s="3">
        <v>52860</v>
      </c>
      <c r="I240" s="3">
        <v>260162</v>
      </c>
      <c r="J240" s="3">
        <v>15062492</v>
      </c>
      <c r="K240" s="3">
        <v>263609</v>
      </c>
      <c r="L240" s="3">
        <v>1136</v>
      </c>
      <c r="M240" s="3">
        <v>2182</v>
      </c>
      <c r="N240" s="3">
        <v>3287070</v>
      </c>
      <c r="O240" s="3">
        <v>61605</v>
      </c>
      <c r="P240" s="3">
        <v>56</v>
      </c>
      <c r="Q240" s="5" t="str">
        <f>VLOOKUP(P240,Mapping!$A$2:$B$17,2,FALSE)</f>
        <v>Texas</v>
      </c>
      <c r="R240" s="3">
        <v>44138002</v>
      </c>
      <c r="S240" s="3">
        <v>796940</v>
      </c>
    </row>
    <row r="241" ht="12.75" spans="1:19">
      <c r="A241" s="19">
        <v>44142</v>
      </c>
      <c r="B241" s="3" t="s">
        <v>216</v>
      </c>
      <c r="C241" s="3">
        <v>127177</v>
      </c>
      <c r="D241" s="3">
        <v>755</v>
      </c>
      <c r="E241" s="3">
        <v>11612</v>
      </c>
      <c r="F241" s="3">
        <v>5939</v>
      </c>
      <c r="G241" s="3">
        <v>5088</v>
      </c>
      <c r="H241" s="3">
        <v>51982</v>
      </c>
      <c r="I241" s="3">
        <v>259268</v>
      </c>
      <c r="J241" s="3">
        <v>14798883</v>
      </c>
      <c r="K241" s="3">
        <v>264909</v>
      </c>
      <c r="L241" s="3">
        <v>1128</v>
      </c>
      <c r="M241" s="3">
        <v>2169</v>
      </c>
      <c r="N241" s="3">
        <v>3225465</v>
      </c>
      <c r="O241" s="3">
        <v>62569</v>
      </c>
      <c r="P241" s="3">
        <v>56</v>
      </c>
      <c r="Q241" s="5" t="str">
        <f>VLOOKUP(P241,Mapping!$A$2:$B$17,2,FALSE)</f>
        <v>Texas</v>
      </c>
      <c r="R241" s="3">
        <v>43341062</v>
      </c>
      <c r="S241" s="3">
        <v>836027</v>
      </c>
    </row>
    <row r="242" ht="12.75" spans="1:19">
      <c r="A242" s="19">
        <v>44111</v>
      </c>
      <c r="B242" s="3" t="s">
        <v>216</v>
      </c>
      <c r="C242" s="3">
        <v>126422</v>
      </c>
      <c r="D242" s="3">
        <v>839</v>
      </c>
      <c r="E242" s="3">
        <v>11523</v>
      </c>
      <c r="F242" s="3">
        <v>5899</v>
      </c>
      <c r="G242" s="3">
        <v>2196</v>
      </c>
      <c r="H242" s="3">
        <v>51724</v>
      </c>
      <c r="I242" s="3">
        <v>254180</v>
      </c>
      <c r="J242" s="3">
        <v>14533974</v>
      </c>
      <c r="K242" s="3">
        <v>288642</v>
      </c>
      <c r="L242" s="3">
        <v>1118</v>
      </c>
      <c r="M242" s="3">
        <v>2192</v>
      </c>
      <c r="N242" s="3">
        <v>3162896</v>
      </c>
      <c r="O242" s="3">
        <v>67111</v>
      </c>
      <c r="P242" s="3">
        <v>56</v>
      </c>
      <c r="Q242" s="5" t="str">
        <f>VLOOKUP(P242,Mapping!$A$2:$B$17,2,FALSE)</f>
        <v>Texas</v>
      </c>
      <c r="R242" s="3">
        <v>42505035</v>
      </c>
      <c r="S242" s="3">
        <v>912598</v>
      </c>
    </row>
    <row r="243" ht="12.75" spans="1:19">
      <c r="A243" s="19">
        <v>44081</v>
      </c>
      <c r="B243" s="3" t="s">
        <v>216</v>
      </c>
      <c r="C243" s="3">
        <v>125583</v>
      </c>
      <c r="D243" s="3">
        <v>863</v>
      </c>
      <c r="E243" s="3">
        <v>11370</v>
      </c>
      <c r="F243" s="3">
        <v>5843</v>
      </c>
      <c r="G243" s="3">
        <v>1661</v>
      </c>
      <c r="H243" s="3">
        <v>44051</v>
      </c>
      <c r="I243" s="3">
        <v>251984</v>
      </c>
      <c r="J243" s="3">
        <v>14245332</v>
      </c>
      <c r="K243" s="3">
        <v>283969</v>
      </c>
      <c r="L243" s="3">
        <v>1138</v>
      </c>
      <c r="M243" s="3">
        <v>2129</v>
      </c>
      <c r="N243" s="3">
        <v>3095785</v>
      </c>
      <c r="O243" s="3">
        <v>59062</v>
      </c>
      <c r="P243" s="3">
        <v>56</v>
      </c>
      <c r="Q243" s="5" t="str">
        <f>VLOOKUP(P243,Mapping!$A$2:$B$17,2,FALSE)</f>
        <v>Texas</v>
      </c>
      <c r="R243" s="3">
        <v>41592437</v>
      </c>
      <c r="S243" s="3">
        <v>846616</v>
      </c>
    </row>
    <row r="244" ht="12.75" spans="1:19">
      <c r="A244" s="19">
        <v>44050</v>
      </c>
      <c r="B244" s="3" t="s">
        <v>216</v>
      </c>
      <c r="C244" s="3">
        <v>124720</v>
      </c>
      <c r="D244" s="3">
        <v>819</v>
      </c>
      <c r="E244" s="3">
        <v>11303</v>
      </c>
      <c r="F244" s="3">
        <v>5872</v>
      </c>
      <c r="G244" s="3">
        <v>1890</v>
      </c>
      <c r="H244" s="3">
        <v>43207</v>
      </c>
      <c r="I244" s="3">
        <v>250323</v>
      </c>
      <c r="J244" s="3">
        <v>13961363</v>
      </c>
      <c r="K244" s="3">
        <v>211173</v>
      </c>
      <c r="L244" s="3">
        <v>1103</v>
      </c>
      <c r="M244" s="3">
        <v>2167</v>
      </c>
      <c r="N244" s="3">
        <v>3036723</v>
      </c>
      <c r="O244" s="3">
        <v>62813</v>
      </c>
      <c r="P244" s="3">
        <v>56</v>
      </c>
      <c r="Q244" s="5" t="str">
        <f>VLOOKUP(P244,Mapping!$A$2:$B$17,2,FALSE)</f>
        <v>Texas</v>
      </c>
      <c r="R244" s="3">
        <v>40745821</v>
      </c>
      <c r="S244" s="3">
        <v>780578</v>
      </c>
    </row>
    <row r="245" ht="12.75" spans="1:19">
      <c r="A245" s="19">
        <v>44019</v>
      </c>
      <c r="B245" s="3" t="s">
        <v>216</v>
      </c>
      <c r="C245" s="3">
        <v>123901</v>
      </c>
      <c r="D245" s="3">
        <v>905</v>
      </c>
      <c r="E245" s="3">
        <v>11177</v>
      </c>
      <c r="F245" s="3">
        <v>5838</v>
      </c>
      <c r="G245" s="3">
        <v>1976</v>
      </c>
      <c r="H245" s="3">
        <v>41949</v>
      </c>
      <c r="I245" s="3">
        <v>248433</v>
      </c>
      <c r="J245" s="3">
        <v>13750190</v>
      </c>
      <c r="K245" s="3">
        <v>208560</v>
      </c>
      <c r="L245" s="3">
        <v>1084</v>
      </c>
      <c r="M245" s="3">
        <v>2102</v>
      </c>
      <c r="N245" s="3">
        <v>2973910</v>
      </c>
      <c r="O245" s="3">
        <v>50990</v>
      </c>
      <c r="P245" s="3">
        <v>56</v>
      </c>
      <c r="Q245" s="5" t="str">
        <f>VLOOKUP(P245,Mapping!$A$2:$B$17,2,FALSE)</f>
        <v>Texas</v>
      </c>
      <c r="R245" s="3">
        <v>39965243</v>
      </c>
      <c r="S245" s="3">
        <v>742033</v>
      </c>
    </row>
    <row r="246" ht="12.75" spans="1:19">
      <c r="A246" s="19">
        <v>43989</v>
      </c>
      <c r="B246" s="3" t="s">
        <v>216</v>
      </c>
      <c r="C246" s="3">
        <v>122996</v>
      </c>
      <c r="D246" s="3">
        <v>237</v>
      </c>
      <c r="E246" s="3">
        <v>11058</v>
      </c>
      <c r="F246" s="3">
        <v>5678</v>
      </c>
      <c r="G246" s="3">
        <v>762</v>
      </c>
      <c r="H246" s="3">
        <v>39960</v>
      </c>
      <c r="I246" s="3">
        <v>246457</v>
      </c>
      <c r="J246" s="3">
        <v>13541630</v>
      </c>
      <c r="K246" s="3">
        <v>171559</v>
      </c>
      <c r="L246" s="3">
        <v>1070</v>
      </c>
      <c r="M246" s="3">
        <v>2104</v>
      </c>
      <c r="N246" s="3">
        <v>2922920</v>
      </c>
      <c r="O246" s="3">
        <v>40925</v>
      </c>
      <c r="P246" s="3">
        <v>56</v>
      </c>
      <c r="Q246" s="5" t="str">
        <f>VLOOKUP(P246,Mapping!$A$2:$B$17,2,FALSE)</f>
        <v>Texas</v>
      </c>
      <c r="R246" s="3">
        <v>39223210</v>
      </c>
      <c r="S246" s="3">
        <v>650829</v>
      </c>
    </row>
    <row r="247" ht="12.75" spans="1:19">
      <c r="A247" s="19">
        <v>43958</v>
      </c>
      <c r="B247" s="3" t="s">
        <v>216</v>
      </c>
      <c r="C247" s="3">
        <v>122759</v>
      </c>
      <c r="D247" s="3">
        <v>209</v>
      </c>
      <c r="E247" s="3">
        <v>11010</v>
      </c>
      <c r="F247" s="3">
        <v>5653</v>
      </c>
      <c r="G247" s="3">
        <v>582</v>
      </c>
      <c r="H247" s="3">
        <v>38872</v>
      </c>
      <c r="I247" s="3">
        <v>245695</v>
      </c>
      <c r="J247" s="3">
        <v>13370071</v>
      </c>
      <c r="K247" s="3">
        <v>211440</v>
      </c>
      <c r="L247" s="3">
        <v>1064</v>
      </c>
      <c r="M247" s="3">
        <v>2080</v>
      </c>
      <c r="N247" s="3">
        <v>2881995</v>
      </c>
      <c r="O247" s="3">
        <v>45334</v>
      </c>
      <c r="P247" s="3">
        <v>56</v>
      </c>
      <c r="Q247" s="5" t="str">
        <f>VLOOKUP(P247,Mapping!$A$2:$B$17,2,FALSE)</f>
        <v>Texas</v>
      </c>
      <c r="R247" s="3">
        <v>38572381</v>
      </c>
      <c r="S247" s="3">
        <v>620599</v>
      </c>
    </row>
    <row r="248" ht="12.75" spans="1:19">
      <c r="A248" s="19">
        <v>43928</v>
      </c>
      <c r="B248" s="3" t="s">
        <v>216</v>
      </c>
      <c r="C248" s="3">
        <v>122550</v>
      </c>
      <c r="D248" s="3">
        <v>296</v>
      </c>
      <c r="E248" s="3">
        <v>10977</v>
      </c>
      <c r="F248" s="3">
        <v>5633</v>
      </c>
      <c r="G248" s="3">
        <v>872</v>
      </c>
      <c r="H248" s="3">
        <v>38281</v>
      </c>
      <c r="I248" s="3">
        <v>245113</v>
      </c>
      <c r="J248" s="3">
        <v>13158631</v>
      </c>
      <c r="K248" s="3">
        <v>211195</v>
      </c>
      <c r="L248" s="3">
        <v>1063</v>
      </c>
      <c r="M248" s="3">
        <v>1982</v>
      </c>
      <c r="N248" s="3">
        <v>2836661</v>
      </c>
      <c r="O248" s="3">
        <v>54881</v>
      </c>
      <c r="P248" s="3">
        <v>56</v>
      </c>
      <c r="Q248" s="5" t="str">
        <f>VLOOKUP(P248,Mapping!$A$2:$B$17,2,FALSE)</f>
        <v>Texas</v>
      </c>
      <c r="R248" s="3">
        <v>37951782</v>
      </c>
      <c r="S248" s="3">
        <v>690846</v>
      </c>
    </row>
    <row r="249" ht="12.75" spans="1:19">
      <c r="A249" s="19">
        <v>43897</v>
      </c>
      <c r="B249" s="3" t="s">
        <v>216</v>
      </c>
      <c r="C249" s="3">
        <v>122254</v>
      </c>
      <c r="D249" s="3">
        <v>603</v>
      </c>
      <c r="E249" s="3">
        <v>10936</v>
      </c>
      <c r="F249" s="3">
        <v>5597</v>
      </c>
      <c r="G249" s="3">
        <v>1358</v>
      </c>
      <c r="H249" s="3">
        <v>37927</v>
      </c>
      <c r="I249" s="3">
        <v>244241</v>
      </c>
      <c r="J249" s="3">
        <v>12947436</v>
      </c>
      <c r="K249" s="3">
        <v>247534</v>
      </c>
      <c r="L249" s="3">
        <v>1059</v>
      </c>
      <c r="M249" s="3">
        <v>2049</v>
      </c>
      <c r="N249" s="3">
        <v>2781780</v>
      </c>
      <c r="O249" s="3">
        <v>54199</v>
      </c>
      <c r="P249" s="3">
        <v>56</v>
      </c>
      <c r="Q249" s="5" t="str">
        <f>VLOOKUP(P249,Mapping!$A$2:$B$17,2,FALSE)</f>
        <v>Texas</v>
      </c>
      <c r="R249" s="3">
        <v>37260936</v>
      </c>
      <c r="S249" s="3">
        <v>796182</v>
      </c>
    </row>
    <row r="250" ht="12.75" spans="1:19">
      <c r="A250" s="19">
        <v>43868</v>
      </c>
      <c r="B250" s="3" t="s">
        <v>216</v>
      </c>
      <c r="C250" s="3">
        <v>121651</v>
      </c>
      <c r="D250" s="3">
        <v>699</v>
      </c>
      <c r="E250" s="3">
        <v>10843</v>
      </c>
      <c r="F250" s="3">
        <v>5636</v>
      </c>
      <c r="G250" s="3">
        <v>1697</v>
      </c>
      <c r="H250" s="3">
        <v>37646</v>
      </c>
      <c r="I250" s="3">
        <v>242883</v>
      </c>
      <c r="J250" s="3">
        <v>12699902</v>
      </c>
      <c r="K250" s="3">
        <v>228663</v>
      </c>
      <c r="L250" s="3">
        <v>1041</v>
      </c>
      <c r="M250" s="3">
        <v>2104</v>
      </c>
      <c r="N250" s="3">
        <v>2727581</v>
      </c>
      <c r="O250" s="3">
        <v>53511</v>
      </c>
      <c r="P250" s="3">
        <v>56</v>
      </c>
      <c r="Q250" s="5" t="str">
        <f>VLOOKUP(P250,Mapping!$A$2:$B$17,2,FALSE)</f>
        <v>Texas</v>
      </c>
      <c r="R250" s="3">
        <v>36464754</v>
      </c>
      <c r="S250" s="3">
        <v>774335</v>
      </c>
    </row>
    <row r="251" ht="12.75" spans="1:19">
      <c r="A251" s="19">
        <v>43837</v>
      </c>
      <c r="B251" s="3" t="s">
        <v>216</v>
      </c>
      <c r="C251" s="3">
        <v>120952</v>
      </c>
      <c r="D251" s="3">
        <v>698</v>
      </c>
      <c r="E251" s="3">
        <v>10752</v>
      </c>
      <c r="F251" s="3">
        <v>5492</v>
      </c>
      <c r="G251" s="3">
        <v>1429</v>
      </c>
      <c r="H251" s="3">
        <v>36526</v>
      </c>
      <c r="I251" s="3">
        <v>241186</v>
      </c>
      <c r="J251" s="3">
        <v>12471239</v>
      </c>
      <c r="K251" s="3">
        <v>224206</v>
      </c>
      <c r="L251" s="3">
        <v>1027</v>
      </c>
      <c r="M251" s="3">
        <v>2099</v>
      </c>
      <c r="N251" s="3">
        <v>2674070</v>
      </c>
      <c r="O251" s="3">
        <v>51046</v>
      </c>
      <c r="P251" s="3">
        <v>56</v>
      </c>
      <c r="Q251" s="5" t="str">
        <f>VLOOKUP(P251,Mapping!$A$2:$B$17,2,FALSE)</f>
        <v>Texas</v>
      </c>
      <c r="R251" s="3">
        <v>35690419</v>
      </c>
      <c r="S251" s="3">
        <v>729493</v>
      </c>
    </row>
    <row r="252" ht="12.75" spans="1:19">
      <c r="A252" s="3" t="s">
        <v>235</v>
      </c>
      <c r="B252" s="3" t="s">
        <v>236</v>
      </c>
      <c r="C252" s="3">
        <v>120254</v>
      </c>
      <c r="D252" s="3">
        <v>579</v>
      </c>
      <c r="E252" s="3">
        <v>10669</v>
      </c>
      <c r="F252" s="3">
        <v>5426</v>
      </c>
      <c r="G252" s="3">
        <v>1473</v>
      </c>
      <c r="H252" s="3">
        <v>35337</v>
      </c>
      <c r="I252" s="3">
        <v>239757</v>
      </c>
      <c r="J252" s="3">
        <v>12247033</v>
      </c>
      <c r="K252" s="3">
        <v>225256</v>
      </c>
      <c r="L252" s="3">
        <v>1008</v>
      </c>
      <c r="M252" s="3">
        <v>2044</v>
      </c>
      <c r="N252" s="3">
        <v>2623024</v>
      </c>
      <c r="O252" s="3">
        <v>47010</v>
      </c>
      <c r="P252" s="3">
        <v>56</v>
      </c>
      <c r="Q252" s="5" t="str">
        <f>VLOOKUP(P252,Mapping!$A$2:$B$17,2,FALSE)</f>
        <v>Texas</v>
      </c>
      <c r="R252" s="3">
        <v>34960926</v>
      </c>
      <c r="S252" s="3">
        <v>710726</v>
      </c>
    </row>
    <row r="253" ht="12.75" spans="1:19">
      <c r="A253" s="3" t="s">
        <v>237</v>
      </c>
      <c r="B253" s="3" t="s">
        <v>236</v>
      </c>
      <c r="C253" s="3">
        <v>119675</v>
      </c>
      <c r="D253" s="3">
        <v>336</v>
      </c>
      <c r="E253" s="3">
        <v>10542</v>
      </c>
      <c r="F253" s="3">
        <v>5389</v>
      </c>
      <c r="G253" s="3">
        <v>731</v>
      </c>
      <c r="H253" s="3">
        <v>33742</v>
      </c>
      <c r="I253" s="3">
        <v>238284</v>
      </c>
      <c r="J253" s="3">
        <v>12021777</v>
      </c>
      <c r="K253" s="3">
        <v>246910</v>
      </c>
      <c r="L253" s="3">
        <v>990</v>
      </c>
      <c r="M253" s="3">
        <v>2021</v>
      </c>
      <c r="N253" s="3">
        <v>2576014</v>
      </c>
      <c r="O253" s="3">
        <v>39398</v>
      </c>
      <c r="P253" s="3">
        <v>56</v>
      </c>
      <c r="Q253" s="5" t="str">
        <f>VLOOKUP(P253,Mapping!$A$2:$B$17,2,FALSE)</f>
        <v>Texas</v>
      </c>
      <c r="R253" s="3">
        <v>34250200</v>
      </c>
      <c r="S253" s="3">
        <v>661374</v>
      </c>
    </row>
    <row r="254" ht="12.75" spans="1:19">
      <c r="A254" s="3" t="s">
        <v>238</v>
      </c>
      <c r="B254" s="3" t="s">
        <v>236</v>
      </c>
      <c r="C254" s="3">
        <v>119339</v>
      </c>
      <c r="D254" s="3">
        <v>273</v>
      </c>
      <c r="E254" s="3">
        <v>10473</v>
      </c>
      <c r="F254" s="3">
        <v>5252</v>
      </c>
      <c r="G254" s="3">
        <v>547</v>
      </c>
      <c r="H254" s="3">
        <v>32575</v>
      </c>
      <c r="I254" s="3">
        <v>237553</v>
      </c>
      <c r="J254" s="3">
        <v>11774867</v>
      </c>
      <c r="K254" s="3">
        <v>227957</v>
      </c>
      <c r="L254" s="3">
        <v>983</v>
      </c>
      <c r="M254" s="3">
        <v>2077</v>
      </c>
      <c r="N254" s="3">
        <v>2536616</v>
      </c>
      <c r="O254" s="3">
        <v>41745</v>
      </c>
      <c r="P254" s="3">
        <v>56</v>
      </c>
      <c r="Q254" s="5" t="str">
        <f>VLOOKUP(P254,Mapping!$A$2:$B$17,2,FALSE)</f>
        <v>Texas</v>
      </c>
      <c r="R254" s="3">
        <v>33588826</v>
      </c>
      <c r="S254" s="3">
        <v>613978</v>
      </c>
    </row>
    <row r="255" ht="12.75" spans="1:19">
      <c r="A255" s="3" t="s">
        <v>239</v>
      </c>
      <c r="B255" s="3" t="s">
        <v>236</v>
      </c>
      <c r="C255" s="3">
        <v>119066</v>
      </c>
      <c r="D255" s="3">
        <v>508</v>
      </c>
      <c r="E255" s="3">
        <v>10415</v>
      </c>
      <c r="F255" s="3">
        <v>5314</v>
      </c>
      <c r="G255" s="3">
        <v>1058</v>
      </c>
      <c r="H255" s="3">
        <v>32566</v>
      </c>
      <c r="I255" s="3">
        <v>237006</v>
      </c>
      <c r="J255" s="3">
        <v>11546910</v>
      </c>
      <c r="K255" s="3">
        <v>215921</v>
      </c>
      <c r="L255" s="3">
        <v>977</v>
      </c>
      <c r="M255" s="3">
        <v>2159</v>
      </c>
      <c r="N255" s="3">
        <v>2494871</v>
      </c>
      <c r="O255" s="3">
        <v>43058</v>
      </c>
      <c r="P255" s="3">
        <v>56</v>
      </c>
      <c r="Q255" s="5" t="str">
        <f>VLOOKUP(P255,Mapping!$A$2:$B$17,2,FALSE)</f>
        <v>Texas</v>
      </c>
      <c r="R255" s="3">
        <v>32974848</v>
      </c>
      <c r="S255" s="3">
        <v>721135</v>
      </c>
    </row>
    <row r="256" ht="12.75" spans="1:19">
      <c r="A256" s="3" t="s">
        <v>240</v>
      </c>
      <c r="B256" s="3" t="s">
        <v>236</v>
      </c>
      <c r="C256" s="3">
        <v>118558</v>
      </c>
      <c r="D256" s="3">
        <v>618</v>
      </c>
      <c r="E256" s="3">
        <v>10334</v>
      </c>
      <c r="F256" s="3">
        <v>5290</v>
      </c>
      <c r="G256" s="3">
        <v>1542</v>
      </c>
      <c r="H256" s="3">
        <v>31850</v>
      </c>
      <c r="I256" s="3">
        <v>235948</v>
      </c>
      <c r="J256" s="3">
        <v>11330989</v>
      </c>
      <c r="K256" s="3">
        <v>220349</v>
      </c>
      <c r="L256" s="3">
        <v>966</v>
      </c>
      <c r="M256" s="3">
        <v>2069</v>
      </c>
      <c r="N256" s="3">
        <v>2451813</v>
      </c>
      <c r="O256" s="3">
        <v>44340</v>
      </c>
      <c r="P256" s="3">
        <v>56</v>
      </c>
      <c r="Q256" s="5" t="str">
        <f>VLOOKUP(P256,Mapping!$A$2:$B$17,2,FALSE)</f>
        <v>Texas</v>
      </c>
      <c r="R256" s="3">
        <v>32253713</v>
      </c>
      <c r="S256" s="3">
        <v>793454</v>
      </c>
    </row>
    <row r="257" ht="12.75" spans="1:19">
      <c r="A257" s="3" t="s">
        <v>241</v>
      </c>
      <c r="B257" s="3" t="s">
        <v>236</v>
      </c>
      <c r="C257" s="3">
        <v>117940</v>
      </c>
      <c r="D257" s="3">
        <v>648</v>
      </c>
      <c r="E257" s="3">
        <v>10257</v>
      </c>
      <c r="F257" s="3">
        <v>5319</v>
      </c>
      <c r="G257" s="3">
        <v>1296</v>
      </c>
      <c r="H257" s="3">
        <v>31922</v>
      </c>
      <c r="I257" s="3">
        <v>234406</v>
      </c>
      <c r="J257" s="3">
        <v>11110640</v>
      </c>
      <c r="K257" s="3">
        <v>247894</v>
      </c>
      <c r="L257" s="3">
        <v>951</v>
      </c>
      <c r="M257" s="3">
        <v>2214</v>
      </c>
      <c r="N257" s="3">
        <v>2407473</v>
      </c>
      <c r="O257" s="3">
        <v>39707</v>
      </c>
      <c r="P257" s="3">
        <v>56</v>
      </c>
      <c r="Q257" s="5" t="str">
        <f>VLOOKUP(P257,Mapping!$A$2:$B$17,2,FALSE)</f>
        <v>Texas</v>
      </c>
      <c r="R257" s="3">
        <v>31460259</v>
      </c>
      <c r="S257" s="3">
        <v>715570</v>
      </c>
    </row>
    <row r="258" ht="12.75" spans="1:19">
      <c r="A258" s="3" t="s">
        <v>242</v>
      </c>
      <c r="B258" s="3" t="s">
        <v>236</v>
      </c>
      <c r="C258" s="3">
        <v>117292</v>
      </c>
      <c r="D258" s="3">
        <v>704</v>
      </c>
      <c r="E258" s="3">
        <v>10173</v>
      </c>
      <c r="F258" s="3">
        <v>5292</v>
      </c>
      <c r="G258" s="3">
        <v>1246</v>
      </c>
      <c r="H258" s="3">
        <v>31270</v>
      </c>
      <c r="I258" s="3">
        <v>233110</v>
      </c>
      <c r="J258" s="3">
        <v>10862746</v>
      </c>
      <c r="K258" s="3">
        <v>184637</v>
      </c>
      <c r="L258" s="3">
        <v>934</v>
      </c>
      <c r="M258" s="3">
        <v>2247</v>
      </c>
      <c r="N258" s="3">
        <v>2367766</v>
      </c>
      <c r="O258" s="3">
        <v>39117</v>
      </c>
      <c r="P258" s="3">
        <v>56</v>
      </c>
      <c r="Q258" s="5" t="str">
        <f>VLOOKUP(P258,Mapping!$A$2:$B$17,2,FALSE)</f>
        <v>Texas</v>
      </c>
      <c r="R258" s="3">
        <v>30744689</v>
      </c>
      <c r="S258" s="3">
        <v>562962</v>
      </c>
    </row>
    <row r="259" ht="12.75" spans="1:19">
      <c r="A259" s="3" t="s">
        <v>243</v>
      </c>
      <c r="B259" s="3" t="s">
        <v>236</v>
      </c>
      <c r="C259" s="3">
        <v>116588</v>
      </c>
      <c r="D259" s="3">
        <v>724</v>
      </c>
      <c r="E259" s="3">
        <v>10077</v>
      </c>
      <c r="F259" s="3">
        <v>5392</v>
      </c>
      <c r="G259" s="3">
        <v>1271</v>
      </c>
      <c r="H259" s="3">
        <v>30355</v>
      </c>
      <c r="I259" s="3">
        <v>231864</v>
      </c>
      <c r="J259" s="3">
        <v>10678109</v>
      </c>
      <c r="K259" s="3">
        <v>171427</v>
      </c>
      <c r="L259" s="3">
        <v>918</v>
      </c>
      <c r="M259" s="3">
        <v>2292</v>
      </c>
      <c r="N259" s="3">
        <v>2328649</v>
      </c>
      <c r="O259" s="3">
        <v>33447</v>
      </c>
      <c r="P259" s="3">
        <v>56</v>
      </c>
      <c r="Q259" s="5" t="str">
        <f>VLOOKUP(P259,Mapping!$A$2:$B$17,2,FALSE)</f>
        <v>Texas</v>
      </c>
      <c r="R259" s="3">
        <v>30181727</v>
      </c>
      <c r="S259" s="3">
        <v>670015</v>
      </c>
    </row>
    <row r="260" ht="12.75" spans="1:19">
      <c r="A260" s="3" t="s">
        <v>244</v>
      </c>
      <c r="B260" s="3" t="s">
        <v>236</v>
      </c>
      <c r="C260" s="3">
        <v>115864</v>
      </c>
      <c r="D260" s="3">
        <v>288</v>
      </c>
      <c r="E260" s="3">
        <v>10002</v>
      </c>
      <c r="F260" s="3">
        <v>5325</v>
      </c>
      <c r="G260" s="3">
        <v>824</v>
      </c>
      <c r="H260" s="3">
        <v>28963</v>
      </c>
      <c r="I260" s="3">
        <v>230593</v>
      </c>
      <c r="J260" s="3">
        <v>10506682</v>
      </c>
      <c r="K260" s="3">
        <v>166595</v>
      </c>
      <c r="L260" s="3">
        <v>909</v>
      </c>
      <c r="M260" s="3">
        <v>2301</v>
      </c>
      <c r="N260" s="3">
        <v>2295202</v>
      </c>
      <c r="O260" s="3">
        <v>26829</v>
      </c>
      <c r="P260" s="3">
        <v>56</v>
      </c>
      <c r="Q260" s="5" t="str">
        <f>VLOOKUP(P260,Mapping!$A$2:$B$17,2,FALSE)</f>
        <v>Texas</v>
      </c>
      <c r="R260" s="3">
        <v>29511712</v>
      </c>
      <c r="S260" s="3">
        <v>499163</v>
      </c>
    </row>
    <row r="261" ht="12.75" spans="1:19">
      <c r="A261" s="3" t="s">
        <v>245</v>
      </c>
      <c r="B261" s="3" t="s">
        <v>236</v>
      </c>
      <c r="C261" s="3">
        <v>115576</v>
      </c>
      <c r="D261" s="3">
        <v>293</v>
      </c>
      <c r="E261" s="3">
        <v>9944</v>
      </c>
      <c r="F261" s="3">
        <v>5195</v>
      </c>
      <c r="G261" s="3">
        <v>519</v>
      </c>
      <c r="H261" s="3">
        <v>28325</v>
      </c>
      <c r="I261" s="3">
        <v>229769</v>
      </c>
      <c r="J261" s="3">
        <v>10340087</v>
      </c>
      <c r="K261" s="3">
        <v>172865</v>
      </c>
      <c r="L261" s="3">
        <v>904</v>
      </c>
      <c r="M261" s="3">
        <v>2321</v>
      </c>
      <c r="N261" s="3">
        <v>2268373</v>
      </c>
      <c r="O261" s="3">
        <v>29188</v>
      </c>
      <c r="P261" s="3">
        <v>56</v>
      </c>
      <c r="Q261" s="5" t="str">
        <f>VLOOKUP(P261,Mapping!$A$2:$B$17,2,FALSE)</f>
        <v>Texas</v>
      </c>
      <c r="R261" s="3">
        <v>29012549</v>
      </c>
      <c r="S261" s="3">
        <v>505598</v>
      </c>
    </row>
    <row r="262" ht="12.75" spans="1:19">
      <c r="A262" s="3" t="s">
        <v>246</v>
      </c>
      <c r="B262" s="3" t="s">
        <v>236</v>
      </c>
      <c r="C262" s="3">
        <v>115283</v>
      </c>
      <c r="D262" s="3">
        <v>615</v>
      </c>
      <c r="E262" s="3">
        <v>9908</v>
      </c>
      <c r="F262" s="3">
        <v>5229</v>
      </c>
      <c r="G262" s="3">
        <v>699</v>
      </c>
      <c r="H262" s="3">
        <v>28084</v>
      </c>
      <c r="I262" s="3">
        <v>229250</v>
      </c>
      <c r="J262" s="3">
        <v>10167222</v>
      </c>
      <c r="K262" s="3">
        <v>198745</v>
      </c>
      <c r="L262" s="3">
        <v>888</v>
      </c>
      <c r="M262" s="3">
        <v>2380</v>
      </c>
      <c r="N262" s="3">
        <v>2239185</v>
      </c>
      <c r="O262" s="3">
        <v>32236</v>
      </c>
      <c r="P262" s="3">
        <v>56</v>
      </c>
      <c r="Q262" s="5" t="str">
        <f>VLOOKUP(P262,Mapping!$A$2:$B$17,2,FALSE)</f>
        <v>Texas</v>
      </c>
      <c r="R262" s="3">
        <v>28506951</v>
      </c>
      <c r="S262" s="3">
        <v>611463</v>
      </c>
    </row>
    <row r="263" ht="12.75" spans="1:19">
      <c r="A263" s="3" t="s">
        <v>247</v>
      </c>
      <c r="B263" s="3" t="s">
        <v>236</v>
      </c>
      <c r="C263" s="3">
        <v>114668</v>
      </c>
      <c r="D263" s="3">
        <v>652</v>
      </c>
      <c r="E263" s="3">
        <v>9876</v>
      </c>
      <c r="F263" s="3">
        <v>5337</v>
      </c>
      <c r="G263" s="3">
        <v>1578</v>
      </c>
      <c r="H263" s="3">
        <v>28693</v>
      </c>
      <c r="I263" s="3">
        <v>228551</v>
      </c>
      <c r="J263" s="3">
        <v>9968477</v>
      </c>
      <c r="K263" s="3">
        <v>234737</v>
      </c>
      <c r="L263" s="3">
        <v>884</v>
      </c>
      <c r="M263" s="3">
        <v>2433</v>
      </c>
      <c r="N263" s="3">
        <v>2206949</v>
      </c>
      <c r="O263" s="3">
        <v>30865</v>
      </c>
      <c r="P263" s="3">
        <v>56</v>
      </c>
      <c r="Q263" s="5" t="str">
        <f>VLOOKUP(P263,Mapping!$A$2:$B$17,2,FALSE)</f>
        <v>Texas</v>
      </c>
      <c r="R263" s="3">
        <v>27895488</v>
      </c>
      <c r="S263" s="3">
        <v>663567</v>
      </c>
    </row>
    <row r="264" ht="12.75" spans="1:19">
      <c r="A264" s="3" t="s">
        <v>248</v>
      </c>
      <c r="B264" s="3" t="s">
        <v>236</v>
      </c>
      <c r="C264" s="3">
        <v>114016</v>
      </c>
      <c r="D264" s="3">
        <v>682</v>
      </c>
      <c r="E264" s="3">
        <v>9736</v>
      </c>
      <c r="F264" s="3">
        <v>5472</v>
      </c>
      <c r="G264" s="3">
        <v>1108</v>
      </c>
      <c r="H264" s="3">
        <v>28538</v>
      </c>
      <c r="I264" s="3">
        <v>226973</v>
      </c>
      <c r="J264" s="3">
        <v>9733740</v>
      </c>
      <c r="K264" s="3">
        <v>185993</v>
      </c>
      <c r="L264" s="3">
        <v>869</v>
      </c>
      <c r="M264" s="3">
        <v>2518</v>
      </c>
      <c r="N264" s="3">
        <v>2176084</v>
      </c>
      <c r="O264" s="3">
        <v>27042</v>
      </c>
      <c r="P264" s="3">
        <v>56</v>
      </c>
      <c r="Q264" s="5" t="str">
        <f>VLOOKUP(P264,Mapping!$A$2:$B$17,2,FALSE)</f>
        <v>Texas</v>
      </c>
      <c r="R264" s="3">
        <v>27231921</v>
      </c>
      <c r="S264" s="3">
        <v>556712</v>
      </c>
    </row>
    <row r="265" ht="12.75" spans="1:19">
      <c r="A265" s="3" t="s">
        <v>249</v>
      </c>
      <c r="B265" s="3" t="s">
        <v>236</v>
      </c>
      <c r="C265" s="3">
        <v>113334</v>
      </c>
      <c r="D265" s="3">
        <v>780</v>
      </c>
      <c r="E265" s="3">
        <v>9665</v>
      </c>
      <c r="F265" s="3">
        <v>5608</v>
      </c>
      <c r="G265" s="3">
        <v>1077</v>
      </c>
      <c r="H265" s="3">
        <v>28647</v>
      </c>
      <c r="I265" s="3">
        <v>225865</v>
      </c>
      <c r="J265" s="3">
        <v>9547747</v>
      </c>
      <c r="K265" s="3">
        <v>193666</v>
      </c>
      <c r="L265" s="3">
        <v>857</v>
      </c>
      <c r="M265" s="3">
        <v>2584</v>
      </c>
      <c r="N265" s="3">
        <v>2149042</v>
      </c>
      <c r="O265" s="3">
        <v>24153</v>
      </c>
      <c r="P265" s="3">
        <v>56</v>
      </c>
      <c r="Q265" s="5" t="str">
        <f>VLOOKUP(P265,Mapping!$A$2:$B$17,2,FALSE)</f>
        <v>Texas</v>
      </c>
      <c r="R265" s="3">
        <v>26675209</v>
      </c>
      <c r="S265" s="3">
        <v>561448</v>
      </c>
    </row>
    <row r="266" ht="12.75" spans="1:19">
      <c r="A266" s="3" t="s">
        <v>250</v>
      </c>
      <c r="B266" s="3" t="s">
        <v>236</v>
      </c>
      <c r="C266" s="3">
        <v>112554</v>
      </c>
      <c r="D266" s="3">
        <v>720</v>
      </c>
      <c r="E266" s="3">
        <v>9590</v>
      </c>
      <c r="F266" s="3">
        <v>5570</v>
      </c>
      <c r="G266" s="3">
        <v>1184</v>
      </c>
      <c r="H266" s="3">
        <v>28370</v>
      </c>
      <c r="I266" s="3">
        <v>224788</v>
      </c>
      <c r="J266" s="3">
        <v>9354081</v>
      </c>
      <c r="K266" s="3">
        <v>180528</v>
      </c>
      <c r="L266" s="3">
        <v>845</v>
      </c>
      <c r="M266" s="3">
        <v>2591</v>
      </c>
      <c r="N266" s="3">
        <v>2124889</v>
      </c>
      <c r="O266" s="3">
        <v>22838</v>
      </c>
      <c r="P266" s="3">
        <v>56</v>
      </c>
      <c r="Q266" s="5" t="str">
        <f>VLOOKUP(P266,Mapping!$A$2:$B$17,2,FALSE)</f>
        <v>Texas</v>
      </c>
      <c r="R266" s="3">
        <v>26113761</v>
      </c>
      <c r="S266" s="3">
        <v>504724</v>
      </c>
    </row>
    <row r="267" ht="12.75" spans="1:19">
      <c r="A267" s="3" t="s">
        <v>251</v>
      </c>
      <c r="B267" s="3" t="s">
        <v>236</v>
      </c>
      <c r="C267" s="3">
        <v>111834</v>
      </c>
      <c r="D267" s="3">
        <v>385</v>
      </c>
      <c r="E267" s="3">
        <v>9516</v>
      </c>
      <c r="F267" s="3">
        <v>5700</v>
      </c>
      <c r="G267" s="3">
        <v>664</v>
      </c>
      <c r="H267" s="3">
        <v>28034</v>
      </c>
      <c r="I267" s="3">
        <v>223604</v>
      </c>
      <c r="J267" s="3">
        <v>9173553</v>
      </c>
      <c r="K267" s="3">
        <v>167343</v>
      </c>
      <c r="L267" s="3">
        <v>835</v>
      </c>
      <c r="M267" s="3">
        <v>2636</v>
      </c>
      <c r="N267" s="3">
        <v>2102051</v>
      </c>
      <c r="O267" s="3">
        <v>18255</v>
      </c>
      <c r="P267" s="3">
        <v>56</v>
      </c>
      <c r="Q267" s="5" t="str">
        <f>VLOOKUP(P267,Mapping!$A$2:$B$17,2,FALSE)</f>
        <v>Texas</v>
      </c>
      <c r="R267" s="3">
        <v>25609037</v>
      </c>
      <c r="S267" s="3">
        <v>448011</v>
      </c>
    </row>
    <row r="268" ht="12.75" spans="1:19">
      <c r="A268" s="3" t="s">
        <v>252</v>
      </c>
      <c r="B268" s="3" t="s">
        <v>236</v>
      </c>
      <c r="C268" s="3">
        <v>111449</v>
      </c>
      <c r="D268" s="3">
        <v>355</v>
      </c>
      <c r="E268" s="3">
        <v>9466</v>
      </c>
      <c r="F268" s="3">
        <v>5749</v>
      </c>
      <c r="G268" s="3">
        <v>610</v>
      </c>
      <c r="H268" s="3">
        <v>28020</v>
      </c>
      <c r="I268" s="3">
        <v>222940</v>
      </c>
      <c r="J268" s="3">
        <v>9006210</v>
      </c>
      <c r="K268" s="3">
        <v>169214</v>
      </c>
      <c r="L268" s="3">
        <v>834</v>
      </c>
      <c r="M268" s="3">
        <v>2716</v>
      </c>
      <c r="N268" s="3">
        <v>2083796</v>
      </c>
      <c r="O268" s="3">
        <v>21658</v>
      </c>
      <c r="P268" s="3">
        <v>56</v>
      </c>
      <c r="Q268" s="5" t="str">
        <f>VLOOKUP(P268,Mapping!$A$2:$B$17,2,FALSE)</f>
        <v>Texas</v>
      </c>
      <c r="R268" s="3">
        <v>25161026</v>
      </c>
      <c r="S268" s="3">
        <v>477533</v>
      </c>
    </row>
    <row r="269" ht="12.75" spans="1:19">
      <c r="A269" s="3" t="s">
        <v>253</v>
      </c>
      <c r="B269" s="3" t="s">
        <v>236</v>
      </c>
      <c r="C269" s="3">
        <v>111094</v>
      </c>
      <c r="D269" s="3">
        <v>694</v>
      </c>
      <c r="E269" s="3">
        <v>9430</v>
      </c>
      <c r="F269" s="3">
        <v>5883</v>
      </c>
      <c r="G269" s="3">
        <v>954</v>
      </c>
      <c r="H269" s="3">
        <v>28578</v>
      </c>
      <c r="I269" s="3">
        <v>222330</v>
      </c>
      <c r="J269" s="3">
        <v>8836996</v>
      </c>
      <c r="K269" s="3">
        <v>197530</v>
      </c>
      <c r="L269" s="3">
        <v>830</v>
      </c>
      <c r="M269" s="3">
        <v>2726</v>
      </c>
      <c r="N269" s="3">
        <v>2062138</v>
      </c>
      <c r="O269" s="3">
        <v>25453</v>
      </c>
      <c r="P269" s="3">
        <v>56</v>
      </c>
      <c r="Q269" s="5" t="str">
        <f>VLOOKUP(P269,Mapping!$A$2:$B$17,2,FALSE)</f>
        <v>Texas</v>
      </c>
      <c r="R269" s="3">
        <v>24683493</v>
      </c>
      <c r="S269" s="3">
        <v>544608</v>
      </c>
    </row>
    <row r="270" ht="12.75" spans="1:19">
      <c r="A270" s="19">
        <v>44171</v>
      </c>
      <c r="B270" s="3" t="s">
        <v>236</v>
      </c>
      <c r="C270" s="3">
        <v>110400</v>
      </c>
      <c r="D270" s="3">
        <v>766</v>
      </c>
      <c r="E270" s="3">
        <v>9373</v>
      </c>
      <c r="F270" s="3">
        <v>6009</v>
      </c>
      <c r="G270" s="3">
        <v>1376</v>
      </c>
      <c r="H270" s="3">
        <v>29306</v>
      </c>
      <c r="I270" s="3">
        <v>221376</v>
      </c>
      <c r="J270" s="3">
        <v>8639466</v>
      </c>
      <c r="K270" s="3">
        <v>228304</v>
      </c>
      <c r="L270" s="3">
        <v>814</v>
      </c>
      <c r="M270" s="3">
        <v>2738</v>
      </c>
      <c r="N270" s="3">
        <v>2036685</v>
      </c>
      <c r="O270" s="3">
        <v>23141</v>
      </c>
      <c r="P270" s="3">
        <v>56</v>
      </c>
      <c r="Q270" s="5" t="str">
        <f>VLOOKUP(P270,Mapping!$A$2:$B$17,2,FALSE)</f>
        <v>Texas</v>
      </c>
      <c r="R270" s="3">
        <v>24138885</v>
      </c>
      <c r="S270" s="3">
        <v>623384</v>
      </c>
    </row>
    <row r="271" ht="12.75" spans="1:19">
      <c r="A271" s="19">
        <v>44141</v>
      </c>
      <c r="B271" s="3" t="s">
        <v>236</v>
      </c>
      <c r="C271" s="3">
        <v>109634</v>
      </c>
      <c r="D271" s="3">
        <v>896</v>
      </c>
      <c r="E271" s="3">
        <v>9295</v>
      </c>
      <c r="F271" s="3">
        <v>6075</v>
      </c>
      <c r="G271" s="3">
        <v>1526</v>
      </c>
      <c r="H271" s="3">
        <v>29850</v>
      </c>
      <c r="I271" s="3">
        <v>220000</v>
      </c>
      <c r="J271" s="3">
        <v>8411162</v>
      </c>
      <c r="K271" s="3">
        <v>149629</v>
      </c>
      <c r="L271" s="3">
        <v>792</v>
      </c>
      <c r="M271" s="3">
        <v>2885</v>
      </c>
      <c r="N271" s="3">
        <v>2013544</v>
      </c>
      <c r="O271" s="3">
        <v>21991</v>
      </c>
      <c r="P271" s="3">
        <v>56</v>
      </c>
      <c r="Q271" s="5" t="str">
        <f>VLOOKUP(P271,Mapping!$A$2:$B$17,2,FALSE)</f>
        <v>Texas</v>
      </c>
      <c r="R271" s="3">
        <v>23515501</v>
      </c>
      <c r="S271" s="3">
        <v>484979</v>
      </c>
    </row>
    <row r="272" ht="12.75" spans="1:19">
      <c r="A272" s="19">
        <v>44110</v>
      </c>
      <c r="B272" s="3" t="s">
        <v>236</v>
      </c>
      <c r="C272" s="3">
        <v>108738</v>
      </c>
      <c r="D272" s="3">
        <v>893</v>
      </c>
      <c r="E272" s="3">
        <v>9225</v>
      </c>
      <c r="F272" s="3">
        <v>6256</v>
      </c>
      <c r="G272" s="3">
        <v>1239</v>
      </c>
      <c r="H272" s="3">
        <v>30961</v>
      </c>
      <c r="I272" s="3">
        <v>218474</v>
      </c>
      <c r="J272" s="3">
        <v>8261533</v>
      </c>
      <c r="K272" s="3">
        <v>168836</v>
      </c>
      <c r="L272" s="3">
        <v>780</v>
      </c>
      <c r="M272" s="3">
        <v>3022</v>
      </c>
      <c r="N272" s="3">
        <v>1991553</v>
      </c>
      <c r="O272" s="3">
        <v>20880</v>
      </c>
      <c r="P272" s="3">
        <v>56</v>
      </c>
      <c r="Q272" s="5" t="str">
        <f>VLOOKUP(P272,Mapping!$A$2:$B$17,2,FALSE)</f>
        <v>Texas</v>
      </c>
      <c r="R272" s="3">
        <v>23030522</v>
      </c>
      <c r="S272" s="3">
        <v>482620</v>
      </c>
    </row>
    <row r="273" ht="12.75" spans="1:19">
      <c r="A273" s="19">
        <v>44080</v>
      </c>
      <c r="B273" s="3" t="s">
        <v>236</v>
      </c>
      <c r="C273" s="3">
        <v>107845</v>
      </c>
      <c r="D273" s="3">
        <v>886</v>
      </c>
      <c r="E273" s="3">
        <v>9141</v>
      </c>
      <c r="F273" s="3">
        <v>6453</v>
      </c>
      <c r="G273" s="3">
        <v>1279</v>
      </c>
      <c r="H273" s="3">
        <v>31179</v>
      </c>
      <c r="I273" s="3">
        <v>217235</v>
      </c>
      <c r="J273" s="3">
        <v>8092697</v>
      </c>
      <c r="K273" s="3">
        <v>155350</v>
      </c>
      <c r="L273" s="3">
        <v>771</v>
      </c>
      <c r="M273" s="3">
        <v>3088</v>
      </c>
      <c r="N273" s="3">
        <v>1970673</v>
      </c>
      <c r="O273" s="3">
        <v>16916</v>
      </c>
      <c r="P273" s="3">
        <v>56</v>
      </c>
      <c r="Q273" s="5" t="str">
        <f>VLOOKUP(P273,Mapping!$A$2:$B$17,2,FALSE)</f>
        <v>Texas</v>
      </c>
      <c r="R273" s="3">
        <v>22547902</v>
      </c>
      <c r="S273" s="3">
        <v>454850</v>
      </c>
    </row>
    <row r="274" ht="12.75" spans="1:19">
      <c r="A274" s="19">
        <v>44049</v>
      </c>
      <c r="B274" s="3" t="s">
        <v>236</v>
      </c>
      <c r="C274" s="3">
        <v>106959</v>
      </c>
      <c r="D274" s="3">
        <v>675</v>
      </c>
      <c r="E274" s="3">
        <v>9013</v>
      </c>
      <c r="F274" s="3">
        <v>6398</v>
      </c>
      <c r="G274" s="3">
        <v>1071</v>
      </c>
      <c r="H274" s="3">
        <v>31105</v>
      </c>
      <c r="I274" s="3">
        <v>215956</v>
      </c>
      <c r="J274" s="3">
        <v>7937347</v>
      </c>
      <c r="K274" s="3">
        <v>132298</v>
      </c>
      <c r="L274" s="3">
        <v>762</v>
      </c>
      <c r="M274" s="3">
        <v>3238</v>
      </c>
      <c r="N274" s="3">
        <v>1953757</v>
      </c>
      <c r="O274" s="3">
        <v>16923</v>
      </c>
      <c r="P274" s="3">
        <v>56</v>
      </c>
      <c r="Q274" s="5" t="str">
        <f>VLOOKUP(P274,Mapping!$A$2:$B$17,2,FALSE)</f>
        <v>Texas</v>
      </c>
      <c r="R274" s="3">
        <v>22093052</v>
      </c>
      <c r="S274" s="3">
        <v>405793</v>
      </c>
    </row>
    <row r="275" ht="12.75" spans="1:19">
      <c r="A275" s="19">
        <v>44018</v>
      </c>
      <c r="B275" s="3" t="s">
        <v>236</v>
      </c>
      <c r="C275" s="3">
        <v>106284</v>
      </c>
      <c r="D275" s="3">
        <v>447</v>
      </c>
      <c r="E275" s="3">
        <v>8957</v>
      </c>
      <c r="F275" s="3">
        <v>6501</v>
      </c>
      <c r="G275" s="3">
        <v>655</v>
      </c>
      <c r="H275" s="3">
        <v>31490</v>
      </c>
      <c r="I275" s="3">
        <v>214885</v>
      </c>
      <c r="J275" s="3">
        <v>7805049</v>
      </c>
      <c r="K275" s="3">
        <v>188348</v>
      </c>
      <c r="L275" s="3">
        <v>753</v>
      </c>
      <c r="M275" s="3">
        <v>3298</v>
      </c>
      <c r="N275" s="3">
        <v>1936834</v>
      </c>
      <c r="O275" s="3">
        <v>19056</v>
      </c>
      <c r="P275" s="3">
        <v>56</v>
      </c>
      <c r="Q275" s="5" t="str">
        <f>VLOOKUP(P275,Mapping!$A$2:$B$17,2,FALSE)</f>
        <v>Texas</v>
      </c>
      <c r="R275" s="3">
        <v>21687259</v>
      </c>
      <c r="S275" s="3">
        <v>434862</v>
      </c>
    </row>
    <row r="276" ht="12.75" spans="1:19">
      <c r="A276" s="19">
        <v>43988</v>
      </c>
      <c r="B276" s="3" t="s">
        <v>236</v>
      </c>
      <c r="C276" s="3">
        <v>105837</v>
      </c>
      <c r="D276" s="3">
        <v>714</v>
      </c>
      <c r="E276" s="3">
        <v>8920</v>
      </c>
      <c r="F276" s="3">
        <v>6762</v>
      </c>
      <c r="G276" s="3">
        <v>989</v>
      </c>
      <c r="H276" s="3">
        <v>31994</v>
      </c>
      <c r="I276" s="3">
        <v>214230</v>
      </c>
      <c r="J276" s="3">
        <v>7616701</v>
      </c>
      <c r="K276" s="3">
        <v>224192</v>
      </c>
      <c r="L276" s="3">
        <v>750</v>
      </c>
      <c r="M276" s="3">
        <v>3476</v>
      </c>
      <c r="N276" s="3">
        <v>1917778</v>
      </c>
      <c r="O276" s="3">
        <v>22746</v>
      </c>
      <c r="P276" s="3">
        <v>56</v>
      </c>
      <c r="Q276" s="5" t="str">
        <f>VLOOKUP(P276,Mapping!$A$2:$B$17,2,FALSE)</f>
        <v>Texas</v>
      </c>
      <c r="R276" s="3">
        <v>21252397</v>
      </c>
      <c r="S276" s="3">
        <v>557957</v>
      </c>
    </row>
    <row r="277" ht="12.75" spans="1:19">
      <c r="A277" s="19">
        <v>43957</v>
      </c>
      <c r="B277" s="3" t="s">
        <v>236</v>
      </c>
      <c r="C277" s="3">
        <v>105123</v>
      </c>
      <c r="D277" s="3">
        <v>835</v>
      </c>
      <c r="E277" s="3">
        <v>8863</v>
      </c>
      <c r="F277" s="3">
        <v>6921</v>
      </c>
      <c r="G277" s="3">
        <v>1518</v>
      </c>
      <c r="H277" s="3">
        <v>32502</v>
      </c>
      <c r="I277" s="3">
        <v>213241</v>
      </c>
      <c r="J277" s="3">
        <v>7392509</v>
      </c>
      <c r="K277" s="3">
        <v>233592</v>
      </c>
      <c r="L277" s="3">
        <v>740</v>
      </c>
      <c r="M277" s="3">
        <v>3520</v>
      </c>
      <c r="N277" s="3">
        <v>1895032</v>
      </c>
      <c r="O277" s="3">
        <v>23050</v>
      </c>
      <c r="P277" s="3">
        <v>56</v>
      </c>
      <c r="Q277" s="5" t="str">
        <f>VLOOKUP(P277,Mapping!$A$2:$B$17,2,FALSE)</f>
        <v>Texas</v>
      </c>
      <c r="R277" s="3">
        <v>20694440</v>
      </c>
      <c r="S277" s="3">
        <v>624244</v>
      </c>
    </row>
    <row r="278" ht="12.75" spans="1:19">
      <c r="A278" s="19">
        <v>43927</v>
      </c>
      <c r="B278" s="3" t="s">
        <v>236</v>
      </c>
      <c r="C278" s="3">
        <v>104288</v>
      </c>
      <c r="D278" s="3">
        <v>883</v>
      </c>
      <c r="E278" s="3">
        <v>8787</v>
      </c>
      <c r="F278" s="3">
        <v>7044</v>
      </c>
      <c r="G278" s="3">
        <v>-2856</v>
      </c>
      <c r="H278" s="3">
        <v>32802</v>
      </c>
      <c r="I278" s="3">
        <v>211723</v>
      </c>
      <c r="J278" s="3">
        <v>7158917</v>
      </c>
      <c r="K278" s="3">
        <v>180430</v>
      </c>
      <c r="L278" s="3">
        <v>723</v>
      </c>
      <c r="M278" s="3">
        <v>3662</v>
      </c>
      <c r="N278" s="3">
        <v>1871982</v>
      </c>
      <c r="O278" s="3">
        <v>20477</v>
      </c>
      <c r="P278" s="3">
        <v>56</v>
      </c>
      <c r="Q278" s="5" t="str">
        <f>VLOOKUP(P278,Mapping!$A$2:$B$17,2,FALSE)</f>
        <v>Texas</v>
      </c>
      <c r="R278" s="3">
        <v>20070196</v>
      </c>
      <c r="S278" s="3">
        <v>498869</v>
      </c>
    </row>
    <row r="279" ht="12.75" spans="1:19">
      <c r="A279" s="19">
        <v>43896</v>
      </c>
      <c r="B279" s="3" t="s">
        <v>236</v>
      </c>
      <c r="C279" s="3">
        <v>103405</v>
      </c>
      <c r="D279" s="3">
        <v>975</v>
      </c>
      <c r="E279" s="3">
        <v>8688</v>
      </c>
      <c r="F279" s="3">
        <v>7229</v>
      </c>
      <c r="G279" s="3">
        <v>2145</v>
      </c>
      <c r="H279" s="3">
        <v>33227</v>
      </c>
      <c r="I279" s="3">
        <v>214579</v>
      </c>
      <c r="J279" s="3">
        <v>6978487</v>
      </c>
      <c r="K279" s="3">
        <v>185773</v>
      </c>
      <c r="L279" s="3">
        <v>717</v>
      </c>
      <c r="M279" s="3">
        <v>3754</v>
      </c>
      <c r="N279" s="3">
        <v>1851505</v>
      </c>
      <c r="O279" s="3">
        <v>20182</v>
      </c>
      <c r="P279" s="3">
        <v>56</v>
      </c>
      <c r="Q279" s="5" t="str">
        <f>VLOOKUP(P279,Mapping!$A$2:$B$17,2,FALSE)</f>
        <v>Texas</v>
      </c>
      <c r="R279" s="3">
        <v>19571327</v>
      </c>
      <c r="S279" s="3">
        <v>504449</v>
      </c>
    </row>
    <row r="280" ht="12.75" spans="1:19">
      <c r="A280" s="19">
        <v>43867</v>
      </c>
      <c r="B280" s="3" t="s">
        <v>236</v>
      </c>
      <c r="C280" s="3">
        <v>102430</v>
      </c>
      <c r="D280" s="3">
        <v>971</v>
      </c>
      <c r="E280" s="3">
        <v>8566</v>
      </c>
      <c r="F280" s="3">
        <v>7410</v>
      </c>
      <c r="G280" s="3">
        <v>1735</v>
      </c>
      <c r="H280" s="3">
        <v>33956</v>
      </c>
      <c r="I280" s="3">
        <v>212434</v>
      </c>
      <c r="J280" s="3">
        <v>6792714</v>
      </c>
      <c r="K280" s="3">
        <v>161590</v>
      </c>
      <c r="L280" s="3">
        <v>710</v>
      </c>
      <c r="M280" s="3">
        <v>3854</v>
      </c>
      <c r="N280" s="3">
        <v>1831323</v>
      </c>
      <c r="O280" s="3">
        <v>19879</v>
      </c>
      <c r="P280" s="3">
        <v>56</v>
      </c>
      <c r="Q280" s="5" t="str">
        <f>VLOOKUP(P280,Mapping!$A$2:$B$17,2,FALSE)</f>
        <v>Texas</v>
      </c>
      <c r="R280" s="3">
        <v>19066878</v>
      </c>
      <c r="S280" s="3">
        <v>449048</v>
      </c>
    </row>
    <row r="281" ht="12.75" spans="1:19">
      <c r="A281" s="19">
        <v>43836</v>
      </c>
      <c r="B281" s="3" t="s">
        <v>236</v>
      </c>
      <c r="C281" s="3">
        <v>101459</v>
      </c>
      <c r="D281" s="3">
        <v>679</v>
      </c>
      <c r="E281" s="3">
        <v>8485</v>
      </c>
      <c r="F281" s="3">
        <v>7592</v>
      </c>
      <c r="G281" s="3">
        <v>2862</v>
      </c>
      <c r="H281" s="3">
        <v>34325</v>
      </c>
      <c r="I281" s="3">
        <v>210699</v>
      </c>
      <c r="J281" s="3">
        <v>6631124</v>
      </c>
      <c r="K281" s="3">
        <v>158114</v>
      </c>
      <c r="L281" s="3">
        <v>704</v>
      </c>
      <c r="M281" s="3">
        <v>3950</v>
      </c>
      <c r="N281" s="3">
        <v>1811444</v>
      </c>
      <c r="O281" s="3">
        <v>20101</v>
      </c>
      <c r="P281" s="3">
        <v>56</v>
      </c>
      <c r="Q281" s="5" t="str">
        <f>VLOOKUP(P281,Mapping!$A$2:$B$17,2,FALSE)</f>
        <v>Texas</v>
      </c>
      <c r="R281" s="3">
        <v>18617830</v>
      </c>
      <c r="S281" s="3">
        <v>419427</v>
      </c>
    </row>
    <row r="282" ht="12.75" spans="1:19">
      <c r="A282" s="3" t="s">
        <v>254</v>
      </c>
      <c r="B282" s="3" t="s">
        <v>255</v>
      </c>
      <c r="C282" s="3">
        <v>100780</v>
      </c>
      <c r="D282" s="3">
        <v>655</v>
      </c>
      <c r="E282" s="3">
        <v>8445</v>
      </c>
      <c r="F282" s="3">
        <v>7625</v>
      </c>
      <c r="G282" s="3">
        <v>895</v>
      </c>
      <c r="H282" s="3">
        <v>34925</v>
      </c>
      <c r="I282" s="3">
        <v>207837</v>
      </c>
      <c r="J282" s="3">
        <v>6473010</v>
      </c>
      <c r="K282" s="3">
        <v>147185</v>
      </c>
      <c r="L282" s="3">
        <v>704</v>
      </c>
      <c r="M282" s="3">
        <v>3669</v>
      </c>
      <c r="N282" s="3">
        <v>1791343</v>
      </c>
      <c r="O282" s="3">
        <v>21641</v>
      </c>
      <c r="P282" s="3">
        <v>56</v>
      </c>
      <c r="Q282" s="5" t="str">
        <f>VLOOKUP(P282,Mapping!$A$2:$B$17,2,FALSE)</f>
        <v>Texas</v>
      </c>
      <c r="R282" s="3">
        <v>18198403</v>
      </c>
      <c r="S282" s="3">
        <v>430493</v>
      </c>
    </row>
    <row r="283" ht="12.75" spans="1:19">
      <c r="A283" s="3" t="s">
        <v>256</v>
      </c>
      <c r="B283" s="3" t="s">
        <v>255</v>
      </c>
      <c r="C283" s="3">
        <v>100125</v>
      </c>
      <c r="D283" s="3">
        <v>923</v>
      </c>
      <c r="E283" s="3">
        <v>8305</v>
      </c>
      <c r="F283" s="3">
        <v>7960</v>
      </c>
      <c r="G283" s="3">
        <v>1421</v>
      </c>
      <c r="H283" s="3">
        <v>35759</v>
      </c>
      <c r="I283" s="3">
        <v>206942</v>
      </c>
      <c r="J283" s="3">
        <v>6325825</v>
      </c>
      <c r="K283" s="3">
        <v>167649</v>
      </c>
      <c r="L283" s="3">
        <v>698</v>
      </c>
      <c r="M283" s="3">
        <v>4008</v>
      </c>
      <c r="N283" s="3">
        <v>1769702</v>
      </c>
      <c r="O283" s="3">
        <v>23596</v>
      </c>
      <c r="P283" s="3">
        <v>56</v>
      </c>
      <c r="Q283" s="5" t="str">
        <f>VLOOKUP(P283,Mapping!$A$2:$B$17,2,FALSE)</f>
        <v>Texas</v>
      </c>
      <c r="R283" s="3">
        <v>17767910</v>
      </c>
      <c r="S283" s="3">
        <v>457174</v>
      </c>
    </row>
    <row r="284" ht="12.75" spans="1:19">
      <c r="A284" s="3" t="s">
        <v>257</v>
      </c>
      <c r="B284" s="3" t="s">
        <v>255</v>
      </c>
      <c r="C284" s="3">
        <v>99202</v>
      </c>
      <c r="D284" s="3">
        <v>1174</v>
      </c>
      <c r="E284" s="3">
        <v>8235</v>
      </c>
      <c r="F284" s="3">
        <v>8170</v>
      </c>
      <c r="G284" s="3">
        <v>1571</v>
      </c>
      <c r="H284" s="3">
        <v>36942</v>
      </c>
      <c r="I284" s="3">
        <v>205521</v>
      </c>
      <c r="J284" s="3">
        <v>6158176</v>
      </c>
      <c r="K284" s="3">
        <v>196292</v>
      </c>
      <c r="L284" s="3">
        <v>689</v>
      </c>
      <c r="M284" s="3">
        <v>4028</v>
      </c>
      <c r="N284" s="3">
        <v>1746106</v>
      </c>
      <c r="O284" s="3">
        <v>23618</v>
      </c>
      <c r="P284" s="3">
        <v>56</v>
      </c>
      <c r="Q284" s="5" t="str">
        <f>VLOOKUP(P284,Mapping!$A$2:$B$17,2,FALSE)</f>
        <v>Texas</v>
      </c>
      <c r="R284" s="3">
        <v>17310736</v>
      </c>
      <c r="S284" s="3">
        <v>534228</v>
      </c>
    </row>
    <row r="285" ht="12.75" spans="1:19">
      <c r="A285" s="3" t="s">
        <v>258</v>
      </c>
      <c r="B285" s="3" t="s">
        <v>255</v>
      </c>
      <c r="C285" s="3">
        <v>98028</v>
      </c>
      <c r="D285" s="3">
        <v>1235</v>
      </c>
      <c r="E285" s="3">
        <v>8109</v>
      </c>
      <c r="F285" s="3">
        <v>8392</v>
      </c>
      <c r="G285" s="3">
        <v>1594</v>
      </c>
      <c r="H285" s="3">
        <v>38000</v>
      </c>
      <c r="I285" s="3">
        <v>203950</v>
      </c>
      <c r="J285" s="3">
        <v>5961884</v>
      </c>
      <c r="K285" s="3">
        <v>188257</v>
      </c>
      <c r="L285" s="3">
        <v>676</v>
      </c>
      <c r="M285" s="3">
        <v>4079</v>
      </c>
      <c r="N285" s="3">
        <v>1722488</v>
      </c>
      <c r="O285" s="3">
        <v>22799</v>
      </c>
      <c r="P285" s="3">
        <v>56</v>
      </c>
      <c r="Q285" s="5" t="str">
        <f>VLOOKUP(P285,Mapping!$A$2:$B$17,2,FALSE)</f>
        <v>Texas</v>
      </c>
      <c r="R285" s="3">
        <v>16776508</v>
      </c>
      <c r="S285" s="3">
        <v>493996</v>
      </c>
    </row>
    <row r="286" ht="12.75" spans="1:19">
      <c r="A286" s="3" t="s">
        <v>259</v>
      </c>
      <c r="B286" s="3" t="s">
        <v>255</v>
      </c>
      <c r="C286" s="3">
        <v>96793</v>
      </c>
      <c r="D286" s="3">
        <v>1335</v>
      </c>
      <c r="E286" s="3">
        <v>8015</v>
      </c>
      <c r="F286" s="3">
        <v>8552</v>
      </c>
      <c r="G286" s="3">
        <v>1561</v>
      </c>
      <c r="H286" s="3">
        <v>38300</v>
      </c>
      <c r="I286" s="3">
        <v>202356</v>
      </c>
      <c r="J286" s="3">
        <v>5773627</v>
      </c>
      <c r="K286" s="3">
        <v>151062</v>
      </c>
      <c r="L286" s="3">
        <v>666</v>
      </c>
      <c r="M286" s="3">
        <v>4223</v>
      </c>
      <c r="N286" s="3">
        <v>1699689</v>
      </c>
      <c r="O286" s="3">
        <v>19172</v>
      </c>
      <c r="P286" s="3">
        <v>56</v>
      </c>
      <c r="Q286" s="5" t="str">
        <f>VLOOKUP(P286,Mapping!$A$2:$B$17,2,FALSE)</f>
        <v>Texas</v>
      </c>
      <c r="R286" s="3">
        <v>16282512</v>
      </c>
      <c r="S286" s="3">
        <v>416554</v>
      </c>
    </row>
    <row r="287" ht="12.75" spans="1:19">
      <c r="A287" s="3" t="s">
        <v>260</v>
      </c>
      <c r="B287" s="3" t="s">
        <v>255</v>
      </c>
      <c r="C287" s="3">
        <v>95458</v>
      </c>
      <c r="D287" s="3">
        <v>665</v>
      </c>
      <c r="E287" s="3">
        <v>7899</v>
      </c>
      <c r="F287" s="3">
        <v>8580</v>
      </c>
      <c r="G287" s="3">
        <v>17287</v>
      </c>
      <c r="H287" s="3">
        <v>37751</v>
      </c>
      <c r="I287" s="3">
        <v>200795</v>
      </c>
      <c r="J287" s="3">
        <v>5622565</v>
      </c>
      <c r="K287" s="3">
        <v>112350</v>
      </c>
      <c r="L287" s="3">
        <v>650</v>
      </c>
      <c r="M287" s="3">
        <v>4221</v>
      </c>
      <c r="N287" s="3">
        <v>1680517</v>
      </c>
      <c r="O287" s="3">
        <v>16690</v>
      </c>
      <c r="P287" s="3">
        <v>56</v>
      </c>
      <c r="Q287" s="5" t="str">
        <f>VLOOKUP(P287,Mapping!$A$2:$B$17,2,FALSE)</f>
        <v>Texas</v>
      </c>
      <c r="R287" s="3">
        <v>15865958</v>
      </c>
      <c r="S287" s="3">
        <v>315330</v>
      </c>
    </row>
    <row r="288" ht="12.75" spans="1:19">
      <c r="A288" s="3" t="s">
        <v>261</v>
      </c>
      <c r="B288" s="3" t="s">
        <v>255</v>
      </c>
      <c r="C288" s="3">
        <v>94793</v>
      </c>
      <c r="D288" s="3">
        <v>556</v>
      </c>
      <c r="E288" s="3">
        <v>7847</v>
      </c>
      <c r="F288" s="3">
        <v>8467</v>
      </c>
      <c r="G288" s="3">
        <v>898</v>
      </c>
      <c r="H288" s="3">
        <v>37703</v>
      </c>
      <c r="I288" s="3">
        <v>183508</v>
      </c>
      <c r="J288" s="3">
        <v>5510215</v>
      </c>
      <c r="K288" s="3">
        <v>167919</v>
      </c>
      <c r="L288" s="3">
        <v>642</v>
      </c>
      <c r="M288" s="3">
        <v>4232</v>
      </c>
      <c r="N288" s="3">
        <v>1663827</v>
      </c>
      <c r="O288" s="3">
        <v>18555</v>
      </c>
      <c r="P288" s="3">
        <v>56</v>
      </c>
      <c r="Q288" s="5" t="str">
        <f>VLOOKUP(P288,Mapping!$A$2:$B$17,2,FALSE)</f>
        <v>Texas</v>
      </c>
      <c r="R288" s="3">
        <v>15550628</v>
      </c>
      <c r="S288" s="3">
        <v>408047</v>
      </c>
    </row>
    <row r="289" ht="12.75" spans="1:19">
      <c r="A289" s="3" t="s">
        <v>262</v>
      </c>
      <c r="B289" s="3" t="s">
        <v>255</v>
      </c>
      <c r="C289" s="3">
        <v>94237</v>
      </c>
      <c r="D289" s="3">
        <v>688</v>
      </c>
      <c r="E289" s="3">
        <v>7801</v>
      </c>
      <c r="F289" s="3">
        <v>8491</v>
      </c>
      <c r="G289" s="3">
        <v>1028</v>
      </c>
      <c r="H289" s="3">
        <v>37742</v>
      </c>
      <c r="I289" s="3">
        <v>182610</v>
      </c>
      <c r="J289" s="3">
        <v>5342296</v>
      </c>
      <c r="K289" s="3">
        <v>128061</v>
      </c>
      <c r="L289" s="3">
        <v>639</v>
      </c>
      <c r="M289" s="3">
        <v>4380</v>
      </c>
      <c r="N289" s="3">
        <v>1645272</v>
      </c>
      <c r="O289" s="3">
        <v>19062</v>
      </c>
      <c r="P289" s="3">
        <v>56</v>
      </c>
      <c r="Q289" s="5" t="str">
        <f>VLOOKUP(P289,Mapping!$A$2:$B$17,2,FALSE)</f>
        <v>Texas</v>
      </c>
      <c r="R289" s="3">
        <v>15142581</v>
      </c>
      <c r="S289" s="3">
        <v>389319</v>
      </c>
    </row>
    <row r="290" ht="12.75" spans="1:19">
      <c r="A290" s="3" t="s">
        <v>263</v>
      </c>
      <c r="B290" s="3" t="s">
        <v>255</v>
      </c>
      <c r="C290" s="3">
        <v>93549</v>
      </c>
      <c r="D290" s="3">
        <v>1040</v>
      </c>
      <c r="E290" s="3">
        <v>7770</v>
      </c>
      <c r="F290" s="3">
        <v>8739</v>
      </c>
      <c r="G290" s="3">
        <v>1385</v>
      </c>
      <c r="H290" s="3">
        <v>38625</v>
      </c>
      <c r="I290" s="3">
        <v>181582</v>
      </c>
      <c r="J290" s="3">
        <v>5214235</v>
      </c>
      <c r="K290" s="3">
        <v>118220</v>
      </c>
      <c r="L290" s="3">
        <v>638</v>
      </c>
      <c r="M290" s="3">
        <v>4621</v>
      </c>
      <c r="N290" s="3">
        <v>1626210</v>
      </c>
      <c r="O290" s="3">
        <v>22561</v>
      </c>
      <c r="P290" s="3">
        <v>56</v>
      </c>
      <c r="Q290" s="5" t="str">
        <f>VLOOKUP(P290,Mapping!$A$2:$B$17,2,FALSE)</f>
        <v>Texas</v>
      </c>
      <c r="R290" s="3">
        <v>14753262</v>
      </c>
      <c r="S290" s="3">
        <v>444574</v>
      </c>
    </row>
    <row r="291" ht="12.75" spans="1:19">
      <c r="A291" s="3" t="s">
        <v>264</v>
      </c>
      <c r="B291" s="3" t="s">
        <v>255</v>
      </c>
      <c r="C291" s="3">
        <v>92509</v>
      </c>
      <c r="D291" s="3">
        <v>1290</v>
      </c>
      <c r="E291" s="3">
        <v>7689</v>
      </c>
      <c r="F291" s="3">
        <v>9042</v>
      </c>
      <c r="G291" s="3">
        <v>3949</v>
      </c>
      <c r="H291" s="3">
        <v>40008</v>
      </c>
      <c r="I291" s="3">
        <v>180197</v>
      </c>
      <c r="J291" s="3">
        <v>5096015</v>
      </c>
      <c r="K291" s="3">
        <v>172853</v>
      </c>
      <c r="L291" s="3">
        <v>633</v>
      </c>
      <c r="M291" s="3">
        <v>4714</v>
      </c>
      <c r="N291" s="3">
        <v>1603649</v>
      </c>
      <c r="O291" s="3">
        <v>24115</v>
      </c>
      <c r="P291" s="3">
        <v>56</v>
      </c>
      <c r="Q291" s="5" t="str">
        <f>VLOOKUP(P291,Mapping!$A$2:$B$17,2,FALSE)</f>
        <v>Texas</v>
      </c>
      <c r="R291" s="3">
        <v>14308688</v>
      </c>
      <c r="S291" s="3">
        <v>453783</v>
      </c>
    </row>
    <row r="292" ht="12.75" spans="1:19">
      <c r="A292" s="3" t="s">
        <v>265</v>
      </c>
      <c r="B292" s="3" t="s">
        <v>255</v>
      </c>
      <c r="C292" s="3">
        <v>91219</v>
      </c>
      <c r="D292" s="3">
        <v>1380</v>
      </c>
      <c r="E292" s="3">
        <v>7412</v>
      </c>
      <c r="F292" s="3">
        <v>9092</v>
      </c>
      <c r="G292" s="3">
        <v>4547</v>
      </c>
      <c r="H292" s="3">
        <v>41359</v>
      </c>
      <c r="I292" s="3">
        <v>176248</v>
      </c>
      <c r="J292" s="3">
        <v>4923162</v>
      </c>
      <c r="K292" s="3">
        <v>228097</v>
      </c>
      <c r="L292" s="3">
        <v>616</v>
      </c>
      <c r="M292" s="3">
        <v>4871</v>
      </c>
      <c r="N292" s="3">
        <v>1579534</v>
      </c>
      <c r="O292" s="3">
        <v>26831</v>
      </c>
      <c r="P292" s="3">
        <v>56</v>
      </c>
      <c r="Q292" s="5" t="str">
        <f>VLOOKUP(P292,Mapping!$A$2:$B$17,2,FALSE)</f>
        <v>Texas</v>
      </c>
      <c r="R292" s="3">
        <v>13854905</v>
      </c>
      <c r="S292" s="3">
        <v>508832</v>
      </c>
    </row>
    <row r="293" ht="12.75" spans="1:19">
      <c r="A293" s="3" t="s">
        <v>266</v>
      </c>
      <c r="B293" s="3" t="s">
        <v>255</v>
      </c>
      <c r="C293" s="3">
        <v>89839</v>
      </c>
      <c r="D293" s="3">
        <v>1397</v>
      </c>
      <c r="E293" s="3">
        <v>7319</v>
      </c>
      <c r="F293" s="3">
        <v>9522</v>
      </c>
      <c r="G293" s="3">
        <v>1756</v>
      </c>
      <c r="H293" s="3">
        <v>41856</v>
      </c>
      <c r="I293" s="3">
        <v>171701</v>
      </c>
      <c r="J293" s="3">
        <v>4695065</v>
      </c>
      <c r="K293" s="3">
        <v>167279</v>
      </c>
      <c r="L293" s="3">
        <v>613</v>
      </c>
      <c r="M293" s="3">
        <v>4907</v>
      </c>
      <c r="N293" s="3">
        <v>1552703</v>
      </c>
      <c r="O293" s="3">
        <v>21293</v>
      </c>
      <c r="P293" s="3">
        <v>56</v>
      </c>
      <c r="Q293" s="5" t="str">
        <f>VLOOKUP(P293,Mapping!$A$2:$B$17,2,FALSE)</f>
        <v>Texas</v>
      </c>
      <c r="R293" s="3">
        <v>13346073</v>
      </c>
      <c r="S293" s="3">
        <v>450292</v>
      </c>
    </row>
    <row r="294" ht="12.75" spans="1:19">
      <c r="A294" s="3" t="s">
        <v>267</v>
      </c>
      <c r="B294" s="3" t="s">
        <v>255</v>
      </c>
      <c r="C294" s="3">
        <v>88442</v>
      </c>
      <c r="D294" s="3">
        <v>1317</v>
      </c>
      <c r="E294" s="3">
        <v>7217</v>
      </c>
      <c r="F294" s="3">
        <v>9598</v>
      </c>
      <c r="G294" s="3">
        <v>1548</v>
      </c>
      <c r="H294" s="3">
        <v>42023</v>
      </c>
      <c r="I294" s="3">
        <v>169945</v>
      </c>
      <c r="J294" s="3">
        <v>4527786</v>
      </c>
      <c r="K294" s="3">
        <v>165975</v>
      </c>
      <c r="L294" s="3">
        <v>606</v>
      </c>
      <c r="M294" s="3">
        <v>5032</v>
      </c>
      <c r="N294" s="3">
        <v>1531410</v>
      </c>
      <c r="O294" s="3">
        <v>20687</v>
      </c>
      <c r="P294" s="3">
        <v>56</v>
      </c>
      <c r="Q294" s="5" t="str">
        <f>VLOOKUP(P294,Mapping!$A$2:$B$17,2,FALSE)</f>
        <v>Texas</v>
      </c>
      <c r="R294" s="3">
        <v>12895781</v>
      </c>
      <c r="S294" s="3">
        <v>420506</v>
      </c>
    </row>
    <row r="295" ht="12.75" spans="1:19">
      <c r="A295" s="3" t="s">
        <v>268</v>
      </c>
      <c r="B295" s="3" t="s">
        <v>255</v>
      </c>
      <c r="C295" s="3">
        <v>87125</v>
      </c>
      <c r="D295" s="3">
        <v>854</v>
      </c>
      <c r="E295" s="3">
        <v>7064</v>
      </c>
      <c r="F295" s="3">
        <v>9748</v>
      </c>
      <c r="G295" s="3">
        <v>1132</v>
      </c>
      <c r="H295" s="3">
        <v>41940</v>
      </c>
      <c r="I295" s="3">
        <v>168397</v>
      </c>
      <c r="J295" s="3">
        <v>4361811</v>
      </c>
      <c r="K295" s="3">
        <v>127310</v>
      </c>
      <c r="L295" s="3">
        <v>602</v>
      </c>
      <c r="M295" s="3">
        <v>5260</v>
      </c>
      <c r="N295" s="3">
        <v>1510723</v>
      </c>
      <c r="O295" s="3">
        <v>20597</v>
      </c>
      <c r="P295" s="3">
        <v>56</v>
      </c>
      <c r="Q295" s="5" t="str">
        <f>VLOOKUP(P295,Mapping!$A$2:$B$17,2,FALSE)</f>
        <v>Texas</v>
      </c>
      <c r="R295" s="3">
        <v>12475275</v>
      </c>
      <c r="S295" s="3">
        <v>349995</v>
      </c>
    </row>
    <row r="296" ht="12.75" spans="1:19">
      <c r="A296" s="3" t="s">
        <v>269</v>
      </c>
      <c r="B296" s="3" t="s">
        <v>255</v>
      </c>
      <c r="C296" s="3">
        <v>86271</v>
      </c>
      <c r="D296" s="3">
        <v>873</v>
      </c>
      <c r="E296" s="3">
        <v>7003</v>
      </c>
      <c r="F296" s="3">
        <v>9945</v>
      </c>
      <c r="G296" s="3">
        <v>1134</v>
      </c>
      <c r="H296" s="3">
        <v>42019</v>
      </c>
      <c r="I296" s="3">
        <v>167265</v>
      </c>
      <c r="J296" s="3">
        <v>4234501</v>
      </c>
      <c r="K296" s="3">
        <v>140015</v>
      </c>
      <c r="L296" s="3">
        <v>593</v>
      </c>
      <c r="M296" s="3">
        <v>5467</v>
      </c>
      <c r="N296" s="3">
        <v>1490126</v>
      </c>
      <c r="O296" s="3">
        <v>20436</v>
      </c>
      <c r="P296" s="3">
        <v>56</v>
      </c>
      <c r="Q296" s="5" t="str">
        <f>VLOOKUP(P296,Mapping!$A$2:$B$17,2,FALSE)</f>
        <v>Texas</v>
      </c>
      <c r="R296" s="3">
        <v>12125280</v>
      </c>
      <c r="S296" s="3">
        <v>351153</v>
      </c>
    </row>
    <row r="297" ht="12.75" spans="1:19">
      <c r="A297" s="3" t="s">
        <v>270</v>
      </c>
      <c r="B297" s="3" t="s">
        <v>255</v>
      </c>
      <c r="C297" s="3">
        <v>85398</v>
      </c>
      <c r="D297" s="3">
        <v>1237</v>
      </c>
      <c r="E297" s="3">
        <v>6945</v>
      </c>
      <c r="F297" s="3">
        <v>10276</v>
      </c>
      <c r="G297" s="3">
        <v>1796</v>
      </c>
      <c r="H297" s="3">
        <v>43515</v>
      </c>
      <c r="I297" s="3">
        <v>166131</v>
      </c>
      <c r="J297" s="3">
        <v>4094486</v>
      </c>
      <c r="K297" s="3">
        <v>130077</v>
      </c>
      <c r="L297" s="3">
        <v>592</v>
      </c>
      <c r="M297" s="3">
        <v>5532</v>
      </c>
      <c r="N297" s="3">
        <v>1469690</v>
      </c>
      <c r="O297" s="3">
        <v>23743</v>
      </c>
      <c r="P297" s="3">
        <v>56</v>
      </c>
      <c r="Q297" s="5" t="str">
        <f>VLOOKUP(P297,Mapping!$A$2:$B$17,2,FALSE)</f>
        <v>Texas</v>
      </c>
      <c r="R297" s="3">
        <v>11774127</v>
      </c>
      <c r="S297" s="3">
        <v>392591</v>
      </c>
    </row>
    <row r="298" ht="12.75" spans="1:19">
      <c r="A298" s="3" t="s">
        <v>271</v>
      </c>
      <c r="B298" s="3" t="s">
        <v>255</v>
      </c>
      <c r="C298" s="3">
        <v>84161</v>
      </c>
      <c r="D298" s="3">
        <v>1538</v>
      </c>
      <c r="E298" s="3">
        <v>6890</v>
      </c>
      <c r="F298" s="3">
        <v>10476</v>
      </c>
      <c r="G298" s="3">
        <v>1314</v>
      </c>
      <c r="H298" s="3">
        <v>44553</v>
      </c>
      <c r="I298" s="3">
        <v>164335</v>
      </c>
      <c r="J298" s="3">
        <v>3964409</v>
      </c>
      <c r="K298" s="3">
        <v>123836</v>
      </c>
      <c r="L298" s="3">
        <v>589</v>
      </c>
      <c r="M298" s="3">
        <v>5744</v>
      </c>
      <c r="N298" s="3">
        <v>1445947</v>
      </c>
      <c r="O298" s="3">
        <v>25490</v>
      </c>
      <c r="P298" s="3">
        <v>56</v>
      </c>
      <c r="Q298" s="5" t="str">
        <f>VLOOKUP(P298,Mapping!$A$2:$B$17,2,FALSE)</f>
        <v>Texas</v>
      </c>
      <c r="R298" s="3">
        <v>11381536</v>
      </c>
      <c r="S298" s="3">
        <v>406415</v>
      </c>
    </row>
    <row r="299" ht="12.75" spans="1:19">
      <c r="A299" s="3" t="s">
        <v>272</v>
      </c>
      <c r="B299" s="3" t="s">
        <v>255</v>
      </c>
      <c r="C299" s="3">
        <v>82623</v>
      </c>
      <c r="D299" s="3">
        <v>1853</v>
      </c>
      <c r="E299" s="3">
        <v>6795</v>
      </c>
      <c r="F299" s="3">
        <v>10655</v>
      </c>
      <c r="G299" s="3">
        <v>3160</v>
      </c>
      <c r="H299" s="3">
        <v>45923</v>
      </c>
      <c r="I299" s="3">
        <v>163021</v>
      </c>
      <c r="J299" s="3">
        <v>3840573</v>
      </c>
      <c r="K299" s="3">
        <v>137271</v>
      </c>
      <c r="L299" s="3">
        <v>582</v>
      </c>
      <c r="M299" s="3">
        <v>5940</v>
      </c>
      <c r="N299" s="3">
        <v>1420457</v>
      </c>
      <c r="O299" s="3">
        <v>26773</v>
      </c>
      <c r="P299" s="3">
        <v>56</v>
      </c>
      <c r="Q299" s="5" t="str">
        <f>VLOOKUP(P299,Mapping!$A$2:$B$17,2,FALSE)</f>
        <v>Texas</v>
      </c>
      <c r="R299" s="3">
        <v>10975121</v>
      </c>
      <c r="S299" s="3">
        <v>391455</v>
      </c>
    </row>
    <row r="300" ht="12.75" spans="1:19">
      <c r="A300" s="3" t="s">
        <v>273</v>
      </c>
      <c r="B300" s="3" t="s">
        <v>255</v>
      </c>
      <c r="C300" s="3">
        <v>80770</v>
      </c>
      <c r="D300" s="3">
        <v>1730</v>
      </c>
      <c r="E300" s="3">
        <v>6713</v>
      </c>
      <c r="F300" s="3">
        <v>10991</v>
      </c>
      <c r="G300" s="3">
        <v>1786</v>
      </c>
      <c r="H300" s="3">
        <v>46921</v>
      </c>
      <c r="I300" s="3">
        <v>159861</v>
      </c>
      <c r="J300" s="3">
        <v>3703302</v>
      </c>
      <c r="K300" s="3">
        <v>116695</v>
      </c>
      <c r="L300" s="3">
        <v>572</v>
      </c>
      <c r="M300" s="3">
        <v>6164</v>
      </c>
      <c r="N300" s="3">
        <v>1393684</v>
      </c>
      <c r="O300" s="3">
        <v>21500</v>
      </c>
      <c r="P300" s="3">
        <v>56</v>
      </c>
      <c r="Q300" s="5" t="str">
        <f>VLOOKUP(P300,Mapping!$A$2:$B$17,2,FALSE)</f>
        <v>Texas</v>
      </c>
      <c r="R300" s="3">
        <v>10583666</v>
      </c>
      <c r="S300" s="3">
        <v>345138</v>
      </c>
    </row>
    <row r="301" ht="12.75" spans="1:19">
      <c r="A301" s="19">
        <v>44170</v>
      </c>
      <c r="B301" s="3" t="s">
        <v>255</v>
      </c>
      <c r="C301" s="3">
        <v>79040</v>
      </c>
      <c r="D301" s="3">
        <v>1509</v>
      </c>
      <c r="E301" s="3">
        <v>6585</v>
      </c>
      <c r="F301" s="3">
        <v>11241</v>
      </c>
      <c r="G301" s="3">
        <v>1486</v>
      </c>
      <c r="H301" s="3">
        <v>47343</v>
      </c>
      <c r="I301" s="3">
        <v>158075</v>
      </c>
      <c r="J301" s="3">
        <v>3586607</v>
      </c>
      <c r="K301" s="3">
        <v>109273</v>
      </c>
      <c r="L301" s="3">
        <v>559</v>
      </c>
      <c r="M301" s="3">
        <v>6350</v>
      </c>
      <c r="N301" s="3">
        <v>1372184</v>
      </c>
      <c r="O301" s="3">
        <v>22442</v>
      </c>
      <c r="P301" s="3">
        <v>56</v>
      </c>
      <c r="Q301" s="5" t="str">
        <f>VLOOKUP(P301,Mapping!$A$2:$B$17,2,FALSE)</f>
        <v>Texas</v>
      </c>
      <c r="R301" s="3">
        <v>10238528</v>
      </c>
      <c r="S301" s="3">
        <v>339232</v>
      </c>
    </row>
    <row r="302" ht="12.75" spans="1:19">
      <c r="A302" s="19">
        <v>44140</v>
      </c>
      <c r="B302" s="3" t="s">
        <v>255</v>
      </c>
      <c r="C302" s="3">
        <v>77531</v>
      </c>
      <c r="D302" s="3">
        <v>891</v>
      </c>
      <c r="E302" s="3">
        <v>6488</v>
      </c>
      <c r="F302" s="3">
        <v>11153</v>
      </c>
      <c r="G302" s="3">
        <v>1374</v>
      </c>
      <c r="H302" s="3">
        <v>46550</v>
      </c>
      <c r="I302" s="3">
        <v>156589</v>
      </c>
      <c r="J302" s="3">
        <v>3477334</v>
      </c>
      <c r="K302" s="3">
        <v>207145</v>
      </c>
      <c r="L302" s="3">
        <v>551</v>
      </c>
      <c r="M302" s="3">
        <v>6349</v>
      </c>
      <c r="N302" s="3">
        <v>1349742</v>
      </c>
      <c r="O302" s="3">
        <v>18140</v>
      </c>
      <c r="P302" s="3">
        <v>56</v>
      </c>
      <c r="Q302" s="5" t="str">
        <f>VLOOKUP(P302,Mapping!$A$2:$B$17,2,FALSE)</f>
        <v>Texas</v>
      </c>
      <c r="R302" s="3">
        <v>9899296</v>
      </c>
      <c r="S302" s="3">
        <v>374214</v>
      </c>
    </row>
    <row r="303" ht="12.75" spans="1:19">
      <c r="A303" s="19">
        <v>44109</v>
      </c>
      <c r="B303" s="3" t="s">
        <v>255</v>
      </c>
      <c r="C303" s="3">
        <v>76640</v>
      </c>
      <c r="D303" s="3">
        <v>1035</v>
      </c>
      <c r="E303" s="3">
        <v>6445</v>
      </c>
      <c r="F303" s="3">
        <v>11382</v>
      </c>
      <c r="G303" s="3">
        <v>1043</v>
      </c>
      <c r="H303" s="3">
        <v>46735</v>
      </c>
      <c r="I303" s="3">
        <v>155215</v>
      </c>
      <c r="J303" s="3">
        <v>3270189</v>
      </c>
      <c r="K303" s="3">
        <v>93962</v>
      </c>
      <c r="L303" s="3">
        <v>547</v>
      </c>
      <c r="M303" s="3">
        <v>6392</v>
      </c>
      <c r="N303" s="3">
        <v>1331602</v>
      </c>
      <c r="O303" s="3">
        <v>21116</v>
      </c>
      <c r="P303" s="3">
        <v>56</v>
      </c>
      <c r="Q303" s="5" t="str">
        <f>VLOOKUP(P303,Mapping!$A$2:$B$17,2,FALSE)</f>
        <v>Texas</v>
      </c>
      <c r="R303" s="3">
        <v>9525082</v>
      </c>
      <c r="S303" s="3">
        <v>275936</v>
      </c>
    </row>
    <row r="304" ht="12.75" spans="1:19">
      <c r="A304" s="19">
        <v>44079</v>
      </c>
      <c r="B304" s="3" t="s">
        <v>255</v>
      </c>
      <c r="C304" s="3">
        <v>75605</v>
      </c>
      <c r="D304" s="3">
        <v>1456</v>
      </c>
      <c r="E304" s="3">
        <v>6367</v>
      </c>
      <c r="F304" s="3">
        <v>11504</v>
      </c>
      <c r="G304" s="3">
        <v>1680</v>
      </c>
      <c r="H304" s="3">
        <v>48581</v>
      </c>
      <c r="I304" s="3">
        <v>154172</v>
      </c>
      <c r="J304" s="3">
        <v>3176227</v>
      </c>
      <c r="K304" s="3">
        <v>111242</v>
      </c>
      <c r="L304" s="3">
        <v>543</v>
      </c>
      <c r="M304" s="3">
        <v>6550</v>
      </c>
      <c r="N304" s="3">
        <v>1310486</v>
      </c>
      <c r="O304" s="3">
        <v>25320</v>
      </c>
      <c r="P304" s="3">
        <v>56</v>
      </c>
      <c r="Q304" s="5" t="str">
        <f>VLOOKUP(P304,Mapping!$A$2:$B$17,2,FALSE)</f>
        <v>Texas</v>
      </c>
      <c r="R304" s="3">
        <v>9249146</v>
      </c>
      <c r="S304" s="3">
        <v>323737</v>
      </c>
    </row>
    <row r="305" ht="12.75" spans="1:19">
      <c r="A305" s="19">
        <v>44048</v>
      </c>
      <c r="B305" s="3" t="s">
        <v>255</v>
      </c>
      <c r="C305" s="3">
        <v>74149</v>
      </c>
      <c r="D305" s="3">
        <v>1784</v>
      </c>
      <c r="E305" s="3">
        <v>6294</v>
      </c>
      <c r="F305" s="3">
        <v>11786</v>
      </c>
      <c r="G305" s="3">
        <v>6230</v>
      </c>
      <c r="H305" s="3">
        <v>49770</v>
      </c>
      <c r="I305" s="3">
        <v>152492</v>
      </c>
      <c r="J305" s="3">
        <v>3064985</v>
      </c>
      <c r="K305" s="3">
        <v>104963</v>
      </c>
      <c r="L305" s="3">
        <v>531</v>
      </c>
      <c r="M305" s="3">
        <v>6793</v>
      </c>
      <c r="N305" s="3">
        <v>1285166</v>
      </c>
      <c r="O305" s="3">
        <v>27197</v>
      </c>
      <c r="P305" s="3">
        <v>56</v>
      </c>
      <c r="Q305" s="5" t="str">
        <f>VLOOKUP(P305,Mapping!$A$2:$B$17,2,FALSE)</f>
        <v>Texas</v>
      </c>
      <c r="R305" s="3">
        <v>8925409</v>
      </c>
      <c r="S305" s="3">
        <v>312586</v>
      </c>
    </row>
    <row r="306" ht="12.75" spans="1:19">
      <c r="A306" s="19">
        <v>44017</v>
      </c>
      <c r="B306" s="3" t="s">
        <v>255</v>
      </c>
      <c r="C306" s="3">
        <v>72365</v>
      </c>
      <c r="D306" s="3">
        <v>2748</v>
      </c>
      <c r="E306" s="3">
        <v>5174</v>
      </c>
      <c r="F306" s="3">
        <v>12135</v>
      </c>
      <c r="G306" s="3">
        <v>4191</v>
      </c>
      <c r="H306" s="3">
        <v>51445</v>
      </c>
      <c r="I306" s="3">
        <v>146262</v>
      </c>
      <c r="J306" s="3">
        <v>2960022</v>
      </c>
      <c r="K306" s="3">
        <v>93943</v>
      </c>
      <c r="L306" s="3">
        <v>529</v>
      </c>
      <c r="M306" s="3">
        <v>7067</v>
      </c>
      <c r="N306" s="3">
        <v>1257969</v>
      </c>
      <c r="O306" s="3">
        <v>27229</v>
      </c>
      <c r="P306" s="3">
        <v>56</v>
      </c>
      <c r="Q306" s="5" t="str">
        <f>VLOOKUP(P306,Mapping!$A$2:$B$17,2,FALSE)</f>
        <v>Texas</v>
      </c>
      <c r="R306" s="3">
        <v>8612823</v>
      </c>
      <c r="S306" s="3">
        <v>330008</v>
      </c>
    </row>
    <row r="307" ht="12.75" spans="1:19">
      <c r="A307" s="19">
        <v>43987</v>
      </c>
      <c r="B307" s="3" t="s">
        <v>255</v>
      </c>
      <c r="C307" s="3">
        <v>69617</v>
      </c>
      <c r="D307" s="3">
        <v>1918</v>
      </c>
      <c r="E307" s="3">
        <v>4911</v>
      </c>
      <c r="F307" s="3">
        <v>12480</v>
      </c>
      <c r="G307" s="3">
        <v>2154</v>
      </c>
      <c r="H307" s="3">
        <v>52609</v>
      </c>
      <c r="I307" s="3">
        <v>142071</v>
      </c>
      <c r="J307" s="3">
        <v>2866079</v>
      </c>
      <c r="K307" s="3">
        <v>89076</v>
      </c>
      <c r="L307" s="3">
        <v>449</v>
      </c>
      <c r="M307" s="3">
        <v>4758</v>
      </c>
      <c r="N307" s="3">
        <v>1230740</v>
      </c>
      <c r="O307" s="3">
        <v>25256</v>
      </c>
      <c r="P307" s="3">
        <v>56</v>
      </c>
      <c r="Q307" s="5" t="str">
        <f>VLOOKUP(P307,Mapping!$A$2:$B$17,2,FALSE)</f>
        <v>Texas</v>
      </c>
      <c r="R307" s="3">
        <v>8282815</v>
      </c>
      <c r="S307" s="3">
        <v>284216</v>
      </c>
    </row>
    <row r="308" ht="12.75" spans="1:19">
      <c r="A308" s="19">
        <v>43956</v>
      </c>
      <c r="B308" s="3" t="s">
        <v>255</v>
      </c>
      <c r="C308" s="3">
        <v>67699</v>
      </c>
      <c r="D308" s="3">
        <v>2490</v>
      </c>
      <c r="E308" s="3">
        <v>4794</v>
      </c>
      <c r="F308" s="3">
        <v>12620</v>
      </c>
      <c r="G308" s="3">
        <v>1932</v>
      </c>
      <c r="H308" s="3">
        <v>53164</v>
      </c>
      <c r="I308" s="3">
        <v>139917</v>
      </c>
      <c r="J308" s="3">
        <v>2777003</v>
      </c>
      <c r="K308" s="3">
        <v>104879</v>
      </c>
      <c r="L308" s="3">
        <v>439</v>
      </c>
      <c r="M308" s="3">
        <v>4810</v>
      </c>
      <c r="N308" s="3">
        <v>1205484</v>
      </c>
      <c r="O308" s="3">
        <v>22344</v>
      </c>
      <c r="P308" s="3">
        <v>56</v>
      </c>
      <c r="Q308" s="5" t="str">
        <f>VLOOKUP(P308,Mapping!$A$2:$B$17,2,FALSE)</f>
        <v>Texas</v>
      </c>
      <c r="R308" s="3">
        <v>7998599</v>
      </c>
      <c r="S308" s="3">
        <v>278449</v>
      </c>
    </row>
    <row r="309" ht="12.75" spans="1:19">
      <c r="A309" s="19">
        <v>43926</v>
      </c>
      <c r="B309" s="3" t="s">
        <v>255</v>
      </c>
      <c r="C309" s="3">
        <v>65209</v>
      </c>
      <c r="D309" s="3">
        <v>1028</v>
      </c>
      <c r="E309" s="3">
        <v>4579</v>
      </c>
      <c r="F309" s="3">
        <v>12701</v>
      </c>
      <c r="G309" s="3">
        <v>1765</v>
      </c>
      <c r="H309" s="3">
        <v>52375</v>
      </c>
      <c r="I309" s="3">
        <v>137985</v>
      </c>
      <c r="J309" s="3">
        <v>2672124</v>
      </c>
      <c r="K309" s="3">
        <v>89245</v>
      </c>
      <c r="L309" s="3">
        <v>430</v>
      </c>
      <c r="M309" s="3">
        <v>4852</v>
      </c>
      <c r="N309" s="3">
        <v>1183140</v>
      </c>
      <c r="O309" s="3">
        <v>22195</v>
      </c>
      <c r="P309" s="3">
        <v>56</v>
      </c>
      <c r="Q309" s="5" t="str">
        <f>VLOOKUP(P309,Mapping!$A$2:$B$17,2,FALSE)</f>
        <v>Texas</v>
      </c>
      <c r="R309" s="3">
        <v>7720150</v>
      </c>
      <c r="S309" s="3">
        <v>236185</v>
      </c>
    </row>
    <row r="310" ht="12.75" spans="1:19">
      <c r="A310" s="19">
        <v>43895</v>
      </c>
      <c r="B310" s="3" t="s">
        <v>255</v>
      </c>
      <c r="C310" s="3">
        <v>64181</v>
      </c>
      <c r="D310" s="3">
        <v>1248</v>
      </c>
      <c r="E310" s="3">
        <v>4502</v>
      </c>
      <c r="F310" s="3">
        <v>12724</v>
      </c>
      <c r="G310" s="3">
        <v>1855</v>
      </c>
      <c r="H310" s="3">
        <v>52623</v>
      </c>
      <c r="I310" s="3">
        <v>136220</v>
      </c>
      <c r="J310" s="3">
        <v>2582879</v>
      </c>
      <c r="K310" s="3">
        <v>95643</v>
      </c>
      <c r="L310" s="3">
        <v>425</v>
      </c>
      <c r="M310" s="3">
        <v>4762</v>
      </c>
      <c r="N310" s="3">
        <v>1160945</v>
      </c>
      <c r="O310" s="3">
        <v>25789</v>
      </c>
      <c r="P310" s="3">
        <v>56</v>
      </c>
      <c r="Q310" s="5" t="str">
        <f>VLOOKUP(P310,Mapping!$A$2:$B$17,2,FALSE)</f>
        <v>Texas</v>
      </c>
      <c r="R310" s="3">
        <v>7483965</v>
      </c>
      <c r="S310" s="3">
        <v>240968</v>
      </c>
    </row>
    <row r="311" ht="12.75" spans="1:19">
      <c r="A311" s="19">
        <v>43866</v>
      </c>
      <c r="B311" s="3" t="s">
        <v>255</v>
      </c>
      <c r="C311" s="3">
        <v>62933</v>
      </c>
      <c r="D311" s="3">
        <v>1527</v>
      </c>
      <c r="E311" s="3">
        <v>4386</v>
      </c>
      <c r="F311" s="3">
        <v>12904</v>
      </c>
      <c r="G311" s="3">
        <v>1995</v>
      </c>
      <c r="H311" s="3">
        <v>54008</v>
      </c>
      <c r="I311" s="3">
        <v>134365</v>
      </c>
      <c r="J311" s="3">
        <v>2487236</v>
      </c>
      <c r="K311" s="3">
        <v>79105</v>
      </c>
      <c r="L311" s="3">
        <v>375</v>
      </c>
      <c r="M311" s="3">
        <v>4846</v>
      </c>
      <c r="N311" s="3">
        <v>1135156</v>
      </c>
      <c r="O311" s="3">
        <v>29196</v>
      </c>
      <c r="P311" s="3">
        <v>56</v>
      </c>
      <c r="Q311" s="5" t="str">
        <f>VLOOKUP(P311,Mapping!$A$2:$B$17,2,FALSE)</f>
        <v>Texas</v>
      </c>
      <c r="R311" s="3">
        <v>7242997</v>
      </c>
      <c r="S311" s="3">
        <v>272239</v>
      </c>
    </row>
    <row r="312" ht="12.75" spans="1:19">
      <c r="A312" s="19">
        <v>43835</v>
      </c>
      <c r="B312" s="3" t="s">
        <v>255</v>
      </c>
      <c r="C312" s="3">
        <v>61406</v>
      </c>
      <c r="D312" s="3">
        <v>1809</v>
      </c>
      <c r="E312" s="3">
        <v>4300</v>
      </c>
      <c r="F312" s="3">
        <v>12861</v>
      </c>
      <c r="G312" s="3">
        <v>9874</v>
      </c>
      <c r="H312" s="3">
        <v>54897</v>
      </c>
      <c r="I312" s="3">
        <v>132370</v>
      </c>
      <c r="J312" s="3">
        <v>2408131</v>
      </c>
      <c r="K312" s="3">
        <v>104558</v>
      </c>
      <c r="L312" s="3">
        <v>376</v>
      </c>
      <c r="M312" s="3">
        <v>4712</v>
      </c>
      <c r="N312" s="3">
        <v>1105960</v>
      </c>
      <c r="O312" s="3">
        <v>32808</v>
      </c>
      <c r="P312" s="3">
        <v>56</v>
      </c>
      <c r="Q312" s="5" t="str">
        <f>VLOOKUP(P312,Mapping!$A$2:$B$17,2,FALSE)</f>
        <v>Texas</v>
      </c>
      <c r="R312" s="3">
        <v>6970758</v>
      </c>
      <c r="S312" s="3">
        <v>285823</v>
      </c>
    </row>
    <row r="313" ht="12.75" spans="1:19">
      <c r="A313" s="3" t="s">
        <v>274</v>
      </c>
      <c r="B313" s="3" t="s">
        <v>275</v>
      </c>
      <c r="C313" s="3">
        <v>59597</v>
      </c>
      <c r="D313" s="3">
        <v>2160</v>
      </c>
      <c r="E313" s="3">
        <v>4192</v>
      </c>
      <c r="F313" s="3">
        <v>13246</v>
      </c>
      <c r="G313" s="3">
        <v>2382</v>
      </c>
      <c r="H313" s="3">
        <v>54905</v>
      </c>
      <c r="I313" s="3">
        <v>122496</v>
      </c>
      <c r="J313" s="3">
        <v>2303573</v>
      </c>
      <c r="K313" s="3">
        <v>81678</v>
      </c>
      <c r="L313" s="3">
        <v>373</v>
      </c>
      <c r="M313" s="3">
        <v>4708</v>
      </c>
      <c r="N313" s="3">
        <v>1073152</v>
      </c>
      <c r="O313" s="3">
        <v>30046</v>
      </c>
      <c r="P313" s="3">
        <v>56</v>
      </c>
      <c r="Q313" s="5" t="str">
        <f>VLOOKUP(P313,Mapping!$A$2:$B$17,2,FALSE)</f>
        <v>Texas</v>
      </c>
      <c r="R313" s="3">
        <v>6684935</v>
      </c>
      <c r="S313" s="3">
        <v>275561</v>
      </c>
    </row>
    <row r="314" ht="12.75" spans="1:19">
      <c r="A314" s="3" t="s">
        <v>276</v>
      </c>
      <c r="B314" s="3" t="s">
        <v>275</v>
      </c>
      <c r="C314" s="3">
        <v>57437</v>
      </c>
      <c r="D314" s="3">
        <v>2676</v>
      </c>
      <c r="E314" s="3">
        <v>4093</v>
      </c>
      <c r="F314" s="3">
        <v>13550</v>
      </c>
      <c r="G314" s="3">
        <v>2946</v>
      </c>
      <c r="H314" s="3">
        <v>56009</v>
      </c>
      <c r="I314" s="3">
        <v>120114</v>
      </c>
      <c r="J314" s="3">
        <v>2221895</v>
      </c>
      <c r="K314" s="3">
        <v>87461</v>
      </c>
      <c r="L314" s="3">
        <v>365</v>
      </c>
      <c r="M314" s="3">
        <v>4803</v>
      </c>
      <c r="N314" s="3">
        <v>1043106</v>
      </c>
      <c r="O314" s="3">
        <v>26176</v>
      </c>
      <c r="P314" s="3">
        <v>56</v>
      </c>
      <c r="Q314" s="5" t="str">
        <f>VLOOKUP(P314,Mapping!$A$2:$B$17,2,FALSE)</f>
        <v>Texas</v>
      </c>
      <c r="R314" s="3">
        <v>6409374</v>
      </c>
      <c r="S314" s="3">
        <v>256119</v>
      </c>
    </row>
    <row r="315" ht="12.75" spans="1:19">
      <c r="A315" s="3" t="s">
        <v>277</v>
      </c>
      <c r="B315" s="3" t="s">
        <v>275</v>
      </c>
      <c r="C315" s="3">
        <v>54761</v>
      </c>
      <c r="D315" s="3">
        <v>2078</v>
      </c>
      <c r="E315" s="3">
        <v>3798</v>
      </c>
      <c r="F315" s="3">
        <v>13562</v>
      </c>
      <c r="G315" s="3">
        <v>2014</v>
      </c>
      <c r="H315" s="3">
        <v>56034</v>
      </c>
      <c r="I315" s="3">
        <v>117168</v>
      </c>
      <c r="J315" s="3">
        <v>2134434</v>
      </c>
      <c r="K315" s="3">
        <v>69320</v>
      </c>
      <c r="L315" s="3">
        <v>252</v>
      </c>
      <c r="M315" s="3">
        <v>4760</v>
      </c>
      <c r="N315" s="3">
        <v>1016930</v>
      </c>
      <c r="O315" s="3">
        <v>25234</v>
      </c>
      <c r="P315" s="3">
        <v>56</v>
      </c>
      <c r="Q315" s="5" t="str">
        <f>VLOOKUP(P315,Mapping!$A$2:$B$17,2,FALSE)</f>
        <v>Texas</v>
      </c>
      <c r="R315" s="3">
        <v>6153255</v>
      </c>
      <c r="S315" s="3">
        <v>216665</v>
      </c>
    </row>
    <row r="316" ht="12.75" spans="1:19">
      <c r="A316" s="3" t="s">
        <v>278</v>
      </c>
      <c r="B316" s="3" t="s">
        <v>275</v>
      </c>
      <c r="C316" s="3">
        <v>52683</v>
      </c>
      <c r="D316" s="3">
        <v>1290</v>
      </c>
      <c r="E316" s="3">
        <v>3720</v>
      </c>
      <c r="F316" s="3">
        <v>13812</v>
      </c>
      <c r="G316" s="3">
        <v>2245</v>
      </c>
      <c r="H316" s="3">
        <v>56183</v>
      </c>
      <c r="I316" s="3">
        <v>115154</v>
      </c>
      <c r="J316" s="3">
        <v>2065114</v>
      </c>
      <c r="K316" s="3">
        <v>62965</v>
      </c>
      <c r="L316" s="3">
        <v>252</v>
      </c>
      <c r="M316" s="3">
        <v>4867</v>
      </c>
      <c r="N316" s="3">
        <v>991696</v>
      </c>
      <c r="O316" s="3">
        <v>22407</v>
      </c>
      <c r="P316" s="3">
        <v>56</v>
      </c>
      <c r="Q316" s="5" t="str">
        <f>VLOOKUP(P316,Mapping!$A$2:$B$17,2,FALSE)</f>
        <v>Texas</v>
      </c>
      <c r="R316" s="3">
        <v>5936590</v>
      </c>
      <c r="S316" s="3">
        <v>194539</v>
      </c>
    </row>
    <row r="317" ht="12.75" spans="1:19">
      <c r="A317" s="3" t="s">
        <v>279</v>
      </c>
      <c r="B317" s="3" t="s">
        <v>275</v>
      </c>
      <c r="C317" s="3">
        <v>51393</v>
      </c>
      <c r="D317" s="3">
        <v>1219</v>
      </c>
      <c r="E317" s="3">
        <v>2571</v>
      </c>
      <c r="F317" s="3">
        <v>14093</v>
      </c>
      <c r="G317" s="3">
        <v>2215</v>
      </c>
      <c r="H317" s="3">
        <v>56161</v>
      </c>
      <c r="I317" s="3">
        <v>112909</v>
      </c>
      <c r="J317" s="3">
        <v>2002149</v>
      </c>
      <c r="K317" s="3">
        <v>75323</v>
      </c>
      <c r="L317" s="3">
        <v>227</v>
      </c>
      <c r="M317" s="3">
        <v>5119</v>
      </c>
      <c r="N317" s="3">
        <v>969289</v>
      </c>
      <c r="O317" s="3">
        <v>27314</v>
      </c>
      <c r="P317" s="3">
        <v>56</v>
      </c>
      <c r="Q317" s="5" t="str">
        <f>VLOOKUP(P317,Mapping!$A$2:$B$17,2,FALSE)</f>
        <v>Texas</v>
      </c>
      <c r="R317" s="3">
        <v>5742051</v>
      </c>
      <c r="S317" s="3">
        <v>205794</v>
      </c>
    </row>
    <row r="318" ht="12.75" spans="1:19">
      <c r="A318" s="3" t="s">
        <v>280</v>
      </c>
      <c r="B318" s="3" t="s">
        <v>275</v>
      </c>
      <c r="C318" s="3">
        <v>50174</v>
      </c>
      <c r="D318" s="3">
        <v>1629</v>
      </c>
      <c r="E318" s="3">
        <v>2516</v>
      </c>
      <c r="F318" s="3">
        <v>14411</v>
      </c>
      <c r="G318" s="3">
        <v>2297</v>
      </c>
      <c r="H318" s="3">
        <v>57340</v>
      </c>
      <c r="I318" s="3">
        <v>110694</v>
      </c>
      <c r="J318" s="3">
        <v>1926826</v>
      </c>
      <c r="K318" s="3">
        <v>104803</v>
      </c>
      <c r="L318" s="3">
        <v>227</v>
      </c>
      <c r="M318" s="3">
        <v>5266</v>
      </c>
      <c r="N318" s="3">
        <v>941975</v>
      </c>
      <c r="O318" s="3">
        <v>35734</v>
      </c>
      <c r="P318" s="3">
        <v>56</v>
      </c>
      <c r="Q318" s="5" t="str">
        <f>VLOOKUP(P318,Mapping!$A$2:$B$17,2,FALSE)</f>
        <v>Texas</v>
      </c>
      <c r="R318" s="3">
        <v>5536257</v>
      </c>
      <c r="S318" s="3">
        <v>276303</v>
      </c>
    </row>
    <row r="319" ht="12.75" spans="1:19">
      <c r="A319" s="3" t="s">
        <v>281</v>
      </c>
      <c r="B319" s="3" t="s">
        <v>275</v>
      </c>
      <c r="C319" s="3">
        <v>48545</v>
      </c>
      <c r="D319" s="3">
        <v>1974</v>
      </c>
      <c r="E319" s="3">
        <v>2468</v>
      </c>
      <c r="F319" s="3">
        <v>14623</v>
      </c>
      <c r="G319" s="3">
        <v>2388</v>
      </c>
      <c r="H319" s="3">
        <v>57370</v>
      </c>
      <c r="I319" s="3">
        <v>108397</v>
      </c>
      <c r="J319" s="3">
        <v>1822023</v>
      </c>
      <c r="K319" s="3">
        <v>83279</v>
      </c>
      <c r="L319" s="3">
        <v>227</v>
      </c>
      <c r="M319" s="3">
        <v>5194</v>
      </c>
      <c r="N319" s="3">
        <v>906241</v>
      </c>
      <c r="O319" s="3">
        <v>34226</v>
      </c>
      <c r="P319" s="3">
        <v>56</v>
      </c>
      <c r="Q319" s="5" t="str">
        <f>VLOOKUP(P319,Mapping!$A$2:$B$17,2,FALSE)</f>
        <v>Texas</v>
      </c>
      <c r="R319" s="3">
        <v>5259954</v>
      </c>
      <c r="S319" s="3">
        <v>245379</v>
      </c>
    </row>
    <row r="320" ht="12.75" spans="1:19">
      <c r="A320" s="3" t="s">
        <v>282</v>
      </c>
      <c r="B320" s="3" t="s">
        <v>275</v>
      </c>
      <c r="C320" s="3">
        <v>46571</v>
      </c>
      <c r="D320" s="3">
        <v>1809</v>
      </c>
      <c r="E320" s="3">
        <v>2428</v>
      </c>
      <c r="F320" s="3">
        <v>14737</v>
      </c>
      <c r="G320" s="3">
        <v>2820</v>
      </c>
      <c r="H320" s="3">
        <v>59214</v>
      </c>
      <c r="I320" s="3">
        <v>106009</v>
      </c>
      <c r="J320" s="3">
        <v>1738744</v>
      </c>
      <c r="K320" s="3">
        <v>64842</v>
      </c>
      <c r="L320" s="3">
        <v>227</v>
      </c>
      <c r="M320" s="3">
        <v>5463</v>
      </c>
      <c r="N320" s="3">
        <v>872015</v>
      </c>
      <c r="O320" s="3">
        <v>31953</v>
      </c>
      <c r="P320" s="3">
        <v>56</v>
      </c>
      <c r="Q320" s="5" t="str">
        <f>VLOOKUP(P320,Mapping!$A$2:$B$17,2,FALSE)</f>
        <v>Texas</v>
      </c>
      <c r="R320" s="3">
        <v>5014575</v>
      </c>
      <c r="S320" s="3">
        <v>218113</v>
      </c>
    </row>
    <row r="321" ht="12.75" spans="1:19">
      <c r="A321" s="3" t="s">
        <v>283</v>
      </c>
      <c r="B321" s="3" t="s">
        <v>275</v>
      </c>
      <c r="C321" s="3">
        <v>44762</v>
      </c>
      <c r="D321" s="3">
        <v>2085</v>
      </c>
      <c r="E321" s="3">
        <v>2370</v>
      </c>
      <c r="F321" s="3">
        <v>15016</v>
      </c>
      <c r="G321" s="3">
        <v>3086</v>
      </c>
      <c r="H321" s="3">
        <v>59207</v>
      </c>
      <c r="I321" s="3">
        <v>103189</v>
      </c>
      <c r="J321" s="3">
        <v>1673902</v>
      </c>
      <c r="K321" s="3">
        <v>-214153</v>
      </c>
      <c r="L321" s="3">
        <v>227</v>
      </c>
      <c r="M321" s="3">
        <v>5474</v>
      </c>
      <c r="N321" s="3">
        <v>840062</v>
      </c>
      <c r="O321" s="3">
        <v>29176</v>
      </c>
      <c r="P321" s="3">
        <v>56</v>
      </c>
      <c r="Q321" s="5" t="str">
        <f>VLOOKUP(P321,Mapping!$A$2:$B$17,2,FALSE)</f>
        <v>Texas</v>
      </c>
      <c r="R321" s="3">
        <v>4796462</v>
      </c>
      <c r="S321" s="3">
        <v>334406</v>
      </c>
    </row>
    <row r="322" ht="12.75" spans="1:19">
      <c r="A322" s="3" t="s">
        <v>284</v>
      </c>
      <c r="B322" s="3" t="s">
        <v>275</v>
      </c>
      <c r="C322" s="3">
        <v>42677</v>
      </c>
      <c r="D322" s="3">
        <v>2479</v>
      </c>
      <c r="E322" s="3">
        <v>2315</v>
      </c>
      <c r="F322" s="3">
        <v>14945</v>
      </c>
      <c r="G322" s="3">
        <v>2736</v>
      </c>
      <c r="H322" s="3">
        <v>59779</v>
      </c>
      <c r="I322" s="3">
        <v>100103</v>
      </c>
      <c r="J322" s="3">
        <v>1888055</v>
      </c>
      <c r="K322" s="3">
        <v>63914</v>
      </c>
      <c r="L322" s="3">
        <v>214</v>
      </c>
      <c r="M322" s="3">
        <v>5514</v>
      </c>
      <c r="N322" s="3">
        <v>810886</v>
      </c>
      <c r="O322" s="3">
        <v>26039</v>
      </c>
      <c r="P322" s="3">
        <v>56</v>
      </c>
      <c r="Q322" s="5" t="str">
        <f>VLOOKUP(P322,Mapping!$A$2:$B$17,2,FALSE)</f>
        <v>Texas</v>
      </c>
      <c r="R322" s="3">
        <v>4462056</v>
      </c>
      <c r="S322" s="3">
        <v>166966</v>
      </c>
    </row>
    <row r="323" ht="12.75" spans="1:19">
      <c r="A323" s="3" t="s">
        <v>285</v>
      </c>
      <c r="B323" s="3" t="s">
        <v>275</v>
      </c>
      <c r="C323" s="3">
        <v>40198</v>
      </c>
      <c r="D323" s="3">
        <v>1816</v>
      </c>
      <c r="E323" s="3">
        <v>2193</v>
      </c>
      <c r="F323" s="3">
        <v>14463</v>
      </c>
      <c r="G323" s="3">
        <v>2309</v>
      </c>
      <c r="H323" s="3">
        <v>56721</v>
      </c>
      <c r="I323" s="3">
        <v>97367</v>
      </c>
      <c r="J323" s="3">
        <v>1824141</v>
      </c>
      <c r="K323" s="3">
        <v>70851</v>
      </c>
      <c r="L323" s="3">
        <v>214</v>
      </c>
      <c r="M323" s="3">
        <v>5569</v>
      </c>
      <c r="N323" s="3">
        <v>784847</v>
      </c>
      <c r="O323" s="3">
        <v>25967</v>
      </c>
      <c r="P323" s="3">
        <v>56</v>
      </c>
      <c r="Q323" s="5" t="str">
        <f>VLOOKUP(P323,Mapping!$A$2:$B$17,2,FALSE)</f>
        <v>Texas</v>
      </c>
      <c r="R323" s="3">
        <v>4295090</v>
      </c>
      <c r="S323" s="3">
        <v>144633</v>
      </c>
    </row>
    <row r="324" ht="12.75" spans="1:19">
      <c r="A324" s="3" t="s">
        <v>286</v>
      </c>
      <c r="B324" s="3" t="s">
        <v>275</v>
      </c>
      <c r="C324" s="3">
        <v>38382</v>
      </c>
      <c r="D324" s="3">
        <v>1763</v>
      </c>
      <c r="E324" s="3">
        <v>2145</v>
      </c>
      <c r="F324" s="3">
        <v>14385</v>
      </c>
      <c r="G324" s="3">
        <v>2177</v>
      </c>
      <c r="H324" s="3">
        <v>56497</v>
      </c>
      <c r="I324" s="3">
        <v>95058</v>
      </c>
      <c r="J324" s="3">
        <v>1753290</v>
      </c>
      <c r="K324" s="3">
        <v>69050</v>
      </c>
      <c r="L324" s="3">
        <v>214</v>
      </c>
      <c r="M324" s="3">
        <v>5603</v>
      </c>
      <c r="N324" s="3">
        <v>758880</v>
      </c>
      <c r="O324" s="3">
        <v>27523</v>
      </c>
      <c r="P324" s="3">
        <v>56</v>
      </c>
      <c r="Q324" s="5" t="str">
        <f>VLOOKUP(P324,Mapping!$A$2:$B$17,2,FALSE)</f>
        <v>Texas</v>
      </c>
      <c r="R324" s="3">
        <v>4150457</v>
      </c>
      <c r="S324" s="3">
        <v>148926</v>
      </c>
    </row>
    <row r="325" ht="12.75" spans="1:19">
      <c r="A325" s="3" t="s">
        <v>287</v>
      </c>
      <c r="B325" s="3" t="s">
        <v>275</v>
      </c>
      <c r="C325" s="3">
        <v>36619</v>
      </c>
      <c r="D325" s="3">
        <v>1895</v>
      </c>
      <c r="E325" s="3">
        <v>2096</v>
      </c>
      <c r="F325" s="3">
        <v>14764</v>
      </c>
      <c r="G325" s="3">
        <v>3440</v>
      </c>
      <c r="H325" s="3">
        <v>57799</v>
      </c>
      <c r="I325" s="3">
        <v>92881</v>
      </c>
      <c r="J325" s="3">
        <v>1684240</v>
      </c>
      <c r="K325" s="3">
        <v>70405</v>
      </c>
      <c r="L325" s="3">
        <v>205</v>
      </c>
      <c r="M325" s="3">
        <v>5733</v>
      </c>
      <c r="N325" s="3">
        <v>731357</v>
      </c>
      <c r="O325" s="3">
        <v>27950</v>
      </c>
      <c r="P325" s="3">
        <v>56</v>
      </c>
      <c r="Q325" s="5" t="str">
        <f>VLOOKUP(P325,Mapping!$A$2:$B$17,2,FALSE)</f>
        <v>Texas</v>
      </c>
      <c r="R325" s="3">
        <v>4001531</v>
      </c>
      <c r="S325" s="3">
        <v>171880</v>
      </c>
    </row>
    <row r="326" ht="12.75" spans="1:19">
      <c r="A326" s="3" t="s">
        <v>288</v>
      </c>
      <c r="B326" s="3" t="s">
        <v>275</v>
      </c>
      <c r="C326" s="3">
        <v>34724</v>
      </c>
      <c r="D326" s="3">
        <v>2118</v>
      </c>
      <c r="E326" s="3">
        <v>2052</v>
      </c>
      <c r="F326" s="3">
        <v>14910</v>
      </c>
      <c r="G326" s="3">
        <v>3366</v>
      </c>
      <c r="H326" s="3">
        <v>58892</v>
      </c>
      <c r="I326" s="3">
        <v>89441</v>
      </c>
      <c r="J326" s="3">
        <v>1613835</v>
      </c>
      <c r="K326" s="3">
        <v>69199</v>
      </c>
      <c r="L326" s="3">
        <v>187</v>
      </c>
      <c r="M326" s="3">
        <v>6098</v>
      </c>
      <c r="N326" s="3">
        <v>703407</v>
      </c>
      <c r="O326" s="3">
        <v>31984</v>
      </c>
      <c r="P326" s="3">
        <v>56</v>
      </c>
      <c r="Q326" s="5" t="str">
        <f>VLOOKUP(P326,Mapping!$A$2:$B$17,2,FALSE)</f>
        <v>Texas</v>
      </c>
      <c r="R326" s="3">
        <v>3829651</v>
      </c>
      <c r="S326" s="3">
        <v>172149</v>
      </c>
    </row>
    <row r="327" ht="12.75" spans="1:19">
      <c r="A327" s="3" t="s">
        <v>289</v>
      </c>
      <c r="B327" s="3" t="s">
        <v>275</v>
      </c>
      <c r="C327" s="3">
        <v>32606</v>
      </c>
      <c r="D327" s="3">
        <v>2194</v>
      </c>
      <c r="E327" s="3">
        <v>1834</v>
      </c>
      <c r="F327" s="3">
        <v>15136</v>
      </c>
      <c r="G327" s="3">
        <v>3172</v>
      </c>
      <c r="H327" s="3">
        <v>59496</v>
      </c>
      <c r="I327" s="3">
        <v>86075</v>
      </c>
      <c r="J327" s="3">
        <v>1544636</v>
      </c>
      <c r="K327" s="3">
        <v>79739</v>
      </c>
      <c r="L327" s="3">
        <v>176</v>
      </c>
      <c r="M327" s="3">
        <v>5940</v>
      </c>
      <c r="N327" s="3">
        <v>671423</v>
      </c>
      <c r="O327" s="3">
        <v>31527</v>
      </c>
      <c r="P327" s="3">
        <v>56</v>
      </c>
      <c r="Q327" s="5" t="str">
        <f>VLOOKUP(P327,Mapping!$A$2:$B$17,2,FALSE)</f>
        <v>Texas</v>
      </c>
      <c r="R327" s="3">
        <v>3657502</v>
      </c>
      <c r="S327" s="3">
        <v>183046</v>
      </c>
    </row>
    <row r="328" ht="12.75" spans="1:19">
      <c r="A328" s="3" t="s">
        <v>290</v>
      </c>
      <c r="B328" s="3" t="s">
        <v>275</v>
      </c>
      <c r="C328" s="3">
        <v>30412</v>
      </c>
      <c r="D328" s="3">
        <v>2545</v>
      </c>
      <c r="E328" s="3">
        <v>1783</v>
      </c>
      <c r="F328" s="3">
        <v>14639</v>
      </c>
      <c r="G328" s="3">
        <v>3502</v>
      </c>
      <c r="H328" s="3">
        <v>59930</v>
      </c>
      <c r="I328" s="3">
        <v>82903</v>
      </c>
      <c r="J328" s="3">
        <v>1464897</v>
      </c>
      <c r="K328" s="3">
        <v>57904</v>
      </c>
      <c r="L328" s="3">
        <v>223</v>
      </c>
      <c r="M328" s="3">
        <v>6033</v>
      </c>
      <c r="N328" s="3">
        <v>639896</v>
      </c>
      <c r="O328" s="3">
        <v>29983</v>
      </c>
      <c r="P328" s="3">
        <v>56</v>
      </c>
      <c r="Q328" s="5" t="str">
        <f>VLOOKUP(P328,Mapping!$A$2:$B$17,2,FALSE)</f>
        <v>Texas</v>
      </c>
      <c r="R328" s="3">
        <v>3474456</v>
      </c>
      <c r="S328" s="3">
        <v>149278</v>
      </c>
    </row>
    <row r="329" ht="12.75" spans="1:19">
      <c r="A329" s="3" t="s">
        <v>291</v>
      </c>
      <c r="B329" s="3" t="s">
        <v>275</v>
      </c>
      <c r="C329" s="3">
        <v>27867</v>
      </c>
      <c r="D329" s="3">
        <v>2352</v>
      </c>
      <c r="E329" s="3">
        <v>1715</v>
      </c>
      <c r="F329" s="3">
        <v>14047</v>
      </c>
      <c r="G329" s="3">
        <v>3172</v>
      </c>
      <c r="H329" s="3">
        <v>59610</v>
      </c>
      <c r="I329" s="3">
        <v>79401</v>
      </c>
      <c r="J329" s="3">
        <v>1406993</v>
      </c>
      <c r="K329" s="3">
        <v>73584</v>
      </c>
      <c r="L329" s="3">
        <v>221</v>
      </c>
      <c r="M329" s="3">
        <v>5981</v>
      </c>
      <c r="N329" s="3">
        <v>609913</v>
      </c>
      <c r="O329" s="3">
        <v>25912</v>
      </c>
      <c r="P329" s="3">
        <v>56</v>
      </c>
      <c r="Q329" s="5" t="str">
        <f>VLOOKUP(P329,Mapping!$A$2:$B$17,2,FALSE)</f>
        <v>Texas</v>
      </c>
      <c r="R329" s="3">
        <v>3325178</v>
      </c>
      <c r="S329" s="3">
        <v>160255</v>
      </c>
    </row>
    <row r="330" ht="12.75" spans="1:19">
      <c r="A330" s="3" t="s">
        <v>292</v>
      </c>
      <c r="B330" s="3" t="s">
        <v>275</v>
      </c>
      <c r="C330" s="3">
        <v>25515</v>
      </c>
      <c r="D330" s="3">
        <v>1633</v>
      </c>
      <c r="E330" s="3">
        <v>1622</v>
      </c>
      <c r="F330" s="3">
        <v>13605</v>
      </c>
      <c r="G330" s="3">
        <v>4491</v>
      </c>
      <c r="H330" s="3">
        <v>56211</v>
      </c>
      <c r="I330" s="3">
        <v>76229</v>
      </c>
      <c r="J330" s="3">
        <v>1333409</v>
      </c>
      <c r="K330" s="3">
        <v>58602</v>
      </c>
      <c r="L330" s="3">
        <v>208</v>
      </c>
      <c r="M330" s="3">
        <v>6170</v>
      </c>
      <c r="N330" s="3">
        <v>584001</v>
      </c>
      <c r="O330" s="3">
        <v>24252</v>
      </c>
      <c r="P330" s="3">
        <v>56</v>
      </c>
      <c r="Q330" s="5" t="str">
        <f>VLOOKUP(P330,Mapping!$A$2:$B$17,2,FALSE)</f>
        <v>Texas</v>
      </c>
      <c r="R330" s="3">
        <v>3164923</v>
      </c>
      <c r="S330" s="3">
        <v>125624</v>
      </c>
    </row>
    <row r="331" ht="12.75" spans="1:19">
      <c r="A331" s="19">
        <v>44169</v>
      </c>
      <c r="B331" s="3" t="s">
        <v>275</v>
      </c>
      <c r="C331" s="3">
        <v>23882</v>
      </c>
      <c r="D331" s="3">
        <v>1700</v>
      </c>
      <c r="E331" s="3">
        <v>1449</v>
      </c>
      <c r="F331" s="3">
        <v>13597</v>
      </c>
      <c r="G331" s="3">
        <v>3322</v>
      </c>
      <c r="H331" s="3">
        <v>55294</v>
      </c>
      <c r="I331" s="3">
        <v>71738</v>
      </c>
      <c r="J331" s="3">
        <v>1274807</v>
      </c>
      <c r="K331" s="3">
        <v>67738</v>
      </c>
      <c r="L331" s="3">
        <v>158</v>
      </c>
      <c r="M331" s="3">
        <v>5962</v>
      </c>
      <c r="N331" s="3">
        <v>559749</v>
      </c>
      <c r="O331" s="3">
        <v>28127</v>
      </c>
      <c r="P331" s="3">
        <v>56</v>
      </c>
      <c r="Q331" s="5" t="str">
        <f>VLOOKUP(P331,Mapping!$A$2:$B$17,2,FALSE)</f>
        <v>Texas</v>
      </c>
      <c r="R331" s="3">
        <v>3039299</v>
      </c>
      <c r="S331" s="3">
        <v>140609</v>
      </c>
    </row>
    <row r="332" ht="12.75" spans="1:19">
      <c r="A332" s="19">
        <v>44139</v>
      </c>
      <c r="B332" s="3" t="s">
        <v>275</v>
      </c>
      <c r="C332" s="3">
        <v>22182</v>
      </c>
      <c r="D332" s="3">
        <v>2075</v>
      </c>
      <c r="E332" s="3">
        <v>1399</v>
      </c>
      <c r="F332" s="3">
        <v>13293</v>
      </c>
      <c r="G332" s="3">
        <v>3735</v>
      </c>
      <c r="H332" s="3">
        <v>55563</v>
      </c>
      <c r="I332" s="3">
        <v>68416</v>
      </c>
      <c r="J332" s="3">
        <v>1207069</v>
      </c>
      <c r="K332" s="3">
        <v>62940</v>
      </c>
      <c r="L332" s="3">
        <v>152</v>
      </c>
      <c r="M332" s="3">
        <v>5986</v>
      </c>
      <c r="N332" s="3">
        <v>531622</v>
      </c>
      <c r="O332" s="3">
        <v>31282</v>
      </c>
      <c r="P332" s="3">
        <v>56</v>
      </c>
      <c r="Q332" s="5" t="str">
        <f>VLOOKUP(P332,Mapping!$A$2:$B$17,2,FALSE)</f>
        <v>Texas</v>
      </c>
      <c r="R332" s="3">
        <v>2898690</v>
      </c>
      <c r="S332" s="3">
        <v>158723</v>
      </c>
    </row>
    <row r="333" ht="12.75" spans="1:19">
      <c r="A333" s="19">
        <v>44108</v>
      </c>
      <c r="B333" s="3" t="s">
        <v>275</v>
      </c>
      <c r="C333" s="3">
        <v>20107</v>
      </c>
      <c r="D333" s="3">
        <v>2083</v>
      </c>
      <c r="E333" s="3">
        <v>1179</v>
      </c>
      <c r="F333" s="3">
        <v>12693</v>
      </c>
      <c r="G333" s="3">
        <v>4911</v>
      </c>
      <c r="H333" s="3">
        <v>53167</v>
      </c>
      <c r="I333" s="3">
        <v>64681</v>
      </c>
      <c r="J333" s="3">
        <v>1144129</v>
      </c>
      <c r="K333" s="3">
        <v>56160</v>
      </c>
      <c r="L333" s="3">
        <v>39</v>
      </c>
      <c r="M333" s="3">
        <v>5937</v>
      </c>
      <c r="N333" s="3">
        <v>500340</v>
      </c>
      <c r="O333" s="3">
        <v>33732</v>
      </c>
      <c r="P333" s="3">
        <v>56</v>
      </c>
      <c r="Q333" s="5" t="str">
        <f>VLOOKUP(P333,Mapping!$A$2:$B$17,2,FALSE)</f>
        <v>Texas</v>
      </c>
      <c r="R333" s="3">
        <v>2739967</v>
      </c>
      <c r="S333" s="3">
        <v>155676</v>
      </c>
    </row>
    <row r="334" ht="12.75" spans="1:19">
      <c r="A334" s="19">
        <v>44078</v>
      </c>
      <c r="B334" s="3" t="s">
        <v>275</v>
      </c>
      <c r="C334" s="3">
        <v>18024</v>
      </c>
      <c r="D334" s="3">
        <v>2051</v>
      </c>
      <c r="E334" s="3">
        <v>918</v>
      </c>
      <c r="F334" s="3">
        <v>12445</v>
      </c>
      <c r="G334" s="3">
        <v>3829</v>
      </c>
      <c r="H334" s="3">
        <v>51323</v>
      </c>
      <c r="I334" s="3">
        <v>59770</v>
      </c>
      <c r="J334" s="3">
        <v>1087969</v>
      </c>
      <c r="K334" s="3">
        <v>82730</v>
      </c>
      <c r="L334" s="3">
        <v>39</v>
      </c>
      <c r="M334" s="3">
        <v>5798</v>
      </c>
      <c r="N334" s="3">
        <v>466608</v>
      </c>
      <c r="O334" s="3">
        <v>34961</v>
      </c>
      <c r="P334" s="3">
        <v>56</v>
      </c>
      <c r="Q334" s="5" t="str">
        <f>VLOOKUP(P334,Mapping!$A$2:$B$17,2,FALSE)</f>
        <v>Texas</v>
      </c>
      <c r="R334" s="3">
        <v>2584291</v>
      </c>
      <c r="S334" s="3">
        <v>170558</v>
      </c>
    </row>
    <row r="335" ht="12.75" spans="1:19">
      <c r="A335" s="19">
        <v>44047</v>
      </c>
      <c r="B335" s="3" t="s">
        <v>275</v>
      </c>
      <c r="C335" s="3">
        <v>15973</v>
      </c>
      <c r="D335" s="3">
        <v>2003</v>
      </c>
      <c r="E335" s="3">
        <v>862</v>
      </c>
      <c r="F335" s="3">
        <v>10276</v>
      </c>
      <c r="G335" s="3">
        <v>4387</v>
      </c>
      <c r="H335" s="3">
        <v>45359</v>
      </c>
      <c r="I335" s="3">
        <v>55941</v>
      </c>
      <c r="J335" s="3">
        <v>1005239</v>
      </c>
      <c r="K335" s="3">
        <v>68030</v>
      </c>
      <c r="L335" s="3">
        <v>39</v>
      </c>
      <c r="M335" s="3">
        <v>4142</v>
      </c>
      <c r="N335" s="3">
        <v>431647</v>
      </c>
      <c r="O335" s="3">
        <v>30996</v>
      </c>
      <c r="P335" s="3">
        <v>56</v>
      </c>
      <c r="Q335" s="5" t="str">
        <f>VLOOKUP(P335,Mapping!$A$2:$B$17,2,FALSE)</f>
        <v>Texas</v>
      </c>
      <c r="R335" s="3">
        <v>2413733</v>
      </c>
      <c r="S335" s="3">
        <v>165594</v>
      </c>
    </row>
    <row r="336" ht="12.75" spans="1:19">
      <c r="A336" s="19">
        <v>44016</v>
      </c>
      <c r="B336" s="3" t="s">
        <v>275</v>
      </c>
      <c r="C336" s="3">
        <v>13970</v>
      </c>
      <c r="D336" s="3">
        <v>2038</v>
      </c>
      <c r="E336" s="3">
        <v>738</v>
      </c>
      <c r="F336" s="3">
        <v>9978</v>
      </c>
      <c r="G336" s="3">
        <v>2931</v>
      </c>
      <c r="H336" s="3">
        <v>43849</v>
      </c>
      <c r="I336" s="3">
        <v>51554</v>
      </c>
      <c r="J336" s="3">
        <v>937209</v>
      </c>
      <c r="K336" s="3">
        <v>78959</v>
      </c>
      <c r="L336" s="3">
        <v>43</v>
      </c>
      <c r="M336" s="3">
        <v>4047</v>
      </c>
      <c r="N336" s="3">
        <v>400651</v>
      </c>
      <c r="O336" s="3">
        <v>30430</v>
      </c>
      <c r="P336" s="3">
        <v>56</v>
      </c>
      <c r="Q336" s="5" t="str">
        <f>VLOOKUP(P336,Mapping!$A$2:$B$17,2,FALSE)</f>
        <v>Texas</v>
      </c>
      <c r="R336" s="3">
        <v>2248139</v>
      </c>
      <c r="S336" s="3">
        <v>170116</v>
      </c>
    </row>
    <row r="337" ht="12.75" spans="1:19">
      <c r="A337" s="19">
        <v>43986</v>
      </c>
      <c r="B337" s="3" t="s">
        <v>275</v>
      </c>
      <c r="C337" s="3">
        <v>11932</v>
      </c>
      <c r="D337" s="3">
        <v>1314</v>
      </c>
      <c r="E337" s="3">
        <v>663</v>
      </c>
      <c r="F337" s="3">
        <v>7079</v>
      </c>
      <c r="G337" s="3">
        <v>2962</v>
      </c>
      <c r="H337" s="3">
        <v>36159</v>
      </c>
      <c r="I337" s="3">
        <v>48623</v>
      </c>
      <c r="J337" s="3">
        <v>858250</v>
      </c>
      <c r="K337" s="3">
        <v>69818</v>
      </c>
      <c r="L337" s="3">
        <v>39</v>
      </c>
      <c r="M337" s="3">
        <v>2961</v>
      </c>
      <c r="N337" s="3">
        <v>370221</v>
      </c>
      <c r="O337" s="3">
        <v>28262</v>
      </c>
      <c r="P337" s="3">
        <v>56</v>
      </c>
      <c r="Q337" s="5" t="str">
        <f>VLOOKUP(P337,Mapping!$A$2:$B$17,2,FALSE)</f>
        <v>Texas</v>
      </c>
      <c r="R337" s="3">
        <v>2078023</v>
      </c>
      <c r="S337" s="3">
        <v>137710</v>
      </c>
    </row>
    <row r="338" ht="12.75" spans="1:19">
      <c r="A338" s="19">
        <v>43955</v>
      </c>
      <c r="B338" s="3" t="s">
        <v>275</v>
      </c>
      <c r="C338" s="3">
        <v>10618</v>
      </c>
      <c r="D338" s="3">
        <v>1342</v>
      </c>
      <c r="E338" s="3">
        <v>609</v>
      </c>
      <c r="F338" s="3">
        <v>5811</v>
      </c>
      <c r="G338" s="3">
        <v>3953</v>
      </c>
      <c r="H338" s="3">
        <v>32180</v>
      </c>
      <c r="I338" s="3">
        <v>45661</v>
      </c>
      <c r="J338" s="3">
        <v>788432</v>
      </c>
      <c r="K338" s="3">
        <v>33778</v>
      </c>
      <c r="L338" s="3">
        <v>39</v>
      </c>
      <c r="M338" s="3">
        <v>650</v>
      </c>
      <c r="N338" s="3">
        <v>341959</v>
      </c>
      <c r="O338" s="3">
        <v>25877</v>
      </c>
      <c r="P338" s="3">
        <v>56</v>
      </c>
      <c r="Q338" s="5" t="str">
        <f>VLOOKUP(P338,Mapping!$A$2:$B$17,2,FALSE)</f>
        <v>Texas</v>
      </c>
      <c r="R338" s="3">
        <v>1940313</v>
      </c>
      <c r="S338" s="3">
        <v>129555</v>
      </c>
    </row>
    <row r="339" ht="12.75" spans="1:19">
      <c r="A339" s="19">
        <v>43925</v>
      </c>
      <c r="B339" s="3" t="s">
        <v>275</v>
      </c>
      <c r="C339" s="3">
        <v>9276</v>
      </c>
      <c r="D339" s="3">
        <v>1478</v>
      </c>
      <c r="E339" s="3">
        <v>403</v>
      </c>
      <c r="F339" s="3">
        <v>5500</v>
      </c>
      <c r="G339" s="3">
        <v>4993</v>
      </c>
      <c r="H339" s="3">
        <v>30456</v>
      </c>
      <c r="I339" s="3">
        <v>41708</v>
      </c>
      <c r="J339" s="3">
        <v>754654</v>
      </c>
      <c r="K339" s="3">
        <v>143471</v>
      </c>
      <c r="L339" s="3">
        <v>39</v>
      </c>
      <c r="M339" s="3">
        <v>656</v>
      </c>
      <c r="N339" s="3">
        <v>316082</v>
      </c>
      <c r="O339" s="3">
        <v>33102</v>
      </c>
      <c r="P339" s="3">
        <v>56</v>
      </c>
      <c r="Q339" s="5" t="str">
        <f>VLOOKUP(P339,Mapping!$A$2:$B$17,2,FALSE)</f>
        <v>Texas</v>
      </c>
      <c r="R339" s="3">
        <v>1810758</v>
      </c>
      <c r="S339" s="3">
        <v>231172</v>
      </c>
    </row>
    <row r="340" ht="12.75" spans="1:19">
      <c r="A340" s="19">
        <v>43894</v>
      </c>
      <c r="B340" s="3" t="s">
        <v>275</v>
      </c>
      <c r="C340" s="3">
        <v>7798</v>
      </c>
      <c r="D340" s="3">
        <v>1287</v>
      </c>
      <c r="E340" s="3">
        <v>335</v>
      </c>
      <c r="F340" s="3">
        <v>4928</v>
      </c>
      <c r="G340" s="3">
        <v>4621</v>
      </c>
      <c r="H340" s="3">
        <v>25723</v>
      </c>
      <c r="I340" s="3">
        <v>36715</v>
      </c>
      <c r="J340" s="3">
        <v>611183</v>
      </c>
      <c r="K340" s="3">
        <v>54867</v>
      </c>
      <c r="L340" s="3">
        <v>39</v>
      </c>
      <c r="M340" s="3">
        <v>623</v>
      </c>
      <c r="N340" s="3">
        <v>282980</v>
      </c>
      <c r="O340" s="3">
        <v>31838</v>
      </c>
      <c r="P340" s="3">
        <v>56</v>
      </c>
      <c r="Q340" s="5" t="str">
        <f>VLOOKUP(P340,Mapping!$A$2:$B$17,2,FALSE)</f>
        <v>Texas</v>
      </c>
      <c r="R340" s="3">
        <v>1579586</v>
      </c>
      <c r="S340" s="3">
        <v>142351</v>
      </c>
    </row>
    <row r="341" ht="12.75" spans="1:19">
      <c r="A341" s="19">
        <v>43865</v>
      </c>
      <c r="B341" s="3" t="s">
        <v>275</v>
      </c>
      <c r="C341" s="3">
        <v>6511</v>
      </c>
      <c r="D341" s="3">
        <v>1175</v>
      </c>
      <c r="E341" s="3">
        <v>305</v>
      </c>
      <c r="F341" s="3">
        <v>4513</v>
      </c>
      <c r="G341" s="3">
        <v>4164</v>
      </c>
      <c r="H341" s="3">
        <v>22995</v>
      </c>
      <c r="I341" s="3">
        <v>32094</v>
      </c>
      <c r="J341" s="3">
        <v>556316</v>
      </c>
      <c r="K341" s="3">
        <v>51001</v>
      </c>
      <c r="L341" s="3">
        <v>32</v>
      </c>
      <c r="M341" s="3">
        <v>576</v>
      </c>
      <c r="N341" s="3">
        <v>251142</v>
      </c>
      <c r="O341" s="3">
        <v>28071</v>
      </c>
      <c r="P341" s="3">
        <v>56</v>
      </c>
      <c r="Q341" s="5" t="str">
        <f>VLOOKUP(P341,Mapping!$A$2:$B$17,2,FALSE)</f>
        <v>Texas</v>
      </c>
      <c r="R341" s="3">
        <v>1437235</v>
      </c>
      <c r="S341" s="3">
        <v>130666</v>
      </c>
    </row>
    <row r="342" ht="12.75" spans="1:19">
      <c r="A342" s="19">
        <v>43834</v>
      </c>
      <c r="B342" s="3" t="s">
        <v>275</v>
      </c>
      <c r="C342" s="3">
        <v>5336</v>
      </c>
      <c r="D342" s="3">
        <v>1006</v>
      </c>
      <c r="E342" s="3">
        <v>256</v>
      </c>
      <c r="F342" s="3">
        <v>3937</v>
      </c>
      <c r="G342" s="3">
        <v>4148</v>
      </c>
      <c r="H342" s="3">
        <v>20906</v>
      </c>
      <c r="I342" s="3">
        <v>27930</v>
      </c>
      <c r="J342" s="3">
        <v>505315</v>
      </c>
      <c r="K342" s="3">
        <v>44838</v>
      </c>
      <c r="L342" s="3">
        <v>32</v>
      </c>
      <c r="M342" s="3">
        <v>561</v>
      </c>
      <c r="N342" s="3">
        <v>223071</v>
      </c>
      <c r="O342" s="3">
        <v>26257</v>
      </c>
      <c r="P342" s="3">
        <v>56</v>
      </c>
      <c r="Q342" s="5" t="str">
        <f>VLOOKUP(P342,Mapping!$A$2:$B$17,2,FALSE)</f>
        <v>Texas</v>
      </c>
      <c r="R342" s="3">
        <v>1306569</v>
      </c>
      <c r="S342" s="3">
        <v>123021</v>
      </c>
    </row>
    <row r="343" ht="12.75" spans="1:19">
      <c r="A343" s="3" t="s">
        <v>293</v>
      </c>
      <c r="B343" s="3" t="s">
        <v>294</v>
      </c>
      <c r="C343" s="3">
        <v>4330</v>
      </c>
      <c r="D343" s="3">
        <v>908</v>
      </c>
      <c r="E343" s="3">
        <v>230</v>
      </c>
      <c r="F343" s="3">
        <v>3487</v>
      </c>
      <c r="G343" s="3">
        <v>3995</v>
      </c>
      <c r="H343" s="3">
        <v>18155</v>
      </c>
      <c r="I343" s="3">
        <v>23782</v>
      </c>
      <c r="J343" s="3">
        <v>460477</v>
      </c>
      <c r="K343" s="3">
        <v>44084</v>
      </c>
      <c r="M343" s="3">
        <v>506</v>
      </c>
      <c r="N343" s="3">
        <v>196814</v>
      </c>
      <c r="O343" s="3">
        <v>24947</v>
      </c>
      <c r="P343" s="3">
        <v>56</v>
      </c>
      <c r="Q343" s="5" t="str">
        <f>VLOOKUP(P343,Mapping!$A$2:$B$17,2,FALSE)</f>
        <v>Texas</v>
      </c>
      <c r="R343" s="3">
        <v>1183548</v>
      </c>
      <c r="S343" s="3">
        <v>114567</v>
      </c>
    </row>
    <row r="344" ht="12.75" spans="1:19">
      <c r="A344" s="3" t="s">
        <v>295</v>
      </c>
      <c r="B344" s="3" t="s">
        <v>294</v>
      </c>
      <c r="C344" s="3">
        <v>3422</v>
      </c>
      <c r="D344" s="3">
        <v>585</v>
      </c>
      <c r="E344" s="3">
        <v>187</v>
      </c>
      <c r="F344" s="3">
        <v>3087</v>
      </c>
      <c r="G344" s="3">
        <v>2473</v>
      </c>
      <c r="H344" s="3">
        <v>15892</v>
      </c>
      <c r="I344" s="3">
        <v>19787</v>
      </c>
      <c r="J344" s="3">
        <v>416393</v>
      </c>
      <c r="K344" s="3">
        <v>50637</v>
      </c>
      <c r="M344" s="3">
        <v>449</v>
      </c>
      <c r="N344" s="3">
        <v>171867</v>
      </c>
      <c r="O344" s="3">
        <v>21187</v>
      </c>
      <c r="P344" s="3">
        <v>56</v>
      </c>
      <c r="Q344" s="5" t="str">
        <f>VLOOKUP(P344,Mapping!$A$2:$B$17,2,FALSE)</f>
        <v>Texas</v>
      </c>
      <c r="R344" s="3">
        <v>1068981</v>
      </c>
      <c r="S344" s="3">
        <v>100592</v>
      </c>
    </row>
    <row r="345" ht="12.75" spans="1:19">
      <c r="A345" s="3" t="s">
        <v>296</v>
      </c>
      <c r="B345" s="3" t="s">
        <v>294</v>
      </c>
      <c r="C345" s="3">
        <v>2837</v>
      </c>
      <c r="D345" s="3">
        <v>505</v>
      </c>
      <c r="E345" s="3">
        <v>156</v>
      </c>
      <c r="F345" s="3">
        <v>2456</v>
      </c>
      <c r="G345" s="3">
        <v>2797</v>
      </c>
      <c r="H345" s="3">
        <v>14055</v>
      </c>
      <c r="I345" s="3">
        <v>17314</v>
      </c>
      <c r="J345" s="3">
        <v>365756</v>
      </c>
      <c r="K345" s="3">
        <v>42230</v>
      </c>
      <c r="M345" s="3">
        <v>433</v>
      </c>
      <c r="N345" s="3">
        <v>150680</v>
      </c>
      <c r="O345" s="3">
        <v>19681</v>
      </c>
      <c r="P345" s="3">
        <v>56</v>
      </c>
      <c r="Q345" s="5" t="str">
        <f>VLOOKUP(P345,Mapping!$A$2:$B$17,2,FALSE)</f>
        <v>Texas</v>
      </c>
      <c r="R345" s="3">
        <v>968389</v>
      </c>
      <c r="S345" s="3">
        <v>87451</v>
      </c>
    </row>
    <row r="346" ht="12.75" spans="1:19">
      <c r="A346" s="3" t="s">
        <v>297</v>
      </c>
      <c r="B346" s="3" t="s">
        <v>294</v>
      </c>
      <c r="C346" s="3">
        <v>2332</v>
      </c>
      <c r="D346" s="3">
        <v>551</v>
      </c>
      <c r="E346" s="3">
        <v>140</v>
      </c>
      <c r="F346" s="3">
        <v>2174</v>
      </c>
      <c r="G346" s="3">
        <v>2406</v>
      </c>
      <c r="H346" s="3">
        <v>12393</v>
      </c>
      <c r="I346" s="3">
        <v>14517</v>
      </c>
      <c r="J346" s="3">
        <v>323526</v>
      </c>
      <c r="K346" s="3">
        <v>67866</v>
      </c>
      <c r="M346" s="3">
        <v>390</v>
      </c>
      <c r="N346" s="3">
        <v>130999</v>
      </c>
      <c r="O346" s="3">
        <v>19780</v>
      </c>
      <c r="P346" s="3">
        <v>56</v>
      </c>
      <c r="Q346" s="5" t="str">
        <f>VLOOKUP(P346,Mapping!$A$2:$B$17,2,FALSE)</f>
        <v>Texas</v>
      </c>
      <c r="R346" s="3">
        <v>880938</v>
      </c>
      <c r="S346" s="3">
        <v>111615</v>
      </c>
    </row>
    <row r="347" ht="12.75" spans="1:19">
      <c r="A347" s="3" t="s">
        <v>298</v>
      </c>
      <c r="B347" s="3" t="s">
        <v>294</v>
      </c>
      <c r="C347" s="3">
        <v>1781</v>
      </c>
      <c r="D347" s="3">
        <v>410</v>
      </c>
      <c r="E347" s="3">
        <v>124</v>
      </c>
      <c r="F347" s="3">
        <v>1792</v>
      </c>
      <c r="G347" s="3">
        <v>2589</v>
      </c>
      <c r="H347" s="3">
        <v>10887</v>
      </c>
      <c r="I347" s="3">
        <v>12111</v>
      </c>
      <c r="J347" s="3">
        <v>255660</v>
      </c>
      <c r="K347" s="3">
        <v>45279</v>
      </c>
      <c r="M347" s="3">
        <v>293</v>
      </c>
      <c r="N347" s="3">
        <v>111219</v>
      </c>
      <c r="O347" s="3">
        <v>19223</v>
      </c>
      <c r="P347" s="3">
        <v>56</v>
      </c>
      <c r="Q347" s="5" t="str">
        <f>VLOOKUP(P347,Mapping!$A$2:$B$17,2,FALSE)</f>
        <v>Texas</v>
      </c>
      <c r="R347" s="3">
        <v>769323</v>
      </c>
      <c r="S347" s="3">
        <v>101375</v>
      </c>
    </row>
    <row r="348" ht="12.75" spans="1:19">
      <c r="A348" s="3" t="s">
        <v>299</v>
      </c>
      <c r="B348" s="3" t="s">
        <v>294</v>
      </c>
      <c r="C348" s="3">
        <v>1371</v>
      </c>
      <c r="D348" s="3">
        <v>313</v>
      </c>
      <c r="E348" s="3">
        <v>91</v>
      </c>
      <c r="F348" s="3">
        <v>1299</v>
      </c>
      <c r="G348" s="3">
        <v>2449</v>
      </c>
      <c r="H348" s="3">
        <v>7805</v>
      </c>
      <c r="I348" s="3">
        <v>9522</v>
      </c>
      <c r="J348" s="3">
        <v>210381</v>
      </c>
      <c r="K348" s="3">
        <v>42610</v>
      </c>
      <c r="M348" s="3">
        <v>258</v>
      </c>
      <c r="N348" s="3">
        <v>91996</v>
      </c>
      <c r="O348" s="3">
        <v>17604</v>
      </c>
      <c r="P348" s="3">
        <v>56</v>
      </c>
      <c r="Q348" s="5" t="str">
        <f>VLOOKUP(P348,Mapping!$A$2:$B$17,2,FALSE)</f>
        <v>Texas</v>
      </c>
      <c r="R348" s="3">
        <v>667948</v>
      </c>
      <c r="S348" s="3">
        <v>106554</v>
      </c>
    </row>
    <row r="349" ht="12.75" spans="1:19">
      <c r="A349" s="3" t="s">
        <v>300</v>
      </c>
      <c r="B349" s="3" t="s">
        <v>294</v>
      </c>
      <c r="C349" s="3">
        <v>1058</v>
      </c>
      <c r="D349" s="3">
        <v>241</v>
      </c>
      <c r="E349" s="3">
        <v>74</v>
      </c>
      <c r="G349" s="3">
        <v>1954</v>
      </c>
      <c r="H349" s="3">
        <v>5140</v>
      </c>
      <c r="I349" s="3">
        <v>7073</v>
      </c>
      <c r="J349" s="3">
        <v>167771</v>
      </c>
      <c r="K349" s="3">
        <v>33269</v>
      </c>
      <c r="M349" s="3">
        <v>167</v>
      </c>
      <c r="N349" s="3">
        <v>74392</v>
      </c>
      <c r="O349" s="3">
        <v>12636</v>
      </c>
      <c r="P349" s="3">
        <v>56</v>
      </c>
      <c r="Q349" s="5" t="str">
        <f>VLOOKUP(P349,Mapping!$A$2:$B$17,2,FALSE)</f>
        <v>Texas</v>
      </c>
      <c r="R349" s="3">
        <v>561394</v>
      </c>
      <c r="S349" s="3">
        <v>82501</v>
      </c>
    </row>
    <row r="350" ht="12.75" spans="1:19">
      <c r="A350" s="3" t="s">
        <v>301</v>
      </c>
      <c r="B350" s="3" t="s">
        <v>294</v>
      </c>
      <c r="C350" s="3">
        <v>817</v>
      </c>
      <c r="D350" s="3">
        <v>236</v>
      </c>
      <c r="G350" s="3">
        <v>1186</v>
      </c>
      <c r="H350" s="3">
        <v>3938</v>
      </c>
      <c r="I350" s="3">
        <v>5119</v>
      </c>
      <c r="J350" s="3">
        <v>134502</v>
      </c>
      <c r="K350" s="3">
        <v>33117</v>
      </c>
      <c r="N350" s="3">
        <v>61756</v>
      </c>
      <c r="O350" s="3">
        <v>10883</v>
      </c>
      <c r="P350" s="3">
        <v>56</v>
      </c>
      <c r="Q350" s="5" t="str">
        <f>VLOOKUP(P350,Mapping!$A$2:$B$17,2,FALSE)</f>
        <v>Texas</v>
      </c>
      <c r="R350" s="3">
        <v>478893</v>
      </c>
      <c r="S350" s="3">
        <v>86611</v>
      </c>
    </row>
    <row r="351" ht="12.75" spans="1:19">
      <c r="A351" s="3" t="s">
        <v>302</v>
      </c>
      <c r="B351" s="3" t="s">
        <v>294</v>
      </c>
      <c r="C351" s="3">
        <v>581</v>
      </c>
      <c r="D351" s="3">
        <v>101</v>
      </c>
      <c r="G351" s="3">
        <v>950</v>
      </c>
      <c r="H351" s="3">
        <v>2812</v>
      </c>
      <c r="I351" s="3">
        <v>3933</v>
      </c>
      <c r="J351" s="3">
        <v>101385</v>
      </c>
      <c r="K351" s="3">
        <v>21323</v>
      </c>
      <c r="N351" s="3">
        <v>50873</v>
      </c>
      <c r="O351" s="3">
        <v>11182</v>
      </c>
      <c r="P351" s="3">
        <v>56</v>
      </c>
      <c r="Q351" s="5" t="str">
        <f>VLOOKUP(P351,Mapping!$A$2:$B$17,2,FALSE)</f>
        <v>Texas</v>
      </c>
      <c r="R351" s="3">
        <v>392282</v>
      </c>
      <c r="S351" s="3">
        <v>57311</v>
      </c>
    </row>
    <row r="352" ht="12.75" spans="1:19">
      <c r="A352" s="3" t="s">
        <v>303</v>
      </c>
      <c r="B352" s="3" t="s">
        <v>294</v>
      </c>
      <c r="C352" s="3">
        <v>480</v>
      </c>
      <c r="D352" s="3">
        <v>145</v>
      </c>
      <c r="G352" s="3">
        <v>962</v>
      </c>
      <c r="H352" s="3">
        <v>2173</v>
      </c>
      <c r="I352" s="3">
        <v>2983</v>
      </c>
      <c r="J352" s="3">
        <v>80062</v>
      </c>
      <c r="K352" s="3">
        <v>12427</v>
      </c>
      <c r="N352" s="3">
        <v>39691</v>
      </c>
      <c r="O352" s="3">
        <v>9229</v>
      </c>
      <c r="P352" s="3">
        <v>56</v>
      </c>
      <c r="Q352" s="5" t="str">
        <f>VLOOKUP(P352,Mapping!$A$2:$B$17,2,FALSE)</f>
        <v>Texas</v>
      </c>
      <c r="R352" s="3">
        <v>334971</v>
      </c>
      <c r="S352" s="3">
        <v>52169</v>
      </c>
    </row>
    <row r="353" ht="12.75" spans="1:19">
      <c r="A353" s="3" t="s">
        <v>304</v>
      </c>
      <c r="B353" s="3" t="s">
        <v>294</v>
      </c>
      <c r="C353" s="3">
        <v>335</v>
      </c>
      <c r="D353" s="3">
        <v>62</v>
      </c>
      <c r="G353" s="3">
        <v>1849</v>
      </c>
      <c r="H353" s="3">
        <v>1492</v>
      </c>
      <c r="I353" s="3">
        <v>2021</v>
      </c>
      <c r="J353" s="3">
        <v>67635</v>
      </c>
      <c r="K353" s="3">
        <v>16003</v>
      </c>
      <c r="N353" s="3">
        <v>30462</v>
      </c>
      <c r="O353" s="3">
        <v>6940</v>
      </c>
      <c r="P353" s="3">
        <v>56</v>
      </c>
      <c r="Q353" s="5" t="str">
        <f>VLOOKUP(P353,Mapping!$A$2:$B$17,2,FALSE)</f>
        <v>Texas</v>
      </c>
      <c r="R353" s="3">
        <v>282802</v>
      </c>
      <c r="S353" s="3">
        <v>52201</v>
      </c>
    </row>
    <row r="354" ht="12.75" spans="1:19">
      <c r="A354" s="3" t="s">
        <v>305</v>
      </c>
      <c r="B354" s="3" t="s">
        <v>294</v>
      </c>
      <c r="C354" s="3">
        <v>273</v>
      </c>
      <c r="D354" s="3">
        <v>70</v>
      </c>
      <c r="G354" s="3">
        <v>44</v>
      </c>
      <c r="H354" s="3">
        <v>1042</v>
      </c>
      <c r="I354" s="3">
        <v>172</v>
      </c>
      <c r="J354" s="3">
        <v>51632</v>
      </c>
      <c r="K354" s="3">
        <v>11704</v>
      </c>
      <c r="N354" s="3">
        <v>23522</v>
      </c>
      <c r="O354" s="3">
        <v>6095</v>
      </c>
      <c r="P354" s="3">
        <v>56</v>
      </c>
      <c r="Q354" s="5" t="str">
        <f>VLOOKUP(P354,Mapping!$A$2:$B$17,2,FALSE)</f>
        <v>Texas</v>
      </c>
      <c r="R354" s="3">
        <v>230601</v>
      </c>
      <c r="S354" s="3">
        <v>49507</v>
      </c>
    </row>
    <row r="355" ht="12.75" spans="1:19">
      <c r="A355" s="3" t="s">
        <v>306</v>
      </c>
      <c r="B355" s="3" t="s">
        <v>294</v>
      </c>
      <c r="C355" s="3">
        <v>203</v>
      </c>
      <c r="D355" s="3">
        <v>51</v>
      </c>
      <c r="G355" s="3">
        <v>34</v>
      </c>
      <c r="H355" s="3">
        <v>617</v>
      </c>
      <c r="I355" s="3">
        <v>128</v>
      </c>
      <c r="J355" s="3">
        <v>39928</v>
      </c>
      <c r="K355" s="3">
        <v>8359</v>
      </c>
      <c r="N355" s="3">
        <v>17427</v>
      </c>
      <c r="O355" s="3">
        <v>4611</v>
      </c>
      <c r="P355" s="3">
        <v>56</v>
      </c>
      <c r="Q355" s="5" t="str">
        <f>VLOOKUP(P355,Mapping!$A$2:$B$17,2,FALSE)</f>
        <v>Texas</v>
      </c>
      <c r="R355" s="3">
        <v>181094</v>
      </c>
      <c r="S355" s="3">
        <v>39211</v>
      </c>
    </row>
    <row r="356" ht="12.75" spans="1:19">
      <c r="A356" s="3" t="s">
        <v>307</v>
      </c>
      <c r="B356" s="3" t="s">
        <v>294</v>
      </c>
      <c r="C356" s="3">
        <v>152</v>
      </c>
      <c r="D356" s="3">
        <v>28</v>
      </c>
      <c r="G356" s="3">
        <v>18</v>
      </c>
      <c r="H356" s="3">
        <v>416</v>
      </c>
      <c r="I356" s="3">
        <v>94</v>
      </c>
      <c r="J356" s="3">
        <v>31569</v>
      </c>
      <c r="K356" s="3">
        <v>5452</v>
      </c>
      <c r="N356" s="3">
        <v>12816</v>
      </c>
      <c r="O356" s="3">
        <v>3352</v>
      </c>
      <c r="P356" s="3">
        <v>56</v>
      </c>
      <c r="Q356" s="5" t="str">
        <f>VLOOKUP(P356,Mapping!$A$2:$B$17,2,FALSE)</f>
        <v>Texas</v>
      </c>
      <c r="R356" s="3">
        <v>141883</v>
      </c>
      <c r="S356" s="3">
        <v>32127</v>
      </c>
    </row>
    <row r="357" ht="12.75" spans="1:19">
      <c r="A357" s="3" t="s">
        <v>308</v>
      </c>
      <c r="B357" s="3" t="s">
        <v>294</v>
      </c>
      <c r="C357" s="3">
        <v>124</v>
      </c>
      <c r="D357" s="3">
        <v>22</v>
      </c>
      <c r="G357" s="3">
        <v>33</v>
      </c>
      <c r="H357" s="3">
        <v>325</v>
      </c>
      <c r="I357" s="3">
        <v>76</v>
      </c>
      <c r="J357" s="3">
        <v>26117</v>
      </c>
      <c r="K357" s="3">
        <v>5027</v>
      </c>
      <c r="N357" s="3">
        <v>9464</v>
      </c>
      <c r="O357" s="3">
        <v>2087</v>
      </c>
      <c r="P357" s="3">
        <v>56</v>
      </c>
      <c r="Q357" s="5" t="str">
        <f>VLOOKUP(P357,Mapping!$A$2:$B$17,2,FALSE)</f>
        <v>Texas</v>
      </c>
      <c r="R357" s="3">
        <v>109756</v>
      </c>
      <c r="S357" s="3">
        <v>26768</v>
      </c>
    </row>
    <row r="358" ht="12.75" spans="1:19">
      <c r="A358" s="3" t="s">
        <v>309</v>
      </c>
      <c r="B358" s="3" t="s">
        <v>294</v>
      </c>
      <c r="C358" s="3">
        <v>102</v>
      </c>
      <c r="D358" s="3">
        <v>22</v>
      </c>
      <c r="G358" s="3">
        <v>6</v>
      </c>
      <c r="I358" s="3">
        <v>43</v>
      </c>
      <c r="J358" s="3">
        <v>21090</v>
      </c>
      <c r="K358" s="3">
        <v>11462</v>
      </c>
      <c r="N358" s="3">
        <v>7377</v>
      </c>
      <c r="O358" s="3">
        <v>1713</v>
      </c>
      <c r="P358" s="3">
        <v>56</v>
      </c>
      <c r="Q358" s="5" t="str">
        <f>VLOOKUP(P358,Mapping!$A$2:$B$17,2,FALSE)</f>
        <v>Texas</v>
      </c>
      <c r="R358" s="3">
        <v>82988</v>
      </c>
      <c r="S358" s="3">
        <v>22954</v>
      </c>
    </row>
    <row r="359" ht="12.75" spans="1:19">
      <c r="A359" s="3" t="s">
        <v>310</v>
      </c>
      <c r="B359" s="3" t="s">
        <v>294</v>
      </c>
      <c r="C359" s="3">
        <v>80</v>
      </c>
      <c r="D359" s="3">
        <v>15</v>
      </c>
      <c r="G359" s="3">
        <v>10</v>
      </c>
      <c r="I359" s="3">
        <v>37</v>
      </c>
      <c r="J359" s="3">
        <v>9628</v>
      </c>
      <c r="K359" s="3">
        <v>2571</v>
      </c>
      <c r="N359" s="3">
        <v>5664</v>
      </c>
      <c r="O359" s="3">
        <v>1288</v>
      </c>
      <c r="P359" s="3">
        <v>51</v>
      </c>
      <c r="Q359" s="5" t="str">
        <f>VLOOKUP(P359,Mapping!$A$2:$B$17,2,FALSE)</f>
        <v>Ohio</v>
      </c>
      <c r="R359" s="3">
        <v>60034</v>
      </c>
      <c r="S359" s="3">
        <v>10202</v>
      </c>
    </row>
    <row r="360" ht="12.75" spans="1:19">
      <c r="A360" s="3" t="s">
        <v>311</v>
      </c>
      <c r="B360" s="3" t="s">
        <v>294</v>
      </c>
      <c r="C360" s="3">
        <v>65</v>
      </c>
      <c r="D360" s="3">
        <v>8</v>
      </c>
      <c r="G360" s="3">
        <v>4</v>
      </c>
      <c r="I360" s="3">
        <v>27</v>
      </c>
      <c r="J360" s="3">
        <v>7057</v>
      </c>
      <c r="K360" s="3">
        <v>1616</v>
      </c>
      <c r="N360" s="3">
        <v>4376</v>
      </c>
      <c r="O360" s="3">
        <v>1026</v>
      </c>
      <c r="P360" s="3">
        <v>51</v>
      </c>
      <c r="Q360" s="5" t="str">
        <f>VLOOKUP(P360,Mapping!$A$2:$B$17,2,FALSE)</f>
        <v>Ohio</v>
      </c>
      <c r="R360" s="3">
        <v>49832</v>
      </c>
      <c r="S360" s="3">
        <v>9816</v>
      </c>
    </row>
    <row r="361" ht="12.75" spans="1:19">
      <c r="A361" s="3" t="s">
        <v>312</v>
      </c>
      <c r="B361" s="3" t="s">
        <v>294</v>
      </c>
      <c r="C361" s="3">
        <v>57</v>
      </c>
      <c r="D361" s="3">
        <v>5</v>
      </c>
      <c r="G361" s="3">
        <v>6</v>
      </c>
      <c r="I361" s="3">
        <v>23</v>
      </c>
      <c r="J361" s="3">
        <v>5441</v>
      </c>
      <c r="K361" s="3">
        <v>1149</v>
      </c>
      <c r="N361" s="3">
        <v>3350</v>
      </c>
      <c r="O361" s="3">
        <v>845</v>
      </c>
      <c r="P361" s="3">
        <v>51</v>
      </c>
      <c r="Q361" s="5" t="str">
        <f>VLOOKUP(P361,Mapping!$A$2:$B$17,2,FALSE)</f>
        <v>Ohio</v>
      </c>
      <c r="R361" s="3">
        <v>40016</v>
      </c>
      <c r="S361" s="3">
        <v>9733</v>
      </c>
    </row>
    <row r="362" ht="12.75" spans="1:19">
      <c r="A362" s="19">
        <v>44168</v>
      </c>
      <c r="B362" s="3" t="s">
        <v>294</v>
      </c>
      <c r="C362" s="3">
        <v>52</v>
      </c>
      <c r="D362" s="3">
        <v>9</v>
      </c>
      <c r="G362" s="3">
        <v>5</v>
      </c>
      <c r="I362" s="3">
        <v>17</v>
      </c>
      <c r="J362" s="3">
        <v>4292</v>
      </c>
      <c r="K362" s="3">
        <v>991</v>
      </c>
      <c r="N362" s="3">
        <v>2505</v>
      </c>
      <c r="O362" s="3">
        <v>682</v>
      </c>
      <c r="P362" s="3">
        <v>51</v>
      </c>
      <c r="Q362" s="5" t="str">
        <f>VLOOKUP(P362,Mapping!$A$2:$B$17,2,FALSE)</f>
        <v>Ohio</v>
      </c>
      <c r="R362" s="3">
        <v>30283</v>
      </c>
      <c r="S362" s="3">
        <v>6683</v>
      </c>
    </row>
    <row r="363" ht="12.75" spans="1:19">
      <c r="A363" s="19">
        <v>44138</v>
      </c>
      <c r="B363" s="3" t="s">
        <v>294</v>
      </c>
      <c r="C363" s="3">
        <v>43</v>
      </c>
      <c r="D363" s="3">
        <v>6</v>
      </c>
      <c r="G363" s="3">
        <v>3</v>
      </c>
      <c r="I363" s="3">
        <v>12</v>
      </c>
      <c r="J363" s="3">
        <v>3301</v>
      </c>
      <c r="K363" s="3">
        <v>1021</v>
      </c>
      <c r="N363" s="3">
        <v>1823</v>
      </c>
      <c r="O363" s="3">
        <v>418</v>
      </c>
      <c r="P363" s="3">
        <v>51</v>
      </c>
      <c r="Q363" s="5" t="str">
        <f>VLOOKUP(P363,Mapping!$A$2:$B$17,2,FALSE)</f>
        <v>Ohio</v>
      </c>
      <c r="R363" s="3">
        <v>23600</v>
      </c>
      <c r="S363" s="3">
        <v>4447</v>
      </c>
    </row>
    <row r="364" ht="12.75" spans="1:19">
      <c r="A364" s="19">
        <v>44107</v>
      </c>
      <c r="B364" s="3" t="s">
        <v>294</v>
      </c>
      <c r="C364" s="3">
        <v>37</v>
      </c>
      <c r="D364" s="3">
        <v>2</v>
      </c>
      <c r="G364" s="3">
        <v>0</v>
      </c>
      <c r="I364" s="3">
        <v>9</v>
      </c>
      <c r="J364" s="3">
        <v>2280</v>
      </c>
      <c r="K364" s="3">
        <v>494</v>
      </c>
      <c r="N364" s="3">
        <v>1405</v>
      </c>
      <c r="O364" s="3">
        <v>385</v>
      </c>
      <c r="P364" s="3">
        <v>51</v>
      </c>
      <c r="Q364" s="5" t="str">
        <f>VLOOKUP(P364,Mapping!$A$2:$B$17,2,FALSE)</f>
        <v>Ohio</v>
      </c>
      <c r="R364" s="3">
        <v>19153</v>
      </c>
      <c r="S364" s="3">
        <v>3322</v>
      </c>
    </row>
    <row r="365" ht="12.75" spans="1:19">
      <c r="A365" s="19">
        <v>44077</v>
      </c>
      <c r="B365" s="3" t="s">
        <v>294</v>
      </c>
      <c r="C365" s="3">
        <v>35</v>
      </c>
      <c r="D365" s="3">
        <v>4</v>
      </c>
      <c r="G365" s="3">
        <v>3</v>
      </c>
      <c r="I365" s="3">
        <v>9</v>
      </c>
      <c r="J365" s="3">
        <v>1786</v>
      </c>
      <c r="K365" s="3">
        <v>442</v>
      </c>
      <c r="N365" s="3">
        <v>1020</v>
      </c>
      <c r="O365" s="3">
        <v>276</v>
      </c>
      <c r="P365" s="3">
        <v>51</v>
      </c>
      <c r="Q365" s="5" t="str">
        <f>VLOOKUP(P365,Mapping!$A$2:$B$17,2,FALSE)</f>
        <v>Ohio</v>
      </c>
      <c r="R365" s="3">
        <v>15831</v>
      </c>
      <c r="S365" s="3">
        <v>2055</v>
      </c>
    </row>
    <row r="366" ht="12.75" spans="1:19">
      <c r="A366" s="19">
        <v>44046</v>
      </c>
      <c r="B366" s="3" t="s">
        <v>294</v>
      </c>
      <c r="C366" s="3">
        <v>31</v>
      </c>
      <c r="D366" s="3">
        <v>4</v>
      </c>
      <c r="G366" s="3">
        <v>0</v>
      </c>
      <c r="I366" s="3">
        <v>6</v>
      </c>
      <c r="J366" s="3">
        <v>1344</v>
      </c>
      <c r="K366" s="3">
        <v>196</v>
      </c>
      <c r="N366" s="3">
        <v>744</v>
      </c>
      <c r="O366" s="3">
        <v>170</v>
      </c>
      <c r="P366" s="3">
        <v>51</v>
      </c>
      <c r="Q366" s="5" t="str">
        <f>VLOOKUP(P366,Mapping!$A$2:$B$17,2,FALSE)</f>
        <v>Ohio</v>
      </c>
      <c r="R366" s="3">
        <v>13776</v>
      </c>
      <c r="S366" s="3">
        <v>1130</v>
      </c>
    </row>
    <row r="367" ht="12.75" spans="1:19">
      <c r="A367" s="19">
        <v>44015</v>
      </c>
      <c r="B367" s="3" t="s">
        <v>294</v>
      </c>
      <c r="C367" s="3">
        <v>27</v>
      </c>
      <c r="D367" s="3">
        <v>1</v>
      </c>
      <c r="G367" s="3">
        <v>0</v>
      </c>
      <c r="I367" s="3">
        <v>6</v>
      </c>
      <c r="J367" s="3">
        <v>1148</v>
      </c>
      <c r="K367" s="3">
        <v>274</v>
      </c>
      <c r="N367" s="3">
        <v>574</v>
      </c>
      <c r="O367" s="3">
        <v>137</v>
      </c>
      <c r="P367" s="3">
        <v>51</v>
      </c>
      <c r="Q367" s="5" t="str">
        <f>VLOOKUP(P367,Mapping!$A$2:$B$17,2,FALSE)</f>
        <v>Ohio</v>
      </c>
      <c r="R367" s="3">
        <v>12646</v>
      </c>
      <c r="S367" s="3">
        <v>931</v>
      </c>
    </row>
    <row r="368" ht="12.75" spans="1:19">
      <c r="A368" s="19">
        <v>43985</v>
      </c>
      <c r="B368" s="3" t="s">
        <v>294</v>
      </c>
      <c r="C368" s="3">
        <v>26</v>
      </c>
      <c r="D368" s="3">
        <v>6</v>
      </c>
      <c r="G368" s="3">
        <v>1</v>
      </c>
      <c r="I368" s="3">
        <v>6</v>
      </c>
      <c r="J368" s="3">
        <v>874</v>
      </c>
      <c r="K368" s="3">
        <v>161</v>
      </c>
      <c r="N368" s="3">
        <v>437</v>
      </c>
      <c r="O368" s="3">
        <v>132</v>
      </c>
      <c r="P368" s="3">
        <v>40</v>
      </c>
      <c r="Q368" s="5" t="str">
        <f>VLOOKUP(P368,Mapping!$A$2:$B$17,2,FALSE)</f>
        <v>New Mexico</v>
      </c>
      <c r="R368" s="3">
        <v>11715</v>
      </c>
      <c r="S368" s="3">
        <v>2177</v>
      </c>
    </row>
    <row r="369" ht="12.75" spans="1:19">
      <c r="A369" s="19">
        <v>43954</v>
      </c>
      <c r="B369" s="3" t="s">
        <v>294</v>
      </c>
      <c r="C369" s="3">
        <v>20</v>
      </c>
      <c r="D369" s="3">
        <v>4</v>
      </c>
      <c r="G369" s="3">
        <v>1</v>
      </c>
      <c r="I369" s="3">
        <v>5</v>
      </c>
      <c r="J369" s="3">
        <v>713</v>
      </c>
      <c r="K369" s="3">
        <v>132</v>
      </c>
      <c r="N369" s="3">
        <v>305</v>
      </c>
      <c r="O369" s="3">
        <v>65</v>
      </c>
      <c r="P369" s="3">
        <v>32</v>
      </c>
      <c r="Q369" s="5" t="str">
        <f>VLOOKUP(P369,Mapping!$A$2:$B$17,2,FALSE)</f>
        <v>Nevada</v>
      </c>
      <c r="R369" s="3">
        <v>9538</v>
      </c>
      <c r="S369" s="3">
        <v>1515</v>
      </c>
    </row>
    <row r="370" ht="12.75" spans="1:19">
      <c r="A370" s="19">
        <v>43924</v>
      </c>
      <c r="B370" s="3" t="s">
        <v>294</v>
      </c>
      <c r="C370" s="3">
        <v>16</v>
      </c>
      <c r="D370" s="3">
        <v>2</v>
      </c>
      <c r="G370" s="3">
        <v>4</v>
      </c>
      <c r="I370" s="3">
        <v>4</v>
      </c>
      <c r="J370" s="3">
        <v>581</v>
      </c>
      <c r="K370" s="3">
        <v>576</v>
      </c>
      <c r="N370" s="3">
        <v>240</v>
      </c>
      <c r="O370" s="3">
        <v>126</v>
      </c>
      <c r="P370" s="3">
        <v>26</v>
      </c>
      <c r="Q370" s="5" t="str">
        <f>VLOOKUP(P370,Mapping!$A$2:$B$17,2,FALSE)</f>
        <v>Mississippi</v>
      </c>
      <c r="R370" s="3">
        <v>8023</v>
      </c>
      <c r="S370" s="3">
        <v>890</v>
      </c>
    </row>
    <row r="371" ht="12.75" spans="1:19">
      <c r="A371" s="19">
        <v>43893</v>
      </c>
      <c r="B371" s="3" t="s">
        <v>294</v>
      </c>
      <c r="C371" s="3">
        <v>14</v>
      </c>
      <c r="D371" s="3">
        <v>3</v>
      </c>
      <c r="G371" s="3">
        <v>0</v>
      </c>
      <c r="J371" s="3">
        <v>5</v>
      </c>
      <c r="K371" s="3">
        <v>2</v>
      </c>
      <c r="N371" s="3">
        <v>114</v>
      </c>
      <c r="O371" s="3">
        <v>42</v>
      </c>
      <c r="P371" s="3">
        <v>16</v>
      </c>
      <c r="Q371" s="5" t="str">
        <f>VLOOKUP(P371,Mapping!$A$2:$B$17,2,FALSE)</f>
        <v>Massachusetts</v>
      </c>
      <c r="R371" s="3">
        <v>7133</v>
      </c>
      <c r="S371" s="3">
        <v>279</v>
      </c>
    </row>
    <row r="372" ht="12.75" spans="1:19">
      <c r="A372" s="19">
        <v>43864</v>
      </c>
      <c r="B372" s="3" t="s">
        <v>294</v>
      </c>
      <c r="C372" s="3">
        <v>11</v>
      </c>
      <c r="D372" s="3">
        <v>3</v>
      </c>
      <c r="G372" s="3">
        <v>0</v>
      </c>
      <c r="J372" s="3">
        <v>3</v>
      </c>
      <c r="K372" s="3">
        <v>1</v>
      </c>
      <c r="N372" s="3">
        <v>72</v>
      </c>
      <c r="O372" s="3">
        <v>30</v>
      </c>
      <c r="P372" s="3">
        <v>12</v>
      </c>
      <c r="Q372" s="5" t="str">
        <f>VLOOKUP(P372,Mapping!$A$2:$B$17,2,FALSE)</f>
        <v>Louisiana</v>
      </c>
      <c r="R372" s="3">
        <v>6854</v>
      </c>
      <c r="S372" s="3">
        <v>203</v>
      </c>
    </row>
    <row r="373" ht="12.75" spans="1:19">
      <c r="A373" s="19">
        <v>43833</v>
      </c>
      <c r="B373" s="3" t="s">
        <v>294</v>
      </c>
      <c r="C373" s="3">
        <v>8</v>
      </c>
      <c r="D373" s="3">
        <v>3</v>
      </c>
      <c r="G373" s="3">
        <v>0</v>
      </c>
      <c r="J373" s="3">
        <v>2</v>
      </c>
      <c r="K373" s="3">
        <v>2</v>
      </c>
      <c r="N373" s="3">
        <v>42</v>
      </c>
      <c r="O373" s="3">
        <v>24</v>
      </c>
      <c r="P373" s="3">
        <v>11</v>
      </c>
      <c r="Q373" s="5" t="str">
        <f>VLOOKUP(P373,Mapping!$A$2:$B$17,2,FALSE)</f>
        <v>indiana</v>
      </c>
      <c r="R373" s="3">
        <v>6651</v>
      </c>
      <c r="S373" s="3">
        <v>96</v>
      </c>
    </row>
    <row r="374" ht="12.75" spans="1:19">
      <c r="A374" s="3" t="s">
        <v>313</v>
      </c>
      <c r="B374" s="3" t="s">
        <v>314</v>
      </c>
      <c r="C374" s="3">
        <v>5</v>
      </c>
      <c r="D374" s="3">
        <v>1</v>
      </c>
      <c r="G374" s="3">
        <v>0</v>
      </c>
      <c r="K374" s="3">
        <v>0</v>
      </c>
      <c r="N374" s="3">
        <v>18</v>
      </c>
      <c r="O374" s="3">
        <v>3</v>
      </c>
      <c r="P374" s="3">
        <v>8</v>
      </c>
      <c r="Q374" s="5" t="str">
        <f>VLOOKUP(P374,Mapping!$A$2:$B$17,2,FALSE)</f>
        <v>illionis</v>
      </c>
      <c r="R374" s="3">
        <v>6555</v>
      </c>
      <c r="S374" s="3">
        <v>65</v>
      </c>
    </row>
    <row r="375" ht="12.75" spans="1:19">
      <c r="A375" s="3" t="s">
        <v>315</v>
      </c>
      <c r="B375" s="3" t="s">
        <v>314</v>
      </c>
      <c r="C375" s="3">
        <v>4</v>
      </c>
      <c r="D375" s="3">
        <v>2</v>
      </c>
      <c r="G375" s="3">
        <v>0</v>
      </c>
      <c r="K375" s="3">
        <v>0</v>
      </c>
      <c r="N375" s="3">
        <v>15</v>
      </c>
      <c r="O375" s="3">
        <v>2</v>
      </c>
      <c r="P375" s="3">
        <v>7</v>
      </c>
      <c r="Q375" s="5" t="str">
        <f>VLOOKUP(P375,Mapping!$A$2:$B$17,2,FALSE)</f>
        <v>georgia</v>
      </c>
      <c r="R375" s="3">
        <v>6490</v>
      </c>
      <c r="S375" s="3">
        <v>3</v>
      </c>
    </row>
    <row r="376" ht="12.75" spans="1:19">
      <c r="A376" s="3" t="s">
        <v>316</v>
      </c>
      <c r="B376" s="3" t="s">
        <v>314</v>
      </c>
      <c r="C376" s="3">
        <v>2</v>
      </c>
      <c r="D376" s="3">
        <v>0</v>
      </c>
      <c r="G376" s="3">
        <v>0</v>
      </c>
      <c r="K376" s="3">
        <v>0</v>
      </c>
      <c r="N376" s="3">
        <v>13</v>
      </c>
      <c r="O376" s="3">
        <v>1</v>
      </c>
      <c r="P376" s="3">
        <v>7</v>
      </c>
      <c r="Q376" s="5" t="str">
        <f>VLOOKUP(P376,Mapping!$A$2:$B$17,2,FALSE)</f>
        <v>georgia</v>
      </c>
      <c r="R376" s="3">
        <v>6487</v>
      </c>
      <c r="S376" s="3">
        <v>6446</v>
      </c>
    </row>
    <row r="377" ht="12.75" spans="1:19">
      <c r="A377" s="3" t="s">
        <v>317</v>
      </c>
      <c r="B377" s="3" t="s">
        <v>314</v>
      </c>
      <c r="C377" s="3">
        <v>2</v>
      </c>
      <c r="D377" s="3">
        <v>2</v>
      </c>
      <c r="G377" s="3">
        <v>0</v>
      </c>
      <c r="K377" s="3">
        <v>0</v>
      </c>
      <c r="N377" s="3">
        <v>12</v>
      </c>
      <c r="O377" s="3">
        <v>2</v>
      </c>
      <c r="P377" s="3">
        <v>6</v>
      </c>
      <c r="Q377" s="5" t="str">
        <f>VLOOKUP(P377,Mapping!$A$2:$B$17,2,FALSE)</f>
        <v>florida</v>
      </c>
      <c r="R377" s="3">
        <v>41</v>
      </c>
      <c r="S377" s="3">
        <v>0</v>
      </c>
    </row>
    <row r="378" ht="12.75" spans="1:19">
      <c r="A378" s="3" t="s">
        <v>318</v>
      </c>
      <c r="B378" s="3" t="s">
        <v>314</v>
      </c>
      <c r="C378" s="3">
        <v>0</v>
      </c>
      <c r="D378" s="3">
        <v>0</v>
      </c>
      <c r="G378" s="3">
        <v>0</v>
      </c>
      <c r="K378" s="3">
        <v>0</v>
      </c>
      <c r="N378" s="3">
        <v>10</v>
      </c>
      <c r="O378" s="3">
        <v>1</v>
      </c>
      <c r="P378" s="3">
        <v>6</v>
      </c>
      <c r="Q378" s="5" t="str">
        <f>VLOOKUP(P378,Mapping!$A$2:$B$17,2,FALSE)</f>
        <v>florida</v>
      </c>
      <c r="R378" s="3">
        <v>41</v>
      </c>
      <c r="S378" s="3">
        <v>1</v>
      </c>
    </row>
    <row r="379" ht="12.75" spans="1:19">
      <c r="A379" s="3" t="s">
        <v>319</v>
      </c>
      <c r="B379" s="3" t="s">
        <v>314</v>
      </c>
      <c r="C379" s="3">
        <v>0</v>
      </c>
      <c r="D379" s="3">
        <v>0</v>
      </c>
      <c r="G379" s="3">
        <v>0</v>
      </c>
      <c r="K379" s="3">
        <v>0</v>
      </c>
      <c r="N379" s="3">
        <v>9</v>
      </c>
      <c r="O379" s="3">
        <v>1</v>
      </c>
      <c r="P379" s="3">
        <v>6</v>
      </c>
      <c r="Q379" s="5" t="str">
        <f>VLOOKUP(P379,Mapping!$A$2:$B$17,2,FALSE)</f>
        <v>florida</v>
      </c>
      <c r="R379" s="3">
        <v>40</v>
      </c>
      <c r="S379" s="3">
        <v>2</v>
      </c>
    </row>
    <row r="380" ht="12.75" spans="1:19">
      <c r="A380" s="3" t="s">
        <v>320</v>
      </c>
      <c r="B380" s="3" t="s">
        <v>314</v>
      </c>
      <c r="C380" s="3">
        <v>0</v>
      </c>
      <c r="D380" s="3">
        <v>0</v>
      </c>
      <c r="G380" s="3">
        <v>0</v>
      </c>
      <c r="K380" s="3">
        <v>0</v>
      </c>
      <c r="N380" s="3">
        <v>8</v>
      </c>
      <c r="O380" s="3">
        <v>1</v>
      </c>
      <c r="P380" s="3">
        <v>6</v>
      </c>
      <c r="Q380" s="5" t="str">
        <f>VLOOKUP(P380,Mapping!$A$2:$B$17,2,FALSE)</f>
        <v>florida</v>
      </c>
      <c r="R380" s="3">
        <v>38</v>
      </c>
      <c r="S380" s="3">
        <v>0</v>
      </c>
    </row>
    <row r="381" ht="12.75" spans="1:19">
      <c r="A381" s="3" t="s">
        <v>321</v>
      </c>
      <c r="B381" s="3" t="s">
        <v>314</v>
      </c>
      <c r="C381" s="3">
        <v>0</v>
      </c>
      <c r="D381" s="3">
        <v>0</v>
      </c>
      <c r="G381" s="3">
        <v>0</v>
      </c>
      <c r="K381" s="3">
        <v>0</v>
      </c>
      <c r="N381" s="3">
        <v>7</v>
      </c>
      <c r="O381" s="3">
        <v>0</v>
      </c>
      <c r="P381" s="3">
        <v>6</v>
      </c>
      <c r="Q381" s="5" t="str">
        <f>VLOOKUP(P381,Mapping!$A$2:$B$17,2,FALSE)</f>
        <v>florida</v>
      </c>
      <c r="R381" s="3">
        <v>38</v>
      </c>
      <c r="S381" s="3">
        <v>1</v>
      </c>
    </row>
    <row r="382" ht="12.75" spans="1:19">
      <c r="A382" s="3" t="s">
        <v>322</v>
      </c>
      <c r="B382" s="3" t="s">
        <v>314</v>
      </c>
      <c r="C382" s="3">
        <v>0</v>
      </c>
      <c r="D382" s="3">
        <v>0</v>
      </c>
      <c r="G382" s="3">
        <v>0</v>
      </c>
      <c r="K382" s="3">
        <v>0</v>
      </c>
      <c r="N382" s="3">
        <v>7</v>
      </c>
      <c r="O382" s="3">
        <v>0</v>
      </c>
      <c r="P382" s="3">
        <v>6</v>
      </c>
      <c r="Q382" s="5" t="str">
        <f>VLOOKUP(P382,Mapping!$A$2:$B$17,2,FALSE)</f>
        <v>florida</v>
      </c>
      <c r="R382" s="3">
        <v>37</v>
      </c>
      <c r="S382" s="3">
        <v>1</v>
      </c>
    </row>
    <row r="383" ht="12.75" spans="1:19">
      <c r="A383" s="3" t="s">
        <v>323</v>
      </c>
      <c r="B383" s="3" t="s">
        <v>314</v>
      </c>
      <c r="C383" s="3">
        <v>0</v>
      </c>
      <c r="D383" s="3">
        <v>0</v>
      </c>
      <c r="G383" s="3">
        <v>0</v>
      </c>
      <c r="K383" s="3">
        <v>0</v>
      </c>
      <c r="N383" s="3">
        <v>7</v>
      </c>
      <c r="O383" s="3">
        <v>0</v>
      </c>
      <c r="P383" s="3">
        <v>6</v>
      </c>
      <c r="Q383" s="5" t="str">
        <f>VLOOKUP(P383,Mapping!$A$2:$B$17,2,FALSE)</f>
        <v>florida</v>
      </c>
      <c r="R383" s="3">
        <v>36</v>
      </c>
      <c r="S383" s="3">
        <v>1</v>
      </c>
    </row>
    <row r="384" ht="12.75" spans="1:19">
      <c r="A384" s="3" t="s">
        <v>324</v>
      </c>
      <c r="B384" s="3" t="s">
        <v>314</v>
      </c>
      <c r="C384" s="3">
        <v>0</v>
      </c>
      <c r="D384" s="3">
        <v>0</v>
      </c>
      <c r="G384" s="3">
        <v>0</v>
      </c>
      <c r="K384" s="3">
        <v>0</v>
      </c>
      <c r="N384" s="3">
        <v>7</v>
      </c>
      <c r="O384" s="3">
        <v>0</v>
      </c>
      <c r="P384" s="3">
        <v>6</v>
      </c>
      <c r="Q384" s="5" t="str">
        <f>VLOOKUP(P384,Mapping!$A$2:$B$17,2,FALSE)</f>
        <v>florida</v>
      </c>
      <c r="R384" s="3">
        <v>35</v>
      </c>
      <c r="S384" s="3">
        <v>6</v>
      </c>
    </row>
    <row r="385" ht="12.75" spans="1:19">
      <c r="A385" s="3" t="s">
        <v>325</v>
      </c>
      <c r="B385" s="3" t="s">
        <v>314</v>
      </c>
      <c r="C385" s="3">
        <v>0</v>
      </c>
      <c r="D385" s="3">
        <v>0</v>
      </c>
      <c r="G385" s="3">
        <v>0</v>
      </c>
      <c r="K385" s="3">
        <v>0</v>
      </c>
      <c r="N385" s="3">
        <v>7</v>
      </c>
      <c r="O385" s="3">
        <v>0</v>
      </c>
      <c r="P385" s="3">
        <v>6</v>
      </c>
      <c r="Q385" s="5" t="str">
        <f>VLOOKUP(P385,Mapping!$A$2:$B$17,2,FALSE)</f>
        <v>florida</v>
      </c>
      <c r="R385" s="3">
        <v>29</v>
      </c>
      <c r="S385" s="3">
        <v>0</v>
      </c>
    </row>
    <row r="386" ht="12.75" spans="1:19">
      <c r="A386" s="3" t="s">
        <v>326</v>
      </c>
      <c r="B386" s="3" t="s">
        <v>314</v>
      </c>
      <c r="C386" s="3">
        <v>0</v>
      </c>
      <c r="D386" s="3">
        <v>0</v>
      </c>
      <c r="G386" s="3">
        <v>0</v>
      </c>
      <c r="K386" s="3">
        <v>0</v>
      </c>
      <c r="N386" s="3">
        <v>7</v>
      </c>
      <c r="O386" s="3">
        <v>0</v>
      </c>
      <c r="P386" s="3">
        <v>6</v>
      </c>
      <c r="Q386" s="5" t="str">
        <f>VLOOKUP(P386,Mapping!$A$2:$B$17,2,FALSE)</f>
        <v>florida</v>
      </c>
      <c r="R386" s="3">
        <v>29</v>
      </c>
      <c r="S386" s="3">
        <v>1</v>
      </c>
    </row>
    <row r="387" ht="12.75" spans="1:19">
      <c r="A387" s="3" t="s">
        <v>327</v>
      </c>
      <c r="B387" s="3" t="s">
        <v>314</v>
      </c>
      <c r="C387" s="3">
        <v>0</v>
      </c>
      <c r="D387" s="3">
        <v>0</v>
      </c>
      <c r="G387" s="3">
        <v>0</v>
      </c>
      <c r="K387" s="3">
        <v>0</v>
      </c>
      <c r="N387" s="3">
        <v>7</v>
      </c>
      <c r="O387" s="3">
        <v>0</v>
      </c>
      <c r="P387" s="3">
        <v>6</v>
      </c>
      <c r="Q387" s="5" t="str">
        <f>VLOOKUP(P387,Mapping!$A$2:$B$17,2,FALSE)</f>
        <v>florida</v>
      </c>
      <c r="R387" s="3">
        <v>28</v>
      </c>
      <c r="S387" s="3">
        <v>2</v>
      </c>
    </row>
    <row r="388" ht="12.75" spans="1:19">
      <c r="A388" s="3" t="s">
        <v>328</v>
      </c>
      <c r="B388" s="3" t="s">
        <v>314</v>
      </c>
      <c r="C388" s="3">
        <v>0</v>
      </c>
      <c r="D388" s="3">
        <v>0</v>
      </c>
      <c r="G388" s="3">
        <v>0</v>
      </c>
      <c r="K388" s="3">
        <v>0</v>
      </c>
      <c r="N388" s="3">
        <v>7</v>
      </c>
      <c r="O388" s="3">
        <v>0</v>
      </c>
      <c r="P388" s="3">
        <v>6</v>
      </c>
      <c r="Q388" s="5" t="str">
        <f>VLOOKUP(P388,Mapping!$A$2:$B$17,2,FALSE)</f>
        <v>florida</v>
      </c>
      <c r="R388" s="3">
        <v>26</v>
      </c>
      <c r="S388" s="3">
        <v>4</v>
      </c>
    </row>
    <row r="389" ht="12.75" spans="1:19">
      <c r="A389" s="3" t="s">
        <v>329</v>
      </c>
      <c r="B389" s="3" t="s">
        <v>314</v>
      </c>
      <c r="C389" s="3">
        <v>0</v>
      </c>
      <c r="D389" s="3">
        <v>0</v>
      </c>
      <c r="G389" s="3">
        <v>0</v>
      </c>
      <c r="K389" s="3">
        <v>0</v>
      </c>
      <c r="N389" s="3">
        <v>7</v>
      </c>
      <c r="O389" s="3">
        <v>1</v>
      </c>
      <c r="P389" s="3">
        <v>5</v>
      </c>
      <c r="Q389" s="5" t="str">
        <f>VLOOKUP(P389,Mapping!$A$2:$B$17,2,FALSE)</f>
        <v>delaware</v>
      </c>
      <c r="R389" s="3">
        <v>22</v>
      </c>
      <c r="S389" s="3">
        <v>0</v>
      </c>
    </row>
    <row r="390" ht="12.75" spans="1:19">
      <c r="A390" s="3" t="s">
        <v>330</v>
      </c>
      <c r="B390" s="3" t="s">
        <v>314</v>
      </c>
      <c r="C390" s="3">
        <v>0</v>
      </c>
      <c r="D390" s="3">
        <v>0</v>
      </c>
      <c r="G390" s="3">
        <v>0</v>
      </c>
      <c r="K390" s="3">
        <v>0</v>
      </c>
      <c r="N390" s="3">
        <v>6</v>
      </c>
      <c r="O390" s="3">
        <v>1</v>
      </c>
      <c r="P390" s="3">
        <v>5</v>
      </c>
      <c r="Q390" s="5" t="str">
        <f>VLOOKUP(P390,Mapping!$A$2:$B$17,2,FALSE)</f>
        <v>delaware</v>
      </c>
      <c r="R390" s="3">
        <v>22</v>
      </c>
      <c r="S390" s="3">
        <v>1</v>
      </c>
    </row>
    <row r="391" ht="12.75" spans="1:19">
      <c r="A391" s="19">
        <v>44167</v>
      </c>
      <c r="B391" s="3" t="s">
        <v>314</v>
      </c>
      <c r="C391" s="3">
        <v>0</v>
      </c>
      <c r="D391" s="3">
        <v>0</v>
      </c>
      <c r="G391" s="3">
        <v>0</v>
      </c>
      <c r="K391" s="3">
        <v>0</v>
      </c>
      <c r="N391" s="3">
        <v>5</v>
      </c>
      <c r="O391" s="3">
        <v>0</v>
      </c>
      <c r="P391" s="3">
        <v>5</v>
      </c>
      <c r="Q391" s="5" t="str">
        <f>VLOOKUP(P391,Mapping!$A$2:$B$17,2,FALSE)</f>
        <v>delaware</v>
      </c>
      <c r="R391" s="3">
        <v>21</v>
      </c>
      <c r="S391" s="3">
        <v>1</v>
      </c>
    </row>
    <row r="392" ht="12.75" spans="1:19">
      <c r="A392" s="19">
        <v>44137</v>
      </c>
      <c r="B392" s="3" t="s">
        <v>314</v>
      </c>
      <c r="C392" s="3">
        <v>0</v>
      </c>
      <c r="D392" s="3">
        <v>0</v>
      </c>
      <c r="G392" s="3">
        <v>0</v>
      </c>
      <c r="K392" s="3">
        <v>0</v>
      </c>
      <c r="N392" s="3">
        <v>5</v>
      </c>
      <c r="O392" s="3">
        <v>0</v>
      </c>
      <c r="P392" s="3">
        <v>5</v>
      </c>
      <c r="Q392" s="5" t="str">
        <f>VLOOKUP(P392,Mapping!$A$2:$B$17,2,FALSE)</f>
        <v>delaware</v>
      </c>
      <c r="R392" s="3">
        <v>20</v>
      </c>
      <c r="S392" s="3">
        <v>1</v>
      </c>
    </row>
    <row r="393" ht="12.75" spans="1:19">
      <c r="A393" s="19">
        <v>44106</v>
      </c>
      <c r="B393" s="3" t="s">
        <v>314</v>
      </c>
      <c r="C393" s="3">
        <v>0</v>
      </c>
      <c r="D393" s="3">
        <v>0</v>
      </c>
      <c r="G393" s="3">
        <v>0</v>
      </c>
      <c r="K393" s="3">
        <v>0</v>
      </c>
      <c r="N393" s="3">
        <v>5</v>
      </c>
      <c r="O393" s="3">
        <v>0</v>
      </c>
      <c r="P393" s="3">
        <v>5</v>
      </c>
      <c r="Q393" s="5" t="str">
        <f>VLOOKUP(P393,Mapping!$A$2:$B$17,2,FALSE)</f>
        <v>delaware</v>
      </c>
      <c r="R393" s="3">
        <v>19</v>
      </c>
      <c r="S393" s="3">
        <v>1</v>
      </c>
    </row>
    <row r="394" ht="12.75" spans="1:19">
      <c r="A394" s="19">
        <v>44076</v>
      </c>
      <c r="B394" s="3" t="s">
        <v>314</v>
      </c>
      <c r="D394" s="3">
        <v>0</v>
      </c>
      <c r="G394" s="3">
        <v>0</v>
      </c>
      <c r="K394" s="3">
        <v>0</v>
      </c>
      <c r="N394" s="3">
        <v>5</v>
      </c>
      <c r="O394" s="3">
        <v>0</v>
      </c>
      <c r="P394" s="3">
        <v>4</v>
      </c>
      <c r="Q394" s="5" t="str">
        <f>VLOOKUP(P394,Mapping!$A$2:$B$17,2,FALSE)</f>
        <v>colorado</v>
      </c>
      <c r="R394" s="3">
        <v>18</v>
      </c>
      <c r="S394" s="3">
        <v>0</v>
      </c>
    </row>
    <row r="395" ht="12.75" spans="1:19">
      <c r="A395" s="19">
        <v>44045</v>
      </c>
      <c r="B395" s="3" t="s">
        <v>314</v>
      </c>
      <c r="D395" s="3">
        <v>0</v>
      </c>
      <c r="G395" s="3">
        <v>0</v>
      </c>
      <c r="K395" s="3">
        <v>0</v>
      </c>
      <c r="N395" s="3">
        <v>5</v>
      </c>
      <c r="O395" s="3">
        <v>0</v>
      </c>
      <c r="P395" s="3">
        <v>4</v>
      </c>
      <c r="Q395" s="5" t="str">
        <f>VLOOKUP(P395,Mapping!$A$2:$B$17,2,FALSE)</f>
        <v>colorado</v>
      </c>
      <c r="R395" s="3">
        <v>18</v>
      </c>
      <c r="S395" s="3">
        <v>2</v>
      </c>
    </row>
    <row r="396" ht="12.75" spans="1:19">
      <c r="A396" s="19">
        <v>44014</v>
      </c>
      <c r="B396" s="3" t="s">
        <v>314</v>
      </c>
      <c r="D396" s="3">
        <v>0</v>
      </c>
      <c r="G396" s="3">
        <v>0</v>
      </c>
      <c r="K396" s="3">
        <v>0</v>
      </c>
      <c r="N396" s="3">
        <v>5</v>
      </c>
      <c r="O396" s="3">
        <v>0</v>
      </c>
      <c r="P396" s="3">
        <v>4</v>
      </c>
      <c r="Q396" s="5" t="str">
        <f>VLOOKUP(P396,Mapping!$A$2:$B$17,2,FALSE)</f>
        <v>colorado</v>
      </c>
      <c r="R396" s="3">
        <v>16</v>
      </c>
      <c r="S396" s="3">
        <v>0</v>
      </c>
    </row>
    <row r="397" ht="12.75" spans="1:19">
      <c r="A397" s="19">
        <v>43984</v>
      </c>
      <c r="B397" s="3" t="s">
        <v>314</v>
      </c>
      <c r="D397" s="3">
        <v>0</v>
      </c>
      <c r="G397" s="3">
        <v>0</v>
      </c>
      <c r="K397" s="3">
        <v>0</v>
      </c>
      <c r="N397" s="3">
        <v>5</v>
      </c>
      <c r="O397" s="3">
        <v>2</v>
      </c>
      <c r="P397" s="3">
        <v>4</v>
      </c>
      <c r="Q397" s="5" t="str">
        <f>VLOOKUP(P397,Mapping!$A$2:$B$17,2,FALSE)</f>
        <v>colorado</v>
      </c>
      <c r="R397" s="3">
        <v>16</v>
      </c>
      <c r="S397" s="3">
        <v>1</v>
      </c>
    </row>
    <row r="398" ht="12.75" spans="1:19">
      <c r="A398" s="19">
        <v>43953</v>
      </c>
      <c r="B398" s="3" t="s">
        <v>314</v>
      </c>
      <c r="D398" s="3">
        <v>0</v>
      </c>
      <c r="G398" s="3">
        <v>0</v>
      </c>
      <c r="K398" s="3">
        <v>0</v>
      </c>
      <c r="N398" s="3">
        <v>3</v>
      </c>
      <c r="O398" s="3">
        <v>0</v>
      </c>
      <c r="P398" s="3">
        <v>4</v>
      </c>
      <c r="Q398" s="5" t="str">
        <f>VLOOKUP(P398,Mapping!$A$2:$B$17,2,FALSE)</f>
        <v>colorado</v>
      </c>
      <c r="R398" s="3">
        <v>15</v>
      </c>
      <c r="S398" s="3">
        <v>0</v>
      </c>
    </row>
    <row r="399" ht="12.75" spans="1:19">
      <c r="A399" s="19">
        <v>43923</v>
      </c>
      <c r="B399" s="3" t="s">
        <v>314</v>
      </c>
      <c r="D399" s="3">
        <v>0</v>
      </c>
      <c r="G399" s="3">
        <v>0</v>
      </c>
      <c r="K399" s="3">
        <v>0</v>
      </c>
      <c r="N399" s="3">
        <v>3</v>
      </c>
      <c r="O399" s="3">
        <v>0</v>
      </c>
      <c r="P399" s="3">
        <v>4</v>
      </c>
      <c r="Q399" s="5" t="str">
        <f>VLOOKUP(P399,Mapping!$A$2:$B$17,2,FALSE)</f>
        <v>colorado</v>
      </c>
      <c r="R399" s="3">
        <v>15</v>
      </c>
      <c r="S399" s="3">
        <v>4</v>
      </c>
    </row>
    <row r="400" ht="12.75" spans="1:19">
      <c r="A400" s="19">
        <v>43892</v>
      </c>
      <c r="B400" s="3" t="s">
        <v>314</v>
      </c>
      <c r="D400" s="3">
        <v>0</v>
      </c>
      <c r="G400" s="3">
        <v>0</v>
      </c>
      <c r="K400" s="3">
        <v>0</v>
      </c>
      <c r="N400" s="3">
        <v>3</v>
      </c>
      <c r="O400" s="3">
        <v>1</v>
      </c>
      <c r="P400" s="3">
        <v>4</v>
      </c>
      <c r="Q400" s="5" t="str">
        <f>VLOOKUP(P400,Mapping!$A$2:$B$17,2,FALSE)</f>
        <v>colorado</v>
      </c>
      <c r="R400" s="3">
        <v>11</v>
      </c>
      <c r="S400" s="3">
        <v>3</v>
      </c>
    </row>
    <row r="401" ht="12.75" spans="1:19">
      <c r="A401" s="19">
        <v>43863</v>
      </c>
      <c r="B401" s="3" t="s">
        <v>314</v>
      </c>
      <c r="D401" s="3">
        <v>0</v>
      </c>
      <c r="G401" s="3">
        <v>0</v>
      </c>
      <c r="K401" s="3">
        <v>0</v>
      </c>
      <c r="N401" s="3">
        <v>2</v>
      </c>
      <c r="O401" s="3">
        <v>0</v>
      </c>
      <c r="P401" s="3">
        <v>4</v>
      </c>
      <c r="Q401" s="5" t="str">
        <f>VLOOKUP(P401,Mapping!$A$2:$B$17,2,FALSE)</f>
        <v>colorado</v>
      </c>
      <c r="R401" s="3">
        <v>8</v>
      </c>
      <c r="S401" s="3">
        <v>0</v>
      </c>
    </row>
    <row r="402" ht="12.75" spans="1:19">
      <c r="A402" s="19">
        <v>43832</v>
      </c>
      <c r="B402" s="3" t="s">
        <v>314</v>
      </c>
      <c r="D402" s="3">
        <v>0</v>
      </c>
      <c r="G402" s="3">
        <v>0</v>
      </c>
      <c r="K402" s="3">
        <v>0</v>
      </c>
      <c r="N402" s="3">
        <v>2</v>
      </c>
      <c r="O402" s="3">
        <v>0</v>
      </c>
      <c r="P402" s="3">
        <v>4</v>
      </c>
      <c r="Q402" s="5" t="str">
        <f>VLOOKUP(P402,Mapping!$A$2:$B$17,2,FALSE)</f>
        <v>colorado</v>
      </c>
      <c r="R402" s="3">
        <v>8</v>
      </c>
      <c r="S402" s="3">
        <v>0</v>
      </c>
    </row>
    <row r="403" ht="12.75" spans="1:19">
      <c r="A403" s="3" t="s">
        <v>331</v>
      </c>
      <c r="B403" s="3" t="s">
        <v>332</v>
      </c>
      <c r="D403" s="3">
        <v>0</v>
      </c>
      <c r="G403" s="3">
        <v>0</v>
      </c>
      <c r="K403" s="3">
        <v>0</v>
      </c>
      <c r="N403" s="3">
        <v>2</v>
      </c>
      <c r="O403" s="3">
        <v>0</v>
      </c>
      <c r="P403" s="3">
        <v>4</v>
      </c>
      <c r="Q403" s="5" t="str">
        <f>VLOOKUP(P403,Mapping!$A$2:$B$17,2,FALSE)</f>
        <v>colorado</v>
      </c>
      <c r="R403" s="3">
        <v>8</v>
      </c>
      <c r="S403" s="3">
        <v>3</v>
      </c>
    </row>
    <row r="404" ht="12.75" spans="1:19">
      <c r="A404" s="3" t="s">
        <v>333</v>
      </c>
      <c r="B404" s="3" t="s">
        <v>332</v>
      </c>
      <c r="D404" s="3">
        <v>0</v>
      </c>
      <c r="G404" s="3">
        <v>0</v>
      </c>
      <c r="K404" s="3">
        <v>0</v>
      </c>
      <c r="N404" s="3">
        <v>2</v>
      </c>
      <c r="O404" s="3">
        <v>0</v>
      </c>
      <c r="P404" s="3">
        <v>4</v>
      </c>
      <c r="Q404" s="5" t="str">
        <f>VLOOKUP(P404,Mapping!$A$2:$B$17,2,FALSE)</f>
        <v>colorado</v>
      </c>
      <c r="R404" s="3">
        <v>5</v>
      </c>
      <c r="S404" s="3">
        <v>0</v>
      </c>
    </row>
    <row r="405" ht="12.75" spans="1:19">
      <c r="A405" s="3" t="s">
        <v>334</v>
      </c>
      <c r="B405" s="3" t="s">
        <v>332</v>
      </c>
      <c r="D405" s="3">
        <v>0</v>
      </c>
      <c r="G405" s="3">
        <v>0</v>
      </c>
      <c r="K405" s="3">
        <v>0</v>
      </c>
      <c r="N405" s="3">
        <v>2</v>
      </c>
      <c r="O405" s="3">
        <v>0</v>
      </c>
      <c r="P405" s="3">
        <v>4</v>
      </c>
      <c r="Q405" s="5" t="str">
        <f>VLOOKUP(P405,Mapping!$A$2:$B$17,2,FALSE)</f>
        <v>colorado</v>
      </c>
      <c r="R405" s="3">
        <v>5</v>
      </c>
      <c r="S405" s="3">
        <v>2</v>
      </c>
    </row>
    <row r="406" ht="12.75" spans="1:19">
      <c r="A406" s="3" t="s">
        <v>335</v>
      </c>
      <c r="B406" s="3" t="s">
        <v>332</v>
      </c>
      <c r="D406" s="3">
        <v>0</v>
      </c>
      <c r="G406" s="3">
        <v>0</v>
      </c>
      <c r="K406" s="3">
        <v>0</v>
      </c>
      <c r="N406" s="3">
        <v>2</v>
      </c>
      <c r="O406" s="3">
        <v>0</v>
      </c>
      <c r="P406" s="3">
        <v>3</v>
      </c>
      <c r="Q406" s="5" t="str">
        <f>VLOOKUP(P406,Mapping!$A$2:$B$17,2,FALSE)</f>
        <v>california</v>
      </c>
      <c r="R406" s="3">
        <v>3</v>
      </c>
      <c r="S406" s="3">
        <v>0</v>
      </c>
    </row>
    <row r="407" ht="12.75" spans="1:19">
      <c r="A407" s="3" t="s">
        <v>336</v>
      </c>
      <c r="B407" s="3" t="s">
        <v>332</v>
      </c>
      <c r="D407" s="3">
        <v>0</v>
      </c>
      <c r="G407" s="3">
        <v>0</v>
      </c>
      <c r="K407" s="3">
        <v>0</v>
      </c>
      <c r="N407" s="3">
        <v>2</v>
      </c>
      <c r="O407" s="3">
        <v>0</v>
      </c>
      <c r="P407" s="3">
        <v>3</v>
      </c>
      <c r="Q407" s="5" t="str">
        <f>VLOOKUP(P407,Mapping!$A$2:$B$17,2,FALSE)</f>
        <v>california</v>
      </c>
      <c r="R407" s="3">
        <v>3</v>
      </c>
      <c r="S407" s="3">
        <v>1</v>
      </c>
    </row>
    <row r="408" ht="12.75" spans="1:19">
      <c r="A408" s="3" t="s">
        <v>337</v>
      </c>
      <c r="B408" s="3" t="s">
        <v>332</v>
      </c>
      <c r="D408" s="3">
        <v>0</v>
      </c>
      <c r="G408" s="3">
        <v>0</v>
      </c>
      <c r="K408" s="3">
        <v>0</v>
      </c>
      <c r="N408" s="3">
        <v>2</v>
      </c>
      <c r="O408" s="3">
        <v>0</v>
      </c>
      <c r="P408" s="3">
        <v>2</v>
      </c>
      <c r="Q408" s="5" t="str">
        <f>VLOOKUP(P408,Mapping!$A$2:$B$17,2,FALSE)</f>
        <v>arizona</v>
      </c>
      <c r="R408" s="3">
        <v>2</v>
      </c>
      <c r="S408" s="3">
        <v>0</v>
      </c>
    </row>
    <row r="409" ht="12.75" spans="1:19">
      <c r="A409" s="3" t="s">
        <v>338</v>
      </c>
      <c r="B409" s="3" t="s">
        <v>332</v>
      </c>
      <c r="D409" s="3">
        <v>0</v>
      </c>
      <c r="G409" s="3">
        <v>0</v>
      </c>
      <c r="K409" s="3">
        <v>0</v>
      </c>
      <c r="N409" s="3">
        <v>2</v>
      </c>
      <c r="O409" s="3">
        <v>0</v>
      </c>
      <c r="P409" s="3">
        <v>2</v>
      </c>
      <c r="Q409" s="5" t="str">
        <f>VLOOKUP(P409,Mapping!$A$2:$B$17,2,FALSE)</f>
        <v>arizona</v>
      </c>
      <c r="R409" s="3">
        <v>2</v>
      </c>
      <c r="S409" s="3">
        <v>0</v>
      </c>
    </row>
    <row r="410" ht="12.75" spans="1:19">
      <c r="A410" s="3" t="s">
        <v>339</v>
      </c>
      <c r="B410" s="3" t="s">
        <v>332</v>
      </c>
      <c r="D410" s="3">
        <v>0</v>
      </c>
      <c r="G410" s="3">
        <v>0</v>
      </c>
      <c r="K410" s="3">
        <v>0</v>
      </c>
      <c r="N410" s="3">
        <v>2</v>
      </c>
      <c r="O410" s="3">
        <v>0</v>
      </c>
      <c r="P410" s="3">
        <v>2</v>
      </c>
      <c r="Q410" s="5" t="str">
        <f>VLOOKUP(P410,Mapping!$A$2:$B$17,2,FALSE)</f>
        <v>arizona</v>
      </c>
      <c r="R410" s="3">
        <v>2</v>
      </c>
      <c r="S410" s="3">
        <v>0</v>
      </c>
    </row>
    <row r="411" ht="12.75" spans="1:19">
      <c r="A411" s="3" t="s">
        <v>340</v>
      </c>
      <c r="B411" s="3" t="s">
        <v>332</v>
      </c>
      <c r="D411" s="3">
        <v>0</v>
      </c>
      <c r="G411" s="3">
        <v>0</v>
      </c>
      <c r="K411" s="3">
        <v>0</v>
      </c>
      <c r="N411" s="3">
        <v>2</v>
      </c>
      <c r="O411" s="3">
        <v>0</v>
      </c>
      <c r="P411" s="3">
        <v>2</v>
      </c>
      <c r="Q411" s="5" t="str">
        <f>VLOOKUP(P411,Mapping!$A$2:$B$17,2,FALSE)</f>
        <v>arizona</v>
      </c>
      <c r="R411" s="3">
        <v>2</v>
      </c>
      <c r="S411" s="3">
        <v>1</v>
      </c>
    </row>
    <row r="412" ht="12.75" spans="1:19">
      <c r="A412" s="3" t="s">
        <v>341</v>
      </c>
      <c r="B412" s="3" t="s">
        <v>332</v>
      </c>
      <c r="D412" s="3">
        <v>0</v>
      </c>
      <c r="G412" s="3">
        <v>0</v>
      </c>
      <c r="K412" s="3">
        <v>0</v>
      </c>
      <c r="N412" s="3">
        <v>2</v>
      </c>
      <c r="O412" s="3">
        <v>0</v>
      </c>
      <c r="P412" s="3">
        <v>2</v>
      </c>
      <c r="Q412" s="5" t="str">
        <f>VLOOKUP(P412,Mapping!$A$2:$B$17,2,FALSE)</f>
        <v>arizona</v>
      </c>
      <c r="R412" s="3">
        <v>1</v>
      </c>
      <c r="S412" s="3">
        <v>1</v>
      </c>
    </row>
    <row r="413" ht="12.75" spans="1:19">
      <c r="A413" s="3" t="s">
        <v>342</v>
      </c>
      <c r="B413" s="3" t="s">
        <v>332</v>
      </c>
      <c r="D413" s="3">
        <v>0</v>
      </c>
      <c r="G413" s="3">
        <v>0</v>
      </c>
      <c r="K413" s="3">
        <v>0</v>
      </c>
      <c r="N413" s="3">
        <v>2</v>
      </c>
      <c r="O413" s="3">
        <v>1</v>
      </c>
      <c r="P413" s="3">
        <v>1</v>
      </c>
      <c r="Q413" s="5" t="str">
        <f>VLOOKUP(P413,Mapping!$A$2:$B$17,2,FALSE)</f>
        <v>alaska</v>
      </c>
      <c r="R413" s="3">
        <v>0</v>
      </c>
      <c r="S413" s="3">
        <v>0</v>
      </c>
    </row>
    <row r="414" ht="12.75" spans="1:19">
      <c r="A414" s="3" t="s">
        <v>343</v>
      </c>
      <c r="B414" s="3" t="s">
        <v>332</v>
      </c>
      <c r="D414" s="3">
        <v>0</v>
      </c>
      <c r="G414" s="3">
        <v>0</v>
      </c>
      <c r="K414" s="3">
        <v>0</v>
      </c>
      <c r="N414" s="3">
        <v>1</v>
      </c>
      <c r="O414" s="3">
        <v>0</v>
      </c>
      <c r="P414" s="3">
        <v>1</v>
      </c>
      <c r="Q414" s="5" t="str">
        <f>VLOOKUP(P414,Mapping!$A$2:$B$17,2,FALSE)</f>
        <v>alaska</v>
      </c>
      <c r="R414" s="3">
        <v>0</v>
      </c>
      <c r="S414" s="3">
        <v>0</v>
      </c>
    </row>
    <row r="415" ht="12.75" spans="1:19">
      <c r="A415" s="3" t="s">
        <v>344</v>
      </c>
      <c r="B415" s="3" t="s">
        <v>332</v>
      </c>
      <c r="D415" s="3">
        <v>0</v>
      </c>
      <c r="G415" s="3">
        <v>0</v>
      </c>
      <c r="K415" s="3">
        <v>0</v>
      </c>
      <c r="N415" s="3">
        <v>1</v>
      </c>
      <c r="O415" s="3">
        <v>1</v>
      </c>
      <c r="P415" s="3">
        <v>1</v>
      </c>
      <c r="Q415" s="5" t="str">
        <f>VLOOKUP(P415,Mapping!$A$2:$B$17,2,FALSE)</f>
        <v>alaska</v>
      </c>
      <c r="R415" s="3">
        <v>0</v>
      </c>
      <c r="S415" s="3">
        <v>0</v>
      </c>
    </row>
    <row r="416" ht="12.75" spans="1:19">
      <c r="A416" s="3" t="s">
        <v>345</v>
      </c>
      <c r="B416" s="3" t="s">
        <v>332</v>
      </c>
      <c r="D416" s="3">
        <v>0</v>
      </c>
      <c r="G416" s="3">
        <v>0</v>
      </c>
      <c r="K416" s="3">
        <v>0</v>
      </c>
      <c r="N416" s="3">
        <v>0</v>
      </c>
      <c r="O416" s="3">
        <v>0</v>
      </c>
      <c r="P416" s="3">
        <v>1</v>
      </c>
      <c r="Q416" s="5" t="str">
        <f>VLOOKUP(P416,Mapping!$A$2:$B$17,2,FALSE)</f>
        <v>alaska</v>
      </c>
      <c r="R416" s="3">
        <v>0</v>
      </c>
      <c r="S416" s="3">
        <v>0</v>
      </c>
    </row>
    <row r="417" ht="12.75" spans="1:19">
      <c r="A417" s="3" t="s">
        <v>346</v>
      </c>
      <c r="B417" s="3" t="s">
        <v>332</v>
      </c>
      <c r="D417" s="3">
        <v>0</v>
      </c>
      <c r="G417" s="3">
        <v>0</v>
      </c>
      <c r="K417" s="3">
        <v>0</v>
      </c>
      <c r="N417" s="3">
        <v>0</v>
      </c>
      <c r="O417" s="3">
        <v>0</v>
      </c>
      <c r="P417" s="3">
        <v>1</v>
      </c>
      <c r="Q417" s="5" t="str">
        <f>VLOOKUP(P417,Mapping!$A$2:$B$17,2,FALSE)</f>
        <v>alaska</v>
      </c>
      <c r="R417" s="3">
        <v>0</v>
      </c>
      <c r="S417" s="3">
        <v>0</v>
      </c>
    </row>
    <row r="418" ht="12.75" spans="1:19">
      <c r="A418" s="3" t="s">
        <v>347</v>
      </c>
      <c r="B418" s="3" t="s">
        <v>332</v>
      </c>
      <c r="D418" s="3">
        <v>0</v>
      </c>
      <c r="G418" s="3">
        <v>0</v>
      </c>
      <c r="K418" s="3">
        <v>0</v>
      </c>
      <c r="N418" s="3">
        <v>0</v>
      </c>
      <c r="O418" s="3">
        <v>0</v>
      </c>
      <c r="P418" s="3">
        <v>1</v>
      </c>
      <c r="Q418" s="5" t="str">
        <f>VLOOKUP(P418,Mapping!$A$2:$B$17,2,FALSE)</f>
        <v>alaska</v>
      </c>
      <c r="R418" s="3">
        <v>0</v>
      </c>
      <c r="S418" s="3">
        <v>0</v>
      </c>
    </row>
    <row r="419" ht="12.75" spans="1:19">
      <c r="A419" s="3" t="s">
        <v>348</v>
      </c>
      <c r="B419" s="3" t="s">
        <v>332</v>
      </c>
      <c r="D419" s="3">
        <v>0</v>
      </c>
      <c r="G419" s="3">
        <v>0</v>
      </c>
      <c r="K419" s="3">
        <v>0</v>
      </c>
      <c r="N419" s="3">
        <v>0</v>
      </c>
      <c r="O419" s="3">
        <v>0</v>
      </c>
      <c r="P419" s="3">
        <v>1</v>
      </c>
      <c r="Q419" s="5" t="str">
        <f>VLOOKUP(P419,Mapping!$A$2:$B$17,2,FALSE)</f>
        <v>alaska</v>
      </c>
      <c r="R419" s="3">
        <v>0</v>
      </c>
      <c r="S419" s="3">
        <v>0</v>
      </c>
    </row>
    <row r="420" ht="12.75" spans="1:19">
      <c r="A420" s="3" t="s">
        <v>349</v>
      </c>
      <c r="B420" s="3" t="s">
        <v>332</v>
      </c>
      <c r="D420" s="3">
        <v>0</v>
      </c>
      <c r="G420" s="3">
        <v>0</v>
      </c>
      <c r="K420" s="3">
        <v>0</v>
      </c>
      <c r="N420" s="3">
        <v>0</v>
      </c>
      <c r="O420" s="3">
        <v>0</v>
      </c>
      <c r="P420" s="3">
        <v>1</v>
      </c>
      <c r="Q420" s="5" t="str">
        <f>VLOOKUP(P420,Mapping!$A$2:$B$17,2,FALSE)</f>
        <v>alaska</v>
      </c>
      <c r="R420" s="3">
        <v>0</v>
      </c>
      <c r="S420" s="3">
        <v>0</v>
      </c>
    </row>
    <row r="421" ht="12.75" spans="1:19">
      <c r="A421" s="3" t="s">
        <v>350</v>
      </c>
      <c r="B421" s="3" t="s">
        <v>332</v>
      </c>
      <c r="D421" s="3">
        <v>0</v>
      </c>
      <c r="G421" s="3">
        <v>0</v>
      </c>
      <c r="K421" s="3">
        <v>0</v>
      </c>
      <c r="O421" s="3">
        <v>0</v>
      </c>
      <c r="P421" s="3">
        <v>1</v>
      </c>
      <c r="Q421" s="5" t="str">
        <f>VLOOKUP(P421,Mapping!$A$2:$B$17,2,FALSE)</f>
        <v>alaska</v>
      </c>
      <c r="R421" s="3">
        <v>0</v>
      </c>
      <c r="S421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Comperison</vt:lpstr>
      <vt:lpstr>If</vt:lpstr>
      <vt:lpstr>nestedif</vt:lpstr>
      <vt:lpstr>Not and Error</vt:lpstr>
      <vt:lpstr>And</vt:lpstr>
      <vt:lpstr>Date1</vt:lpstr>
      <vt:lpstr>Date2</vt:lpstr>
      <vt:lpstr>Date3</vt:lpstr>
      <vt:lpstr>lookup</vt:lpstr>
      <vt:lpstr>Mapping</vt:lpstr>
      <vt:lpstr>sort</vt:lpstr>
      <vt:lpstr>Filter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2023-05-17T12:06:00Z</dcterms:created>
  <dcterms:modified xsi:type="dcterms:W3CDTF">2023-05-23T13:13:48Z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643CA73D4D6048A0B05BD8028A81C157</vt:lpwstr>
  </property>
  <property fmtid="{D5CDD505-2E9C-101B-9397-08002B2CF9AE}" pid="3" name="KSOProductBuildVer">
    <vt:lpwstr>1033-11.2.0.11537</vt:lpwstr>
  </property>
</Properties>
</file>