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hidePivotFieldList="1"/>
  <mc:AlternateContent xmlns:mc="http://schemas.openxmlformats.org/markup-compatibility/2006">
    <mc:Choice Requires="x15">
      <x15ac:absPath xmlns:x15ac="http://schemas.microsoft.com/office/spreadsheetml/2010/11/ac" url="C:\Users\prath\Downloads\Financial modelling\"/>
    </mc:Choice>
  </mc:AlternateContent>
  <xr:revisionPtr revIDLastSave="0" documentId="13_ncr:1_{C1A2B51A-D405-4DC4-BE92-AC382AE151C2}" xr6:coauthVersionLast="40" xr6:coauthVersionMax="40" xr10:uidLastSave="{00000000-0000-0000-0000-000000000000}"/>
  <bookViews>
    <workbookView xWindow="-108" yWindow="-108" windowWidth="23256" windowHeight="12576" activeTab="1" xr2:uid="{00000000-000D-0000-FFFF-FFFF00000000}"/>
  </bookViews>
  <sheets>
    <sheet name="Raw data" sheetId="1" r:id="rId1"/>
    <sheet name="Work" sheetId="2" r:id="rId2"/>
    <sheet name="Summary and Calculations" sheetId="3" r:id="rId3"/>
  </sheets>
  <definedNames>
    <definedName name="_xlchart.v1.0" hidden="1">'Summary and Calculations'!$C$21:$C$32</definedName>
    <definedName name="_xlchart.v1.1" hidden="1">'Summary and Calculations'!$E$21:$E$32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 i="3" l="1"/>
  <c r="H21" i="3"/>
  <c r="B21" i="3"/>
  <c r="B22" i="3"/>
  <c r="G14" i="3"/>
  <c r="H14" i="3"/>
  <c r="I14" i="3"/>
  <c r="F14" i="3"/>
  <c r="E14" i="3"/>
  <c r="D14" i="3"/>
  <c r="C14" i="3"/>
  <c r="B14" i="3"/>
  <c r="M24" i="3" s="1"/>
  <c r="C21" i="3" l="1"/>
  <c r="C70" i="3" l="1"/>
  <c r="I32" i="3"/>
  <c r="I31" i="3"/>
  <c r="I30" i="3"/>
  <c r="I29" i="3"/>
  <c r="I28" i="3"/>
  <c r="I27" i="3"/>
  <c r="I26" i="3"/>
  <c r="I25" i="3"/>
  <c r="I24" i="3"/>
  <c r="I23" i="3"/>
  <c r="I22" i="3"/>
  <c r="I70" i="3"/>
  <c r="H32" i="3"/>
  <c r="H31" i="3"/>
  <c r="H30" i="3"/>
  <c r="H29" i="3"/>
  <c r="H28" i="3"/>
  <c r="H27" i="3"/>
  <c r="H26" i="3"/>
  <c r="H25" i="3"/>
  <c r="H24" i="3"/>
  <c r="H23" i="3"/>
  <c r="H22" i="3"/>
  <c r="H70" i="3"/>
  <c r="E29" i="3"/>
  <c r="P9" i="3"/>
  <c r="O9" i="3"/>
  <c r="P8" i="3"/>
  <c r="O8" i="3"/>
  <c r="E22" i="3" s="1"/>
  <c r="G32" i="3"/>
  <c r="G31" i="3"/>
  <c r="G30" i="3"/>
  <c r="G29" i="3"/>
  <c r="G28" i="3"/>
  <c r="G27" i="3"/>
  <c r="G26" i="3"/>
  <c r="G25" i="3"/>
  <c r="G24" i="3"/>
  <c r="G23" i="3"/>
  <c r="G22" i="3"/>
  <c r="G21" i="3"/>
  <c r="P7" i="3"/>
  <c r="O7" i="3"/>
  <c r="C27" i="3"/>
  <c r="C71" i="3" s="1"/>
  <c r="C26" i="3"/>
  <c r="C25" i="3"/>
  <c r="C24" i="3"/>
  <c r="C23" i="3"/>
  <c r="C22" i="3"/>
  <c r="B32" i="3"/>
  <c r="B31" i="3"/>
  <c r="B30" i="3"/>
  <c r="B29" i="3"/>
  <c r="B28" i="3"/>
  <c r="B27" i="3"/>
  <c r="B71" i="3" s="1"/>
  <c r="B26" i="3"/>
  <c r="B33" i="3" s="1"/>
  <c r="B25" i="3"/>
  <c r="B24" i="3"/>
  <c r="B23" i="3"/>
  <c r="H33" i="3" l="1"/>
  <c r="C33" i="3"/>
  <c r="D27" i="3"/>
  <c r="O40" i="3"/>
  <c r="D24" i="3"/>
  <c r="D25" i="3"/>
  <c r="G33" i="3"/>
  <c r="G70" i="3"/>
  <c r="H71" i="3"/>
  <c r="I71" i="3"/>
  <c r="B70" i="3"/>
  <c r="F32" i="3"/>
  <c r="E21" i="3"/>
  <c r="E70" i="3" s="1"/>
  <c r="E23" i="3"/>
  <c r="G71" i="3"/>
  <c r="E24" i="3"/>
  <c r="D26" i="3"/>
  <c r="F23" i="3"/>
  <c r="I34" i="3"/>
  <c r="D28" i="3"/>
  <c r="E25" i="3"/>
  <c r="F25" i="3"/>
  <c r="D29" i="3"/>
  <c r="E26" i="3"/>
  <c r="F26" i="3"/>
  <c r="H34" i="3"/>
  <c r="D30" i="3"/>
  <c r="E27" i="3"/>
  <c r="F27" i="3"/>
  <c r="I33" i="3"/>
  <c r="D31" i="3"/>
  <c r="E28" i="3"/>
  <c r="F28" i="3"/>
  <c r="B34" i="3"/>
  <c r="F29" i="3"/>
  <c r="C34" i="3"/>
  <c r="D21" i="3"/>
  <c r="D70" i="3" s="1"/>
  <c r="S40" i="3"/>
  <c r="S38" i="3"/>
  <c r="E30" i="3"/>
  <c r="F30" i="3"/>
  <c r="F22" i="3"/>
  <c r="F21" i="3"/>
  <c r="D32" i="3"/>
  <c r="D22" i="3"/>
  <c r="E31" i="3"/>
  <c r="F31" i="3"/>
  <c r="D23" i="3"/>
  <c r="E32" i="3"/>
  <c r="T40" i="3"/>
  <c r="T38" i="3"/>
  <c r="U38" i="3"/>
  <c r="U40" i="3"/>
  <c r="G34" i="3"/>
  <c r="N40" i="3"/>
  <c r="N38" i="3"/>
  <c r="F24" i="3"/>
  <c r="O38" i="3"/>
  <c r="E34" i="3" l="1"/>
  <c r="F70" i="3"/>
  <c r="Q38" i="3"/>
  <c r="E40" i="3" s="1"/>
  <c r="E56" i="3" s="1"/>
  <c r="E71" i="3"/>
  <c r="F71" i="3"/>
  <c r="D71" i="3"/>
  <c r="E33" i="3"/>
  <c r="Q40" i="3"/>
  <c r="B38" i="3"/>
  <c r="B54" i="3" s="1"/>
  <c r="B39" i="3"/>
  <c r="B55" i="3" s="1"/>
  <c r="B42" i="3"/>
  <c r="B43" i="3"/>
  <c r="B59" i="3" s="1"/>
  <c r="B46" i="3"/>
  <c r="B62" i="3" s="1"/>
  <c r="B36" i="3"/>
  <c r="B40" i="3"/>
  <c r="B56" i="3" s="1"/>
  <c r="B41" i="3"/>
  <c r="B57" i="3" s="1"/>
  <c r="B44" i="3"/>
  <c r="B60" i="3" s="1"/>
  <c r="B45" i="3"/>
  <c r="B61" i="3" s="1"/>
  <c r="B47" i="3"/>
  <c r="B63" i="3" s="1"/>
  <c r="B37" i="3"/>
  <c r="B53" i="3" s="1"/>
  <c r="R40" i="3"/>
  <c r="R38" i="3"/>
  <c r="F33" i="3"/>
  <c r="F34" i="3"/>
  <c r="H38" i="3"/>
  <c r="H54" i="3" s="1"/>
  <c r="H39" i="3"/>
  <c r="H55" i="3" s="1"/>
  <c r="H40" i="3"/>
  <c r="H56" i="3" s="1"/>
  <c r="H41" i="3"/>
  <c r="H57" i="3" s="1"/>
  <c r="H42" i="3"/>
  <c r="H43" i="3"/>
  <c r="H59" i="3" s="1"/>
  <c r="H46" i="3"/>
  <c r="H62" i="3" s="1"/>
  <c r="H37" i="3"/>
  <c r="H53" i="3" s="1"/>
  <c r="H44" i="3"/>
  <c r="H60" i="3" s="1"/>
  <c r="H45" i="3"/>
  <c r="H61" i="3" s="1"/>
  <c r="H47" i="3"/>
  <c r="H63" i="3" s="1"/>
  <c r="H36" i="3"/>
  <c r="C38" i="3"/>
  <c r="C54" i="3" s="1"/>
  <c r="C39" i="3"/>
  <c r="C55" i="3" s="1"/>
  <c r="C42" i="3"/>
  <c r="C43" i="3"/>
  <c r="C59" i="3" s="1"/>
  <c r="C46" i="3"/>
  <c r="C62" i="3" s="1"/>
  <c r="C36" i="3"/>
  <c r="C40" i="3"/>
  <c r="C56" i="3" s="1"/>
  <c r="C41" i="3"/>
  <c r="C57" i="3" s="1"/>
  <c r="C44" i="3"/>
  <c r="C60" i="3" s="1"/>
  <c r="C45" i="3"/>
  <c r="C61" i="3" s="1"/>
  <c r="C47" i="3"/>
  <c r="C63" i="3" s="1"/>
  <c r="C37" i="3"/>
  <c r="C53" i="3" s="1"/>
  <c r="G38" i="3"/>
  <c r="G54" i="3" s="1"/>
  <c r="G39" i="3"/>
  <c r="G55" i="3" s="1"/>
  <c r="G40" i="3"/>
  <c r="G56" i="3" s="1"/>
  <c r="G41" i="3"/>
  <c r="G57" i="3" s="1"/>
  <c r="G42" i="3"/>
  <c r="G43" i="3"/>
  <c r="G59" i="3" s="1"/>
  <c r="G46" i="3"/>
  <c r="G62" i="3" s="1"/>
  <c r="G36" i="3"/>
  <c r="G37" i="3"/>
  <c r="G53" i="3" s="1"/>
  <c r="G44" i="3"/>
  <c r="G60" i="3" s="1"/>
  <c r="G45" i="3"/>
  <c r="G61" i="3" s="1"/>
  <c r="G47" i="3"/>
  <c r="G63" i="3" s="1"/>
  <c r="I37" i="3"/>
  <c r="I53" i="3" s="1"/>
  <c r="I38" i="3"/>
  <c r="I54" i="3" s="1"/>
  <c r="I39" i="3"/>
  <c r="I55" i="3" s="1"/>
  <c r="I40" i="3"/>
  <c r="I56" i="3" s="1"/>
  <c r="I41" i="3"/>
  <c r="I57" i="3" s="1"/>
  <c r="I42" i="3"/>
  <c r="I45" i="3"/>
  <c r="I61" i="3" s="1"/>
  <c r="I47" i="3"/>
  <c r="I63" i="3" s="1"/>
  <c r="I43" i="3"/>
  <c r="I59" i="3" s="1"/>
  <c r="I44" i="3"/>
  <c r="I60" i="3" s="1"/>
  <c r="I46" i="3"/>
  <c r="I62" i="3" s="1"/>
  <c r="I36" i="3"/>
  <c r="E41" i="3"/>
  <c r="E57" i="3" s="1"/>
  <c r="P40" i="3"/>
  <c r="P38" i="3"/>
  <c r="D34" i="3"/>
  <c r="D33" i="3"/>
  <c r="E39" i="3" l="1"/>
  <c r="E55" i="3" s="1"/>
  <c r="G72" i="3"/>
  <c r="I58" i="3"/>
  <c r="I73" i="3"/>
  <c r="C72" i="3"/>
  <c r="G58" i="3"/>
  <c r="G73" i="3"/>
  <c r="H58" i="3"/>
  <c r="H73" i="3"/>
  <c r="E37" i="3"/>
  <c r="E53" i="3" s="1"/>
  <c r="C58" i="3"/>
  <c r="C73" i="3"/>
  <c r="C75" i="3" s="1"/>
  <c r="I72" i="3"/>
  <c r="H72" i="3"/>
  <c r="B72" i="3"/>
  <c r="B58" i="3"/>
  <c r="B73" i="3"/>
  <c r="E43" i="3"/>
  <c r="E59" i="3" s="1"/>
  <c r="E44" i="3"/>
  <c r="E60" i="3" s="1"/>
  <c r="E42" i="3"/>
  <c r="E45" i="3"/>
  <c r="E61" i="3" s="1"/>
  <c r="E46" i="3"/>
  <c r="E62" i="3" s="1"/>
  <c r="E47" i="3"/>
  <c r="E63" i="3" s="1"/>
  <c r="E36" i="3"/>
  <c r="E52" i="3" s="1"/>
  <c r="E38" i="3"/>
  <c r="E54" i="3" s="1"/>
  <c r="M28" i="3"/>
  <c r="M26" i="3"/>
  <c r="D38" i="3"/>
  <c r="D54" i="3" s="1"/>
  <c r="D39" i="3"/>
  <c r="D55" i="3" s="1"/>
  <c r="D40" i="3"/>
  <c r="D56" i="3" s="1"/>
  <c r="D42" i="3"/>
  <c r="D43" i="3"/>
  <c r="D59" i="3" s="1"/>
  <c r="D46" i="3"/>
  <c r="D62" i="3" s="1"/>
  <c r="D37" i="3"/>
  <c r="D53" i="3" s="1"/>
  <c r="D41" i="3"/>
  <c r="D57" i="3" s="1"/>
  <c r="D44" i="3"/>
  <c r="D60" i="3" s="1"/>
  <c r="D45" i="3"/>
  <c r="D61" i="3" s="1"/>
  <c r="D47" i="3"/>
  <c r="D63" i="3" s="1"/>
  <c r="D36" i="3"/>
  <c r="C66" i="3"/>
  <c r="C48" i="3"/>
  <c r="C49" i="3"/>
  <c r="C52" i="3"/>
  <c r="B48" i="3"/>
  <c r="B49" i="3"/>
  <c r="B66" i="3"/>
  <c r="B52" i="3"/>
  <c r="G49" i="3"/>
  <c r="G48" i="3"/>
  <c r="G66" i="3"/>
  <c r="G52" i="3"/>
  <c r="F38" i="3"/>
  <c r="F54" i="3" s="1"/>
  <c r="F40" i="3"/>
  <c r="F56" i="3" s="1"/>
  <c r="F37" i="3"/>
  <c r="F53" i="3" s="1"/>
  <c r="F47" i="3"/>
  <c r="F63" i="3" s="1"/>
  <c r="F46" i="3"/>
  <c r="F62" i="3" s="1"/>
  <c r="F45" i="3"/>
  <c r="F61" i="3" s="1"/>
  <c r="F43" i="3"/>
  <c r="F59" i="3" s="1"/>
  <c r="F36" i="3"/>
  <c r="F44" i="3"/>
  <c r="F60" i="3" s="1"/>
  <c r="F39" i="3"/>
  <c r="F55" i="3" s="1"/>
  <c r="F42" i="3"/>
  <c r="F41" i="3"/>
  <c r="F57" i="3" s="1"/>
  <c r="I48" i="3"/>
  <c r="I49" i="3"/>
  <c r="I66" i="3"/>
  <c r="I52" i="3"/>
  <c r="H48" i="3"/>
  <c r="H49" i="3"/>
  <c r="H66" i="3"/>
  <c r="H52" i="3"/>
  <c r="C76" i="3" l="1"/>
  <c r="C79" i="3" s="1"/>
  <c r="C77" i="3"/>
  <c r="H75" i="3"/>
  <c r="G75" i="3"/>
  <c r="G76" i="3" s="1"/>
  <c r="I75" i="3"/>
  <c r="D58" i="3"/>
  <c r="D73" i="3"/>
  <c r="E58" i="3"/>
  <c r="E73" i="3"/>
  <c r="F72" i="3"/>
  <c r="F58" i="3"/>
  <c r="F73" i="3"/>
  <c r="D72" i="3"/>
  <c r="E72" i="3"/>
  <c r="B75" i="3"/>
  <c r="B76" i="3" s="1"/>
  <c r="B79" i="3" s="1"/>
  <c r="B80" i="3" s="1"/>
  <c r="E49" i="3"/>
  <c r="E66" i="3"/>
  <c r="E48" i="3"/>
  <c r="F49" i="3"/>
  <c r="F48" i="3"/>
  <c r="F66" i="3"/>
  <c r="F52" i="3"/>
  <c r="D49" i="3"/>
  <c r="D48" i="3"/>
  <c r="D66" i="3"/>
  <c r="D52" i="3"/>
  <c r="F75" i="3" l="1"/>
  <c r="F76" i="3" s="1"/>
  <c r="F79" i="3" s="1"/>
  <c r="F80" i="3" s="1"/>
  <c r="F81" i="3" s="1"/>
  <c r="H76" i="3"/>
  <c r="H79" i="3" s="1"/>
  <c r="C80" i="3"/>
  <c r="C81" i="3" s="1"/>
  <c r="E75" i="3"/>
  <c r="D75" i="3"/>
  <c r="I76" i="3"/>
  <c r="I79" i="3" s="1"/>
  <c r="G77" i="3"/>
  <c r="G79" i="3"/>
  <c r="G80" i="3" s="1"/>
  <c r="G81" i="3" s="1"/>
  <c r="B77" i="3"/>
  <c r="B81" i="3"/>
  <c r="M47" i="3"/>
  <c r="M45" i="3"/>
  <c r="F77" i="3" l="1"/>
  <c r="I80" i="3"/>
  <c r="I81" i="3" s="1"/>
  <c r="H80" i="3"/>
  <c r="H81" i="3" s="1"/>
  <c r="D76" i="3"/>
  <c r="D79" i="3" s="1"/>
  <c r="I77" i="3"/>
  <c r="E76" i="3"/>
  <c r="E79" i="3" s="1"/>
  <c r="E80" i="3" s="1"/>
  <c r="E81" i="3" s="1"/>
  <c r="H77" i="3"/>
  <c r="D77" i="3" l="1"/>
  <c r="E77" i="3"/>
  <c r="M77" i="3"/>
  <c r="D80" i="3"/>
  <c r="D81" i="3" s="1"/>
  <c r="M75" i="3" l="1"/>
  <c r="M79" i="3"/>
  <c r="M81" i="3"/>
</calcChain>
</file>

<file path=xl/sharedStrings.xml><?xml version="1.0" encoding="utf-8"?>
<sst xmlns="http://schemas.openxmlformats.org/spreadsheetml/2006/main" count="73" uniqueCount="60">
  <si>
    <t>Product</t>
  </si>
  <si>
    <t>Prod/Mon</t>
  </si>
  <si>
    <t>prices:-</t>
  </si>
  <si>
    <t>(One time)</t>
  </si>
  <si>
    <t>REVENUES FOR TOTAL SALES(MONTHLY) OF PRODUCTS:-</t>
  </si>
  <si>
    <t>TOTAL</t>
  </si>
  <si>
    <t>Prices:-</t>
  </si>
  <si>
    <t>Total Revenue</t>
  </si>
  <si>
    <t>AVERAGE</t>
  </si>
  <si>
    <t>Period</t>
  </si>
  <si>
    <t>For linear regression to forecast the data we requiere intercept values and slope values</t>
  </si>
  <si>
    <t>Intercept 1</t>
  </si>
  <si>
    <t>Intercept 2</t>
  </si>
  <si>
    <t>Intercept 3</t>
  </si>
  <si>
    <t>Intercept 4</t>
  </si>
  <si>
    <t>Intercept 5</t>
  </si>
  <si>
    <t>Intercept 6</t>
  </si>
  <si>
    <t>Intercept 7</t>
  </si>
  <si>
    <t>Intercept 8</t>
  </si>
  <si>
    <t>Slpoe 1</t>
  </si>
  <si>
    <t>Slpoe 2</t>
  </si>
  <si>
    <t>Slpoe 3</t>
  </si>
  <si>
    <t>Slpoe 4</t>
  </si>
  <si>
    <t>Slpoe 5</t>
  </si>
  <si>
    <t>Slpoe 6</t>
  </si>
  <si>
    <t>Slpoe 7</t>
  </si>
  <si>
    <t>Slpoe 8</t>
  </si>
  <si>
    <t>Prices/six months</t>
  </si>
  <si>
    <t>Total</t>
  </si>
  <si>
    <t>Standard error in the values of the forecast for every product.</t>
  </si>
  <si>
    <t>Prducts</t>
  </si>
  <si>
    <t>Total expected revenue</t>
  </si>
  <si>
    <t>Expected average</t>
  </si>
  <si>
    <t>Total Sales</t>
  </si>
  <si>
    <t>YEAR:</t>
  </si>
  <si>
    <t>Calculating P value for products to check null hypothesis</t>
  </si>
  <si>
    <t>P Values</t>
  </si>
  <si>
    <r>
      <rPr>
        <b/>
        <sz val="11"/>
        <color theme="1"/>
        <rFont val="Calibri"/>
        <family val="2"/>
        <scheme val="minor"/>
      </rPr>
      <t xml:space="preserve">Null hypothesis: </t>
    </r>
    <r>
      <rPr>
        <sz val="11"/>
        <color theme="1"/>
        <rFont val="Calibri"/>
        <family val="2"/>
        <scheme val="minor"/>
      </rPr>
      <t>The forecasted value is similar to the values for the sales in the coming year.</t>
    </r>
  </si>
  <si>
    <t>If p&lt;0.05, statistically significant</t>
  </si>
  <si>
    <t>If P&gt;0.05, stastically insignificant</t>
  </si>
  <si>
    <t>This P Values shows us that except for product 17 we cant ignore the hypothesis and the forecast is co related.</t>
  </si>
  <si>
    <t>1st half 18</t>
  </si>
  <si>
    <t>2nd half 18</t>
  </si>
  <si>
    <t>1st half 19</t>
  </si>
  <si>
    <t>2nd half 19</t>
  </si>
  <si>
    <t>Products:</t>
  </si>
  <si>
    <t>Year 2020</t>
  </si>
  <si>
    <t>Predicted total revenue and average by products for year 2020</t>
  </si>
  <si>
    <t>1st half</t>
  </si>
  <si>
    <t>2nd half</t>
  </si>
  <si>
    <t>Prediction for year 2020 and 2021 using weighted moving average model</t>
  </si>
  <si>
    <t>Predicted total revenue and average by products for year 2021</t>
  </si>
  <si>
    <t>Year 2021</t>
  </si>
  <si>
    <t>Year2018</t>
  </si>
  <si>
    <t>Year 2019</t>
  </si>
  <si>
    <t>REVENUES FOR TOTAL SALES(MONTHLY) OF PRODUCTS AND THEIR PREDICTIONS:-</t>
  </si>
  <si>
    <t>Average revenue</t>
  </si>
  <si>
    <t>SUMMARY</t>
  </si>
  <si>
    <t>By looking at the forecast we can predict that products will increase their revenue in 2020 and try to maintain the numbers, but if we look at the tables we can see slight decrease in the numbers.</t>
  </si>
  <si>
    <t>Forecast for 2019 using linear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</si>
</sst>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409]mmm\-yy;@"/>
  </numFmts>
  <fonts count="6"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b/>
      <sz val="20"/>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59999389629810485"/>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74">
    <xf numFmtId="0" fontId="0" fillId="0" borderId="0" xfId="0"/>
    <xf numFmtId="3" fontId="0" fillId="0" borderId="0" xfId="0" applyNumberFormat="1"/>
    <xf numFmtId="164" fontId="0" fillId="0" borderId="0" xfId="0" applyNumberFormat="1"/>
    <xf numFmtId="17" fontId="0" fillId="0" borderId="0" xfId="0" applyNumberFormat="1"/>
    <xf numFmtId="0" fontId="0" fillId="0" borderId="0" xfId="0" applyNumberFormat="1"/>
    <xf numFmtId="0" fontId="0" fillId="0" borderId="0" xfId="0" applyNumberFormat="1" applyBorder="1"/>
    <xf numFmtId="165" fontId="0" fillId="0" borderId="2" xfId="0" applyNumberFormat="1" applyBorder="1"/>
    <xf numFmtId="165" fontId="0" fillId="0" borderId="3" xfId="0" applyNumberFormat="1" applyBorder="1"/>
    <xf numFmtId="0" fontId="0" fillId="0" borderId="5" xfId="0" applyBorder="1"/>
    <xf numFmtId="3" fontId="0" fillId="0" borderId="5" xfId="0" applyNumberFormat="1" applyBorder="1"/>
    <xf numFmtId="3" fontId="0" fillId="0" borderId="14" xfId="0" applyNumberFormat="1" applyBorder="1"/>
    <xf numFmtId="3" fontId="0" fillId="0" borderId="11" xfId="0" applyNumberFormat="1" applyBorder="1"/>
    <xf numFmtId="3" fontId="0" fillId="0" borderId="15" xfId="0" applyNumberFormat="1" applyBorder="1"/>
    <xf numFmtId="2" fontId="0" fillId="0" borderId="0" xfId="0" applyNumberFormat="1" applyFill="1" applyBorder="1"/>
    <xf numFmtId="0" fontId="0" fillId="0" borderId="0" xfId="0" applyBorder="1"/>
    <xf numFmtId="0" fontId="0" fillId="0" borderId="14" xfId="0" applyBorder="1"/>
    <xf numFmtId="0" fontId="0" fillId="0" borderId="20" xfId="0" applyBorder="1"/>
    <xf numFmtId="0" fontId="0" fillId="0" borderId="21" xfId="0" applyBorder="1"/>
    <xf numFmtId="0" fontId="0" fillId="3" borderId="13" xfId="0" applyNumberFormat="1" applyFill="1" applyBorder="1"/>
    <xf numFmtId="0" fontId="0" fillId="3" borderId="21" xfId="0" applyFill="1" applyBorder="1"/>
    <xf numFmtId="0" fontId="0" fillId="3" borderId="18" xfId="0" applyNumberFormat="1" applyFill="1" applyBorder="1"/>
    <xf numFmtId="0" fontId="0" fillId="3" borderId="22" xfId="0" applyFill="1" applyBorder="1"/>
    <xf numFmtId="2" fontId="0" fillId="5" borderId="12" xfId="0" applyNumberFormat="1" applyFill="1" applyBorder="1"/>
    <xf numFmtId="0" fontId="0" fillId="5" borderId="13" xfId="0" applyFill="1" applyBorder="1"/>
    <xf numFmtId="2" fontId="0" fillId="5" borderId="13" xfId="0" applyNumberFormat="1" applyFill="1" applyBorder="1"/>
    <xf numFmtId="2" fontId="0" fillId="5" borderId="19" xfId="0" applyNumberFormat="1" applyFill="1" applyBorder="1"/>
    <xf numFmtId="0" fontId="0" fillId="5" borderId="21" xfId="0" applyFill="1" applyBorder="1"/>
    <xf numFmtId="3" fontId="0" fillId="0" borderId="6" xfId="0" applyNumberFormat="1" applyBorder="1"/>
    <xf numFmtId="3" fontId="0" fillId="0" borderId="30" xfId="0" applyNumberFormat="1" applyBorder="1"/>
    <xf numFmtId="165" fontId="0" fillId="0" borderId="31" xfId="0" applyNumberFormat="1" applyBorder="1"/>
    <xf numFmtId="165" fontId="0" fillId="0" borderId="32" xfId="0" applyNumberFormat="1" applyBorder="1"/>
    <xf numFmtId="0" fontId="0" fillId="0" borderId="6" xfId="0" applyBorder="1"/>
    <xf numFmtId="0" fontId="2" fillId="0" borderId="33" xfId="0" applyFont="1" applyBorder="1"/>
    <xf numFmtId="0" fontId="2" fillId="0" borderId="34" xfId="0" applyFont="1" applyBorder="1"/>
    <xf numFmtId="2" fontId="0" fillId="5" borderId="16" xfId="0" applyNumberFormat="1" applyFill="1" applyBorder="1"/>
    <xf numFmtId="0" fontId="0" fillId="5" borderId="17" xfId="0" applyFill="1" applyBorder="1"/>
    <xf numFmtId="0" fontId="0" fillId="3" borderId="7" xfId="0" applyFill="1" applyBorder="1"/>
    <xf numFmtId="0" fontId="0" fillId="3" borderId="17" xfId="0" applyFill="1" applyBorder="1"/>
    <xf numFmtId="0" fontId="2" fillId="0" borderId="1" xfId="0" applyFont="1" applyBorder="1"/>
    <xf numFmtId="0" fontId="0" fillId="0" borderId="0" xfId="0" applyFill="1" applyBorder="1" applyAlignment="1"/>
    <xf numFmtId="10" fontId="0" fillId="0" borderId="0" xfId="0" applyNumberFormat="1" applyFill="1" applyBorder="1" applyAlignment="1"/>
    <xf numFmtId="0" fontId="3" fillId="0" borderId="0" xfId="0" applyFont="1" applyFill="1" applyBorder="1" applyAlignment="1">
      <alignment horizontal="center"/>
    </xf>
    <xf numFmtId="11" fontId="0" fillId="0" borderId="0" xfId="0" applyNumberFormat="1" applyFill="1" applyBorder="1" applyAlignment="1"/>
    <xf numFmtId="0" fontId="0" fillId="0" borderId="0" xfId="0" applyAlignment="1">
      <alignment horizontal="center"/>
    </xf>
    <xf numFmtId="3" fontId="0" fillId="0" borderId="0" xfId="0" applyNumberFormat="1" applyBorder="1"/>
    <xf numFmtId="0" fontId="0" fillId="0" borderId="0" xfId="0" applyBorder="1" applyAlignment="1"/>
    <xf numFmtId="165" fontId="0" fillId="0" borderId="0" xfId="0" applyNumberFormat="1" applyBorder="1"/>
    <xf numFmtId="0" fontId="0" fillId="0" borderId="0" xfId="0"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center"/>
    </xf>
    <xf numFmtId="0" fontId="1" fillId="4" borderId="26" xfId="0" applyFont="1" applyFill="1" applyBorder="1" applyAlignment="1">
      <alignment horizontal="center"/>
    </xf>
    <xf numFmtId="0" fontId="1" fillId="4" borderId="28" xfId="0" applyFont="1" applyFill="1" applyBorder="1" applyAlignment="1">
      <alignment horizontal="center"/>
    </xf>
    <xf numFmtId="2" fontId="1" fillId="6" borderId="26" xfId="0" applyNumberFormat="1" applyFont="1" applyFill="1" applyBorder="1" applyAlignment="1">
      <alignment horizontal="center"/>
    </xf>
    <xf numFmtId="2" fontId="1" fillId="6" borderId="28" xfId="0" applyNumberFormat="1" applyFont="1" applyFill="1" applyBorder="1" applyAlignment="1">
      <alignment horizontal="center"/>
    </xf>
    <xf numFmtId="0" fontId="1" fillId="8" borderId="36" xfId="0" applyFont="1" applyFill="1" applyBorder="1" applyAlignment="1">
      <alignment horizontal="center"/>
    </xf>
    <xf numFmtId="0" fontId="1" fillId="8" borderId="37" xfId="0" applyFont="1" applyFill="1" applyBorder="1" applyAlignment="1">
      <alignment horizontal="center"/>
    </xf>
    <xf numFmtId="0" fontId="0" fillId="7" borderId="3" xfId="0" applyFill="1" applyBorder="1" applyAlignment="1">
      <alignment horizontal="center"/>
    </xf>
    <xf numFmtId="0" fontId="0" fillId="7" borderId="38" xfId="0" applyFill="1" applyBorder="1" applyAlignment="1">
      <alignment horizontal="center"/>
    </xf>
    <xf numFmtId="0" fontId="0" fillId="7" borderId="2" xfId="0" applyFill="1" applyBorder="1" applyAlignment="1">
      <alignment horizontal="center"/>
    </xf>
    <xf numFmtId="0" fontId="0" fillId="7" borderId="39" xfId="0" applyFill="1" applyBorder="1" applyAlignment="1">
      <alignment horizontal="center"/>
    </xf>
    <xf numFmtId="0" fontId="1" fillId="8" borderId="2" xfId="0" applyFont="1" applyFill="1" applyBorder="1" applyAlignment="1">
      <alignment horizontal="center"/>
    </xf>
    <xf numFmtId="0" fontId="1" fillId="8" borderId="39" xfId="0" applyFont="1" applyFill="1" applyBorder="1" applyAlignment="1">
      <alignment horizontal="center"/>
    </xf>
    <xf numFmtId="3" fontId="0" fillId="7" borderId="2" xfId="0" applyNumberFormat="1" applyFill="1" applyBorder="1" applyAlignment="1">
      <alignment horizontal="center"/>
    </xf>
    <xf numFmtId="0" fontId="0" fillId="0" borderId="1" xfId="0" applyBorder="1"/>
    <xf numFmtId="0" fontId="0" fillId="0" borderId="31" xfId="0" applyBorder="1"/>
    <xf numFmtId="0" fontId="0" fillId="0" borderId="32" xfId="0" applyBorder="1"/>
    <xf numFmtId="0" fontId="0" fillId="0" borderId="33" xfId="0" applyBorder="1"/>
    <xf numFmtId="165" fontId="0" fillId="0" borderId="0" xfId="0" applyNumberFormat="1" applyBorder="1" applyAlignment="1"/>
    <xf numFmtId="165" fontId="0" fillId="0" borderId="0" xfId="0" applyNumberFormat="1"/>
    <xf numFmtId="165" fontId="0" fillId="0" borderId="35" xfId="0" applyNumberFormat="1" applyBorder="1"/>
    <xf numFmtId="0" fontId="0" fillId="0" borderId="35" xfId="0" applyBorder="1"/>
    <xf numFmtId="2" fontId="0" fillId="9" borderId="0" xfId="0" applyNumberFormat="1" applyFill="1" applyBorder="1"/>
    <xf numFmtId="2" fontId="0" fillId="9" borderId="35" xfId="0" applyNumberFormat="1" applyFill="1" applyBorder="1"/>
    <xf numFmtId="2" fontId="0" fillId="11" borderId="0" xfId="0" applyNumberFormat="1" applyFill="1" applyBorder="1"/>
    <xf numFmtId="2" fontId="0" fillId="11" borderId="35" xfId="0" applyNumberFormat="1" applyFill="1" applyBorder="1"/>
    <xf numFmtId="0" fontId="0" fillId="0" borderId="0" xfId="0" applyAlignment="1">
      <alignment wrapText="1"/>
    </xf>
    <xf numFmtId="11" fontId="0" fillId="0" borderId="36" xfId="0" applyNumberFormat="1" applyBorder="1"/>
    <xf numFmtId="0" fontId="0" fillId="0" borderId="37" xfId="0" applyBorder="1"/>
    <xf numFmtId="0" fontId="0" fillId="12" borderId="36" xfId="0" applyFill="1" applyBorder="1" applyAlignment="1">
      <alignment horizontal="center" wrapText="1"/>
    </xf>
    <xf numFmtId="0" fontId="0" fillId="12" borderId="40" xfId="0" applyFill="1" applyBorder="1" applyAlignment="1">
      <alignment horizontal="center" wrapText="1"/>
    </xf>
    <xf numFmtId="0" fontId="0" fillId="12" borderId="37" xfId="0" applyFill="1" applyBorder="1" applyAlignment="1">
      <alignment horizontal="center" wrapText="1"/>
    </xf>
    <xf numFmtId="0" fontId="0" fillId="12" borderId="2" xfId="0" applyFill="1" applyBorder="1" applyAlignment="1">
      <alignment horizontal="center" wrapText="1"/>
    </xf>
    <xf numFmtId="0" fontId="0" fillId="12" borderId="0" xfId="0" applyFill="1" applyBorder="1" applyAlignment="1">
      <alignment horizontal="center" wrapText="1"/>
    </xf>
    <xf numFmtId="0" fontId="0" fillId="12" borderId="39" xfId="0" applyFill="1" applyBorder="1" applyAlignment="1">
      <alignment horizontal="center" wrapText="1"/>
    </xf>
    <xf numFmtId="0" fontId="4" fillId="13" borderId="2" xfId="0" applyFont="1" applyFill="1" applyBorder="1" applyAlignment="1">
      <alignment horizontal="center" wrapText="1"/>
    </xf>
    <xf numFmtId="0" fontId="4" fillId="13" borderId="0" xfId="0" applyFont="1" applyFill="1" applyBorder="1" applyAlignment="1">
      <alignment horizontal="center" wrapText="1"/>
    </xf>
    <xf numFmtId="0" fontId="4" fillId="13" borderId="39" xfId="0" applyFont="1" applyFill="1" applyBorder="1" applyAlignment="1">
      <alignment horizontal="center" wrapText="1"/>
    </xf>
    <xf numFmtId="0" fontId="0" fillId="14" borderId="2" xfId="0" applyFill="1" applyBorder="1" applyAlignment="1">
      <alignment horizontal="center" wrapText="1"/>
    </xf>
    <xf numFmtId="0" fontId="0" fillId="14" borderId="0" xfId="0" applyFill="1" applyBorder="1" applyAlignment="1">
      <alignment horizontal="center" wrapText="1"/>
    </xf>
    <xf numFmtId="0" fontId="0" fillId="14" borderId="39" xfId="0" applyFill="1" applyBorder="1" applyAlignment="1">
      <alignment horizontal="center" wrapText="1"/>
    </xf>
    <xf numFmtId="0" fontId="0" fillId="14" borderId="3" xfId="0" applyFill="1" applyBorder="1" applyAlignment="1">
      <alignment horizontal="center" wrapText="1"/>
    </xf>
    <xf numFmtId="0" fontId="0" fillId="14" borderId="35" xfId="0" applyFill="1" applyBorder="1" applyAlignment="1">
      <alignment horizontal="center" wrapText="1"/>
    </xf>
    <xf numFmtId="0" fontId="0" fillId="14" borderId="38" xfId="0" applyFill="1" applyBorder="1" applyAlignment="1">
      <alignment horizontal="center" wrapText="1"/>
    </xf>
    <xf numFmtId="11" fontId="0" fillId="0" borderId="2" xfId="0" applyNumberFormat="1" applyBorder="1"/>
    <xf numFmtId="0" fontId="0" fillId="0" borderId="39" xfId="0" applyBorder="1"/>
    <xf numFmtId="11" fontId="0" fillId="0" borderId="3" xfId="0" applyNumberFormat="1" applyBorder="1"/>
    <xf numFmtId="0" fontId="0" fillId="0" borderId="38" xfId="0" applyBorder="1"/>
    <xf numFmtId="0" fontId="0" fillId="0" borderId="19" xfId="0" applyBorder="1"/>
    <xf numFmtId="0" fontId="0" fillId="0" borderId="36" xfId="0" applyBorder="1"/>
    <xf numFmtId="0" fontId="0" fillId="0" borderId="40" xfId="0" applyBorder="1"/>
    <xf numFmtId="0" fontId="0" fillId="0" borderId="2" xfId="0" applyBorder="1"/>
    <xf numFmtId="0" fontId="0" fillId="0" borderId="3" xfId="0" applyBorder="1"/>
    <xf numFmtId="0" fontId="3" fillId="0" borderId="0" xfId="0" applyFont="1" applyFill="1" applyBorder="1" applyAlignment="1">
      <alignment horizontal="centerContinuous"/>
    </xf>
    <xf numFmtId="2" fontId="0" fillId="10" borderId="0" xfId="0" applyNumberFormat="1" applyFill="1" applyBorder="1" applyAlignment="1"/>
    <xf numFmtId="2" fontId="0" fillId="10" borderId="0" xfId="0" applyNumberFormat="1" applyFill="1" applyBorder="1"/>
    <xf numFmtId="2" fontId="0" fillId="10" borderId="35" xfId="0" applyNumberFormat="1" applyFill="1" applyBorder="1"/>
    <xf numFmtId="2" fontId="0" fillId="9" borderId="0" xfId="0" applyNumberFormat="1" applyFill="1" applyBorder="1" applyAlignment="1"/>
    <xf numFmtId="2" fontId="0" fillId="11" borderId="0" xfId="0" applyNumberFormat="1" applyFill="1" applyBorder="1" applyAlignment="1"/>
    <xf numFmtId="2" fontId="0" fillId="9" borderId="0" xfId="0" applyNumberFormat="1" applyFill="1"/>
    <xf numFmtId="2" fontId="0" fillId="11" borderId="0" xfId="0" applyNumberFormat="1" applyFill="1"/>
    <xf numFmtId="2" fontId="0" fillId="10" borderId="0" xfId="0" applyNumberFormat="1" applyFill="1"/>
    <xf numFmtId="165" fontId="0" fillId="0" borderId="36" xfId="0" applyNumberFormat="1" applyBorder="1"/>
    <xf numFmtId="0" fontId="0" fillId="0" borderId="29" xfId="0" applyBorder="1"/>
    <xf numFmtId="0" fontId="0" fillId="0" borderId="27" xfId="0" applyBorder="1"/>
    <xf numFmtId="0" fontId="0" fillId="0" borderId="28" xfId="0" applyBorder="1"/>
    <xf numFmtId="0" fontId="2" fillId="2" borderId="40" xfId="0" applyFont="1" applyFill="1" applyBorder="1" applyAlignment="1">
      <alignment horizontal="center"/>
    </xf>
    <xf numFmtId="0" fontId="2" fillId="2" borderId="37" xfId="0" applyFont="1" applyFill="1" applyBorder="1" applyAlignment="1">
      <alignment horizontal="center"/>
    </xf>
    <xf numFmtId="2" fontId="0" fillId="0" borderId="35" xfId="0" applyNumberFormat="1" applyFill="1" applyBorder="1"/>
    <xf numFmtId="0" fontId="0" fillId="0" borderId="32" xfId="0" applyBorder="1" applyAlignment="1"/>
    <xf numFmtId="0" fontId="0" fillId="0" borderId="24" xfId="0" applyBorder="1"/>
    <xf numFmtId="0" fontId="0" fillId="0" borderId="25" xfId="0" applyBorder="1"/>
    <xf numFmtId="165" fontId="0" fillId="0" borderId="24" xfId="0" applyNumberFormat="1" applyBorder="1"/>
    <xf numFmtId="2" fontId="0" fillId="9" borderId="24" xfId="0" applyNumberFormat="1" applyFill="1" applyBorder="1"/>
    <xf numFmtId="2" fontId="0" fillId="11" borderId="24" xfId="0" applyNumberFormat="1" applyFill="1" applyBorder="1"/>
    <xf numFmtId="2" fontId="0" fillId="10" borderId="24" xfId="0" applyNumberFormat="1" applyFill="1" applyBorder="1"/>
    <xf numFmtId="0" fontId="0" fillId="0" borderId="23" xfId="0" applyBorder="1"/>
    <xf numFmtId="0" fontId="2" fillId="2" borderId="36"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0" borderId="23" xfId="0" applyFont="1" applyBorder="1"/>
    <xf numFmtId="0" fontId="2" fillId="0" borderId="24" xfId="0" applyFont="1" applyBorder="1"/>
    <xf numFmtId="0" fontId="2" fillId="0" borderId="25" xfId="0" applyFont="1" applyBorder="1"/>
    <xf numFmtId="3" fontId="2" fillId="0" borderId="29" xfId="0" applyNumberFormat="1" applyFont="1" applyBorder="1"/>
    <xf numFmtId="3" fontId="2" fillId="0" borderId="27" xfId="0" applyNumberFormat="1" applyFont="1" applyBorder="1"/>
    <xf numFmtId="3" fontId="2" fillId="0" borderId="28" xfId="0" applyNumberFormat="1" applyFont="1" applyBorder="1"/>
    <xf numFmtId="0" fontId="2" fillId="0" borderId="41" xfId="0" applyFont="1" applyBorder="1"/>
    <xf numFmtId="0" fontId="0" fillId="0" borderId="26" xfId="0" applyBorder="1"/>
    <xf numFmtId="0" fontId="2" fillId="16" borderId="2" xfId="0" applyFont="1" applyFill="1" applyBorder="1" applyAlignment="1">
      <alignment horizontal="center"/>
    </xf>
    <xf numFmtId="0" fontId="2" fillId="16" borderId="0" xfId="0" applyFont="1" applyFill="1" applyBorder="1" applyAlignment="1">
      <alignment horizontal="center"/>
    </xf>
    <xf numFmtId="0" fontId="2" fillId="16" borderId="39" xfId="0" applyFont="1" applyFill="1" applyBorder="1" applyAlignment="1">
      <alignment horizontal="center"/>
    </xf>
    <xf numFmtId="11" fontId="2" fillId="16" borderId="2" xfId="0" applyNumberFormat="1" applyFont="1" applyFill="1" applyBorder="1" applyAlignment="1"/>
    <xf numFmtId="11" fontId="2" fillId="16" borderId="0" xfId="0" applyNumberFormat="1" applyFont="1" applyFill="1" applyBorder="1" applyAlignment="1"/>
    <xf numFmtId="11" fontId="2" fillId="16" borderId="39" xfId="0" applyNumberFormat="1" applyFont="1" applyFill="1" applyBorder="1" applyAlignment="1"/>
    <xf numFmtId="0" fontId="2" fillId="15" borderId="36" xfId="0" applyFont="1" applyFill="1" applyBorder="1" applyAlignment="1">
      <alignment horizontal="center"/>
    </xf>
    <xf numFmtId="0" fontId="2" fillId="15" borderId="40" xfId="0" applyFont="1" applyFill="1" applyBorder="1" applyAlignment="1">
      <alignment horizontal="center"/>
    </xf>
    <xf numFmtId="0" fontId="2" fillId="15" borderId="37" xfId="0" applyFont="1" applyFill="1" applyBorder="1" applyAlignment="1">
      <alignment horizontal="center"/>
    </xf>
    <xf numFmtId="11" fontId="0" fillId="7" borderId="2" xfId="0" applyNumberFormat="1" applyFill="1" applyBorder="1" applyAlignment="1">
      <alignment horizontal="center"/>
    </xf>
    <xf numFmtId="11" fontId="0" fillId="7" borderId="39" xfId="0" applyNumberFormat="1" applyFill="1" applyBorder="1" applyAlignment="1">
      <alignment horizontal="center"/>
    </xf>
    <xf numFmtId="11" fontId="1" fillId="8" borderId="2" xfId="0" applyNumberFormat="1" applyFont="1" applyFill="1" applyBorder="1" applyAlignment="1">
      <alignment horizontal="center"/>
    </xf>
    <xf numFmtId="11" fontId="1" fillId="8" borderId="39" xfId="0" applyNumberFormat="1" applyFont="1" applyFill="1" applyBorder="1" applyAlignment="1">
      <alignment horizontal="center"/>
    </xf>
    <xf numFmtId="0" fontId="3" fillId="0" borderId="39" xfId="0" applyFont="1" applyFill="1" applyBorder="1" applyAlignment="1">
      <alignment horizontal="center"/>
    </xf>
    <xf numFmtId="0" fontId="0" fillId="0" borderId="39" xfId="0" applyFill="1" applyBorder="1" applyAlignment="1"/>
    <xf numFmtId="0" fontId="2" fillId="0" borderId="0" xfId="0" applyFont="1" applyBorder="1" applyAlignment="1"/>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2" fillId="3" borderId="23" xfId="0" applyFont="1" applyFill="1" applyBorder="1" applyAlignment="1">
      <alignment horizontal="center"/>
    </xf>
    <xf numFmtId="0" fontId="2" fillId="3" borderId="24" xfId="0" applyFont="1" applyFill="1" applyBorder="1" applyAlignment="1">
      <alignment horizontal="center"/>
    </xf>
    <xf numFmtId="0" fontId="2" fillId="3" borderId="25" xfId="0" applyFont="1" applyFill="1" applyBorder="1" applyAlignment="1">
      <alignment horizontal="center"/>
    </xf>
    <xf numFmtId="2" fontId="0" fillId="9" borderId="38" xfId="0" applyNumberFormat="1" applyFill="1" applyBorder="1"/>
    <xf numFmtId="0" fontId="0" fillId="0" borderId="0" xfId="0" applyFill="1" applyBorder="1"/>
    <xf numFmtId="0" fontId="2" fillId="0" borderId="0"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2" xfId="0" applyNumberFormat="1" applyFont="1" applyBorder="1"/>
    <xf numFmtId="0" fontId="2" fillId="0" borderId="4" xfId="0" applyNumberFormat="1" applyFont="1" applyBorder="1"/>
    <xf numFmtId="0" fontId="2" fillId="0" borderId="13" xfId="0" applyNumberFormat="1" applyFont="1" applyBorder="1"/>
    <xf numFmtId="0" fontId="2" fillId="0" borderId="12" xfId="0" applyFont="1" applyBorder="1"/>
    <xf numFmtId="3" fontId="2" fillId="0" borderId="4" xfId="0" applyNumberFormat="1" applyFont="1" applyBorder="1"/>
    <xf numFmtId="3" fontId="2" fillId="0" borderId="13" xfId="0" applyNumberFormat="1" applyFont="1" applyBorder="1"/>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a:t>
            </a:r>
            <a:r>
              <a:rPr lang="en-US" baseline="0"/>
              <a:t> GRAPH FOR EACH PRODUCT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2489572440272602E-2"/>
          <c:y val="0.11480870014870818"/>
          <c:w val="0.92038156256686321"/>
          <c:h val="0.70498748759206564"/>
        </c:manualLayout>
      </c:layout>
      <c:lineChart>
        <c:grouping val="stacked"/>
        <c:varyColors val="0"/>
        <c:ser>
          <c:idx val="0"/>
          <c:order val="0"/>
          <c:tx>
            <c:v>product 1</c:v>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'Summary and Calculations'!$B$21:$B$32</c:f>
              <c:numCache>
                <c:formatCode>General</c:formatCode>
                <c:ptCount val="12"/>
                <c:pt idx="0">
                  <c:v>1836187584</c:v>
                </c:pt>
                <c:pt idx="1">
                  <c:v>1810188811.1999998</c:v>
                </c:pt>
                <c:pt idx="2">
                  <c:v>1796612155.8000002</c:v>
                </c:pt>
                <c:pt idx="3">
                  <c:v>1780873894.8000002</c:v>
                </c:pt>
                <c:pt idx="4">
                  <c:v>1760393943</c:v>
                </c:pt>
                <c:pt idx="5">
                  <c:v>1742173910.3999999</c:v>
                </c:pt>
                <c:pt idx="6">
                  <c:v>1725762330.5999999</c:v>
                </c:pt>
                <c:pt idx="7">
                  <c:v>1709402171.3999999</c:v>
                </c:pt>
                <c:pt idx="8">
                  <c:v>1684274314.8000002</c:v>
                </c:pt>
                <c:pt idx="9">
                  <c:v>1660862418.5999999</c:v>
                </c:pt>
                <c:pt idx="10">
                  <c:v>1628143393.8000002</c:v>
                </c:pt>
                <c:pt idx="11">
                  <c:v>1592161909.8</c:v>
                </c:pt>
              </c:numCache>
            </c:numRef>
          </c:val>
          <c:smooth val="0"/>
          <c:extLst>
            <c:ext xmlns:c16="http://schemas.microsoft.com/office/drawing/2014/chart" uri="{C3380CC4-5D6E-409C-BE32-E72D297353CC}">
              <c16:uniqueId val="{00000000-7C68-4246-B899-31D527FA7334}"/>
            </c:ext>
          </c:extLst>
        </c:ser>
        <c:ser>
          <c:idx val="1"/>
          <c:order val="1"/>
          <c:tx>
            <c:v>Product 2</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'Summary and Calculations'!$C$21:$C$32</c:f>
              <c:numCache>
                <c:formatCode>General</c:formatCode>
                <c:ptCount val="12"/>
                <c:pt idx="0">
                  <c:v>72945408</c:v>
                </c:pt>
                <c:pt idx="1">
                  <c:v>54796638.480000004</c:v>
                </c:pt>
                <c:pt idx="2">
                  <c:v>73149567.159999996</c:v>
                </c:pt>
                <c:pt idx="3">
                  <c:v>82425611.579999998</c:v>
                </c:pt>
                <c:pt idx="4">
                  <c:v>64223802.670000002</c:v>
                </c:pt>
                <c:pt idx="5">
                  <c:v>45938210.520000003</c:v>
                </c:pt>
                <c:pt idx="6">
                  <c:v>36787191.090000004</c:v>
                </c:pt>
                <c:pt idx="7" formatCode="0.00">
                  <c:v>27612476.400000002</c:v>
                </c:pt>
                <c:pt idx="8" formatCode="0.00">
                  <c:v>36839280.670000002</c:v>
                </c:pt>
                <c:pt idx="9" formatCode="0.00">
                  <c:v>55302537.280000001</c:v>
                </c:pt>
                <c:pt idx="10" formatCode="0.00">
                  <c:v>55369123.960000001</c:v>
                </c:pt>
                <c:pt idx="11" formatCode="0.00">
                  <c:v>36956907.140000001</c:v>
                </c:pt>
              </c:numCache>
            </c:numRef>
          </c:val>
          <c:smooth val="0"/>
          <c:extLst>
            <c:ext xmlns:c16="http://schemas.microsoft.com/office/drawing/2014/chart" uri="{C3380CC4-5D6E-409C-BE32-E72D297353CC}">
              <c16:uniqueId val="{00000001-7C68-4246-B899-31D527FA7334}"/>
            </c:ext>
          </c:extLst>
        </c:ser>
        <c:ser>
          <c:idx val="2"/>
          <c:order val="2"/>
          <c:tx>
            <c:v>Product 3</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'Summary and Calculations'!$D$21:$D$32</c:f>
              <c:numCache>
                <c:formatCode>General</c:formatCode>
                <c:ptCount val="12"/>
                <c:pt idx="0">
                  <c:v>5466654289.2000008</c:v>
                </c:pt>
                <c:pt idx="1">
                  <c:v>5996043502.0200005</c:v>
                </c:pt>
                <c:pt idx="2">
                  <c:v>7154804212.9200001</c:v>
                </c:pt>
                <c:pt idx="3">
                  <c:v>7227692862.7800007</c:v>
                </c:pt>
                <c:pt idx="4">
                  <c:v>7907007221.1000004</c:v>
                </c:pt>
                <c:pt idx="5">
                  <c:v>8243794095.4200001</c:v>
                </c:pt>
                <c:pt idx="6">
                  <c:v>8687480401.0800018</c:v>
                </c:pt>
                <c:pt idx="7">
                  <c:v>9117211431.1200008</c:v>
                </c:pt>
                <c:pt idx="8">
                  <c:v>8974632978.4799995</c:v>
                </c:pt>
                <c:pt idx="9">
                  <c:v>9119875287.1200008</c:v>
                </c:pt>
                <c:pt idx="10">
                  <c:v>9293202407.5800018</c:v>
                </c:pt>
                <c:pt idx="11">
                  <c:v>9399239415.5400009</c:v>
                </c:pt>
              </c:numCache>
            </c:numRef>
          </c:val>
          <c:smooth val="0"/>
          <c:extLst>
            <c:ext xmlns:c16="http://schemas.microsoft.com/office/drawing/2014/chart" uri="{C3380CC4-5D6E-409C-BE32-E72D297353CC}">
              <c16:uniqueId val="{00000002-7C68-4246-B899-31D527FA7334}"/>
            </c:ext>
          </c:extLst>
        </c:ser>
        <c:ser>
          <c:idx val="3"/>
          <c:order val="3"/>
          <c:tx>
            <c:v>product 4</c:v>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'Summary and Calculations'!$E$21:$E$32</c:f>
              <c:numCache>
                <c:formatCode>General</c:formatCode>
                <c:ptCount val="12"/>
                <c:pt idx="0">
                  <c:v>17423725296.119999</c:v>
                </c:pt>
                <c:pt idx="1">
                  <c:v>19111029183.18</c:v>
                </c:pt>
                <c:pt idx="2">
                  <c:v>22804323965.279999</c:v>
                </c:pt>
                <c:pt idx="3">
                  <c:v>23036638538.099998</c:v>
                </c:pt>
                <c:pt idx="4">
                  <c:v>25201801208.099998</c:v>
                </c:pt>
                <c:pt idx="5">
                  <c:v>26275232330.82</c:v>
                </c:pt>
                <c:pt idx="6">
                  <c:v>27689383028.339996</c:v>
                </c:pt>
                <c:pt idx="7">
                  <c:v>29059048640.159996</c:v>
                </c:pt>
                <c:pt idx="8">
                  <c:v>28604610790.139999</c:v>
                </c:pt>
                <c:pt idx="9">
                  <c:v>29067539474.159996</c:v>
                </c:pt>
                <c:pt idx="10">
                  <c:v>29619979907.099998</c:v>
                </c:pt>
                <c:pt idx="11">
                  <c:v>29957947992.719997</c:v>
                </c:pt>
              </c:numCache>
            </c:numRef>
          </c:val>
          <c:smooth val="0"/>
          <c:extLst>
            <c:ext xmlns:c16="http://schemas.microsoft.com/office/drawing/2014/chart" uri="{C3380CC4-5D6E-409C-BE32-E72D297353CC}">
              <c16:uniqueId val="{00000003-7C68-4246-B899-31D527FA7334}"/>
            </c:ext>
          </c:extLst>
        </c:ser>
        <c:ser>
          <c:idx val="4"/>
          <c:order val="4"/>
          <c:tx>
            <c:v>product 5</c:v>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'Summary and Calculations'!$F$21:$F$32</c:f>
              <c:numCache>
                <c:formatCode>General</c:formatCode>
                <c:ptCount val="12"/>
                <c:pt idx="0">
                  <c:v>2000278337.52</c:v>
                </c:pt>
                <c:pt idx="1">
                  <c:v>2193984152.04</c:v>
                </c:pt>
                <c:pt idx="2">
                  <c:v>2617981511.6399999</c:v>
                </c:pt>
                <c:pt idx="3">
                  <c:v>2644651847.8800001</c:v>
                </c:pt>
                <c:pt idx="4">
                  <c:v>2893216761.2399998</c:v>
                </c:pt>
                <c:pt idx="5">
                  <c:v>3016448719.5599999</c:v>
                </c:pt>
                <c:pt idx="6">
                  <c:v>3178796339.1599998</c:v>
                </c:pt>
                <c:pt idx="7">
                  <c:v>3336036524.6399999</c:v>
                </c:pt>
                <c:pt idx="8">
                  <c:v>3283866062.0999999</c:v>
                </c:pt>
                <c:pt idx="9">
                  <c:v>3337011374.6399999</c:v>
                </c:pt>
                <c:pt idx="10">
                  <c:v>3400432386.0599999</c:v>
                </c:pt>
                <c:pt idx="11">
                  <c:v>3439231806</c:v>
                </c:pt>
              </c:numCache>
            </c:numRef>
          </c:val>
          <c:smooth val="0"/>
          <c:extLst>
            <c:ext xmlns:c16="http://schemas.microsoft.com/office/drawing/2014/chart" uri="{C3380CC4-5D6E-409C-BE32-E72D297353CC}">
              <c16:uniqueId val="{00000004-7C68-4246-B899-31D527FA7334}"/>
            </c:ext>
          </c:extLst>
        </c:ser>
        <c:ser>
          <c:idx val="5"/>
          <c:order val="5"/>
          <c:tx>
            <c:v>product 6</c:v>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'Summary and Calculations'!$G$21:$G$32</c:f>
              <c:numCache>
                <c:formatCode>General</c:formatCode>
                <c:ptCount val="12"/>
                <c:pt idx="0">
                  <c:v>908364301.55999994</c:v>
                </c:pt>
                <c:pt idx="1">
                  <c:v>909414691.31999993</c:v>
                </c:pt>
                <c:pt idx="2">
                  <c:v>917644919.15999985</c:v>
                </c:pt>
                <c:pt idx="3">
                  <c:v>924773787.23999989</c:v>
                </c:pt>
                <c:pt idx="4">
                  <c:v>929531123.15999997</c:v>
                </c:pt>
                <c:pt idx="5">
                  <c:v>1111906676.28</c:v>
                </c:pt>
                <c:pt idx="6">
                  <c:v>1124905861.1999998</c:v>
                </c:pt>
                <c:pt idx="7">
                  <c:v>1138412299.5599999</c:v>
                </c:pt>
                <c:pt idx="8">
                  <c:v>1330176322.8</c:v>
                </c:pt>
                <c:pt idx="9">
                  <c:v>1346611905.1199999</c:v>
                </c:pt>
                <c:pt idx="10">
                  <c:v>1355435015.9999998</c:v>
                </c:pt>
                <c:pt idx="11">
                  <c:v>1361276585.76</c:v>
                </c:pt>
              </c:numCache>
            </c:numRef>
          </c:val>
          <c:smooth val="0"/>
          <c:extLst>
            <c:ext xmlns:c16="http://schemas.microsoft.com/office/drawing/2014/chart" uri="{C3380CC4-5D6E-409C-BE32-E72D297353CC}">
              <c16:uniqueId val="{00000005-7C68-4246-B899-31D527FA7334}"/>
            </c:ext>
          </c:extLst>
        </c:ser>
        <c:ser>
          <c:idx val="6"/>
          <c:order val="6"/>
          <c:tx>
            <c:v>product 8</c:v>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'Summary and Calculations'!$H$21:$H$32</c:f>
              <c:numCache>
                <c:formatCode>General</c:formatCode>
                <c:ptCount val="12"/>
                <c:pt idx="0">
                  <c:v>20630515321.440002</c:v>
                </c:pt>
                <c:pt idx="1">
                  <c:v>23165440151.760002</c:v>
                </c:pt>
                <c:pt idx="2">
                  <c:v>28599884400.959999</c:v>
                </c:pt>
                <c:pt idx="3">
                  <c:v>28980941272.920002</c:v>
                </c:pt>
                <c:pt idx="4">
                  <c:v>32199832828.800003</c:v>
                </c:pt>
                <c:pt idx="5">
                  <c:v>33816931493.040001</c:v>
                </c:pt>
                <c:pt idx="6">
                  <c:v>35927309846.520004</c:v>
                </c:pt>
                <c:pt idx="7">
                  <c:v>37972526734.440002</c:v>
                </c:pt>
                <c:pt idx="8">
                  <c:v>37374470525.880005</c:v>
                </c:pt>
                <c:pt idx="9">
                  <c:v>38112848445.240005</c:v>
                </c:pt>
                <c:pt idx="10">
                  <c:v>39006594232.919998</c:v>
                </c:pt>
                <c:pt idx="11">
                  <c:v>39595437225.360001</c:v>
                </c:pt>
              </c:numCache>
            </c:numRef>
          </c:val>
          <c:smooth val="0"/>
          <c:extLst>
            <c:ext xmlns:c16="http://schemas.microsoft.com/office/drawing/2014/chart" uri="{C3380CC4-5D6E-409C-BE32-E72D297353CC}">
              <c16:uniqueId val="{00000006-7C68-4246-B899-31D527FA7334}"/>
            </c:ext>
          </c:extLst>
        </c:ser>
        <c:ser>
          <c:idx val="7"/>
          <c:order val="7"/>
          <c:tx>
            <c:v>product 17</c:v>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'Summary and Calculations'!$I$21:$I$32</c:f>
              <c:numCache>
                <c:formatCode>General</c:formatCode>
                <c:ptCount val="12"/>
                <c:pt idx="0">
                  <c:v>4981166490.8400002</c:v>
                </c:pt>
                <c:pt idx="1">
                  <c:v>4981166490.8399992</c:v>
                </c:pt>
                <c:pt idx="2">
                  <c:v>4981166490.8400002</c:v>
                </c:pt>
                <c:pt idx="3">
                  <c:v>4981166490.8399992</c:v>
                </c:pt>
                <c:pt idx="4">
                  <c:v>4981166490.8399992</c:v>
                </c:pt>
                <c:pt idx="5">
                  <c:v>4981166490.8399992</c:v>
                </c:pt>
                <c:pt idx="6">
                  <c:v>4981166490.8399992</c:v>
                </c:pt>
                <c:pt idx="7">
                  <c:v>4981166490.8399992</c:v>
                </c:pt>
                <c:pt idx="8">
                  <c:v>4981166490.8399992</c:v>
                </c:pt>
                <c:pt idx="9">
                  <c:v>4981166490.8399992</c:v>
                </c:pt>
                <c:pt idx="10">
                  <c:v>4981166490.8399992</c:v>
                </c:pt>
                <c:pt idx="11">
                  <c:v>4981166490.8399992</c:v>
                </c:pt>
              </c:numCache>
            </c:numRef>
          </c:val>
          <c:smooth val="0"/>
          <c:extLst>
            <c:ext xmlns:c16="http://schemas.microsoft.com/office/drawing/2014/chart" uri="{C3380CC4-5D6E-409C-BE32-E72D297353CC}">
              <c16:uniqueId val="{00000007-7C68-4246-B899-31D527FA7334}"/>
            </c:ext>
          </c:extLst>
        </c:ser>
        <c:dLbls>
          <c:showLegendKey val="0"/>
          <c:showVal val="0"/>
          <c:showCatName val="0"/>
          <c:showSerName val="0"/>
          <c:showPercent val="0"/>
          <c:showBubbleSize val="0"/>
        </c:dLbls>
        <c:smooth val="0"/>
        <c:axId val="640670256"/>
        <c:axId val="640667696"/>
      </c:lineChart>
      <c:catAx>
        <c:axId val="640670256"/>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667696"/>
        <c:crosses val="autoZero"/>
        <c:auto val="1"/>
        <c:lblAlgn val="ctr"/>
        <c:lblOffset val="100"/>
        <c:noMultiLvlLbl val="0"/>
      </c:catAx>
      <c:valAx>
        <c:axId val="640667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670256"/>
        <c:crosses val="autoZero"/>
        <c:crossBetween val="between"/>
      </c:valAx>
      <c:spPr>
        <a:noFill/>
        <a:ln>
          <a:noFill/>
        </a:ln>
        <a:effectLst/>
      </c:spPr>
    </c:plotArea>
    <c:legend>
      <c:legendPos val="b"/>
      <c:layout>
        <c:manualLayout>
          <c:xMode val="edge"/>
          <c:yMode val="edge"/>
          <c:x val="0.10223095800692865"/>
          <c:y val="0.91427358837189987"/>
          <c:w val="0.79553795446903941"/>
          <c:h val="6.50487823807061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3</a:t>
            </a:r>
            <a:r>
              <a:rPr lang="en-US" baseline="0"/>
              <a:t> year forecast for all the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Product1</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(Work!$B$32,Work!$B$45:$B$47)</c:f>
              <c:numCache>
                <c:formatCode>0.00</c:formatCode>
                <c:ptCount val="4"/>
                <c:pt idx="0">
                  <c:v>20727036838.199997</c:v>
                </c:pt>
                <c:pt idx="1">
                  <c:v>20727036838.200001</c:v>
                </c:pt>
                <c:pt idx="2">
                  <c:v>20314174390.051498</c:v>
                </c:pt>
                <c:pt idx="3">
                  <c:v>20300377890.937935</c:v>
                </c:pt>
              </c:numCache>
            </c:numRef>
          </c:val>
          <c:smooth val="0"/>
          <c:extLst>
            <c:ext xmlns:c16="http://schemas.microsoft.com/office/drawing/2014/chart" uri="{C3380CC4-5D6E-409C-BE32-E72D297353CC}">
              <c16:uniqueId val="{00000000-7A17-497C-917D-7C5C0C59054E}"/>
            </c:ext>
          </c:extLst>
        </c:ser>
        <c:ser>
          <c:idx val="1"/>
          <c:order val="1"/>
          <c:tx>
            <c:v>Product2</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(Work!$C$32,Work!$C$45:$C$47)</c:f>
              <c:numCache>
                <c:formatCode>0.00</c:formatCode>
                <c:ptCount val="4"/>
                <c:pt idx="0">
                  <c:v>642346754.95000005</c:v>
                </c:pt>
                <c:pt idx="1">
                  <c:v>642346754.94999993</c:v>
                </c:pt>
                <c:pt idx="2">
                  <c:v>578481696.58080006</c:v>
                </c:pt>
                <c:pt idx="3">
                  <c:v>577001047.88261199</c:v>
                </c:pt>
              </c:numCache>
            </c:numRef>
          </c:val>
          <c:smooth val="0"/>
          <c:extLst>
            <c:ext xmlns:c16="http://schemas.microsoft.com/office/drawing/2014/chart" uri="{C3380CC4-5D6E-409C-BE32-E72D297353CC}">
              <c16:uniqueId val="{00000001-7A17-497C-917D-7C5C0C59054E}"/>
            </c:ext>
          </c:extLst>
        </c:ser>
        <c:ser>
          <c:idx val="2"/>
          <c:order val="2"/>
          <c:tx>
            <c:v>Product3</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(Work!$D$32,Work!$D$45:$D$47)</c:f>
              <c:numCache>
                <c:formatCode>0.00</c:formatCode>
                <c:ptCount val="4"/>
                <c:pt idx="0">
                  <c:v>96587638104.359985</c:v>
                </c:pt>
                <c:pt idx="1">
                  <c:v>96587638104.360001</c:v>
                </c:pt>
                <c:pt idx="2">
                  <c:v>103607236233.67131</c:v>
                </c:pt>
                <c:pt idx="3">
                  <c:v>103836654422.41899</c:v>
                </c:pt>
              </c:numCache>
            </c:numRef>
          </c:val>
          <c:smooth val="0"/>
          <c:extLst>
            <c:ext xmlns:c16="http://schemas.microsoft.com/office/drawing/2014/chart" uri="{C3380CC4-5D6E-409C-BE32-E72D297353CC}">
              <c16:uniqueId val="{00000002-7A17-497C-917D-7C5C0C59054E}"/>
            </c:ext>
          </c:extLst>
        </c:ser>
        <c:ser>
          <c:idx val="3"/>
          <c:order val="3"/>
          <c:tx>
            <c:v>Product4</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(Work!$E$32,Work!$E$45:$E$47)</c:f>
              <c:numCache>
                <c:formatCode>0.00</c:formatCode>
                <c:ptCount val="4"/>
                <c:pt idx="0">
                  <c:v>307851260354.21997</c:v>
                </c:pt>
                <c:pt idx="1">
                  <c:v>307851260354.22003</c:v>
                </c:pt>
                <c:pt idx="2">
                  <c:v>330224636258.58618</c:v>
                </c:pt>
                <c:pt idx="3">
                  <c:v>330955854724.8645</c:v>
                </c:pt>
              </c:numCache>
            </c:numRef>
          </c:val>
          <c:smooth val="0"/>
          <c:extLst>
            <c:ext xmlns:c16="http://schemas.microsoft.com/office/drawing/2014/chart" uri="{C3380CC4-5D6E-409C-BE32-E72D297353CC}">
              <c16:uniqueId val="{00000003-7A17-497C-917D-7C5C0C59054E}"/>
            </c:ext>
          </c:extLst>
        </c:ser>
        <c:ser>
          <c:idx val="4"/>
          <c:order val="4"/>
          <c:tx>
            <c:v>Product5</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(Work!$F$32,Work!$F$45:$F$47)</c:f>
              <c:numCache>
                <c:formatCode>0.00</c:formatCode>
                <c:ptCount val="4"/>
                <c:pt idx="0">
                  <c:v>35341935822.479996</c:v>
                </c:pt>
                <c:pt idx="1">
                  <c:v>35341935822.479996</c:v>
                </c:pt>
                <c:pt idx="2">
                  <c:v>37910443747.988197</c:v>
                </c:pt>
                <c:pt idx="3">
                  <c:v>37994389070.510895</c:v>
                </c:pt>
              </c:numCache>
            </c:numRef>
          </c:val>
          <c:smooth val="0"/>
          <c:extLst>
            <c:ext xmlns:c16="http://schemas.microsoft.com/office/drawing/2014/chart" uri="{C3380CC4-5D6E-409C-BE32-E72D297353CC}">
              <c16:uniqueId val="{00000004-7A17-497C-917D-7C5C0C59054E}"/>
            </c:ext>
          </c:extLst>
        </c:ser>
        <c:ser>
          <c:idx val="5"/>
          <c:order val="5"/>
          <c:tx>
            <c:v>Product6</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(Work!$G$32,Work!$G$45:$G$47)</c:f>
              <c:numCache>
                <c:formatCode>0.00</c:formatCode>
                <c:ptCount val="4"/>
                <c:pt idx="0">
                  <c:v>13358453489.159998</c:v>
                </c:pt>
                <c:pt idx="1">
                  <c:v>13358453489.16</c:v>
                </c:pt>
                <c:pt idx="2">
                  <c:v>14401505833.2822</c:v>
                </c:pt>
                <c:pt idx="3">
                  <c:v>14433906280.333757</c:v>
                </c:pt>
              </c:numCache>
            </c:numRef>
          </c:val>
          <c:smooth val="0"/>
          <c:extLst>
            <c:ext xmlns:c16="http://schemas.microsoft.com/office/drawing/2014/chart" uri="{C3380CC4-5D6E-409C-BE32-E72D297353CC}">
              <c16:uniqueId val="{00000005-7A17-497C-917D-7C5C0C59054E}"/>
            </c:ext>
          </c:extLst>
        </c:ser>
        <c:ser>
          <c:idx val="6"/>
          <c:order val="6"/>
          <c:tx>
            <c:v>Product8</c:v>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(Work!$H$32,Work!$H$45:$H$47)</c:f>
              <c:numCache>
                <c:formatCode>0.00</c:formatCode>
                <c:ptCount val="4"/>
                <c:pt idx="0">
                  <c:v>395382732479.27997</c:v>
                </c:pt>
                <c:pt idx="1">
                  <c:v>395382732479.27997</c:v>
                </c:pt>
                <c:pt idx="2">
                  <c:v>429183119484.60095</c:v>
                </c:pt>
                <c:pt idx="3">
                  <c:v>430288897412.2356</c:v>
                </c:pt>
              </c:numCache>
            </c:numRef>
          </c:val>
          <c:smooth val="0"/>
          <c:extLst>
            <c:ext xmlns:c16="http://schemas.microsoft.com/office/drawing/2014/chart" uri="{C3380CC4-5D6E-409C-BE32-E72D297353CC}">
              <c16:uniqueId val="{00000006-7A17-497C-917D-7C5C0C59054E}"/>
            </c:ext>
          </c:extLst>
        </c:ser>
        <c:ser>
          <c:idx val="7"/>
          <c:order val="7"/>
          <c:tx>
            <c:v>Product17</c:v>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(Work!$A$32,Work!$A$45:$A$47)</c:f>
              <c:strCache>
                <c:ptCount val="4"/>
                <c:pt idx="0">
                  <c:v>Year2018</c:v>
                </c:pt>
                <c:pt idx="1">
                  <c:v>Year 2019</c:v>
                </c:pt>
                <c:pt idx="2">
                  <c:v>Year 2020</c:v>
                </c:pt>
                <c:pt idx="3">
                  <c:v>Year 2021</c:v>
                </c:pt>
              </c:strCache>
            </c:strRef>
          </c:cat>
          <c:val>
            <c:numRef>
              <c:f>(Work!$I$32,Work!$I$45:$I$47)</c:f>
              <c:numCache>
                <c:formatCode>0.00</c:formatCode>
                <c:ptCount val="4"/>
                <c:pt idx="0">
                  <c:v>59773997890.079979</c:v>
                </c:pt>
                <c:pt idx="1">
                  <c:v>59773997890.079987</c:v>
                </c:pt>
                <c:pt idx="2">
                  <c:v>59773997890.080002</c:v>
                </c:pt>
                <c:pt idx="3">
                  <c:v>59773997890.080002</c:v>
                </c:pt>
              </c:numCache>
            </c:numRef>
          </c:val>
          <c:smooth val="0"/>
          <c:extLst>
            <c:ext xmlns:c16="http://schemas.microsoft.com/office/drawing/2014/chart" uri="{C3380CC4-5D6E-409C-BE32-E72D297353CC}">
              <c16:uniqueId val="{00000007-7A17-497C-917D-7C5C0C59054E}"/>
            </c:ext>
          </c:extLst>
        </c:ser>
        <c:dLbls>
          <c:showLegendKey val="0"/>
          <c:showVal val="0"/>
          <c:showCatName val="0"/>
          <c:showSerName val="0"/>
          <c:showPercent val="0"/>
          <c:showBubbleSize val="0"/>
        </c:dLbls>
        <c:smooth val="0"/>
        <c:axId val="595002704"/>
        <c:axId val="595004624"/>
      </c:lineChart>
      <c:catAx>
        <c:axId val="595002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004624"/>
        <c:crosses val="autoZero"/>
        <c:auto val="1"/>
        <c:lblAlgn val="ctr"/>
        <c:lblOffset val="100"/>
        <c:noMultiLvlLbl val="0"/>
      </c:catAx>
      <c:valAx>
        <c:axId val="595004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00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for the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('Summary and Calculations'!$M$26,'Summary and Calculations'!$M$45,'Summary and Calculations'!$M$75,'Summary and Calculations'!$M$79)</c:f>
              <c:numCache>
                <c:formatCode>0.00E+00</c:formatCode>
                <c:ptCount val="4"/>
                <c:pt idx="0" formatCode="General">
                  <c:v>929665401732.72986</c:v>
                </c:pt>
                <c:pt idx="1">
                  <c:v>929665401732.72986</c:v>
                </c:pt>
                <c:pt idx="2">
                  <c:v>995990486590.68115</c:v>
                </c:pt>
                <c:pt idx="3">
                  <c:v>998157755441.58582</c:v>
                </c:pt>
              </c:numCache>
            </c:numRef>
          </c:val>
          <c:smooth val="0"/>
          <c:extLst>
            <c:ext xmlns:c16="http://schemas.microsoft.com/office/drawing/2014/chart" uri="{C3380CC4-5D6E-409C-BE32-E72D297353CC}">
              <c16:uniqueId val="{00000000-8C9E-46CE-A6FE-E59844337D44}"/>
            </c:ext>
          </c:extLst>
        </c:ser>
        <c:dLbls>
          <c:showLegendKey val="0"/>
          <c:showVal val="0"/>
          <c:showCatName val="0"/>
          <c:showSerName val="0"/>
          <c:showPercent val="0"/>
          <c:showBubbleSize val="0"/>
        </c:dLbls>
        <c:smooth val="0"/>
        <c:axId val="581953336"/>
        <c:axId val="581953656"/>
      </c:lineChart>
      <c:catAx>
        <c:axId val="581953336"/>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953656"/>
        <c:crosses val="autoZero"/>
        <c:auto val="1"/>
        <c:lblAlgn val="ctr"/>
        <c:lblOffset val="100"/>
        <c:noMultiLvlLbl val="0"/>
      </c:catAx>
      <c:valAx>
        <c:axId val="581953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953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90743</xdr:colOff>
      <xdr:row>0</xdr:row>
      <xdr:rowOff>0</xdr:rowOff>
    </xdr:from>
    <xdr:to>
      <xdr:col>15</xdr:col>
      <xdr:colOff>0</xdr:colOff>
      <xdr:row>15</xdr:row>
      <xdr:rowOff>0</xdr:rowOff>
    </xdr:to>
    <xdr:graphicFrame macro="">
      <xdr:nvGraphicFramePr>
        <xdr:cNvPr id="3" name="Chart 2">
          <a:extLst>
            <a:ext uri="{FF2B5EF4-FFF2-40B4-BE49-F238E27FC236}">
              <a16:creationId xmlns:a16="http://schemas.microsoft.com/office/drawing/2014/main" id="{9A53513F-2D4F-48E9-9F88-206B01D72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74706</xdr:colOff>
      <xdr:row>19</xdr:row>
      <xdr:rowOff>1</xdr:rowOff>
    </xdr:from>
    <xdr:to>
      <xdr:col>21</xdr:col>
      <xdr:colOff>552824</xdr:colOff>
      <xdr:row>47</xdr:row>
      <xdr:rowOff>119530</xdr:rowOff>
    </xdr:to>
    <xdr:graphicFrame macro="">
      <xdr:nvGraphicFramePr>
        <xdr:cNvPr id="15" name="Chart 14">
          <a:extLst>
            <a:ext uri="{FF2B5EF4-FFF2-40B4-BE49-F238E27FC236}">
              <a16:creationId xmlns:a16="http://schemas.microsoft.com/office/drawing/2014/main" id="{A684181E-11F9-4A52-B4CA-AF60DBC42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129152</xdr:colOff>
      <xdr:row>0</xdr:row>
      <xdr:rowOff>0</xdr:rowOff>
    </xdr:from>
    <xdr:to>
      <xdr:col>21</xdr:col>
      <xdr:colOff>529525</xdr:colOff>
      <xdr:row>15</xdr:row>
      <xdr:rowOff>0</xdr:rowOff>
    </xdr:to>
    <xdr:graphicFrame macro="">
      <xdr:nvGraphicFramePr>
        <xdr:cNvPr id="16" name="Chart 15">
          <a:extLst>
            <a:ext uri="{FF2B5EF4-FFF2-40B4-BE49-F238E27FC236}">
              <a16:creationId xmlns:a16="http://schemas.microsoft.com/office/drawing/2014/main" id="{90282E43-C451-4F5F-8592-B4DB9FC56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
  <sheetViews>
    <sheetView workbookViewId="0">
      <selection activeCell="B1" sqref="B1"/>
    </sheetView>
  </sheetViews>
  <sheetFormatPr defaultRowHeight="14.4" x14ac:dyDescent="0.3"/>
  <cols>
    <col min="2" max="2" width="14.21875" bestFit="1" customWidth="1"/>
    <col min="3" max="13" width="10.88671875" bestFit="1" customWidth="1"/>
  </cols>
  <sheetData>
    <row r="1" spans="1:13" x14ac:dyDescent="0.3">
      <c r="A1" t="s">
        <v>0</v>
      </c>
      <c r="B1" s="3">
        <v>43101</v>
      </c>
      <c r="C1" s="3">
        <v>43132</v>
      </c>
      <c r="D1" s="3">
        <v>43160</v>
      </c>
      <c r="E1" s="3">
        <v>43191</v>
      </c>
      <c r="F1" s="3">
        <v>43221</v>
      </c>
      <c r="G1" s="3">
        <v>43252</v>
      </c>
      <c r="H1" s="3">
        <v>43282</v>
      </c>
      <c r="I1" s="3">
        <v>43313</v>
      </c>
      <c r="J1" s="3">
        <v>43344</v>
      </c>
      <c r="K1" s="3">
        <v>43374</v>
      </c>
      <c r="L1" s="3">
        <v>43405</v>
      </c>
      <c r="M1" s="3">
        <v>43435</v>
      </c>
    </row>
    <row r="2" spans="1:13" x14ac:dyDescent="0.3">
      <c r="A2">
        <v>1</v>
      </c>
      <c r="B2" s="1">
        <v>5677760</v>
      </c>
      <c r="C2" s="1">
        <v>5597368</v>
      </c>
      <c r="D2" s="1">
        <v>5555387</v>
      </c>
      <c r="E2" s="1">
        <v>5506722</v>
      </c>
      <c r="F2" s="1">
        <v>5443395</v>
      </c>
      <c r="G2" s="1">
        <v>5387056</v>
      </c>
      <c r="H2" s="1">
        <v>5336309</v>
      </c>
      <c r="I2" s="1">
        <v>5285721</v>
      </c>
      <c r="J2" s="1">
        <v>5208022</v>
      </c>
      <c r="K2" s="1">
        <v>5135629</v>
      </c>
      <c r="L2" s="1">
        <v>5034457</v>
      </c>
      <c r="M2" s="1">
        <v>4923197</v>
      </c>
    </row>
    <row r="3" spans="1:13" x14ac:dyDescent="0.3">
      <c r="A3">
        <v>2</v>
      </c>
      <c r="B3" s="1">
        <v>1459200</v>
      </c>
      <c r="C3" s="1">
        <v>1096152</v>
      </c>
      <c r="D3" s="1">
        <v>1463284</v>
      </c>
      <c r="E3" s="1">
        <v>1648842</v>
      </c>
      <c r="F3" s="1">
        <v>1284733</v>
      </c>
      <c r="G3" s="1">
        <v>918948</v>
      </c>
      <c r="H3" s="1">
        <v>735891</v>
      </c>
      <c r="I3" s="1">
        <v>552360</v>
      </c>
      <c r="J3" s="1">
        <v>736933</v>
      </c>
      <c r="K3" s="1">
        <v>1106272</v>
      </c>
      <c r="L3" s="1">
        <v>1107604</v>
      </c>
      <c r="M3" s="1">
        <v>739286</v>
      </c>
    </row>
    <row r="4" spans="1:13" x14ac:dyDescent="0.3">
      <c r="A4">
        <v>3</v>
      </c>
      <c r="B4" s="1">
        <v>4925180</v>
      </c>
      <c r="C4" s="1">
        <v>5402133</v>
      </c>
      <c r="D4" s="1">
        <v>6446118</v>
      </c>
      <c r="E4" s="1">
        <v>6511787</v>
      </c>
      <c r="F4" s="1">
        <v>7123815</v>
      </c>
      <c r="G4" s="1">
        <v>7427243</v>
      </c>
      <c r="H4" s="1">
        <v>7826982</v>
      </c>
      <c r="I4" s="1">
        <v>8214148</v>
      </c>
      <c r="J4" s="1">
        <v>8085692</v>
      </c>
      <c r="K4" s="1">
        <v>8216548</v>
      </c>
      <c r="L4" s="1">
        <v>8372707</v>
      </c>
      <c r="M4" s="1">
        <v>8468241</v>
      </c>
    </row>
    <row r="5" spans="1:13" x14ac:dyDescent="0.3">
      <c r="A5">
        <v>4</v>
      </c>
      <c r="B5" s="1">
        <v>22777898</v>
      </c>
      <c r="C5" s="1">
        <v>24983697</v>
      </c>
      <c r="D5" s="1">
        <v>29811912</v>
      </c>
      <c r="E5" s="1">
        <v>30115615</v>
      </c>
      <c r="F5" s="1">
        <v>32946115</v>
      </c>
      <c r="G5" s="1">
        <v>34349403</v>
      </c>
      <c r="H5" s="1">
        <v>36198111</v>
      </c>
      <c r="I5" s="1">
        <v>37988664</v>
      </c>
      <c r="J5" s="1">
        <v>37394581</v>
      </c>
      <c r="K5" s="1">
        <v>37999764</v>
      </c>
      <c r="L5" s="1">
        <v>38721965</v>
      </c>
      <c r="M5" s="1">
        <v>39163788</v>
      </c>
    </row>
    <row r="6" spans="1:13" x14ac:dyDescent="0.3">
      <c r="A6">
        <v>5</v>
      </c>
      <c r="B6" s="1">
        <v>5129708</v>
      </c>
      <c r="C6" s="1">
        <v>5626466</v>
      </c>
      <c r="D6" s="1">
        <v>6713806</v>
      </c>
      <c r="E6" s="1">
        <v>6782202</v>
      </c>
      <c r="F6" s="1">
        <v>7419646</v>
      </c>
      <c r="G6" s="1">
        <v>7735674</v>
      </c>
      <c r="H6" s="1">
        <v>8152014</v>
      </c>
      <c r="I6" s="1">
        <v>8555256</v>
      </c>
      <c r="J6" s="1">
        <v>8421465</v>
      </c>
      <c r="K6" s="1">
        <v>8557756</v>
      </c>
      <c r="L6" s="1">
        <v>8720399</v>
      </c>
      <c r="M6" s="1">
        <v>8819900</v>
      </c>
    </row>
    <row r="7" spans="1:13" x14ac:dyDescent="0.3">
      <c r="A7">
        <v>6</v>
      </c>
      <c r="B7" s="1">
        <v>4455387</v>
      </c>
      <c r="C7" s="1">
        <v>4460539</v>
      </c>
      <c r="D7" s="1">
        <v>4500907</v>
      </c>
      <c r="E7" s="1">
        <v>4535873</v>
      </c>
      <c r="F7" s="1">
        <v>4559207</v>
      </c>
      <c r="G7" s="1">
        <v>5453731</v>
      </c>
      <c r="H7" s="1">
        <v>5517490</v>
      </c>
      <c r="I7" s="1">
        <v>5583737</v>
      </c>
      <c r="J7" s="1">
        <v>6524310</v>
      </c>
      <c r="K7" s="1">
        <v>6604924</v>
      </c>
      <c r="L7" s="1">
        <v>6648200</v>
      </c>
      <c r="M7" s="1">
        <v>6676852</v>
      </c>
    </row>
    <row r="8" spans="1:13" x14ac:dyDescent="0.3">
      <c r="A8">
        <v>8</v>
      </c>
      <c r="B8" s="1">
        <v>42990988</v>
      </c>
      <c r="C8" s="1">
        <v>48273402</v>
      </c>
      <c r="D8" s="1">
        <v>59597992</v>
      </c>
      <c r="E8" s="1">
        <v>60392059</v>
      </c>
      <c r="F8" s="1">
        <v>67099760</v>
      </c>
      <c r="G8" s="1">
        <v>70469558</v>
      </c>
      <c r="H8" s="1">
        <v>74867279</v>
      </c>
      <c r="I8" s="1">
        <v>79129213</v>
      </c>
      <c r="J8" s="1">
        <v>77882951</v>
      </c>
      <c r="K8" s="1">
        <v>79421623</v>
      </c>
      <c r="L8" s="1">
        <v>81284059</v>
      </c>
      <c r="M8" s="1">
        <v>82511122</v>
      </c>
    </row>
    <row r="9" spans="1:13" x14ac:dyDescent="0.3">
      <c r="A9">
        <v>17</v>
      </c>
      <c r="B9" s="1">
        <v>20765243</v>
      </c>
      <c r="C9" s="1">
        <v>20765243</v>
      </c>
      <c r="D9" s="1">
        <v>20765243</v>
      </c>
      <c r="E9" s="1">
        <v>20765243</v>
      </c>
      <c r="F9" s="1">
        <v>20765243</v>
      </c>
      <c r="G9" s="1">
        <v>20765243</v>
      </c>
      <c r="H9" s="1">
        <v>20765243</v>
      </c>
      <c r="I9" s="1">
        <v>20765243</v>
      </c>
      <c r="J9" s="1">
        <v>20765243</v>
      </c>
      <c r="K9" s="1">
        <v>20765243</v>
      </c>
      <c r="L9" s="1">
        <v>20765243</v>
      </c>
      <c r="M9" s="1">
        <v>20765243</v>
      </c>
    </row>
    <row r="10" spans="1:13" x14ac:dyDescent="0.3">
      <c r="B10" s="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D26C2-9D4A-47A2-90A5-B749B9A0F9A1}">
  <dimension ref="A1:M57"/>
  <sheetViews>
    <sheetView tabSelected="1" topLeftCell="F1" zoomScale="72" workbookViewId="0">
      <selection activeCell="Y10" sqref="Y10"/>
    </sheetView>
  </sheetViews>
  <sheetFormatPr defaultRowHeight="14.4" x14ac:dyDescent="0.3"/>
  <cols>
    <col min="2" max="2" width="15.44140625" customWidth="1"/>
    <col min="3" max="3" width="13.21875" customWidth="1"/>
    <col min="4" max="5" width="16.21875" customWidth="1"/>
    <col min="6" max="7" width="15.109375" customWidth="1"/>
    <col min="8" max="8" width="16.33203125" customWidth="1"/>
    <col min="9" max="9" width="15.5546875" customWidth="1"/>
    <col min="10" max="10" width="12.109375" customWidth="1"/>
    <col min="11" max="11" width="12.6640625" customWidth="1"/>
    <col min="12" max="12" width="11.109375" customWidth="1"/>
    <col min="13" max="13" width="10.88671875" customWidth="1"/>
    <col min="14" max="14" width="9.88671875" customWidth="1"/>
    <col min="15" max="15" width="9.5546875" customWidth="1"/>
    <col min="16" max="16" width="9.88671875" customWidth="1"/>
    <col min="17" max="17" width="10.88671875" customWidth="1"/>
    <col min="18" max="18" width="10" customWidth="1"/>
    <col min="19" max="19" width="9.5546875" customWidth="1"/>
    <col min="20" max="20" width="10.21875" customWidth="1"/>
    <col min="21" max="21" width="10.109375" customWidth="1"/>
  </cols>
  <sheetData>
    <row r="1" spans="1:13" x14ac:dyDescent="0.3">
      <c r="A1" s="164"/>
      <c r="B1" s="165"/>
      <c r="C1" s="165"/>
      <c r="D1" s="165">
        <v>55</v>
      </c>
      <c r="E1" s="165">
        <v>37.5</v>
      </c>
      <c r="F1" s="165">
        <v>15</v>
      </c>
      <c r="G1" s="165"/>
      <c r="H1" s="165"/>
      <c r="I1" s="166"/>
    </row>
    <row r="2" spans="1:13" x14ac:dyDescent="0.3">
      <c r="A2" s="167" t="s">
        <v>2</v>
      </c>
      <c r="B2" s="168">
        <v>26.95</v>
      </c>
      <c r="C2" s="168">
        <v>49.99</v>
      </c>
      <c r="D2" s="168">
        <v>129.99</v>
      </c>
      <c r="E2" s="168">
        <v>89.99</v>
      </c>
      <c r="F2" s="168">
        <v>49.99</v>
      </c>
      <c r="G2" s="168">
        <v>16.989999999999998</v>
      </c>
      <c r="H2" s="168">
        <v>39.99</v>
      </c>
      <c r="I2" s="169">
        <v>19.989999999999998</v>
      </c>
      <c r="J2" s="4"/>
      <c r="K2" s="4"/>
      <c r="L2" s="4"/>
      <c r="M2" s="4"/>
    </row>
    <row r="3" spans="1:13" x14ac:dyDescent="0.3">
      <c r="A3" s="170" t="s">
        <v>1</v>
      </c>
      <c r="B3" s="171">
        <v>1</v>
      </c>
      <c r="C3" s="171">
        <v>2</v>
      </c>
      <c r="D3" s="171">
        <v>3</v>
      </c>
      <c r="E3" s="171">
        <v>4</v>
      </c>
      <c r="F3" s="171">
        <v>5</v>
      </c>
      <c r="G3" s="171">
        <v>6</v>
      </c>
      <c r="H3" s="171">
        <v>8</v>
      </c>
      <c r="I3" s="172">
        <v>17</v>
      </c>
      <c r="J3" s="1"/>
      <c r="K3" s="1"/>
      <c r="L3" s="1"/>
      <c r="M3" s="1"/>
    </row>
    <row r="4" spans="1:13" x14ac:dyDescent="0.3">
      <c r="A4" s="6">
        <v>43101</v>
      </c>
      <c r="B4" s="9">
        <v>5677760</v>
      </c>
      <c r="C4" s="9">
        <v>1459200</v>
      </c>
      <c r="D4" s="9">
        <v>4925180</v>
      </c>
      <c r="E4" s="9">
        <v>22777898</v>
      </c>
      <c r="F4" s="9">
        <v>5129708</v>
      </c>
      <c r="G4" s="9">
        <v>4455387</v>
      </c>
      <c r="H4" s="9">
        <v>42990988</v>
      </c>
      <c r="I4" s="10">
        <v>20765243</v>
      </c>
      <c r="J4" s="1"/>
      <c r="K4" s="1"/>
      <c r="L4" s="1"/>
      <c r="M4" s="1"/>
    </row>
    <row r="5" spans="1:13" x14ac:dyDescent="0.3">
      <c r="A5" s="6">
        <v>43132</v>
      </c>
      <c r="B5" s="9">
        <v>5597368</v>
      </c>
      <c r="C5" s="9">
        <v>1096152</v>
      </c>
      <c r="D5" s="9">
        <v>5402133</v>
      </c>
      <c r="E5" s="9">
        <v>24983697</v>
      </c>
      <c r="F5" s="9">
        <v>5626466</v>
      </c>
      <c r="G5" s="9">
        <v>4460539</v>
      </c>
      <c r="H5" s="9">
        <v>48273402</v>
      </c>
      <c r="I5" s="10">
        <v>20765243</v>
      </c>
      <c r="J5" s="1"/>
      <c r="K5" s="1"/>
      <c r="L5" s="1"/>
      <c r="M5" s="1"/>
    </row>
    <row r="6" spans="1:13" x14ac:dyDescent="0.3">
      <c r="A6" s="6">
        <v>43160</v>
      </c>
      <c r="B6" s="9">
        <v>5555387</v>
      </c>
      <c r="C6" s="9">
        <v>1463284</v>
      </c>
      <c r="D6" s="9">
        <v>6446118</v>
      </c>
      <c r="E6" s="9">
        <v>29811912</v>
      </c>
      <c r="F6" s="9">
        <v>6713806</v>
      </c>
      <c r="G6" s="9">
        <v>4500907</v>
      </c>
      <c r="H6" s="9">
        <v>59597992</v>
      </c>
      <c r="I6" s="10">
        <v>20765243</v>
      </c>
      <c r="J6" s="1"/>
      <c r="K6" s="1"/>
      <c r="L6" s="1"/>
      <c r="M6" s="1"/>
    </row>
    <row r="7" spans="1:13" x14ac:dyDescent="0.3">
      <c r="A7" s="6">
        <v>43191</v>
      </c>
      <c r="B7" s="9">
        <v>5506722</v>
      </c>
      <c r="C7" s="9">
        <v>1648842</v>
      </c>
      <c r="D7" s="9">
        <v>6511787</v>
      </c>
      <c r="E7" s="9">
        <v>30115615</v>
      </c>
      <c r="F7" s="9">
        <v>6782202</v>
      </c>
      <c r="G7" s="9">
        <v>4535873</v>
      </c>
      <c r="H7" s="9">
        <v>60392059</v>
      </c>
      <c r="I7" s="10">
        <v>20765243</v>
      </c>
      <c r="J7" s="1"/>
      <c r="K7" s="1"/>
      <c r="L7" s="1"/>
      <c r="M7" s="1"/>
    </row>
    <row r="8" spans="1:13" x14ac:dyDescent="0.3">
      <c r="A8" s="6">
        <v>43221</v>
      </c>
      <c r="B8" s="9">
        <v>5443395</v>
      </c>
      <c r="C8" s="9">
        <v>1284733</v>
      </c>
      <c r="D8" s="9">
        <v>7123815</v>
      </c>
      <c r="E8" s="9">
        <v>32946115</v>
      </c>
      <c r="F8" s="9">
        <v>7419646</v>
      </c>
      <c r="G8" s="9">
        <v>4559207</v>
      </c>
      <c r="H8" s="9">
        <v>67099760</v>
      </c>
      <c r="I8" s="10">
        <v>20765243</v>
      </c>
      <c r="J8" s="1"/>
      <c r="K8" s="1"/>
      <c r="L8" s="1"/>
      <c r="M8" s="1"/>
    </row>
    <row r="9" spans="1:13" x14ac:dyDescent="0.3">
      <c r="A9" s="6">
        <v>43252</v>
      </c>
      <c r="B9" s="9">
        <v>5387056</v>
      </c>
      <c r="C9" s="9">
        <v>918948</v>
      </c>
      <c r="D9" s="9">
        <v>7427243</v>
      </c>
      <c r="E9" s="9">
        <v>34349403</v>
      </c>
      <c r="F9" s="9">
        <v>7735674</v>
      </c>
      <c r="G9" s="9">
        <v>5453731</v>
      </c>
      <c r="H9" s="9">
        <v>70469558</v>
      </c>
      <c r="I9" s="10">
        <v>20765243</v>
      </c>
      <c r="J9" s="1"/>
      <c r="K9" s="1"/>
      <c r="L9" s="1"/>
      <c r="M9" s="1"/>
    </row>
    <row r="10" spans="1:13" x14ac:dyDescent="0.3">
      <c r="A10" s="6">
        <v>43282</v>
      </c>
      <c r="B10" s="9">
        <v>5336309</v>
      </c>
      <c r="C10" s="9">
        <v>735891</v>
      </c>
      <c r="D10" s="9">
        <v>7826982</v>
      </c>
      <c r="E10" s="9">
        <v>36198111</v>
      </c>
      <c r="F10" s="9">
        <v>8152014</v>
      </c>
      <c r="G10" s="9">
        <v>5517490</v>
      </c>
      <c r="H10" s="9">
        <v>74867279</v>
      </c>
      <c r="I10" s="10">
        <v>20765243</v>
      </c>
      <c r="J10" s="1"/>
      <c r="K10" s="1"/>
      <c r="L10" s="1"/>
      <c r="M10" s="1"/>
    </row>
    <row r="11" spans="1:13" x14ac:dyDescent="0.3">
      <c r="A11" s="6">
        <v>43313</v>
      </c>
      <c r="B11" s="9">
        <v>5285721</v>
      </c>
      <c r="C11" s="9">
        <v>552360</v>
      </c>
      <c r="D11" s="9">
        <v>8214148</v>
      </c>
      <c r="E11" s="9">
        <v>37988664</v>
      </c>
      <c r="F11" s="9">
        <v>8555256</v>
      </c>
      <c r="G11" s="9">
        <v>5583737</v>
      </c>
      <c r="H11" s="9">
        <v>79129213</v>
      </c>
      <c r="I11" s="10">
        <v>20765243</v>
      </c>
    </row>
    <row r="12" spans="1:13" x14ac:dyDescent="0.3">
      <c r="A12" s="6">
        <v>43344</v>
      </c>
      <c r="B12" s="9">
        <v>5208022</v>
      </c>
      <c r="C12" s="9">
        <v>736933</v>
      </c>
      <c r="D12" s="9">
        <v>8085692</v>
      </c>
      <c r="E12" s="9">
        <v>37394581</v>
      </c>
      <c r="F12" s="9">
        <v>8421465</v>
      </c>
      <c r="G12" s="9">
        <v>6524310</v>
      </c>
      <c r="H12" s="9">
        <v>77882951</v>
      </c>
      <c r="I12" s="10">
        <v>20765243</v>
      </c>
    </row>
    <row r="13" spans="1:13" x14ac:dyDescent="0.3">
      <c r="A13" s="6">
        <v>43374</v>
      </c>
      <c r="B13" s="9">
        <v>5135629</v>
      </c>
      <c r="C13" s="9">
        <v>1106272</v>
      </c>
      <c r="D13" s="9">
        <v>8216548</v>
      </c>
      <c r="E13" s="9">
        <v>37999764</v>
      </c>
      <c r="F13" s="9">
        <v>8557756</v>
      </c>
      <c r="G13" s="9">
        <v>6604924</v>
      </c>
      <c r="H13" s="9">
        <v>79421623</v>
      </c>
      <c r="I13" s="10">
        <v>20765243</v>
      </c>
    </row>
    <row r="14" spans="1:13" x14ac:dyDescent="0.3">
      <c r="A14" s="6">
        <v>43405</v>
      </c>
      <c r="B14" s="9">
        <v>5034457</v>
      </c>
      <c r="C14" s="9">
        <v>1107604</v>
      </c>
      <c r="D14" s="9">
        <v>8372707</v>
      </c>
      <c r="E14" s="9">
        <v>38721965</v>
      </c>
      <c r="F14" s="9">
        <v>8720399</v>
      </c>
      <c r="G14" s="9">
        <v>6648200</v>
      </c>
      <c r="H14" s="9">
        <v>81284059</v>
      </c>
      <c r="I14" s="10">
        <v>20765243</v>
      </c>
    </row>
    <row r="15" spans="1:13" ht="15" thickBot="1" x14ac:dyDescent="0.35">
      <c r="A15" s="7">
        <v>43435</v>
      </c>
      <c r="B15" s="11">
        <v>4923197</v>
      </c>
      <c r="C15" s="11">
        <v>739286</v>
      </c>
      <c r="D15" s="11">
        <v>8468241</v>
      </c>
      <c r="E15" s="11">
        <v>39163788</v>
      </c>
      <c r="F15" s="11">
        <v>8819900</v>
      </c>
      <c r="G15" s="11">
        <v>6676852</v>
      </c>
      <c r="H15" s="11">
        <v>82511122</v>
      </c>
      <c r="I15" s="12">
        <v>20765243</v>
      </c>
    </row>
    <row r="19" spans="1:9" x14ac:dyDescent="0.3">
      <c r="A19" s="163" t="s">
        <v>55</v>
      </c>
      <c r="B19" s="163"/>
      <c r="C19" s="163"/>
      <c r="D19" s="163"/>
      <c r="E19" s="163"/>
      <c r="F19" s="163"/>
      <c r="G19" s="163"/>
      <c r="H19" s="163"/>
      <c r="I19" s="163"/>
    </row>
    <row r="20" spans="1:9" x14ac:dyDescent="0.3">
      <c r="A20" s="68">
        <v>43101</v>
      </c>
      <c r="B20" s="107">
        <v>1836187584</v>
      </c>
      <c r="C20" s="108">
        <v>72945408</v>
      </c>
      <c r="D20" s="104">
        <v>5466654289.2000008</v>
      </c>
      <c r="E20" s="104">
        <v>17423725296.119999</v>
      </c>
      <c r="F20" s="104">
        <v>2000278337.52</v>
      </c>
      <c r="G20" s="107">
        <v>908364301.55999994</v>
      </c>
      <c r="H20" s="107">
        <v>20630515321.440002</v>
      </c>
      <c r="I20" s="107">
        <v>4981166490.8400002</v>
      </c>
    </row>
    <row r="21" spans="1:9" x14ac:dyDescent="0.3">
      <c r="A21" s="46">
        <v>43132</v>
      </c>
      <c r="B21" s="72">
        <v>1810188811.1999998</v>
      </c>
      <c r="C21" s="74">
        <v>54796638.480000004</v>
      </c>
      <c r="D21" s="105">
        <v>5996043502.0200005</v>
      </c>
      <c r="E21" s="105">
        <v>19111029183.18</v>
      </c>
      <c r="F21" s="105">
        <v>2193984152.04</v>
      </c>
      <c r="G21" s="72">
        <v>909414691.31999993</v>
      </c>
      <c r="H21" s="72">
        <v>23165440151.760002</v>
      </c>
      <c r="I21" s="72">
        <v>4981166490.8399992</v>
      </c>
    </row>
    <row r="22" spans="1:9" x14ac:dyDescent="0.3">
      <c r="A22" s="46">
        <v>43160</v>
      </c>
      <c r="B22" s="72">
        <v>1796612155.8000002</v>
      </c>
      <c r="C22" s="74">
        <v>73149567.159999996</v>
      </c>
      <c r="D22" s="105">
        <v>7154804212.9200001</v>
      </c>
      <c r="E22" s="105">
        <v>22804323965.279999</v>
      </c>
      <c r="F22" s="105">
        <v>2617981511.6399999</v>
      </c>
      <c r="G22" s="72">
        <v>917644919.15999985</v>
      </c>
      <c r="H22" s="72">
        <v>28599884400.959999</v>
      </c>
      <c r="I22" s="72">
        <v>4981166490.8400002</v>
      </c>
    </row>
    <row r="23" spans="1:9" x14ac:dyDescent="0.3">
      <c r="A23" s="46">
        <v>43191</v>
      </c>
      <c r="B23" s="72">
        <v>1780873894.8000002</v>
      </c>
      <c r="C23" s="74">
        <v>82425611.579999998</v>
      </c>
      <c r="D23" s="105">
        <v>7227692862.7800007</v>
      </c>
      <c r="E23" s="105">
        <v>23036638538.099998</v>
      </c>
      <c r="F23" s="105">
        <v>2644651847.8800001</v>
      </c>
      <c r="G23" s="72">
        <v>924773787.23999989</v>
      </c>
      <c r="H23" s="72">
        <v>28980941272.920002</v>
      </c>
      <c r="I23" s="72">
        <v>4981166490.8399992</v>
      </c>
    </row>
    <row r="24" spans="1:9" x14ac:dyDescent="0.3">
      <c r="A24" s="46">
        <v>43221</v>
      </c>
      <c r="B24" s="72">
        <v>1760393943</v>
      </c>
      <c r="C24" s="74">
        <v>64223802.670000002</v>
      </c>
      <c r="D24" s="105">
        <v>7907007221.1000004</v>
      </c>
      <c r="E24" s="105">
        <v>25201801208.099998</v>
      </c>
      <c r="F24" s="105">
        <v>2893216761.2399998</v>
      </c>
      <c r="G24" s="72">
        <v>929531123.15999997</v>
      </c>
      <c r="H24" s="72">
        <v>32199832828.800003</v>
      </c>
      <c r="I24" s="72">
        <v>4981166490.8399992</v>
      </c>
    </row>
    <row r="25" spans="1:9" x14ac:dyDescent="0.3">
      <c r="A25" s="46">
        <v>43252</v>
      </c>
      <c r="B25" s="72">
        <v>1742173910.3999999</v>
      </c>
      <c r="C25" s="74">
        <v>45938210.520000003</v>
      </c>
      <c r="D25" s="105">
        <v>8243794095.4200001</v>
      </c>
      <c r="E25" s="105">
        <v>26275232330.82</v>
      </c>
      <c r="F25" s="105">
        <v>3016448719.5599999</v>
      </c>
      <c r="G25" s="72">
        <v>1111906676.28</v>
      </c>
      <c r="H25" s="72">
        <v>33816931493.040001</v>
      </c>
      <c r="I25" s="72">
        <v>4981166490.8399992</v>
      </c>
    </row>
    <row r="26" spans="1:9" x14ac:dyDescent="0.3">
      <c r="A26" s="46">
        <v>43282</v>
      </c>
      <c r="B26" s="72">
        <v>1725762330.5999999</v>
      </c>
      <c r="C26" s="74">
        <v>36787191.090000004</v>
      </c>
      <c r="D26" s="105">
        <v>8687480401.0800018</v>
      </c>
      <c r="E26" s="105">
        <v>27689383028.339996</v>
      </c>
      <c r="F26" s="105">
        <v>3178796339.1599998</v>
      </c>
      <c r="G26" s="72">
        <v>1124905861.1999998</v>
      </c>
      <c r="H26" s="72">
        <v>35927309846.520004</v>
      </c>
      <c r="I26" s="72">
        <v>4981166490.8399992</v>
      </c>
    </row>
    <row r="27" spans="1:9" x14ac:dyDescent="0.3">
      <c r="A27" s="46">
        <v>43313</v>
      </c>
      <c r="B27" s="72">
        <v>1709402171.3999999</v>
      </c>
      <c r="C27" s="74">
        <v>27612476.400000002</v>
      </c>
      <c r="D27" s="105">
        <v>9117211431.1200008</v>
      </c>
      <c r="E27" s="105">
        <v>29059048640.159996</v>
      </c>
      <c r="F27" s="105">
        <v>3336036524.6399999</v>
      </c>
      <c r="G27" s="72">
        <v>1138412299.5599999</v>
      </c>
      <c r="H27" s="72">
        <v>37972526734.440002</v>
      </c>
      <c r="I27" s="72">
        <v>4981166490.8399992</v>
      </c>
    </row>
    <row r="28" spans="1:9" x14ac:dyDescent="0.3">
      <c r="A28" s="46">
        <v>43344</v>
      </c>
      <c r="B28" s="72">
        <v>1684274314.8000002</v>
      </c>
      <c r="C28" s="74">
        <v>36839280.670000002</v>
      </c>
      <c r="D28" s="105">
        <v>8974632978.4799995</v>
      </c>
      <c r="E28" s="105">
        <v>28604610790.139999</v>
      </c>
      <c r="F28" s="105">
        <v>3283866062.0999999</v>
      </c>
      <c r="G28" s="72">
        <v>1330176322.8</v>
      </c>
      <c r="H28" s="72">
        <v>37374470525.880005</v>
      </c>
      <c r="I28" s="72">
        <v>4981166490.8399992</v>
      </c>
    </row>
    <row r="29" spans="1:9" x14ac:dyDescent="0.3">
      <c r="A29" s="46">
        <v>43374</v>
      </c>
      <c r="B29" s="72">
        <v>1660862418.5999999</v>
      </c>
      <c r="C29" s="74">
        <v>55302537.280000001</v>
      </c>
      <c r="D29" s="105">
        <v>9119875287.1200008</v>
      </c>
      <c r="E29" s="105">
        <v>29067539474.159996</v>
      </c>
      <c r="F29" s="105">
        <v>3337011374.6399999</v>
      </c>
      <c r="G29" s="72">
        <v>1346611905.1199999</v>
      </c>
      <c r="H29" s="72">
        <v>38112848445.240005</v>
      </c>
      <c r="I29" s="72">
        <v>4981166490.8399992</v>
      </c>
    </row>
    <row r="30" spans="1:9" x14ac:dyDescent="0.3">
      <c r="A30" s="46">
        <v>43405</v>
      </c>
      <c r="B30" s="72">
        <v>1628143393.8000002</v>
      </c>
      <c r="C30" s="74">
        <v>55369123.960000001</v>
      </c>
      <c r="D30" s="105">
        <v>9293202407.5800018</v>
      </c>
      <c r="E30" s="105">
        <v>29619979907.099998</v>
      </c>
      <c r="F30" s="105">
        <v>3400432386.0599999</v>
      </c>
      <c r="G30" s="72">
        <v>1355435015.9999998</v>
      </c>
      <c r="H30" s="72">
        <v>39006594232.919998</v>
      </c>
      <c r="I30" s="72">
        <v>4981166490.8399992</v>
      </c>
    </row>
    <row r="31" spans="1:9" ht="15" thickBot="1" x14ac:dyDescent="0.35">
      <c r="A31" s="70">
        <v>43435</v>
      </c>
      <c r="B31" s="73">
        <v>1592161909.8</v>
      </c>
      <c r="C31" s="75">
        <v>36956907.140000001</v>
      </c>
      <c r="D31" s="106">
        <v>9399239415.5400009</v>
      </c>
      <c r="E31" s="106">
        <v>29957947992.719997</v>
      </c>
      <c r="F31" s="106">
        <v>3439231806</v>
      </c>
      <c r="G31" s="73">
        <v>1361276585.76</v>
      </c>
      <c r="H31" s="73">
        <v>39595437225.360001</v>
      </c>
      <c r="I31" s="73">
        <v>4981166490.8399992</v>
      </c>
    </row>
    <row r="32" spans="1:9" ht="15" thickBot="1" x14ac:dyDescent="0.35">
      <c r="A32" s="122" t="s">
        <v>53</v>
      </c>
      <c r="B32" s="123">
        <v>20727036838.199997</v>
      </c>
      <c r="C32" s="124">
        <v>642346754.95000005</v>
      </c>
      <c r="D32" s="125">
        <v>96587638104.359985</v>
      </c>
      <c r="E32" s="125">
        <v>307851260354.21997</v>
      </c>
      <c r="F32" s="125">
        <v>35341935822.479996</v>
      </c>
      <c r="G32" s="123">
        <v>13358453489.159998</v>
      </c>
      <c r="H32" s="123">
        <v>395382732479.27997</v>
      </c>
      <c r="I32" s="123">
        <v>59773997890.079979</v>
      </c>
    </row>
    <row r="33" spans="1:9" x14ac:dyDescent="0.3">
      <c r="A33" s="46">
        <v>43466</v>
      </c>
      <c r="B33" s="72">
        <v>1841201610.77</v>
      </c>
      <c r="C33" s="74">
        <v>70116723.209999993</v>
      </c>
      <c r="D33" s="105">
        <v>6135559004.0799999</v>
      </c>
      <c r="E33" s="105">
        <v>19555708830.919998</v>
      </c>
      <c r="F33" s="105">
        <v>2245034216.98</v>
      </c>
      <c r="G33" s="72">
        <v>831172873.92999995</v>
      </c>
      <c r="H33" s="72">
        <v>23733726764.580002</v>
      </c>
      <c r="I33" s="72">
        <v>4981166490.8400002</v>
      </c>
    </row>
    <row r="34" spans="1:9" x14ac:dyDescent="0.3">
      <c r="A34" s="46">
        <v>43497</v>
      </c>
      <c r="B34" s="72">
        <v>1820483694.24</v>
      </c>
      <c r="C34" s="74">
        <v>67100754.670000002</v>
      </c>
      <c r="D34" s="105">
        <v>6483451883.71</v>
      </c>
      <c r="E34" s="105">
        <v>20664538442.779999</v>
      </c>
      <c r="F34" s="105">
        <v>2372330053.6199999</v>
      </c>
      <c r="G34" s="72">
        <v>882451343.65999997</v>
      </c>
      <c r="H34" s="72">
        <v>25409151178.279999</v>
      </c>
      <c r="I34" s="72">
        <v>4981166490.8400002</v>
      </c>
    </row>
    <row r="35" spans="1:9" x14ac:dyDescent="0.3">
      <c r="A35" s="69">
        <v>43525</v>
      </c>
      <c r="B35" s="109">
        <v>1799765777.71</v>
      </c>
      <c r="C35" s="110">
        <v>64084786.130000003</v>
      </c>
      <c r="D35" s="111">
        <v>6831344763.3299999</v>
      </c>
      <c r="E35" s="111">
        <v>21773368054.650002</v>
      </c>
      <c r="F35" s="111">
        <v>2499625890.27</v>
      </c>
      <c r="G35" s="109">
        <v>933729813.38999999</v>
      </c>
      <c r="H35" s="109">
        <v>27084575591.98</v>
      </c>
      <c r="I35" s="109">
        <v>4981166490.8400002</v>
      </c>
    </row>
    <row r="36" spans="1:9" x14ac:dyDescent="0.3">
      <c r="A36" s="69">
        <v>43556</v>
      </c>
      <c r="B36" s="109">
        <v>1779047861.1800001</v>
      </c>
      <c r="C36" s="110">
        <v>61068817.590000004</v>
      </c>
      <c r="D36" s="111">
        <v>7179237642.96</v>
      </c>
      <c r="E36" s="111">
        <v>22882197666.52</v>
      </c>
      <c r="F36" s="111">
        <v>2626921726.9200001</v>
      </c>
      <c r="G36" s="109">
        <v>985008283.11000001</v>
      </c>
      <c r="H36" s="109">
        <v>28760000005.689999</v>
      </c>
      <c r="I36" s="109">
        <v>4981166490.8400002</v>
      </c>
    </row>
    <row r="37" spans="1:9" x14ac:dyDescent="0.3">
      <c r="A37" s="69">
        <v>43586</v>
      </c>
      <c r="B37" s="109">
        <v>1758329944.6500001</v>
      </c>
      <c r="C37" s="110">
        <v>58052849.049999997</v>
      </c>
      <c r="D37" s="111">
        <v>7527130522.5900002</v>
      </c>
      <c r="E37" s="111">
        <v>23991027278.380001</v>
      </c>
      <c r="F37" s="111">
        <v>2754217563.5700002</v>
      </c>
      <c r="G37" s="109">
        <v>1036286752.84</v>
      </c>
      <c r="H37" s="109">
        <v>30435424419.389999</v>
      </c>
      <c r="I37" s="109">
        <v>4981166490.8400002</v>
      </c>
    </row>
    <row r="38" spans="1:9" x14ac:dyDescent="0.3">
      <c r="A38" s="69">
        <v>43617</v>
      </c>
      <c r="B38" s="109">
        <v>1737612028.1199999</v>
      </c>
      <c r="C38" s="110">
        <v>55036880.520000003</v>
      </c>
      <c r="D38" s="111">
        <v>7875023402.2200003</v>
      </c>
      <c r="E38" s="111">
        <v>25099856890.25</v>
      </c>
      <c r="F38" s="111">
        <v>2881513400.2199998</v>
      </c>
      <c r="G38" s="109">
        <v>1087565222.5699999</v>
      </c>
      <c r="H38" s="109">
        <v>32110848833.09</v>
      </c>
      <c r="I38" s="109">
        <v>4981166490.8400002</v>
      </c>
    </row>
    <row r="39" spans="1:9" x14ac:dyDescent="0.3">
      <c r="A39" s="69">
        <v>43647</v>
      </c>
      <c r="B39" s="109">
        <v>1716894111.5799999</v>
      </c>
      <c r="C39" s="110">
        <v>52020911.979999997</v>
      </c>
      <c r="D39" s="111">
        <v>8222916281.8400002</v>
      </c>
      <c r="E39" s="111">
        <v>26208686502.119999</v>
      </c>
      <c r="F39" s="111">
        <v>3008809236.8600001</v>
      </c>
      <c r="G39" s="109">
        <v>1138843692.29</v>
      </c>
      <c r="H39" s="109">
        <v>33786273246.790001</v>
      </c>
      <c r="I39" s="109">
        <v>4981166490.8400002</v>
      </c>
    </row>
    <row r="40" spans="1:9" x14ac:dyDescent="0.3">
      <c r="A40" s="69">
        <v>43678</v>
      </c>
      <c r="B40" s="109">
        <v>1696176195.05</v>
      </c>
      <c r="C40" s="110">
        <v>49004943.439999998</v>
      </c>
      <c r="D40" s="111">
        <v>8570809161.4700003</v>
      </c>
      <c r="E40" s="111">
        <v>27317516113.990002</v>
      </c>
      <c r="F40" s="111">
        <v>3136105073.5100002</v>
      </c>
      <c r="G40" s="109">
        <v>1190122162.02</v>
      </c>
      <c r="H40" s="109">
        <v>35461697660.489998</v>
      </c>
      <c r="I40" s="109">
        <v>4981166490.8400002</v>
      </c>
    </row>
    <row r="41" spans="1:9" x14ac:dyDescent="0.3">
      <c r="A41" s="69">
        <v>43709</v>
      </c>
      <c r="B41" s="109">
        <v>1675458278.52</v>
      </c>
      <c r="C41" s="110">
        <v>45988974.899999999</v>
      </c>
      <c r="D41" s="111">
        <v>8918702041.1000004</v>
      </c>
      <c r="E41" s="111">
        <v>28426345725.849998</v>
      </c>
      <c r="F41" s="111">
        <v>3263400910.1599998</v>
      </c>
      <c r="G41" s="109">
        <v>1241400631.75</v>
      </c>
      <c r="H41" s="109">
        <v>37137122074.190002</v>
      </c>
      <c r="I41" s="109">
        <v>4981166490.8400002</v>
      </c>
    </row>
    <row r="42" spans="1:9" x14ac:dyDescent="0.3">
      <c r="A42" s="69">
        <v>43739</v>
      </c>
      <c r="B42" s="109">
        <v>1654740361.99</v>
      </c>
      <c r="C42" s="110">
        <v>42973006.359999999</v>
      </c>
      <c r="D42" s="111">
        <v>9266594920.7299995</v>
      </c>
      <c r="E42" s="111">
        <v>29535175337.720001</v>
      </c>
      <c r="F42" s="111">
        <v>3390696746.8099999</v>
      </c>
      <c r="G42" s="109">
        <v>1292679101.47</v>
      </c>
      <c r="H42" s="109">
        <v>38812546487.900002</v>
      </c>
      <c r="I42" s="109">
        <v>4981166490.8400002</v>
      </c>
    </row>
    <row r="43" spans="1:9" x14ac:dyDescent="0.3">
      <c r="A43" s="69">
        <v>43770</v>
      </c>
      <c r="B43" s="109">
        <v>1634022445.46</v>
      </c>
      <c r="C43" s="110">
        <v>39957037.82</v>
      </c>
      <c r="D43" s="111">
        <v>9614487800.3500004</v>
      </c>
      <c r="E43" s="111">
        <v>30644004949.59</v>
      </c>
      <c r="F43" s="111">
        <v>3517992583.46</v>
      </c>
      <c r="G43" s="109">
        <v>1343957571.2</v>
      </c>
      <c r="H43" s="109">
        <v>40487970901.599998</v>
      </c>
      <c r="I43" s="109">
        <v>4981166490.8400002</v>
      </c>
    </row>
    <row r="44" spans="1:9" ht="15" thickBot="1" x14ac:dyDescent="0.35">
      <c r="A44" s="70">
        <v>43800</v>
      </c>
      <c r="B44" s="73">
        <v>1613304528.9300001</v>
      </c>
      <c r="C44" s="75">
        <v>36941069.280000001</v>
      </c>
      <c r="D44" s="106">
        <v>9962380679.9799995</v>
      </c>
      <c r="E44" s="106">
        <v>31752834561.450001</v>
      </c>
      <c r="F44" s="106">
        <v>3645288420.0999999</v>
      </c>
      <c r="G44" s="73">
        <v>1395236040.9300001</v>
      </c>
      <c r="H44" s="73">
        <v>42163395315.300003</v>
      </c>
      <c r="I44" s="73">
        <v>4981166490.8400002</v>
      </c>
    </row>
    <row r="45" spans="1:9" ht="15" thickBot="1" x14ac:dyDescent="0.35">
      <c r="A45" s="122" t="s">
        <v>54</v>
      </c>
      <c r="B45" s="123">
        <v>20727036838.200001</v>
      </c>
      <c r="C45" s="124">
        <v>642346754.94999993</v>
      </c>
      <c r="D45" s="125">
        <v>96587638104.360001</v>
      </c>
      <c r="E45" s="125">
        <v>307851260354.22003</v>
      </c>
      <c r="F45" s="125">
        <v>35341935822.479996</v>
      </c>
      <c r="G45" s="123">
        <v>13358453489.16</v>
      </c>
      <c r="H45" s="123">
        <v>395382732479.27997</v>
      </c>
      <c r="I45" s="123">
        <v>59773997890.079987</v>
      </c>
    </row>
    <row r="46" spans="1:9" ht="15" thickBot="1" x14ac:dyDescent="0.35">
      <c r="A46" s="102" t="s">
        <v>46</v>
      </c>
      <c r="B46" s="73">
        <v>20314174390.051498</v>
      </c>
      <c r="C46" s="75">
        <v>578481696.58080006</v>
      </c>
      <c r="D46" s="106">
        <v>103607236233.67131</v>
      </c>
      <c r="E46" s="106">
        <v>330224636258.58618</v>
      </c>
      <c r="F46" s="106">
        <v>37910443747.988197</v>
      </c>
      <c r="G46" s="73">
        <v>14401505833.2822</v>
      </c>
      <c r="H46" s="73">
        <v>429183119484.60095</v>
      </c>
      <c r="I46" s="161">
        <v>59773997890.080002</v>
      </c>
    </row>
    <row r="47" spans="1:9" ht="15" thickBot="1" x14ac:dyDescent="0.35">
      <c r="A47" s="120" t="s">
        <v>52</v>
      </c>
      <c r="B47" s="123">
        <v>20300377890.937935</v>
      </c>
      <c r="C47" s="124">
        <v>577001047.88261199</v>
      </c>
      <c r="D47" s="125">
        <v>103836654422.41899</v>
      </c>
      <c r="E47" s="125">
        <v>330955854724.8645</v>
      </c>
      <c r="F47" s="125">
        <v>37994389070.510895</v>
      </c>
      <c r="G47" s="123">
        <v>14433906280.333757</v>
      </c>
      <c r="H47" s="123">
        <v>430288897412.2356</v>
      </c>
      <c r="I47" s="123">
        <v>59773997890.080002</v>
      </c>
    </row>
    <row r="49" spans="1:12" x14ac:dyDescent="0.3">
      <c r="C49" s="162"/>
      <c r="D49" s="162"/>
      <c r="E49" s="162"/>
      <c r="F49" s="162"/>
      <c r="G49" s="162"/>
    </row>
    <row r="50" spans="1:12" s="76" customFormat="1" ht="65.400000000000006" customHeight="1" x14ac:dyDescent="0.3">
      <c r="A50" s="173" t="s">
        <v>58</v>
      </c>
      <c r="B50" s="173"/>
      <c r="C50" s="173"/>
      <c r="D50" s="173"/>
      <c r="E50" s="173"/>
      <c r="F50" s="173"/>
      <c r="G50" s="173"/>
      <c r="H50" s="173"/>
      <c r="I50" s="173"/>
      <c r="J50" s="173"/>
      <c r="K50" s="173"/>
      <c r="L50" s="173"/>
    </row>
    <row r="51" spans="1:12" x14ac:dyDescent="0.3">
      <c r="C51" s="162"/>
      <c r="D51" s="162"/>
      <c r="E51" s="162"/>
      <c r="F51" s="162"/>
      <c r="G51" s="162"/>
    </row>
    <row r="52" spans="1:12" x14ac:dyDescent="0.3">
      <c r="C52" s="162"/>
      <c r="D52" s="162"/>
      <c r="E52" s="162"/>
      <c r="F52" s="162"/>
      <c r="G52" s="162"/>
    </row>
    <row r="53" spans="1:12" x14ac:dyDescent="0.3">
      <c r="D53" s="14"/>
      <c r="E53" s="14"/>
      <c r="F53" s="14"/>
    </row>
    <row r="54" spans="1:12" x14ac:dyDescent="0.3">
      <c r="D54" s="14"/>
      <c r="E54" s="14"/>
      <c r="F54" s="14"/>
    </row>
    <row r="55" spans="1:12" x14ac:dyDescent="0.3">
      <c r="D55" s="14"/>
      <c r="E55" s="14"/>
      <c r="F55" s="14"/>
    </row>
    <row r="56" spans="1:12" x14ac:dyDescent="0.3">
      <c r="D56" s="14"/>
      <c r="E56" s="14"/>
      <c r="F56" s="14"/>
    </row>
    <row r="57" spans="1:12" x14ac:dyDescent="0.3">
      <c r="D57" s="14"/>
      <c r="E57" s="14"/>
      <c r="F57" s="14"/>
    </row>
  </sheetData>
  <mergeCells count="2">
    <mergeCell ref="A19:I19"/>
    <mergeCell ref="A50:L5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101B-DF5E-4388-9BF4-57A83D56F270}">
  <dimension ref="A1:AC82"/>
  <sheetViews>
    <sheetView topLeftCell="A16" zoomScale="67" zoomScaleNormal="70" workbookViewId="0">
      <selection activeCell="C58" sqref="C58"/>
    </sheetView>
  </sheetViews>
  <sheetFormatPr defaultRowHeight="14.4" x14ac:dyDescent="0.3"/>
  <cols>
    <col min="1" max="1" width="11.21875" customWidth="1"/>
    <col min="2" max="2" width="13.33203125" customWidth="1"/>
    <col min="3" max="3" width="12.88671875" customWidth="1"/>
    <col min="4" max="4" width="12.77734375" customWidth="1"/>
    <col min="5" max="5" width="12.6640625" customWidth="1"/>
    <col min="6" max="6" width="13.109375" customWidth="1"/>
    <col min="7" max="7" width="12.88671875" customWidth="1"/>
    <col min="8" max="8" width="13.5546875" customWidth="1"/>
    <col min="9" max="11" width="12.77734375" customWidth="1"/>
    <col min="12" max="12" width="8.21875" customWidth="1"/>
    <col min="13" max="13" width="9.6640625" customWidth="1"/>
    <col min="14" max="14" width="10.77734375" customWidth="1"/>
    <col min="15" max="16" width="10" customWidth="1"/>
    <col min="17" max="17" width="9.88671875" customWidth="1"/>
    <col min="18" max="18" width="9.6640625" customWidth="1"/>
    <col min="19" max="19" width="9.77734375" customWidth="1"/>
    <col min="20" max="20" width="10.21875" customWidth="1"/>
    <col min="21" max="21" width="10" customWidth="1"/>
    <col min="22" max="22" width="11.33203125" customWidth="1"/>
    <col min="23" max="23" width="10.33203125" customWidth="1"/>
    <col min="24" max="24" width="13.33203125" bestFit="1" customWidth="1"/>
    <col min="25" max="25" width="9" bestFit="1" customWidth="1"/>
    <col min="26" max="27" width="14.33203125" bestFit="1" customWidth="1"/>
    <col min="28" max="29" width="13.21875" bestFit="1" customWidth="1"/>
  </cols>
  <sheetData>
    <row r="1" spans="1:22" ht="15" thickBot="1" x14ac:dyDescent="0.35">
      <c r="A1" s="38" t="s">
        <v>1</v>
      </c>
      <c r="B1" s="134">
        <v>1</v>
      </c>
      <c r="C1" s="135">
        <v>2</v>
      </c>
      <c r="D1" s="135">
        <v>3</v>
      </c>
      <c r="E1" s="135">
        <v>4</v>
      </c>
      <c r="F1" s="135">
        <v>5</v>
      </c>
      <c r="G1" s="135">
        <v>6</v>
      </c>
      <c r="H1" s="135">
        <v>8</v>
      </c>
      <c r="I1" s="136">
        <v>17</v>
      </c>
      <c r="J1" s="44"/>
      <c r="K1" s="44"/>
    </row>
    <row r="2" spans="1:22" x14ac:dyDescent="0.3">
      <c r="A2" s="29">
        <v>43101</v>
      </c>
      <c r="B2" s="27">
        <v>5677760</v>
      </c>
      <c r="C2" s="9">
        <v>1459200</v>
      </c>
      <c r="D2" s="9">
        <v>4925180</v>
      </c>
      <c r="E2" s="9">
        <v>22777898</v>
      </c>
      <c r="F2" s="9">
        <v>5129708</v>
      </c>
      <c r="G2" s="9">
        <v>4455387</v>
      </c>
      <c r="H2" s="9">
        <v>42990988</v>
      </c>
      <c r="I2" s="10">
        <v>20765243</v>
      </c>
      <c r="J2" s="44"/>
      <c r="K2" s="44"/>
    </row>
    <row r="3" spans="1:22" ht="15" thickBot="1" x14ac:dyDescent="0.35">
      <c r="A3" s="29">
        <v>43132</v>
      </c>
      <c r="B3" s="27">
        <v>5597368</v>
      </c>
      <c r="C3" s="9">
        <v>1096152</v>
      </c>
      <c r="D3" s="9">
        <v>5402133</v>
      </c>
      <c r="E3" s="9">
        <v>24983697</v>
      </c>
      <c r="F3" s="9">
        <v>5626466</v>
      </c>
      <c r="G3" s="9">
        <v>4460539</v>
      </c>
      <c r="H3" s="9">
        <v>48273402</v>
      </c>
      <c r="I3" s="10">
        <v>20765243</v>
      </c>
      <c r="J3" s="44"/>
      <c r="K3" s="44"/>
      <c r="Q3" s="14"/>
      <c r="R3" s="14"/>
      <c r="S3" s="14"/>
      <c r="T3" s="14"/>
      <c r="U3" s="14"/>
      <c r="V3" s="14"/>
    </row>
    <row r="4" spans="1:22" ht="15" thickBot="1" x14ac:dyDescent="0.35">
      <c r="A4" s="29">
        <v>43160</v>
      </c>
      <c r="B4" s="27">
        <v>5555387</v>
      </c>
      <c r="C4" s="9">
        <v>1463284</v>
      </c>
      <c r="D4" s="9">
        <v>6446118</v>
      </c>
      <c r="E4" s="9">
        <v>29811912</v>
      </c>
      <c r="F4" s="9">
        <v>6713806</v>
      </c>
      <c r="G4" s="9">
        <v>4500907</v>
      </c>
      <c r="H4" s="9">
        <v>59597992</v>
      </c>
      <c r="I4" s="10">
        <v>20765243</v>
      </c>
      <c r="J4" s="44"/>
      <c r="K4" s="44"/>
      <c r="M4" s="53" t="s">
        <v>6</v>
      </c>
      <c r="N4" s="54"/>
      <c r="Q4" s="14"/>
      <c r="R4" s="14"/>
      <c r="S4" s="14"/>
      <c r="T4" s="14"/>
      <c r="U4" s="14"/>
      <c r="V4" s="14"/>
    </row>
    <row r="5" spans="1:22" ht="15" thickBot="1" x14ac:dyDescent="0.35">
      <c r="A5" s="29">
        <v>43191</v>
      </c>
      <c r="B5" s="27">
        <v>5506722</v>
      </c>
      <c r="C5" s="9">
        <v>1648842</v>
      </c>
      <c r="D5" s="9">
        <v>6511787</v>
      </c>
      <c r="E5" s="9">
        <v>30115615</v>
      </c>
      <c r="F5" s="9">
        <v>6782202</v>
      </c>
      <c r="G5" s="9">
        <v>4535873</v>
      </c>
      <c r="H5" s="9">
        <v>60392059</v>
      </c>
      <c r="I5" s="10">
        <v>20765243</v>
      </c>
      <c r="J5" s="44"/>
      <c r="K5" s="44"/>
      <c r="M5" s="34">
        <v>26.95</v>
      </c>
      <c r="N5" s="35"/>
      <c r="Q5" s="5"/>
      <c r="R5" s="5"/>
      <c r="S5" s="5"/>
      <c r="T5" s="5"/>
      <c r="U5" s="5"/>
      <c r="V5" s="14"/>
    </row>
    <row r="6" spans="1:22" ht="15" thickBot="1" x14ac:dyDescent="0.35">
      <c r="A6" s="29">
        <v>43221</v>
      </c>
      <c r="B6" s="27">
        <v>5443395</v>
      </c>
      <c r="C6" s="9">
        <v>1284733</v>
      </c>
      <c r="D6" s="9">
        <v>7123815</v>
      </c>
      <c r="E6" s="9">
        <v>32946115</v>
      </c>
      <c r="F6" s="9">
        <v>7419646</v>
      </c>
      <c r="G6" s="9">
        <v>4559207</v>
      </c>
      <c r="H6" s="9">
        <v>67099760</v>
      </c>
      <c r="I6" s="10">
        <v>20765243</v>
      </c>
      <c r="J6" s="44"/>
      <c r="K6" s="44"/>
      <c r="M6" s="22">
        <v>49.99</v>
      </c>
      <c r="N6" s="23" t="s">
        <v>3</v>
      </c>
      <c r="O6" s="51" t="s">
        <v>27</v>
      </c>
      <c r="P6" s="52"/>
      <c r="Q6" s="14"/>
      <c r="R6" s="14"/>
      <c r="S6" s="14"/>
      <c r="T6" s="14"/>
      <c r="U6" s="14"/>
      <c r="V6" s="14"/>
    </row>
    <row r="7" spans="1:22" x14ac:dyDescent="0.3">
      <c r="A7" s="29">
        <v>43252</v>
      </c>
      <c r="B7" s="27">
        <v>5387056</v>
      </c>
      <c r="C7" s="9">
        <v>918948</v>
      </c>
      <c r="D7" s="9">
        <v>7427243</v>
      </c>
      <c r="E7" s="9">
        <v>34349403</v>
      </c>
      <c r="F7" s="9">
        <v>7735674</v>
      </c>
      <c r="G7" s="9">
        <v>5453731</v>
      </c>
      <c r="H7" s="9">
        <v>70469558</v>
      </c>
      <c r="I7" s="10">
        <v>20765243</v>
      </c>
      <c r="J7" s="44"/>
      <c r="K7" s="44"/>
      <c r="M7" s="22">
        <v>129.99</v>
      </c>
      <c r="N7" s="24">
        <v>55</v>
      </c>
      <c r="O7" s="36">
        <f>M7*6</f>
        <v>779.94</v>
      </c>
      <c r="P7" s="37">
        <f>N7*6</f>
        <v>330</v>
      </c>
    </row>
    <row r="8" spans="1:22" x14ac:dyDescent="0.3">
      <c r="A8" s="29">
        <v>43282</v>
      </c>
      <c r="B8" s="27">
        <v>5336309</v>
      </c>
      <c r="C8" s="9">
        <v>735891</v>
      </c>
      <c r="D8" s="9">
        <v>7826982</v>
      </c>
      <c r="E8" s="9">
        <v>36198111</v>
      </c>
      <c r="F8" s="9">
        <v>8152014</v>
      </c>
      <c r="G8" s="9">
        <v>5517490</v>
      </c>
      <c r="H8" s="9">
        <v>74867279</v>
      </c>
      <c r="I8" s="10">
        <v>20765243</v>
      </c>
      <c r="J8" s="44"/>
      <c r="K8" s="44"/>
      <c r="M8" s="22">
        <v>89.99</v>
      </c>
      <c r="N8" s="24">
        <v>37.5</v>
      </c>
      <c r="O8" s="20">
        <f>M8*6</f>
        <v>539.93999999999994</v>
      </c>
      <c r="P8" s="18">
        <f>N8*6</f>
        <v>225</v>
      </c>
    </row>
    <row r="9" spans="1:22" ht="15" thickBot="1" x14ac:dyDescent="0.35">
      <c r="A9" s="29">
        <v>43313</v>
      </c>
      <c r="B9" s="27">
        <v>5285721</v>
      </c>
      <c r="C9" s="9">
        <v>552360</v>
      </c>
      <c r="D9" s="9">
        <v>8214148</v>
      </c>
      <c r="E9" s="9">
        <v>37988664</v>
      </c>
      <c r="F9" s="9">
        <v>8555256</v>
      </c>
      <c r="G9" s="9">
        <v>5583737</v>
      </c>
      <c r="H9" s="9">
        <v>79129213</v>
      </c>
      <c r="I9" s="10">
        <v>20765243</v>
      </c>
      <c r="J9" s="44"/>
      <c r="K9" s="44"/>
      <c r="M9" s="22">
        <v>49.99</v>
      </c>
      <c r="N9" s="24">
        <v>15</v>
      </c>
      <c r="O9" s="21">
        <f>M9*6</f>
        <v>299.94</v>
      </c>
      <c r="P9" s="19">
        <f>N9*6</f>
        <v>90</v>
      </c>
    </row>
    <row r="10" spans="1:22" x14ac:dyDescent="0.3">
      <c r="A10" s="29">
        <v>43344</v>
      </c>
      <c r="B10" s="27">
        <v>5208022</v>
      </c>
      <c r="C10" s="9">
        <v>736933</v>
      </c>
      <c r="D10" s="9">
        <v>8085692</v>
      </c>
      <c r="E10" s="9">
        <v>37394581</v>
      </c>
      <c r="F10" s="9">
        <v>8421465</v>
      </c>
      <c r="G10" s="9">
        <v>6524310</v>
      </c>
      <c r="H10" s="9">
        <v>77882951</v>
      </c>
      <c r="I10" s="10">
        <v>20765243</v>
      </c>
      <c r="J10" s="44"/>
      <c r="K10" s="44"/>
      <c r="M10" s="22">
        <v>16.989999999999998</v>
      </c>
      <c r="N10" s="24"/>
    </row>
    <row r="11" spans="1:22" x14ac:dyDescent="0.3">
      <c r="A11" s="29">
        <v>43374</v>
      </c>
      <c r="B11" s="27">
        <v>5135629</v>
      </c>
      <c r="C11" s="9">
        <v>1106272</v>
      </c>
      <c r="D11" s="9">
        <v>8216548</v>
      </c>
      <c r="E11" s="9">
        <v>37999764</v>
      </c>
      <c r="F11" s="9">
        <v>8557756</v>
      </c>
      <c r="G11" s="9">
        <v>6604924</v>
      </c>
      <c r="H11" s="9">
        <v>79421623</v>
      </c>
      <c r="I11" s="10">
        <v>20765243</v>
      </c>
      <c r="J11" s="44"/>
      <c r="K11" s="44"/>
      <c r="M11" s="22">
        <v>39.99</v>
      </c>
      <c r="N11" s="23"/>
    </row>
    <row r="12" spans="1:22" ht="15" thickBot="1" x14ac:dyDescent="0.35">
      <c r="A12" s="29">
        <v>43405</v>
      </c>
      <c r="B12" s="27">
        <v>5034457</v>
      </c>
      <c r="C12" s="9">
        <v>1107604</v>
      </c>
      <c r="D12" s="9">
        <v>8372707</v>
      </c>
      <c r="E12" s="9">
        <v>38721965</v>
      </c>
      <c r="F12" s="9">
        <v>8720399</v>
      </c>
      <c r="G12" s="9">
        <v>6648200</v>
      </c>
      <c r="H12" s="9">
        <v>81284059</v>
      </c>
      <c r="I12" s="10">
        <v>20765243</v>
      </c>
      <c r="J12" s="44"/>
      <c r="K12" s="44"/>
      <c r="M12" s="25">
        <v>19.989999999999998</v>
      </c>
      <c r="N12" s="26"/>
    </row>
    <row r="13" spans="1:22" ht="15" thickBot="1" x14ac:dyDescent="0.35">
      <c r="A13" s="30">
        <v>43435</v>
      </c>
      <c r="B13" s="28">
        <v>4923197</v>
      </c>
      <c r="C13" s="11">
        <v>739286</v>
      </c>
      <c r="D13" s="11">
        <v>8468241</v>
      </c>
      <c r="E13" s="11">
        <v>39163788</v>
      </c>
      <c r="F13" s="11">
        <v>8819900</v>
      </c>
      <c r="G13" s="11">
        <v>6676852</v>
      </c>
      <c r="H13" s="11">
        <v>82511122</v>
      </c>
      <c r="I13" s="12">
        <v>20765243</v>
      </c>
      <c r="J13" s="44"/>
      <c r="K13" s="44"/>
    </row>
    <row r="14" spans="1:22" x14ac:dyDescent="0.3">
      <c r="B14" s="1">
        <f>SUM(B2:B13)</f>
        <v>64091023</v>
      </c>
      <c r="C14" s="1">
        <f>SUM(C2:C13)</f>
        <v>12849505</v>
      </c>
      <c r="D14" s="1">
        <f>SUM(D2:D13)</f>
        <v>87020594</v>
      </c>
      <c r="E14" s="1">
        <f>SUM(E2:E13)</f>
        <v>402451513</v>
      </c>
      <c r="F14" s="1">
        <f>SUM(F2:F13)</f>
        <v>90634292</v>
      </c>
      <c r="G14" s="1">
        <f t="shared" ref="G14:I14" si="0">SUM(G2:G13)</f>
        <v>65521157</v>
      </c>
      <c r="H14" s="1">
        <f t="shared" si="0"/>
        <v>823920006</v>
      </c>
      <c r="I14" s="1">
        <f t="shared" si="0"/>
        <v>249182916</v>
      </c>
      <c r="J14" s="1"/>
      <c r="K14" s="1"/>
    </row>
    <row r="18" spans="1:29" x14ac:dyDescent="0.3">
      <c r="A18" s="3"/>
    </row>
    <row r="19" spans="1:29" ht="15" thickBot="1" x14ac:dyDescent="0.35">
      <c r="P19" s="14"/>
      <c r="Q19" s="14"/>
      <c r="R19" s="14"/>
    </row>
    <row r="20" spans="1:29" ht="26.4" thickBot="1" x14ac:dyDescent="0.55000000000000004">
      <c r="A20" s="48" t="s">
        <v>4</v>
      </c>
      <c r="B20" s="116"/>
      <c r="C20" s="116"/>
      <c r="D20" s="116"/>
      <c r="E20" s="116"/>
      <c r="F20" s="116"/>
      <c r="G20" s="116"/>
      <c r="H20" s="116"/>
      <c r="I20" s="117"/>
      <c r="J20" s="64" t="s">
        <v>9</v>
      </c>
      <c r="K20" s="14"/>
      <c r="L20" s="99"/>
      <c r="M20" s="100"/>
      <c r="N20" s="100"/>
      <c r="O20" s="155" t="s">
        <v>57</v>
      </c>
      <c r="P20" s="156"/>
      <c r="Q20" s="156"/>
      <c r="R20" s="156"/>
      <c r="S20" s="156"/>
      <c r="T20" s="157"/>
      <c r="U20" s="100"/>
      <c r="V20" s="100"/>
      <c r="W20" s="78"/>
    </row>
    <row r="21" spans="1:29" ht="15" thickBot="1" x14ac:dyDescent="0.35">
      <c r="A21" s="112">
        <v>43101</v>
      </c>
      <c r="B21" s="99">
        <f>B2*M5*12</f>
        <v>1836187584</v>
      </c>
      <c r="C21" s="100">
        <f>C2*M6</f>
        <v>72945408</v>
      </c>
      <c r="D21" s="100">
        <f>(D2*O7)+(D2*P7)</f>
        <v>5466654289.2000008</v>
      </c>
      <c r="E21" s="100">
        <f>(E2*O8)+(E2*P8)</f>
        <v>17423725296.119999</v>
      </c>
      <c r="F21" s="100">
        <f>(F2*P9)+(F2*O9)</f>
        <v>2000278337.52</v>
      </c>
      <c r="G21" s="100">
        <f>G2*M10*12</f>
        <v>908364301.55999994</v>
      </c>
      <c r="H21" s="100">
        <f>H2*M11*12</f>
        <v>20630515321.440002</v>
      </c>
      <c r="I21" s="78">
        <f>I2*M12*12</f>
        <v>4981166490.8400002</v>
      </c>
      <c r="J21" s="78">
        <v>1</v>
      </c>
      <c r="K21" s="14"/>
      <c r="L21" s="101"/>
      <c r="M21" s="14"/>
      <c r="N21" s="14"/>
      <c r="O21" s="14"/>
      <c r="P21" s="14"/>
      <c r="Q21" s="14"/>
      <c r="R21" s="14"/>
      <c r="S21" s="14"/>
      <c r="T21" s="14"/>
      <c r="U21" s="14"/>
      <c r="V21" s="14"/>
      <c r="W21" s="95"/>
    </row>
    <row r="22" spans="1:29" ht="15" thickBot="1" x14ac:dyDescent="0.35">
      <c r="A22" s="6">
        <v>43132</v>
      </c>
      <c r="B22" s="101">
        <f>B3*M5*12</f>
        <v>1810188811.1999998</v>
      </c>
      <c r="C22" s="14">
        <f>C3*M6</f>
        <v>54796638.480000004</v>
      </c>
      <c r="D22" s="14">
        <f>(D3*P7)+(D3*O7)</f>
        <v>5996043502.0200005</v>
      </c>
      <c r="E22" s="14">
        <f>(E3*O8)+(E3*P8)</f>
        <v>19111029183.18</v>
      </c>
      <c r="F22" s="14">
        <f>(F3*P9)+(F3*O9)</f>
        <v>2193984152.04</v>
      </c>
      <c r="G22" s="14">
        <f>G3*12*M10</f>
        <v>909414691.31999993</v>
      </c>
      <c r="H22" s="14">
        <f>H3*12*M11</f>
        <v>23165440151.760002</v>
      </c>
      <c r="I22" s="95">
        <f>I3*12*M12</f>
        <v>4981166490.8399992</v>
      </c>
      <c r="J22" s="95">
        <v>2</v>
      </c>
      <c r="K22" s="14"/>
      <c r="L22" s="101"/>
      <c r="M22" s="126" t="s">
        <v>34</v>
      </c>
      <c r="N22" s="121">
        <v>1</v>
      </c>
      <c r="O22" s="14"/>
      <c r="P22" s="41"/>
      <c r="Q22" s="41"/>
      <c r="R22" s="41"/>
      <c r="S22" s="14"/>
      <c r="T22" s="14"/>
      <c r="U22" s="103"/>
      <c r="V22" s="103"/>
      <c r="W22" s="95"/>
      <c r="X22" s="14"/>
      <c r="Y22" s="14"/>
      <c r="Z22" s="14"/>
      <c r="AA22" s="14"/>
      <c r="AB22" s="14"/>
      <c r="AC22" s="14"/>
    </row>
    <row r="23" spans="1:29" x14ac:dyDescent="0.3">
      <c r="A23" s="6">
        <v>43160</v>
      </c>
      <c r="B23" s="101">
        <f>B4*M5*12</f>
        <v>1796612155.8000002</v>
      </c>
      <c r="C23" s="14">
        <f>C4*M6</f>
        <v>73149567.159999996</v>
      </c>
      <c r="D23" s="14">
        <f>(D4*P7)+(D4*O7)</f>
        <v>7154804212.9200001</v>
      </c>
      <c r="E23" s="14">
        <f>(E4*O8)+(E4*P8)</f>
        <v>22804323965.279999</v>
      </c>
      <c r="F23" s="14">
        <f>(F4*P9)+(F4*O9)</f>
        <v>2617981511.6399999</v>
      </c>
      <c r="G23" s="14">
        <f>G4*M10*12</f>
        <v>917644919.15999985</v>
      </c>
      <c r="H23" s="14">
        <f>H4*M11*12</f>
        <v>28599884400.959999</v>
      </c>
      <c r="I23" s="95">
        <f>I4*M12*12</f>
        <v>4981166490.8400002</v>
      </c>
      <c r="J23" s="95">
        <v>3</v>
      </c>
      <c r="K23" s="14"/>
      <c r="L23" s="101"/>
      <c r="M23" s="55" t="s">
        <v>33</v>
      </c>
      <c r="N23" s="56"/>
      <c r="O23" s="14"/>
      <c r="P23" s="42"/>
      <c r="Q23" s="42"/>
      <c r="R23" s="42"/>
      <c r="S23" s="42"/>
      <c r="T23" s="42"/>
      <c r="U23" s="39"/>
      <c r="V23" s="39"/>
      <c r="W23" s="95"/>
      <c r="X23" s="14"/>
      <c r="Y23" s="14"/>
      <c r="Z23" s="14"/>
      <c r="AA23" s="14"/>
      <c r="AB23" s="14"/>
      <c r="AC23" s="14"/>
    </row>
    <row r="24" spans="1:29" x14ac:dyDescent="0.3">
      <c r="A24" s="6">
        <v>43191</v>
      </c>
      <c r="B24" s="101">
        <f>B5*M5*12</f>
        <v>1780873894.8000002</v>
      </c>
      <c r="C24" s="14">
        <f>C5*M6</f>
        <v>82425611.579999998</v>
      </c>
      <c r="D24" s="14">
        <f>(D5*P7)+(D5*O7)</f>
        <v>7227692862.7800007</v>
      </c>
      <c r="E24" s="14">
        <f>(E5*O8)+(E5*P8)</f>
        <v>23036638538.099998</v>
      </c>
      <c r="F24" s="14">
        <f>(F5*P9)+(F5*O9)</f>
        <v>2644651847.8800001</v>
      </c>
      <c r="G24" s="14">
        <f>G5*12*M10</f>
        <v>924773787.23999989</v>
      </c>
      <c r="H24" s="14">
        <f>H5*12*M11</f>
        <v>28980941272.920002</v>
      </c>
      <c r="I24" s="95">
        <f>I5*12*M12</f>
        <v>4981166490.8399992</v>
      </c>
      <c r="J24" s="95">
        <v>4</v>
      </c>
      <c r="K24" s="14"/>
      <c r="L24" s="101"/>
      <c r="M24" s="63">
        <f>SUM(B14:I14)</f>
        <v>1795671006</v>
      </c>
      <c r="N24" s="60"/>
      <c r="O24" s="14"/>
      <c r="P24" s="42"/>
      <c r="Q24" s="39"/>
      <c r="R24" s="40"/>
      <c r="S24" s="14"/>
      <c r="T24" s="14"/>
      <c r="U24" s="39"/>
      <c r="V24" s="39"/>
      <c r="W24" s="95"/>
      <c r="X24" s="14"/>
      <c r="Y24" s="14"/>
      <c r="Z24" s="14"/>
      <c r="AA24" s="14"/>
      <c r="AB24" s="14"/>
      <c r="AC24" s="14"/>
    </row>
    <row r="25" spans="1:29" x14ac:dyDescent="0.3">
      <c r="A25" s="6">
        <v>43221</v>
      </c>
      <c r="B25" s="101">
        <f>B6*M5*12</f>
        <v>1760393943</v>
      </c>
      <c r="C25" s="14">
        <f>C6*M6</f>
        <v>64223802.670000002</v>
      </c>
      <c r="D25" s="14">
        <f>(D6*P7)+(D6*O7)</f>
        <v>7907007221.1000004</v>
      </c>
      <c r="E25" s="14">
        <f>(E6*O8)+(E6*P8)</f>
        <v>25201801208.099998</v>
      </c>
      <c r="F25" s="14">
        <f>(F6*P9)+(F6*O9)</f>
        <v>2893216761.2399998</v>
      </c>
      <c r="G25" s="14">
        <f>G6*12*M10</f>
        <v>929531123.15999997</v>
      </c>
      <c r="H25" s="14">
        <f>H6*12*M11</f>
        <v>32199832828.800003</v>
      </c>
      <c r="I25" s="95">
        <f>I6*12*M12</f>
        <v>4981166490.8399992</v>
      </c>
      <c r="J25" s="95">
        <v>5</v>
      </c>
      <c r="K25" s="14"/>
      <c r="L25" s="101"/>
      <c r="M25" s="61" t="s">
        <v>7</v>
      </c>
      <c r="N25" s="62"/>
      <c r="O25" s="14"/>
      <c r="P25" s="42"/>
      <c r="Q25" s="39"/>
      <c r="R25" s="40"/>
      <c r="S25" s="14"/>
      <c r="T25" s="14"/>
      <c r="U25" s="39"/>
      <c r="V25" s="39"/>
      <c r="W25" s="95"/>
      <c r="X25" s="14"/>
      <c r="Y25" s="14"/>
      <c r="Z25" s="14"/>
      <c r="AA25" s="14"/>
      <c r="AB25" s="14"/>
      <c r="AC25" s="14"/>
    </row>
    <row r="26" spans="1:29" x14ac:dyDescent="0.3">
      <c r="A26" s="6">
        <v>43252</v>
      </c>
      <c r="B26" s="101">
        <f>B7*M5*12</f>
        <v>1742173910.3999999</v>
      </c>
      <c r="C26" s="14">
        <f>C7*M6</f>
        <v>45938210.520000003</v>
      </c>
      <c r="D26" s="14">
        <f>(D7*P7)+(D7*O7)</f>
        <v>8243794095.4200001</v>
      </c>
      <c r="E26" s="14">
        <f>(E7*O8)+(E7*P8)</f>
        <v>26275232330.82</v>
      </c>
      <c r="F26" s="14">
        <f>(F7*P9)+(F7*O9)</f>
        <v>3016448719.5599999</v>
      </c>
      <c r="G26" s="14">
        <f>G7*12*M10</f>
        <v>1111906676.28</v>
      </c>
      <c r="H26" s="14">
        <f>H7*12*M11</f>
        <v>33816931493.040001</v>
      </c>
      <c r="I26" s="95">
        <f>I7*12*M12</f>
        <v>4981166490.8399992</v>
      </c>
      <c r="J26" s="95">
        <v>6</v>
      </c>
      <c r="K26" s="14"/>
      <c r="L26" s="101"/>
      <c r="M26" s="59">
        <f>SUM(B33:I33)</f>
        <v>929665401732.72986</v>
      </c>
      <c r="N26" s="60"/>
      <c r="O26" s="14"/>
      <c r="P26" s="42"/>
      <c r="Q26" s="39"/>
      <c r="R26" s="40"/>
      <c r="S26" s="14"/>
      <c r="T26" s="14"/>
      <c r="U26" s="39"/>
      <c r="V26" s="39"/>
      <c r="W26" s="95"/>
      <c r="X26" s="14"/>
      <c r="Y26" s="14"/>
      <c r="Z26" s="14"/>
      <c r="AA26" s="14"/>
      <c r="AB26" s="14"/>
      <c r="AC26" s="14"/>
    </row>
    <row r="27" spans="1:29" x14ac:dyDescent="0.3">
      <c r="A27" s="6">
        <v>43282</v>
      </c>
      <c r="B27" s="101">
        <f>B8*M5*12</f>
        <v>1725762330.5999999</v>
      </c>
      <c r="C27" s="14">
        <f>C8*M6</f>
        <v>36787191.090000004</v>
      </c>
      <c r="D27" s="14">
        <f>(D8*P7)+(D8*O7)</f>
        <v>8687480401.0800018</v>
      </c>
      <c r="E27" s="14">
        <f>(E8*O8)+(E8*P8)</f>
        <v>27689383028.339996</v>
      </c>
      <c r="F27" s="14">
        <f>(F8*P9)+(F8*O9)</f>
        <v>3178796339.1599998</v>
      </c>
      <c r="G27" s="14">
        <f>G8*12*M10</f>
        <v>1124905861.1999998</v>
      </c>
      <c r="H27" s="14">
        <f>H8*12*M11</f>
        <v>35927309846.520004</v>
      </c>
      <c r="I27" s="95">
        <f>I8*12*M12</f>
        <v>4981166490.8399992</v>
      </c>
      <c r="J27" s="95">
        <v>7</v>
      </c>
      <c r="K27" s="14"/>
      <c r="L27" s="101"/>
      <c r="M27" s="61" t="s">
        <v>56</v>
      </c>
      <c r="N27" s="62"/>
      <c r="O27" s="14"/>
      <c r="P27" s="42"/>
      <c r="Q27" s="39"/>
      <c r="R27" s="40"/>
      <c r="S27" s="14"/>
      <c r="T27" s="14"/>
      <c r="U27" s="39"/>
      <c r="V27" s="39"/>
      <c r="W27" s="95"/>
      <c r="X27" s="14"/>
      <c r="Y27" s="14"/>
      <c r="Z27" s="14"/>
      <c r="AA27" s="14"/>
      <c r="AB27" s="14"/>
      <c r="AC27" s="14"/>
    </row>
    <row r="28" spans="1:29" ht="15" thickBot="1" x14ac:dyDescent="0.35">
      <c r="A28" s="6">
        <v>43313</v>
      </c>
      <c r="B28" s="101">
        <f>B9*M5*12</f>
        <v>1709402171.3999999</v>
      </c>
      <c r="C28" s="13">
        <v>27612476.400000002</v>
      </c>
      <c r="D28" s="14">
        <f>(D9*P7)+(D9*O7)</f>
        <v>9117211431.1200008</v>
      </c>
      <c r="E28" s="14">
        <f>(E9*O8)+(E9*P8)</f>
        <v>29059048640.159996</v>
      </c>
      <c r="F28" s="14">
        <f>(F9*P9)+(F9*O9)</f>
        <v>3336036524.6399999</v>
      </c>
      <c r="G28" s="14">
        <f>G9*12*M10</f>
        <v>1138412299.5599999</v>
      </c>
      <c r="H28" s="14">
        <f>H9*12*M11</f>
        <v>37972526734.440002</v>
      </c>
      <c r="I28" s="95">
        <f>I9*12*M12</f>
        <v>4981166490.8399992</v>
      </c>
      <c r="J28" s="95">
        <v>8</v>
      </c>
      <c r="K28" s="14"/>
      <c r="L28" s="101"/>
      <c r="M28" s="57">
        <f>AVERAGE(B33:I33)</f>
        <v>116208175216.59123</v>
      </c>
      <c r="N28" s="58"/>
      <c r="O28" s="14"/>
      <c r="P28" s="42"/>
      <c r="Q28" s="39"/>
      <c r="R28" s="40"/>
      <c r="S28" s="14"/>
      <c r="T28" s="14"/>
      <c r="U28" s="14"/>
      <c r="V28" s="14"/>
      <c r="W28" s="95"/>
      <c r="X28" s="14"/>
      <c r="Y28" s="14"/>
      <c r="Z28" s="14"/>
      <c r="AA28" s="14"/>
      <c r="AB28" s="14"/>
      <c r="AC28" s="14"/>
    </row>
    <row r="29" spans="1:29" x14ac:dyDescent="0.3">
      <c r="A29" s="6">
        <v>43344</v>
      </c>
      <c r="B29" s="101">
        <f>B10*M5*12</f>
        <v>1684274314.8000002</v>
      </c>
      <c r="C29" s="13">
        <v>36839280.670000002</v>
      </c>
      <c r="D29" s="14">
        <f>(D10*P7)+(D10*O7)</f>
        <v>8974632978.4799995</v>
      </c>
      <c r="E29" s="14">
        <f>(E10*O8)+(E10*P8)</f>
        <v>28604610790.139999</v>
      </c>
      <c r="F29" s="14">
        <f>(F10*P9)+(F10*O9)</f>
        <v>3283866062.0999999</v>
      </c>
      <c r="G29" s="14">
        <f>G10*12*M10</f>
        <v>1330176322.8</v>
      </c>
      <c r="H29" s="14">
        <f>H10*12*M11</f>
        <v>37374470525.880005</v>
      </c>
      <c r="I29" s="95">
        <f>I10*12*M12</f>
        <v>4981166490.8399992</v>
      </c>
      <c r="J29" s="95">
        <v>9</v>
      </c>
      <c r="K29" s="14"/>
      <c r="L29" s="101"/>
      <c r="M29" s="14"/>
      <c r="N29" s="14"/>
      <c r="O29" s="14"/>
      <c r="P29" s="42"/>
      <c r="Q29" s="39"/>
      <c r="R29" s="40"/>
      <c r="S29" s="14"/>
      <c r="T29" s="14"/>
      <c r="U29" s="14"/>
      <c r="V29" s="14"/>
      <c r="W29" s="95"/>
      <c r="X29" s="14"/>
      <c r="Y29" s="14"/>
      <c r="Z29" s="14"/>
      <c r="AA29" s="14"/>
      <c r="AB29" s="14"/>
      <c r="AC29" s="14"/>
    </row>
    <row r="30" spans="1:29" x14ac:dyDescent="0.3">
      <c r="A30" s="6">
        <v>43374</v>
      </c>
      <c r="B30" s="101">
        <f>B11*M5*12</f>
        <v>1660862418.5999999</v>
      </c>
      <c r="C30" s="13">
        <v>55302537.280000001</v>
      </c>
      <c r="D30" s="14">
        <f>(D11*P7)+(D11*O7)</f>
        <v>9119875287.1200008</v>
      </c>
      <c r="E30" s="14">
        <f>(E11*O8)+(E11*P8)</f>
        <v>29067539474.159996</v>
      </c>
      <c r="F30" s="14">
        <f>(F11*P9)+(F11*O9)</f>
        <v>3337011374.6399999</v>
      </c>
      <c r="G30" s="14">
        <f>G11*12*M10</f>
        <v>1346611905.1199999</v>
      </c>
      <c r="H30" s="14">
        <f>H11*12*M11</f>
        <v>38112848445.240005</v>
      </c>
      <c r="I30" s="95">
        <f>I11*12*M12</f>
        <v>4981166490.8399992</v>
      </c>
      <c r="J30" s="95">
        <v>10</v>
      </c>
      <c r="K30" s="14"/>
      <c r="L30" s="101"/>
      <c r="M30" s="14"/>
      <c r="N30" s="14"/>
      <c r="O30" s="14"/>
      <c r="P30" s="42"/>
      <c r="Q30" s="39"/>
      <c r="R30" s="40"/>
      <c r="S30" s="14"/>
      <c r="T30" s="14"/>
      <c r="U30" s="41"/>
      <c r="V30" s="41"/>
      <c r="W30" s="152"/>
      <c r="X30" s="41"/>
      <c r="Y30" s="41"/>
      <c r="Z30" s="41"/>
      <c r="AA30" s="14"/>
      <c r="AB30" s="14"/>
      <c r="AC30" s="14"/>
    </row>
    <row r="31" spans="1:29" x14ac:dyDescent="0.3">
      <c r="A31" s="6">
        <v>43405</v>
      </c>
      <c r="B31" s="101">
        <f>B12*M5*12</f>
        <v>1628143393.8000002</v>
      </c>
      <c r="C31" s="13">
        <v>55369123.960000001</v>
      </c>
      <c r="D31" s="14">
        <f>(D12*P7)+(D12*O7)</f>
        <v>9293202407.5800018</v>
      </c>
      <c r="E31" s="14">
        <f>(E12*O8)+(E12*P8)</f>
        <v>29619979907.099998</v>
      </c>
      <c r="F31" s="14">
        <f>(F12*P9)+(F12*O9)</f>
        <v>3400432386.0599999</v>
      </c>
      <c r="G31" s="14">
        <f>G12*12*M10</f>
        <v>1355435015.9999998</v>
      </c>
      <c r="H31" s="14">
        <f>H12*12*M11</f>
        <v>39006594232.919998</v>
      </c>
      <c r="I31" s="95">
        <f>I12*12*M12</f>
        <v>4981166490.8399992</v>
      </c>
      <c r="J31" s="95">
        <v>11</v>
      </c>
      <c r="K31" s="14"/>
      <c r="L31" s="101"/>
      <c r="M31" s="14"/>
      <c r="N31" s="14"/>
      <c r="O31" s="14"/>
      <c r="P31" s="42"/>
      <c r="Q31" s="39"/>
      <c r="R31" s="40"/>
      <c r="S31" s="14"/>
      <c r="T31" s="14"/>
      <c r="U31" s="39"/>
      <c r="V31" s="39"/>
      <c r="W31" s="153"/>
      <c r="X31" s="39"/>
      <c r="Y31" s="39"/>
      <c r="Z31" s="39"/>
      <c r="AA31" s="14"/>
      <c r="AB31" s="14"/>
      <c r="AC31" s="14"/>
    </row>
    <row r="32" spans="1:29" ht="15" thickBot="1" x14ac:dyDescent="0.35">
      <c r="A32" s="6">
        <v>43435</v>
      </c>
      <c r="B32" s="102">
        <f>B13*M5*12</f>
        <v>1592161909.8</v>
      </c>
      <c r="C32" s="118">
        <v>36956907.140000001</v>
      </c>
      <c r="D32" s="71">
        <f>(D13*P7)+(D13*O7)</f>
        <v>9399239415.5400009</v>
      </c>
      <c r="E32" s="71">
        <f>(E13*O8)+(E13*P8)</f>
        <v>29957947992.719997</v>
      </c>
      <c r="F32" s="71">
        <f>(F13*P9)+(F13*O9)</f>
        <v>3439231806</v>
      </c>
      <c r="G32" s="71">
        <f>G13*12*M10</f>
        <v>1361276585.76</v>
      </c>
      <c r="H32" s="71">
        <f>H13*12*M11</f>
        <v>39595437225.360001</v>
      </c>
      <c r="I32" s="97">
        <f>I13*12*M12</f>
        <v>4981166490.8399992</v>
      </c>
      <c r="J32" s="97">
        <v>12</v>
      </c>
      <c r="K32" s="14"/>
      <c r="L32" s="101"/>
      <c r="M32" s="14"/>
      <c r="N32" s="14"/>
      <c r="O32" s="14"/>
      <c r="P32" s="42"/>
      <c r="Q32" s="39"/>
      <c r="R32" s="40"/>
      <c r="S32" s="14"/>
      <c r="T32" s="14"/>
      <c r="U32" s="39"/>
      <c r="V32" s="39"/>
      <c r="W32" s="153"/>
      <c r="X32" s="39"/>
      <c r="Y32" s="39"/>
      <c r="Z32" s="39"/>
      <c r="AA32" s="14"/>
      <c r="AB32" s="14"/>
      <c r="AC32" s="14"/>
    </row>
    <row r="33" spans="1:29" ht="15" thickBot="1" x14ac:dyDescent="0.35">
      <c r="A33" s="32" t="s">
        <v>5</v>
      </c>
      <c r="B33" s="31">
        <f>SUM(B21:B32)</f>
        <v>20727036838.199997</v>
      </c>
      <c r="C33" s="8">
        <f t="shared" ref="C33:I33" si="1">SUM(C21:C32)</f>
        <v>642346754.95000005</v>
      </c>
      <c r="D33" s="8">
        <f t="shared" si="1"/>
        <v>96587638104.359985</v>
      </c>
      <c r="E33" s="8">
        <f t="shared" si="1"/>
        <v>307851260354.21997</v>
      </c>
      <c r="F33" s="8">
        <f t="shared" si="1"/>
        <v>35341935822.479996</v>
      </c>
      <c r="G33" s="8">
        <f t="shared" si="1"/>
        <v>13358453489.159998</v>
      </c>
      <c r="H33" s="8">
        <f t="shared" si="1"/>
        <v>395382732479.27997</v>
      </c>
      <c r="I33" s="15">
        <f t="shared" si="1"/>
        <v>59773997890.079979</v>
      </c>
      <c r="J33" s="14"/>
      <c r="K33" s="14"/>
      <c r="L33" s="101"/>
      <c r="M33" s="14"/>
      <c r="N33" s="14"/>
      <c r="O33" s="14"/>
      <c r="P33" s="39"/>
      <c r="Q33" s="39"/>
      <c r="R33" s="40"/>
      <c r="S33" s="14"/>
      <c r="T33" s="14"/>
      <c r="U33" s="39"/>
      <c r="V33" s="39"/>
      <c r="W33" s="153"/>
      <c r="X33" s="39"/>
      <c r="Y33" s="39"/>
      <c r="Z33" s="39"/>
      <c r="AA33" s="14"/>
      <c r="AB33" s="14"/>
      <c r="AC33" s="14"/>
    </row>
    <row r="34" spans="1:29" ht="15" thickBot="1" x14ac:dyDescent="0.35">
      <c r="A34" s="38" t="s">
        <v>8</v>
      </c>
      <c r="B34" s="113">
        <f>AVERAGE(B21:B32)</f>
        <v>1727253069.8499997</v>
      </c>
      <c r="C34" s="114">
        <f t="shared" ref="C34:I34" si="2">AVERAGE(C21:C32)</f>
        <v>53528896.245833337</v>
      </c>
      <c r="D34" s="114">
        <f t="shared" si="2"/>
        <v>8048969842.0299988</v>
      </c>
      <c r="E34" s="114">
        <f t="shared" si="2"/>
        <v>25654271696.184998</v>
      </c>
      <c r="F34" s="114">
        <f t="shared" si="2"/>
        <v>2945161318.5399995</v>
      </c>
      <c r="G34" s="114">
        <f t="shared" si="2"/>
        <v>1113204457.4299998</v>
      </c>
      <c r="H34" s="114">
        <f t="shared" si="2"/>
        <v>32948561039.939999</v>
      </c>
      <c r="I34" s="115">
        <f t="shared" si="2"/>
        <v>4981166490.8399982</v>
      </c>
      <c r="J34" s="14"/>
      <c r="K34" s="14"/>
      <c r="L34" s="101"/>
      <c r="M34" s="14"/>
      <c r="N34" s="14"/>
      <c r="O34" s="14"/>
      <c r="P34" s="14"/>
      <c r="Q34" s="14"/>
      <c r="R34" s="14"/>
      <c r="S34" s="14"/>
      <c r="T34" s="14"/>
      <c r="U34" s="14"/>
      <c r="V34" s="14"/>
      <c r="W34" s="95"/>
      <c r="X34" s="14"/>
      <c r="Y34" s="14"/>
      <c r="Z34" s="14"/>
      <c r="AA34" s="14"/>
      <c r="AB34" s="14"/>
      <c r="AC34" s="14"/>
    </row>
    <row r="35" spans="1:29" ht="15" thickBot="1" x14ac:dyDescent="0.35">
      <c r="A35" s="48" t="s">
        <v>59</v>
      </c>
      <c r="B35" s="49"/>
      <c r="C35" s="49"/>
      <c r="D35" s="49"/>
      <c r="E35" s="49"/>
      <c r="F35" s="49"/>
      <c r="G35" s="49"/>
      <c r="H35" s="49"/>
      <c r="I35" s="50"/>
      <c r="J35" s="14"/>
      <c r="K35" s="14"/>
      <c r="L35" s="101"/>
      <c r="M35" s="14"/>
      <c r="N35" s="14"/>
      <c r="O35" s="14"/>
      <c r="P35" s="14"/>
      <c r="Q35" s="14"/>
      <c r="R35" s="14"/>
      <c r="S35" s="14"/>
      <c r="T35" s="14"/>
      <c r="U35" s="14"/>
      <c r="V35" s="14"/>
      <c r="W35" s="95"/>
      <c r="X35" s="14"/>
      <c r="Y35" s="14"/>
      <c r="Z35" s="14"/>
      <c r="AA35" s="14"/>
      <c r="AB35" s="14"/>
      <c r="AC35" s="14"/>
    </row>
    <row r="36" spans="1:29" x14ac:dyDescent="0.3">
      <c r="A36" s="29">
        <v>43466</v>
      </c>
      <c r="B36" s="14">
        <f>ROUND($N$38+($N$40*J21),2)</f>
        <v>1841201610.77</v>
      </c>
      <c r="C36" s="14">
        <f>ROUND($O$38+($O$40*J21),2)</f>
        <v>70116723.209999993</v>
      </c>
      <c r="D36" s="14">
        <f>ROUND($P$38+($P$40*J21),2)</f>
        <v>6135559004.0799999</v>
      </c>
      <c r="E36" s="14">
        <f>ROUND($Q$38+($Q$40*J21),2)</f>
        <v>19555708830.919998</v>
      </c>
      <c r="F36" s="14">
        <f>ROUND($R$38+($R$40*J21),2)</f>
        <v>2245034216.98</v>
      </c>
      <c r="G36" s="14">
        <f>ROUND($S$38+($S$40*J21),2)</f>
        <v>831172873.92999995</v>
      </c>
      <c r="H36" s="14">
        <f>ROUND($T$38+($T$40*J21),2)</f>
        <v>23733726764.580002</v>
      </c>
      <c r="I36" s="95">
        <f>ROUND(U$38+($U$40*J21),2)</f>
        <v>4981166490.8400002</v>
      </c>
      <c r="L36" s="101"/>
      <c r="M36" s="14"/>
      <c r="N36" s="145" t="s">
        <v>10</v>
      </c>
      <c r="O36" s="146"/>
      <c r="P36" s="146"/>
      <c r="Q36" s="146"/>
      <c r="R36" s="146"/>
      <c r="S36" s="146"/>
      <c r="T36" s="146"/>
      <c r="U36" s="147"/>
      <c r="V36" s="41"/>
      <c r="W36" s="152"/>
      <c r="X36" s="41"/>
      <c r="Y36" s="41"/>
      <c r="Z36" s="41"/>
      <c r="AA36" s="41"/>
      <c r="AB36" s="41"/>
      <c r="AC36" s="41"/>
    </row>
    <row r="37" spans="1:29" x14ac:dyDescent="0.3">
      <c r="A37" s="29">
        <v>43497</v>
      </c>
      <c r="B37" s="14">
        <f>ROUND($N$38+($N$40*J22),2)</f>
        <v>1820483694.24</v>
      </c>
      <c r="C37" s="14">
        <f>ROUND($O$38+($O$40*J22),2)</f>
        <v>67100754.670000002</v>
      </c>
      <c r="D37" s="14">
        <f>ROUND($P$38+($P$40*J22),2)</f>
        <v>6483451883.71</v>
      </c>
      <c r="E37" s="14">
        <f>ROUND($Q$38+($Q$40*J22),2)</f>
        <v>20664538442.779999</v>
      </c>
      <c r="F37" s="14">
        <f>ROUND($R$38+($R$40*J22),2)</f>
        <v>2372330053.6199999</v>
      </c>
      <c r="G37" s="14">
        <f>ROUND($S$38+($S$40*J22),2)</f>
        <v>882451343.65999997</v>
      </c>
      <c r="H37" s="14">
        <f>ROUND($T$38+($T$40*J22),2)</f>
        <v>25409151178.279999</v>
      </c>
      <c r="I37" s="95">
        <f>ROUND($U$38+($U$40*J22),2)</f>
        <v>4981166490.8400002</v>
      </c>
      <c r="L37" s="101"/>
      <c r="M37" s="14"/>
      <c r="N37" s="139" t="s">
        <v>11</v>
      </c>
      <c r="O37" s="140" t="s">
        <v>12</v>
      </c>
      <c r="P37" s="140" t="s">
        <v>13</v>
      </c>
      <c r="Q37" s="140" t="s">
        <v>14</v>
      </c>
      <c r="R37" s="140" t="s">
        <v>15</v>
      </c>
      <c r="S37" s="140" t="s">
        <v>16</v>
      </c>
      <c r="T37" s="140" t="s">
        <v>17</v>
      </c>
      <c r="U37" s="141" t="s">
        <v>18</v>
      </c>
      <c r="V37" s="39"/>
      <c r="W37" s="153"/>
      <c r="X37" s="39"/>
      <c r="Y37" s="39"/>
      <c r="Z37" s="39"/>
      <c r="AA37" s="39"/>
      <c r="AB37" s="39"/>
      <c r="AC37" s="39"/>
    </row>
    <row r="38" spans="1:29" x14ac:dyDescent="0.3">
      <c r="A38" s="29">
        <v>43525</v>
      </c>
      <c r="B38" s="14">
        <f>ROUND($N$38+($N$40*J23),2)</f>
        <v>1799765777.71</v>
      </c>
      <c r="C38" s="14">
        <f>ROUND($O$38+($O$40*J23),2)</f>
        <v>64084786.130000003</v>
      </c>
      <c r="D38" s="14">
        <f>ROUND($P$38+($P$40*J23),2)</f>
        <v>6831344763.3299999</v>
      </c>
      <c r="E38" s="14">
        <f>ROUND($Q$38+($Q$40*J23),2)</f>
        <v>21773368054.650002</v>
      </c>
      <c r="F38" s="14">
        <f>ROUND($R$38+($R$40*J23),2)</f>
        <v>2499625890.27</v>
      </c>
      <c r="G38" s="14">
        <f>ROUND($S$38+($S$40*J23),2)</f>
        <v>933729813.38999999</v>
      </c>
      <c r="H38" s="14">
        <f>ROUND($T$38+($T$40*J23),2)</f>
        <v>27084575591.98</v>
      </c>
      <c r="I38" s="95">
        <f>ROUND($U$38+($U$40*J23),2)</f>
        <v>4981166490.8400002</v>
      </c>
      <c r="L38" s="101"/>
      <c r="M38" s="14"/>
      <c r="N38" s="94">
        <f>INTERCEPT(B21:B32,J21:J32)</f>
        <v>1861919527.2999997</v>
      </c>
      <c r="O38" s="14">
        <f>INTERCEPT(C21:C32,J21:J32)</f>
        <v>73132691.74787879</v>
      </c>
      <c r="P38" s="14">
        <f>INTERCEPT(D21:D32,J21:J32)</f>
        <v>5787666124.4527264</v>
      </c>
      <c r="Q38" s="14">
        <f>INTERCEPT(E21:E32,J21:J32)</f>
        <v>18446879219.049999</v>
      </c>
      <c r="R38" s="14">
        <f>INTERCEPT(F21:F32,J21:J32)</f>
        <v>2117738380.3272722</v>
      </c>
      <c r="S38" s="14">
        <f>INTERCEPT(G21:G32,J21:J32)</f>
        <v>779894404.20363617</v>
      </c>
      <c r="T38" s="14">
        <f>INTERCEPT(H21:H32,J21:J32)</f>
        <v>22058302350.878181</v>
      </c>
      <c r="U38" s="95">
        <f>INTERCEPT(I21:I32,J21:J32)</f>
        <v>4981166490.8399982</v>
      </c>
      <c r="V38" s="39"/>
      <c r="W38" s="153"/>
      <c r="X38" s="39"/>
      <c r="Y38" s="39"/>
      <c r="Z38" s="39"/>
      <c r="AA38" s="39"/>
      <c r="AB38" s="39"/>
      <c r="AC38" s="39"/>
    </row>
    <row r="39" spans="1:29" x14ac:dyDescent="0.3">
      <c r="A39" s="29">
        <v>43556</v>
      </c>
      <c r="B39" s="14">
        <f>ROUND($N$38+($N$40*J24),2)</f>
        <v>1779047861.1800001</v>
      </c>
      <c r="C39" s="14">
        <f>ROUND($O$38+($O$40*J24),2)</f>
        <v>61068817.590000004</v>
      </c>
      <c r="D39" s="14">
        <f>ROUND($P$38+($P$40*J24),2)</f>
        <v>7179237642.96</v>
      </c>
      <c r="E39" s="14">
        <f>ROUND($Q$38+($Q$40*J24),2)</f>
        <v>22882197666.52</v>
      </c>
      <c r="F39" s="14">
        <f>ROUND($R$38+($R$40*J24),2)</f>
        <v>2626921726.9200001</v>
      </c>
      <c r="G39" s="14">
        <f>ROUND($S$38+($S$40*J24),2)</f>
        <v>985008283.11000001</v>
      </c>
      <c r="H39" s="14">
        <f>ROUND($T$38+($T$40*J24),2)</f>
        <v>28760000005.689999</v>
      </c>
      <c r="I39" s="95">
        <f>ROUND($U$38+($U$40*J24),2)</f>
        <v>4981166490.8400002</v>
      </c>
      <c r="L39" s="101"/>
      <c r="M39" s="14"/>
      <c r="N39" s="142" t="s">
        <v>19</v>
      </c>
      <c r="O39" s="143" t="s">
        <v>20</v>
      </c>
      <c r="P39" s="143" t="s">
        <v>21</v>
      </c>
      <c r="Q39" s="143" t="s">
        <v>22</v>
      </c>
      <c r="R39" s="143" t="s">
        <v>23</v>
      </c>
      <c r="S39" s="143" t="s">
        <v>24</v>
      </c>
      <c r="T39" s="143" t="s">
        <v>25</v>
      </c>
      <c r="U39" s="144" t="s">
        <v>26</v>
      </c>
      <c r="V39" s="14"/>
      <c r="W39" s="95"/>
      <c r="X39" s="14"/>
      <c r="Y39" s="14"/>
      <c r="Z39" s="14"/>
      <c r="AA39" s="14"/>
      <c r="AB39" s="14"/>
      <c r="AC39" s="14"/>
    </row>
    <row r="40" spans="1:29" ht="15" thickBot="1" x14ac:dyDescent="0.35">
      <c r="A40" s="29">
        <v>43586</v>
      </c>
      <c r="B40" s="14">
        <f>ROUND($N$38+($N$40*J25),2)</f>
        <v>1758329944.6500001</v>
      </c>
      <c r="C40" s="14">
        <f>ROUND($O$38+($O$40*J25),2)</f>
        <v>58052849.049999997</v>
      </c>
      <c r="D40" s="14">
        <f>ROUND($P$38+($P$40*J25),2)</f>
        <v>7527130522.5900002</v>
      </c>
      <c r="E40" s="14">
        <f>ROUND($Q$38+($Q$40*J25),2)</f>
        <v>23991027278.380001</v>
      </c>
      <c r="F40" s="14">
        <f>ROUND($R$38+($R$40*J25),2)</f>
        <v>2754217563.5700002</v>
      </c>
      <c r="G40" s="14">
        <f>ROUND($S$38+($S$40*J25),2)</f>
        <v>1036286752.84</v>
      </c>
      <c r="H40" s="14">
        <f>ROUND($T$38+($T$40*J25),2)</f>
        <v>30435424419.389999</v>
      </c>
      <c r="I40" s="95">
        <f>ROUND($U$38+($U$40*J25),2)</f>
        <v>4981166490.8400002</v>
      </c>
      <c r="L40" s="101"/>
      <c r="M40" s="14"/>
      <c r="N40" s="96">
        <f>SLOPE(B21:B32,J21:J32)</f>
        <v>-20717916.530769229</v>
      </c>
      <c r="O40" s="71">
        <f>SLOPE(C21:C32,J21:J32)</f>
        <v>-3015968.5387762235</v>
      </c>
      <c r="P40" s="71">
        <f>SLOPE(D21:D32,J21:J32)</f>
        <v>347892879.62727278</v>
      </c>
      <c r="Q40" s="71">
        <f>SLOPE(E21:E32,J21:J32)</f>
        <v>1108829611.8669229</v>
      </c>
      <c r="R40" s="71">
        <f>SLOPE(F21:F32,J21:J32)</f>
        <v>127295836.64811189</v>
      </c>
      <c r="S40" s="71">
        <f>SLOPE(G21:G32,J21:J32)</f>
        <v>51278469.727132864</v>
      </c>
      <c r="T40" s="71">
        <f>SLOPE(H21:H32,J21:J32)</f>
        <v>1675424413.701818</v>
      </c>
      <c r="U40" s="97">
        <f>SLOPE(I21:I32,J21:J32)</f>
        <v>-6.0021460473120635E-8</v>
      </c>
      <c r="V40" s="14"/>
      <c r="W40" s="95"/>
      <c r="X40" s="14"/>
      <c r="Y40" s="14"/>
      <c r="Z40" s="14"/>
      <c r="AA40" s="14"/>
      <c r="AB40" s="14"/>
      <c r="AC40" s="14"/>
    </row>
    <row r="41" spans="1:29" x14ac:dyDescent="0.3">
      <c r="A41" s="29">
        <v>43617</v>
      </c>
      <c r="B41" s="14">
        <f>ROUND($N$38+($N$40*J26),2)</f>
        <v>1737612028.1199999</v>
      </c>
      <c r="C41" s="14">
        <f>ROUND($O$38+($O$40*J26),2)</f>
        <v>55036880.520000003</v>
      </c>
      <c r="D41" s="14">
        <f>ROUND($P$38+($P$40*J26),2)</f>
        <v>7875023402.2200003</v>
      </c>
      <c r="E41" s="14">
        <f>ROUND($Q$38+($Q$40*J26),2)</f>
        <v>25099856890.25</v>
      </c>
      <c r="F41" s="14">
        <f>ROUND($R$38+($R$40*J26),2)</f>
        <v>2881513400.2199998</v>
      </c>
      <c r="G41" s="14">
        <f>ROUND($S$38+($S$40*J26),2)</f>
        <v>1087565222.5699999</v>
      </c>
      <c r="H41" s="14">
        <f>ROUND($T$38+($T$40*J26),2)</f>
        <v>32110848833.09</v>
      </c>
      <c r="I41" s="95">
        <f>ROUND($U$38+($U$40*J26),2)</f>
        <v>4981166490.8400002</v>
      </c>
      <c r="L41" s="101"/>
      <c r="M41" s="14"/>
      <c r="N41" s="14"/>
      <c r="O41" s="14"/>
      <c r="P41" s="14"/>
      <c r="Q41" s="14"/>
      <c r="R41" s="14"/>
      <c r="S41" s="14"/>
      <c r="T41" s="14"/>
      <c r="U41" s="14"/>
      <c r="V41" s="14"/>
      <c r="W41" s="95"/>
      <c r="X41" s="14"/>
      <c r="Y41" s="14"/>
      <c r="Z41" s="14"/>
      <c r="AA41" s="14"/>
      <c r="AB41" s="14"/>
      <c r="AC41" s="14"/>
    </row>
    <row r="42" spans="1:29" ht="15" thickBot="1" x14ac:dyDescent="0.35">
      <c r="A42" s="29">
        <v>43647</v>
      </c>
      <c r="B42" s="14">
        <f>ROUND($N$38+($N$40*J27),2)</f>
        <v>1716894111.5799999</v>
      </c>
      <c r="C42" s="14">
        <f>ROUND($O$38+($O$40*J27),2)</f>
        <v>52020911.979999997</v>
      </c>
      <c r="D42" s="14">
        <f>ROUND($P$38+($P$40*J27),2)</f>
        <v>8222916281.8400002</v>
      </c>
      <c r="E42" s="14">
        <f>ROUND($Q$38+($Q$40*J27),2)</f>
        <v>26208686502.119999</v>
      </c>
      <c r="F42" s="14">
        <f>ROUND($R$38+($R$40*J27),2)</f>
        <v>3008809236.8600001</v>
      </c>
      <c r="G42" s="14">
        <f>ROUND($S$38+($S$40*J27),2)</f>
        <v>1138843692.29</v>
      </c>
      <c r="H42" s="14">
        <f>ROUND($T$38+($T$40*J27),2)</f>
        <v>33786273246.790001</v>
      </c>
      <c r="I42" s="95">
        <f>ROUND($U$38+($U$40*J27),2)</f>
        <v>4981166490.8400002</v>
      </c>
      <c r="L42" s="101"/>
      <c r="M42" s="14"/>
      <c r="N42" s="14"/>
      <c r="O42" s="14"/>
      <c r="P42" s="14"/>
      <c r="Q42" s="14"/>
      <c r="R42" s="14"/>
      <c r="S42" s="14"/>
      <c r="T42" s="14"/>
      <c r="U42" s="14"/>
      <c r="V42" s="14"/>
      <c r="W42" s="95"/>
      <c r="X42" s="14"/>
      <c r="Y42" s="14"/>
      <c r="Z42" s="14"/>
      <c r="AA42" s="14"/>
      <c r="AB42" s="14"/>
      <c r="AC42" s="14"/>
    </row>
    <row r="43" spans="1:29" x14ac:dyDescent="0.3">
      <c r="A43" s="29">
        <v>43678</v>
      </c>
      <c r="B43" s="14">
        <f>ROUND($N$38+($N$40*J28),2)</f>
        <v>1696176195.05</v>
      </c>
      <c r="C43" s="14">
        <f>ROUND($O$38+($O$40*J28),2)</f>
        <v>49004943.439999998</v>
      </c>
      <c r="D43" s="14">
        <f>ROUND($P$38+($P$40*J28),2)</f>
        <v>8570809161.4700003</v>
      </c>
      <c r="E43" s="14">
        <f>ROUND($Q$38+($Q$40*J28),2)</f>
        <v>27317516113.990002</v>
      </c>
      <c r="F43" s="14">
        <f>ROUND($R$38+($R$40*J28),2)</f>
        <v>3136105073.5100002</v>
      </c>
      <c r="G43" s="14">
        <f>ROUND($S$38+($S$40*J28),2)</f>
        <v>1190122162.02</v>
      </c>
      <c r="H43" s="14">
        <f>ROUND($T$38+($T$40*J28),2)</f>
        <v>35461697660.489998</v>
      </c>
      <c r="I43" s="95">
        <f>ROUND($U$38+($U$40*J28),2)</f>
        <v>4981166490.8400002</v>
      </c>
      <c r="L43" s="101"/>
      <c r="M43" s="77" t="s">
        <v>34</v>
      </c>
      <c r="N43" s="78">
        <v>2</v>
      </c>
      <c r="O43" s="14"/>
      <c r="P43" s="14"/>
      <c r="Q43" s="14"/>
      <c r="R43" s="14"/>
      <c r="S43" s="14"/>
      <c r="T43" s="14"/>
      <c r="U43" s="14"/>
      <c r="V43" s="14"/>
      <c r="W43" s="95"/>
      <c r="X43" s="14"/>
      <c r="Y43" s="14"/>
      <c r="Z43" s="14"/>
      <c r="AA43" s="14"/>
      <c r="AB43" s="14"/>
      <c r="AC43" s="14"/>
    </row>
    <row r="44" spans="1:29" ht="14.4" customHeight="1" x14ac:dyDescent="0.3">
      <c r="A44" s="29">
        <v>43709</v>
      </c>
      <c r="B44" s="14">
        <f>ROUND($N$38+($N$40*J29),2)</f>
        <v>1675458278.52</v>
      </c>
      <c r="C44" s="14">
        <f>ROUND($O$38+($O$40*J29),2)</f>
        <v>45988974.899999999</v>
      </c>
      <c r="D44" s="14">
        <f>ROUND($P$38+($P$40*J29),2)</f>
        <v>8918702041.1000004</v>
      </c>
      <c r="E44" s="14">
        <f>ROUND($Q$38+($Q$40*J29),2)</f>
        <v>28426345725.849998</v>
      </c>
      <c r="F44" s="14">
        <f>ROUND($R$38+($R$40*J29),2)</f>
        <v>3263400910.1599998</v>
      </c>
      <c r="G44" s="14">
        <f>ROUND($S$38+($S$40*J29),2)</f>
        <v>1241400631.75</v>
      </c>
      <c r="H44" s="14">
        <f>ROUND($T$38+($T$40*J29),2)</f>
        <v>37137122074.190002</v>
      </c>
      <c r="I44" s="95">
        <f>ROUND($U$38+($U$40*J29),2)</f>
        <v>4981166490.8400002</v>
      </c>
      <c r="L44" s="101"/>
      <c r="M44" s="150" t="s">
        <v>31</v>
      </c>
      <c r="N44" s="151"/>
      <c r="O44" s="14"/>
      <c r="P44" s="14"/>
      <c r="Q44" s="14"/>
      <c r="R44" s="14"/>
      <c r="S44" s="14"/>
      <c r="T44" s="14"/>
      <c r="U44" s="41"/>
      <c r="V44" s="41"/>
      <c r="W44" s="152"/>
      <c r="X44" s="14"/>
      <c r="Y44" s="14"/>
      <c r="Z44" s="14"/>
      <c r="AA44" s="14"/>
      <c r="AB44" s="14"/>
      <c r="AC44" s="14"/>
    </row>
    <row r="45" spans="1:29" x14ac:dyDescent="0.3">
      <c r="A45" s="29">
        <v>43739</v>
      </c>
      <c r="B45" s="14">
        <f>ROUND($N$38+($N$40*J30),2)</f>
        <v>1654740361.99</v>
      </c>
      <c r="C45" s="14">
        <f>ROUND($O$38+($O$40*J30),2)</f>
        <v>42973006.359999999</v>
      </c>
      <c r="D45" s="14">
        <f>ROUND($P$38+($P$40*J30),2)</f>
        <v>9266594920.7299995</v>
      </c>
      <c r="E45" s="14">
        <f>ROUND($Q$38+($Q$40*J30),2)</f>
        <v>29535175337.720001</v>
      </c>
      <c r="F45" s="14">
        <f>ROUND($R$38+($R$40*J30),2)</f>
        <v>3390696746.8099999</v>
      </c>
      <c r="G45" s="14">
        <f>ROUND($S$38+($S$40*J30),2)</f>
        <v>1292679101.47</v>
      </c>
      <c r="H45" s="14">
        <f>ROUND($T$38+($T$40*J30),2)</f>
        <v>38812546487.900002</v>
      </c>
      <c r="I45" s="95">
        <f>ROUND($U$38+($U$40*J30),2)</f>
        <v>4981166490.8400002</v>
      </c>
      <c r="L45" s="101"/>
      <c r="M45" s="148">
        <f>SUM(B48:I48)</f>
        <v>929665401732.72986</v>
      </c>
      <c r="N45" s="149"/>
      <c r="O45" s="14"/>
      <c r="P45" s="14"/>
      <c r="Q45" s="14"/>
      <c r="R45" s="14"/>
      <c r="S45" s="14"/>
      <c r="T45" s="14"/>
      <c r="U45" s="39"/>
      <c r="V45" s="39"/>
      <c r="W45" s="153"/>
      <c r="X45" s="14"/>
      <c r="Y45" s="14"/>
      <c r="Z45" s="14"/>
      <c r="AA45" s="14"/>
      <c r="AB45" s="14"/>
      <c r="AC45" s="14"/>
    </row>
    <row r="46" spans="1:29" ht="14.4" customHeight="1" x14ac:dyDescent="0.3">
      <c r="A46" s="29">
        <v>43770</v>
      </c>
      <c r="B46" s="14">
        <f>ROUND($N$38+($N$40*J31),2)</f>
        <v>1634022445.46</v>
      </c>
      <c r="C46" s="14">
        <f>ROUND($O$38+($O$40*J31),2)</f>
        <v>39957037.82</v>
      </c>
      <c r="D46" s="14">
        <f>ROUND($P$38+($P$40*J31),2)</f>
        <v>9614487800.3500004</v>
      </c>
      <c r="E46" s="14">
        <f>ROUND($Q$38+($Q$40*J31),2)</f>
        <v>30644004949.59</v>
      </c>
      <c r="F46" s="14">
        <f>ROUND($R$38+($R$40*J31),2)</f>
        <v>3517992583.46</v>
      </c>
      <c r="G46" s="14">
        <f>ROUND($S$38+($S$40*J31),2)</f>
        <v>1343957571.2</v>
      </c>
      <c r="H46" s="14">
        <f>ROUND($T$38+($T$40*J31),2)</f>
        <v>40487970901.599998</v>
      </c>
      <c r="I46" s="95">
        <f>ROUND($U$38+($U$40*J31),2)</f>
        <v>4981166490.8400002</v>
      </c>
      <c r="L46" s="101"/>
      <c r="M46" s="150" t="s">
        <v>32</v>
      </c>
      <c r="N46" s="151"/>
      <c r="O46" s="14"/>
      <c r="P46" s="14"/>
      <c r="Q46" s="14"/>
      <c r="R46" s="14"/>
      <c r="S46" s="14"/>
      <c r="T46" s="14"/>
      <c r="U46" s="39"/>
      <c r="V46" s="39"/>
      <c r="W46" s="153"/>
      <c r="X46" s="14"/>
      <c r="Y46" s="14"/>
      <c r="Z46" s="14"/>
      <c r="AA46" s="14"/>
      <c r="AB46" s="14"/>
      <c r="AC46" s="14"/>
    </row>
    <row r="47" spans="1:29" ht="15" thickBot="1" x14ac:dyDescent="0.35">
      <c r="A47" s="30">
        <v>43800</v>
      </c>
      <c r="B47" s="14">
        <f>ROUND($N$38+($N$40*J32),2)</f>
        <v>1613304528.9300001</v>
      </c>
      <c r="C47" s="14">
        <f>ROUND($O$38+($O$40*J32),2)</f>
        <v>36941069.280000001</v>
      </c>
      <c r="D47" s="14">
        <f>ROUND($P$38+($P$40*J32),2)</f>
        <v>9962380679.9799995</v>
      </c>
      <c r="E47" s="14">
        <f>ROUND($Q$38+($Q$40*J32),2)</f>
        <v>31752834561.450001</v>
      </c>
      <c r="F47" s="14">
        <f>ROUND($R$38+($R$40*J32),2)</f>
        <v>3645288420.0999999</v>
      </c>
      <c r="G47" s="14">
        <f>ROUND($S$38+($S$40*J32),2)</f>
        <v>1395236040.9300001</v>
      </c>
      <c r="H47" s="14">
        <f>ROUND($T$38+($T$40*J32),2)</f>
        <v>42163395315.300003</v>
      </c>
      <c r="I47" s="95">
        <f>ROUND($U$38+($U$40*J32),2)</f>
        <v>4981166490.8400002</v>
      </c>
      <c r="L47" s="101"/>
      <c r="M47" s="57">
        <f>AVERAGE(B48:I48)</f>
        <v>116208175216.59123</v>
      </c>
      <c r="N47" s="58"/>
      <c r="O47" s="14"/>
      <c r="P47" s="14"/>
      <c r="Q47" s="14"/>
      <c r="R47" s="14"/>
      <c r="S47" s="14"/>
      <c r="T47" s="14"/>
      <c r="U47" s="39"/>
      <c r="V47" s="39"/>
      <c r="W47" s="153"/>
      <c r="X47" s="14"/>
      <c r="Y47" s="14"/>
      <c r="Z47" s="14"/>
      <c r="AA47" s="14"/>
      <c r="AB47" s="14"/>
      <c r="AC47" s="14"/>
    </row>
    <row r="48" spans="1:29" ht="15" thickBot="1" x14ac:dyDescent="0.35">
      <c r="A48" s="137" t="s">
        <v>5</v>
      </c>
      <c r="B48" s="138">
        <f t="shared" ref="B48:I48" si="3">SUM(B36:B47)</f>
        <v>20727036838.200001</v>
      </c>
      <c r="C48" s="114">
        <f t="shared" si="3"/>
        <v>642346754.94999993</v>
      </c>
      <c r="D48" s="114">
        <f t="shared" si="3"/>
        <v>96587638104.360001</v>
      </c>
      <c r="E48" s="114">
        <f t="shared" si="3"/>
        <v>307851260354.22003</v>
      </c>
      <c r="F48" s="114">
        <f t="shared" si="3"/>
        <v>35341935822.479996</v>
      </c>
      <c r="G48" s="114">
        <f t="shared" si="3"/>
        <v>13358453489.16</v>
      </c>
      <c r="H48" s="114">
        <f t="shared" si="3"/>
        <v>395382732479.27997</v>
      </c>
      <c r="I48" s="115">
        <f t="shared" si="3"/>
        <v>59773997890.079987</v>
      </c>
      <c r="L48" s="101"/>
      <c r="M48" s="14"/>
      <c r="N48" s="14"/>
      <c r="O48" s="14"/>
      <c r="P48" s="14"/>
      <c r="Q48" s="14"/>
      <c r="R48" s="14"/>
      <c r="S48" s="14"/>
      <c r="T48" s="14"/>
      <c r="U48" s="39"/>
      <c r="V48" s="39"/>
      <c r="W48" s="153"/>
      <c r="X48" s="14"/>
      <c r="Y48" s="14"/>
      <c r="Z48" s="14"/>
      <c r="AA48" s="14"/>
      <c r="AB48" s="14"/>
      <c r="AC48" s="14"/>
    </row>
    <row r="49" spans="1:29" ht="15" thickBot="1" x14ac:dyDescent="0.35">
      <c r="A49" s="33" t="s">
        <v>8</v>
      </c>
      <c r="B49" s="138">
        <f t="shared" ref="B49:I49" si="4">AVERAGE(B36:B47)</f>
        <v>1727253069.8500001</v>
      </c>
      <c r="C49" s="114">
        <f t="shared" si="4"/>
        <v>53528896.24583333</v>
      </c>
      <c r="D49" s="114">
        <f t="shared" si="4"/>
        <v>8048969842.0299997</v>
      </c>
      <c r="E49" s="114">
        <f t="shared" si="4"/>
        <v>25654271696.185001</v>
      </c>
      <c r="F49" s="114">
        <f t="shared" si="4"/>
        <v>2945161318.5399995</v>
      </c>
      <c r="G49" s="114">
        <f t="shared" si="4"/>
        <v>1113204457.4300001</v>
      </c>
      <c r="H49" s="114">
        <f t="shared" si="4"/>
        <v>32948561039.939999</v>
      </c>
      <c r="I49" s="115">
        <f t="shared" si="4"/>
        <v>4981166490.8399992</v>
      </c>
      <c r="L49" s="101"/>
      <c r="M49" s="14"/>
      <c r="N49" s="14"/>
      <c r="O49" s="14"/>
      <c r="P49" s="14"/>
      <c r="Q49" s="14"/>
      <c r="R49" s="14"/>
      <c r="S49" s="14"/>
      <c r="T49" s="14"/>
      <c r="U49" s="39"/>
      <c r="V49" s="39"/>
      <c r="W49" s="153"/>
      <c r="X49" s="14"/>
      <c r="Y49" s="14"/>
      <c r="Z49" s="14"/>
      <c r="AA49" s="14"/>
      <c r="AB49" s="14"/>
      <c r="AC49" s="14"/>
    </row>
    <row r="50" spans="1:29" ht="15" thickBot="1" x14ac:dyDescent="0.35">
      <c r="A50" s="48" t="s">
        <v>29</v>
      </c>
      <c r="B50" s="49"/>
      <c r="C50" s="49"/>
      <c r="D50" s="49"/>
      <c r="E50" s="49"/>
      <c r="F50" s="49"/>
      <c r="G50" s="49"/>
      <c r="H50" s="49"/>
      <c r="I50" s="50"/>
      <c r="L50" s="101"/>
      <c r="M50" s="14"/>
      <c r="N50" s="14"/>
      <c r="O50" s="14"/>
      <c r="P50" s="14"/>
      <c r="T50" s="14"/>
      <c r="U50" s="39"/>
      <c r="V50" s="39"/>
      <c r="W50" s="153"/>
      <c r="X50" s="14"/>
      <c r="Y50" s="14"/>
      <c r="Z50" s="14"/>
      <c r="AA50" s="14"/>
      <c r="AB50" s="14"/>
      <c r="AC50" s="14"/>
    </row>
    <row r="51" spans="1:29" ht="15" thickBot="1" x14ac:dyDescent="0.35">
      <c r="A51" s="38" t="s">
        <v>30</v>
      </c>
      <c r="B51" s="132">
        <v>1</v>
      </c>
      <c r="C51" s="132">
        <v>2</v>
      </c>
      <c r="D51" s="132">
        <v>3</v>
      </c>
      <c r="E51" s="132">
        <v>4</v>
      </c>
      <c r="F51" s="132">
        <v>5</v>
      </c>
      <c r="G51" s="132">
        <v>6</v>
      </c>
      <c r="H51" s="132">
        <v>8</v>
      </c>
      <c r="I51" s="133">
        <v>17</v>
      </c>
      <c r="L51" s="101"/>
      <c r="M51" s="14"/>
      <c r="N51" s="14"/>
      <c r="O51" s="14"/>
      <c r="P51" s="14"/>
      <c r="T51" s="14"/>
      <c r="U51" s="39"/>
      <c r="V51" s="39"/>
      <c r="W51" s="153"/>
      <c r="X51" s="14"/>
      <c r="Y51" s="14"/>
      <c r="Z51" s="14"/>
      <c r="AA51" s="14"/>
      <c r="AB51" s="14"/>
      <c r="AC51" s="14"/>
    </row>
    <row r="52" spans="1:29" x14ac:dyDescent="0.3">
      <c r="A52" s="65">
        <v>1</v>
      </c>
      <c r="B52" s="14">
        <f>B21-B36</f>
        <v>-5014026.7699999809</v>
      </c>
      <c r="C52" s="14">
        <f t="shared" ref="C52:I52" si="5">C21-C36</f>
        <v>2828684.7900000066</v>
      </c>
      <c r="D52" s="14">
        <f t="shared" si="5"/>
        <v>-668904714.87999916</v>
      </c>
      <c r="E52" s="14">
        <f t="shared" si="5"/>
        <v>-2131983534.7999992</v>
      </c>
      <c r="F52" s="14">
        <f t="shared" si="5"/>
        <v>-244755879.46000004</v>
      </c>
      <c r="G52" s="14">
        <f t="shared" si="5"/>
        <v>77191427.629999995</v>
      </c>
      <c r="H52" s="14">
        <f t="shared" si="5"/>
        <v>-3103211443.1399994</v>
      </c>
      <c r="I52" s="95">
        <f t="shared" si="5"/>
        <v>0</v>
      </c>
      <c r="L52" s="101"/>
      <c r="M52" s="14"/>
      <c r="N52" s="14"/>
      <c r="O52" s="14"/>
      <c r="P52" s="14"/>
      <c r="T52" s="14"/>
      <c r="U52" s="39"/>
      <c r="V52" s="39"/>
      <c r="W52" s="153"/>
      <c r="X52" s="14"/>
      <c r="Y52" s="14"/>
      <c r="Z52" s="14"/>
      <c r="AA52" s="14"/>
      <c r="AB52" s="14"/>
      <c r="AC52" s="14"/>
    </row>
    <row r="53" spans="1:29" ht="15" thickBot="1" x14ac:dyDescent="0.35">
      <c r="A53" s="65">
        <v>2</v>
      </c>
      <c r="B53" s="14">
        <f>B22-B37</f>
        <v>-10294883.0400002</v>
      </c>
      <c r="C53" s="14">
        <f>C22-C37</f>
        <v>-12304116.189999998</v>
      </c>
      <c r="D53" s="14">
        <f>D22-D37</f>
        <v>-487408381.68999958</v>
      </c>
      <c r="E53" s="14">
        <f>E22-E37</f>
        <v>-1553509259.5999985</v>
      </c>
      <c r="F53" s="14">
        <f>F22-F37</f>
        <v>-178345901.57999992</v>
      </c>
      <c r="G53" s="14">
        <f>G22-G37</f>
        <v>26963347.659999967</v>
      </c>
      <c r="H53" s="14">
        <f>H22-H37</f>
        <v>-2243711026.5199966</v>
      </c>
      <c r="I53" s="95">
        <f>I22-I37</f>
        <v>0</v>
      </c>
      <c r="L53" s="101"/>
      <c r="M53" s="14"/>
      <c r="N53" s="14"/>
      <c r="O53" s="14"/>
      <c r="P53" s="14"/>
      <c r="T53" s="14"/>
      <c r="U53" s="39"/>
      <c r="V53" s="39"/>
      <c r="W53" s="153"/>
      <c r="X53" s="14"/>
      <c r="Y53" s="14"/>
      <c r="Z53" s="14"/>
      <c r="AA53" s="14"/>
      <c r="AB53" s="14"/>
      <c r="AC53" s="14"/>
    </row>
    <row r="54" spans="1:29" x14ac:dyDescent="0.3">
      <c r="A54" s="65">
        <v>3</v>
      </c>
      <c r="B54" s="14">
        <f>B23-B38</f>
        <v>-3153621.9099998474</v>
      </c>
      <c r="C54" s="14">
        <f>C23-C38</f>
        <v>9064781.0299999937</v>
      </c>
      <c r="D54" s="14">
        <f>D23-D38</f>
        <v>323459449.59000015</v>
      </c>
      <c r="E54" s="14">
        <f>E23-E38</f>
        <v>1030955910.6299973</v>
      </c>
      <c r="F54" s="14">
        <f>F23-F38</f>
        <v>118355621.36999989</v>
      </c>
      <c r="G54" s="14">
        <f>G23-G38</f>
        <v>-16084894.230000138</v>
      </c>
      <c r="H54" s="14">
        <f>H23-H38</f>
        <v>1515308808.9799995</v>
      </c>
      <c r="I54" s="95">
        <f>I23-I38</f>
        <v>0</v>
      </c>
      <c r="L54" s="101"/>
      <c r="M54" s="14"/>
      <c r="N54" s="14"/>
      <c r="O54" s="14"/>
      <c r="P54" s="14"/>
      <c r="Q54" s="79" t="s">
        <v>37</v>
      </c>
      <c r="R54" s="80"/>
      <c r="S54" s="81"/>
      <c r="T54" s="14"/>
      <c r="U54" s="39"/>
      <c r="V54" s="39"/>
      <c r="W54" s="153"/>
      <c r="X54" s="14"/>
      <c r="Y54" s="14"/>
      <c r="Z54" s="14"/>
      <c r="AA54" s="14"/>
      <c r="AB54" s="14"/>
      <c r="AC54" s="14"/>
    </row>
    <row r="55" spans="1:29" x14ac:dyDescent="0.3">
      <c r="A55" s="65">
        <v>4</v>
      </c>
      <c r="B55" s="14">
        <f>B24-B39</f>
        <v>1826033.620000124</v>
      </c>
      <c r="C55" s="14">
        <f>C24-C39</f>
        <v>21356793.989999995</v>
      </c>
      <c r="D55" s="14">
        <f>D24-D39</f>
        <v>48455219.820000648</v>
      </c>
      <c r="E55" s="14">
        <f>E24-E39</f>
        <v>154440871.57999802</v>
      </c>
      <c r="F55" s="14">
        <f>F24-F39</f>
        <v>17730120.960000038</v>
      </c>
      <c r="G55" s="14">
        <f>G24-G39</f>
        <v>-60234495.870000124</v>
      </c>
      <c r="H55" s="14">
        <f>H24-H39</f>
        <v>220941267.23000336</v>
      </c>
      <c r="I55" s="95">
        <f>I24-I39</f>
        <v>0</v>
      </c>
      <c r="L55" s="101"/>
      <c r="M55" s="14"/>
      <c r="Q55" s="82"/>
      <c r="R55" s="83"/>
      <c r="S55" s="84"/>
      <c r="T55" s="14"/>
      <c r="U55" s="39"/>
      <c r="V55" s="39"/>
      <c r="W55" s="153"/>
      <c r="X55" s="14"/>
      <c r="Y55" s="14"/>
      <c r="Z55" s="14"/>
      <c r="AA55" s="14"/>
      <c r="AB55" s="14"/>
      <c r="AC55" s="14"/>
    </row>
    <row r="56" spans="1:29" x14ac:dyDescent="0.3">
      <c r="A56" s="65">
        <v>5</v>
      </c>
      <c r="B56" s="14">
        <f>B25-B40</f>
        <v>2063998.3499999046</v>
      </c>
      <c r="C56" s="14">
        <f>C25-C40</f>
        <v>6170953.6200000048</v>
      </c>
      <c r="D56" s="14">
        <f>D25-D40</f>
        <v>379876698.51000023</v>
      </c>
      <c r="E56" s="14">
        <f>E25-E40</f>
        <v>1210773929.7199974</v>
      </c>
      <c r="F56" s="14">
        <f>F25-F40</f>
        <v>138999197.6699996</v>
      </c>
      <c r="G56" s="14">
        <f>G25-G40</f>
        <v>-106755629.68000007</v>
      </c>
      <c r="H56" s="14">
        <f>H25-H40</f>
        <v>1764408409.4100037</v>
      </c>
      <c r="I56" s="95">
        <f>I25-I40</f>
        <v>0</v>
      </c>
      <c r="L56" s="101"/>
      <c r="M56" s="14"/>
      <c r="Q56" s="82"/>
      <c r="R56" s="83"/>
      <c r="S56" s="84"/>
      <c r="T56" s="14"/>
      <c r="U56" s="39"/>
      <c r="V56" s="39"/>
      <c r="W56" s="153"/>
      <c r="X56" s="14"/>
      <c r="Y56" s="14"/>
      <c r="Z56" s="14"/>
      <c r="AA56" s="14"/>
      <c r="AB56" s="14"/>
      <c r="AC56" s="14"/>
    </row>
    <row r="57" spans="1:29" x14ac:dyDescent="0.3">
      <c r="A57" s="65">
        <v>6</v>
      </c>
      <c r="B57" s="14">
        <f>B26-B41</f>
        <v>4561882.2799999714</v>
      </c>
      <c r="C57" s="14">
        <f>C26-C41</f>
        <v>-9098670</v>
      </c>
      <c r="D57" s="14">
        <f>D26-D41</f>
        <v>368770693.19999981</v>
      </c>
      <c r="E57" s="14">
        <f>E26-E41</f>
        <v>1175375440.5699997</v>
      </c>
      <c r="F57" s="14">
        <f>F26-F41</f>
        <v>134935319.34000015</v>
      </c>
      <c r="G57" s="14">
        <f>G26-G41</f>
        <v>24341453.710000038</v>
      </c>
      <c r="H57" s="14">
        <f>H26-H41</f>
        <v>1706082659.9500008</v>
      </c>
      <c r="I57" s="95">
        <f>I26-I41</f>
        <v>0</v>
      </c>
      <c r="L57" s="101"/>
      <c r="M57" s="14"/>
      <c r="Q57" s="85" t="s">
        <v>39</v>
      </c>
      <c r="R57" s="86"/>
      <c r="S57" s="87"/>
      <c r="T57" s="14"/>
      <c r="U57" s="14"/>
      <c r="V57" s="14"/>
      <c r="W57" s="95"/>
      <c r="X57" s="14"/>
      <c r="Y57" s="14"/>
      <c r="Z57" s="14"/>
      <c r="AA57" s="14"/>
      <c r="AB57" s="14"/>
      <c r="AC57" s="14"/>
    </row>
    <row r="58" spans="1:29" x14ac:dyDescent="0.3">
      <c r="A58" s="65">
        <v>7</v>
      </c>
      <c r="B58" s="14">
        <f>B27-B42</f>
        <v>8868219.0199999809</v>
      </c>
      <c r="C58" s="14">
        <f>C27-C42</f>
        <v>-15233720.889999993</v>
      </c>
      <c r="D58" s="14">
        <f>D27-D42</f>
        <v>464564119.24000168</v>
      </c>
      <c r="E58" s="14">
        <f>E27-E42</f>
        <v>1480696526.2199974</v>
      </c>
      <c r="F58" s="14">
        <f>F27-F42</f>
        <v>169987102.29999971</v>
      </c>
      <c r="G58" s="14">
        <f>G27-G42</f>
        <v>-13937831.090000153</v>
      </c>
      <c r="H58" s="14">
        <f>H27-H42</f>
        <v>2141036599.7300034</v>
      </c>
      <c r="I58" s="95">
        <f>I27-I42</f>
        <v>0</v>
      </c>
      <c r="L58" s="101"/>
      <c r="M58" s="14"/>
      <c r="Q58" s="85"/>
      <c r="R58" s="86"/>
      <c r="S58" s="87"/>
      <c r="V58" s="14"/>
      <c r="W58" s="95"/>
      <c r="X58" s="14"/>
      <c r="Y58" s="14"/>
      <c r="Z58" s="14"/>
      <c r="AA58" s="14"/>
      <c r="AB58" s="14"/>
      <c r="AC58" s="14"/>
    </row>
    <row r="59" spans="1:29" x14ac:dyDescent="0.3">
      <c r="A59" s="65">
        <v>8</v>
      </c>
      <c r="B59" s="14">
        <f>B28-B43</f>
        <v>13225976.349999905</v>
      </c>
      <c r="C59" s="14">
        <f>C28-C43</f>
        <v>-21392467.039999995</v>
      </c>
      <c r="D59" s="14">
        <f>D28-D43</f>
        <v>546402269.65000057</v>
      </c>
      <c r="E59" s="14">
        <f>E28-E43</f>
        <v>1741532526.1699944</v>
      </c>
      <c r="F59" s="14">
        <f>F28-F43</f>
        <v>199931451.12999964</v>
      </c>
      <c r="G59" s="14">
        <f>G28-G43</f>
        <v>-51709862.460000038</v>
      </c>
      <c r="H59" s="14">
        <f>H28-H43</f>
        <v>2510829073.9500046</v>
      </c>
      <c r="I59" s="95">
        <f>I28-I43</f>
        <v>0</v>
      </c>
      <c r="L59" s="101"/>
      <c r="M59" s="14"/>
      <c r="Q59" s="88" t="s">
        <v>38</v>
      </c>
      <c r="R59" s="89"/>
      <c r="S59" s="90"/>
      <c r="V59" s="14"/>
      <c r="W59" s="95"/>
      <c r="X59" s="14"/>
      <c r="Y59" s="14"/>
      <c r="Z59" s="14"/>
      <c r="AA59" s="14"/>
      <c r="AB59" s="14"/>
      <c r="AC59" s="14"/>
    </row>
    <row r="60" spans="1:29" ht="15" thickBot="1" x14ac:dyDescent="0.35">
      <c r="A60" s="65">
        <v>9</v>
      </c>
      <c r="B60" s="14">
        <f>B29-B44</f>
        <v>8816036.2800002098</v>
      </c>
      <c r="C60" s="14">
        <f>C29-C44</f>
        <v>-9149694.2299999967</v>
      </c>
      <c r="D60" s="14">
        <f>D29-D44</f>
        <v>55930937.379999161</v>
      </c>
      <c r="E60" s="14">
        <f>E29-E44</f>
        <v>178265064.29000092</v>
      </c>
      <c r="F60" s="14">
        <f>F29-F44</f>
        <v>20465151.940000057</v>
      </c>
      <c r="G60" s="14">
        <f>G29-G44</f>
        <v>88775691.049999952</v>
      </c>
      <c r="H60" s="14">
        <f>H29-H44</f>
        <v>237348451.69000244</v>
      </c>
      <c r="I60" s="95">
        <f>I29-I44</f>
        <v>0</v>
      </c>
      <c r="L60" s="101"/>
      <c r="M60" s="14"/>
      <c r="Q60" s="91"/>
      <c r="R60" s="92"/>
      <c r="S60" s="93"/>
      <c r="V60" s="14"/>
      <c r="W60" s="95"/>
      <c r="X60" s="14"/>
      <c r="Y60" s="14"/>
      <c r="Z60" s="14"/>
      <c r="AA60" s="14"/>
      <c r="AB60" s="14"/>
      <c r="AC60" s="14"/>
    </row>
    <row r="61" spans="1:29" x14ac:dyDescent="0.3">
      <c r="A61" s="65">
        <v>10</v>
      </c>
      <c r="B61" s="14">
        <f>B30-B45</f>
        <v>6122056.6099998951</v>
      </c>
      <c r="C61" s="14">
        <f>C30-C45</f>
        <v>12329530.920000002</v>
      </c>
      <c r="D61" s="14">
        <f>D30-D45</f>
        <v>-146719633.6099987</v>
      </c>
      <c r="E61" s="14">
        <f>E30-E45</f>
        <v>-467635863.56000519</v>
      </c>
      <c r="F61" s="14">
        <f>F30-F45</f>
        <v>-53685372.170000076</v>
      </c>
      <c r="G61" s="14">
        <f>G30-G45</f>
        <v>53932803.649999857</v>
      </c>
      <c r="H61" s="14">
        <f>H30-H45</f>
        <v>-699698042.65999603</v>
      </c>
      <c r="I61" s="95">
        <f>I30-I45</f>
        <v>0</v>
      </c>
      <c r="L61" s="101"/>
      <c r="M61" s="14"/>
      <c r="V61" s="14"/>
      <c r="W61" s="95"/>
      <c r="X61" s="14"/>
      <c r="Y61" s="14"/>
      <c r="Z61" s="14"/>
      <c r="AA61" s="14"/>
      <c r="AB61" s="14"/>
      <c r="AC61" s="14"/>
    </row>
    <row r="62" spans="1:29" x14ac:dyDescent="0.3">
      <c r="A62" s="65">
        <v>11</v>
      </c>
      <c r="B62" s="14">
        <f>B31-B46</f>
        <v>-5879051.6599998474</v>
      </c>
      <c r="C62" s="14">
        <f>C31-C46</f>
        <v>15412086.140000001</v>
      </c>
      <c r="D62" s="14">
        <f>D31-D46</f>
        <v>-321285392.76999855</v>
      </c>
      <c r="E62" s="14">
        <f>E31-E46</f>
        <v>-1024025042.4900017</v>
      </c>
      <c r="F62" s="14">
        <f>F31-F46</f>
        <v>-117560197.4000001</v>
      </c>
      <c r="G62" s="14">
        <f>G31-G46</f>
        <v>11477444.799999714</v>
      </c>
      <c r="H62" s="14">
        <f>H31-H46</f>
        <v>-1481376668.6800003</v>
      </c>
      <c r="I62" s="95">
        <f>I31-I46</f>
        <v>0</v>
      </c>
      <c r="L62" s="101"/>
      <c r="M62" s="14"/>
      <c r="V62" s="14"/>
      <c r="W62" s="95"/>
    </row>
    <row r="63" spans="1:29" ht="15" thickBot="1" x14ac:dyDescent="0.35">
      <c r="A63" s="119">
        <v>12</v>
      </c>
      <c r="B63" s="71">
        <f>B32-B47</f>
        <v>-21142619.130000114</v>
      </c>
      <c r="C63" s="71">
        <f>C32-C47</f>
        <v>15837.859999999404</v>
      </c>
      <c r="D63" s="71">
        <f>D32-D47</f>
        <v>-563141264.43999863</v>
      </c>
      <c r="E63" s="71">
        <f>E32-E47</f>
        <v>-1794886568.7300034</v>
      </c>
      <c r="F63" s="71">
        <f>F32-F47</f>
        <v>-206056614.0999999</v>
      </c>
      <c r="G63" s="71">
        <f>G32-G47</f>
        <v>-33959455.170000076</v>
      </c>
      <c r="H63" s="71">
        <f>H32-H47</f>
        <v>-2567958089.9400024</v>
      </c>
      <c r="I63" s="97">
        <f>I32-I47</f>
        <v>0</v>
      </c>
      <c r="J63" s="43"/>
      <c r="K63" s="47"/>
      <c r="L63" s="101"/>
      <c r="M63" s="14"/>
      <c r="N63" s="14"/>
      <c r="O63" s="14"/>
      <c r="P63" s="14"/>
      <c r="Q63" s="14"/>
      <c r="R63" s="14"/>
      <c r="S63" s="14"/>
      <c r="T63" s="14"/>
      <c r="U63" s="14"/>
      <c r="V63" s="14"/>
      <c r="W63" s="95"/>
    </row>
    <row r="64" spans="1:29" ht="15" thickBot="1" x14ac:dyDescent="0.35">
      <c r="L64" s="101"/>
      <c r="M64" s="14"/>
      <c r="N64" s="14"/>
      <c r="O64" s="14"/>
      <c r="P64" s="14"/>
      <c r="Q64" s="14"/>
      <c r="R64" s="14"/>
      <c r="S64" s="14"/>
      <c r="T64" s="14"/>
      <c r="U64" s="14"/>
      <c r="V64" s="14"/>
      <c r="W64" s="95"/>
    </row>
    <row r="65" spans="1:23" ht="15" thickBot="1" x14ac:dyDescent="0.35">
      <c r="A65" s="128" t="s">
        <v>35</v>
      </c>
      <c r="B65" s="129"/>
      <c r="C65" s="129"/>
      <c r="D65" s="129"/>
      <c r="E65" s="129"/>
      <c r="F65" s="129"/>
      <c r="G65" s="129"/>
      <c r="H65" s="129"/>
      <c r="I65" s="130"/>
      <c r="L65" s="101"/>
      <c r="M65" s="158" t="s">
        <v>40</v>
      </c>
      <c r="N65" s="159"/>
      <c r="O65" s="159"/>
      <c r="P65" s="159"/>
      <c r="Q65" s="159"/>
      <c r="R65" s="159"/>
      <c r="S65" s="159"/>
      <c r="T65" s="159"/>
      <c r="U65" s="159"/>
      <c r="V65" s="160"/>
      <c r="W65" s="95"/>
    </row>
    <row r="66" spans="1:23" ht="15" thickBot="1" x14ac:dyDescent="0.35">
      <c r="A66" s="98" t="s">
        <v>36</v>
      </c>
      <c r="B66" s="16">
        <f>TTEST(B21:B32,B36:B47,1,1)</f>
        <v>0.5</v>
      </c>
      <c r="C66" s="16">
        <f t="shared" ref="C66:I66" si="6">TTEST(C21:C32,C36:C47,1,1)</f>
        <v>0.5</v>
      </c>
      <c r="D66" s="16">
        <f t="shared" si="6"/>
        <v>0.5</v>
      </c>
      <c r="E66" s="16">
        <f t="shared" si="6"/>
        <v>0.5</v>
      </c>
      <c r="F66" s="16">
        <f t="shared" si="6"/>
        <v>0.5</v>
      </c>
      <c r="G66" s="16">
        <f t="shared" si="6"/>
        <v>0.5</v>
      </c>
      <c r="H66" s="16">
        <f t="shared" si="6"/>
        <v>0.5</v>
      </c>
      <c r="I66" s="17">
        <f t="shared" si="6"/>
        <v>2.8207619516104311E-6</v>
      </c>
      <c r="L66" s="101"/>
      <c r="M66" s="14"/>
      <c r="N66" s="14"/>
      <c r="O66" s="14"/>
      <c r="P66" s="14"/>
      <c r="Q66" s="14"/>
      <c r="R66" s="14"/>
      <c r="S66" s="14"/>
      <c r="T66" s="14"/>
      <c r="U66" s="14"/>
      <c r="V66" s="14"/>
      <c r="W66" s="95"/>
    </row>
    <row r="67" spans="1:23" ht="15" thickBot="1" x14ac:dyDescent="0.35">
      <c r="L67" s="101"/>
      <c r="M67" s="14"/>
      <c r="N67" s="14"/>
      <c r="O67" s="14"/>
      <c r="P67" s="14"/>
      <c r="Q67" s="14"/>
      <c r="R67" s="14"/>
      <c r="S67" s="14"/>
      <c r="T67" s="14"/>
      <c r="U67" s="14"/>
      <c r="V67" s="14"/>
      <c r="W67" s="95"/>
    </row>
    <row r="68" spans="1:23" ht="15" thickBot="1" x14ac:dyDescent="0.35">
      <c r="A68" s="127" t="s">
        <v>50</v>
      </c>
      <c r="B68" s="116"/>
      <c r="C68" s="116"/>
      <c r="D68" s="116"/>
      <c r="E68" s="116"/>
      <c r="F68" s="116"/>
      <c r="G68" s="116"/>
      <c r="H68" s="116"/>
      <c r="I68" s="117"/>
      <c r="L68" s="101"/>
      <c r="M68" s="14"/>
      <c r="N68" s="14"/>
      <c r="O68" s="14"/>
      <c r="P68" s="14"/>
      <c r="Q68" s="14"/>
      <c r="R68" s="14"/>
      <c r="S68" s="14"/>
      <c r="T68" s="14"/>
      <c r="U68" s="14"/>
      <c r="V68" s="14"/>
      <c r="W68" s="95"/>
    </row>
    <row r="69" spans="1:23" ht="15" thickBot="1" x14ac:dyDescent="0.35">
      <c r="A69" s="131" t="s">
        <v>45</v>
      </c>
      <c r="B69" s="132">
        <v>1</v>
      </c>
      <c r="C69" s="132">
        <v>2</v>
      </c>
      <c r="D69" s="132">
        <v>3</v>
      </c>
      <c r="E69" s="132">
        <v>4</v>
      </c>
      <c r="F69" s="132">
        <v>5</v>
      </c>
      <c r="G69" s="132">
        <v>6</v>
      </c>
      <c r="H69" s="132">
        <v>8</v>
      </c>
      <c r="I69" s="133">
        <v>17</v>
      </c>
      <c r="L69" s="101"/>
      <c r="M69" s="154"/>
      <c r="N69" s="154"/>
      <c r="O69" s="154"/>
      <c r="P69" s="154"/>
      <c r="Q69" s="154"/>
      <c r="R69" s="14"/>
      <c r="S69" s="14"/>
      <c r="T69" s="14"/>
      <c r="U69" s="14"/>
      <c r="V69" s="14"/>
      <c r="W69" s="95"/>
    </row>
    <row r="70" spans="1:23" x14ac:dyDescent="0.3">
      <c r="A70" s="67" t="s">
        <v>41</v>
      </c>
      <c r="B70" s="14">
        <f>SUM(B21:B26)</f>
        <v>10726430299.199999</v>
      </c>
      <c r="C70" s="14">
        <f t="shared" ref="C70:I70" si="7">SUM(C21:C26)</f>
        <v>393479238.40999997</v>
      </c>
      <c r="D70" s="14">
        <f t="shared" si="7"/>
        <v>41995996183.439995</v>
      </c>
      <c r="E70" s="14">
        <f t="shared" si="7"/>
        <v>133852750521.60001</v>
      </c>
      <c r="F70" s="14">
        <f t="shared" si="7"/>
        <v>15366561329.879999</v>
      </c>
      <c r="G70" s="14">
        <f t="shared" si="7"/>
        <v>5701635498.7199993</v>
      </c>
      <c r="H70" s="14">
        <f t="shared" si="7"/>
        <v>167393545468.92001</v>
      </c>
      <c r="I70" s="95">
        <f t="shared" si="7"/>
        <v>29886998945.040001</v>
      </c>
      <c r="L70" s="101"/>
      <c r="M70" s="14"/>
      <c r="N70" s="45"/>
      <c r="O70" s="45"/>
      <c r="P70" s="14"/>
      <c r="Q70" s="14"/>
      <c r="R70" s="14"/>
      <c r="S70" s="14"/>
      <c r="T70" s="14"/>
      <c r="U70" s="14"/>
      <c r="V70" s="14"/>
      <c r="W70" s="95"/>
    </row>
    <row r="71" spans="1:23" x14ac:dyDescent="0.3">
      <c r="A71" s="65" t="s">
        <v>42</v>
      </c>
      <c r="B71" s="14">
        <f>SUM(B27:B32)</f>
        <v>10000606539</v>
      </c>
      <c r="C71" s="14">
        <f t="shared" ref="C71:I71" si="8">SUM(C27:C32)</f>
        <v>248867516.54000002</v>
      </c>
      <c r="D71" s="14">
        <f t="shared" si="8"/>
        <v>54591641920.920006</v>
      </c>
      <c r="E71" s="14">
        <f t="shared" si="8"/>
        <v>173998509832.62</v>
      </c>
      <c r="F71" s="14">
        <f t="shared" si="8"/>
        <v>19975374492.599998</v>
      </c>
      <c r="G71" s="14">
        <f t="shared" si="8"/>
        <v>7656817990.4399996</v>
      </c>
      <c r="H71" s="14">
        <f t="shared" si="8"/>
        <v>227989187010.35999</v>
      </c>
      <c r="I71" s="95">
        <f t="shared" si="8"/>
        <v>29886998945.039997</v>
      </c>
      <c r="L71" s="101"/>
      <c r="M71" s="14"/>
      <c r="N71" s="14"/>
      <c r="O71" s="14"/>
      <c r="P71" s="14"/>
      <c r="Q71" s="14"/>
      <c r="R71" s="14"/>
      <c r="S71" s="14"/>
      <c r="T71" s="14"/>
      <c r="U71" s="14"/>
      <c r="V71" s="14"/>
      <c r="W71" s="95"/>
    </row>
    <row r="72" spans="1:23" x14ac:dyDescent="0.3">
      <c r="A72" s="65" t="s">
        <v>43</v>
      </c>
      <c r="B72" s="14">
        <f>SUM(B36:B41)</f>
        <v>10736440916.670002</v>
      </c>
      <c r="C72" s="14">
        <f t="shared" ref="C72:I72" si="9">SUM(C36:C41)</f>
        <v>375460811.16999996</v>
      </c>
      <c r="D72" s="14">
        <f t="shared" si="9"/>
        <v>42031747218.889999</v>
      </c>
      <c r="E72" s="14">
        <f t="shared" si="9"/>
        <v>133966697163.5</v>
      </c>
      <c r="F72" s="14">
        <f t="shared" si="9"/>
        <v>15379642851.58</v>
      </c>
      <c r="G72" s="14">
        <f t="shared" si="9"/>
        <v>5756214289.5</v>
      </c>
      <c r="H72" s="14">
        <f t="shared" si="9"/>
        <v>167533726793.01001</v>
      </c>
      <c r="I72" s="95">
        <f t="shared" si="9"/>
        <v>29886998945.040001</v>
      </c>
      <c r="L72" s="101"/>
      <c r="M72" s="14"/>
      <c r="N72" s="14"/>
      <c r="O72" s="14"/>
      <c r="P72" s="14"/>
      <c r="Q72" s="14"/>
      <c r="R72" s="14"/>
      <c r="S72" s="14"/>
      <c r="T72" s="14"/>
      <c r="U72" s="14"/>
      <c r="V72" s="14"/>
      <c r="W72" s="95"/>
    </row>
    <row r="73" spans="1:23" ht="15" thickBot="1" x14ac:dyDescent="0.35">
      <c r="A73" s="65" t="s">
        <v>44</v>
      </c>
      <c r="B73" s="14">
        <f>SUM(B42:B47)</f>
        <v>9990595921.5299988</v>
      </c>
      <c r="C73" s="14">
        <f t="shared" ref="C73:I73" si="10">SUM(C42:C47)</f>
        <v>266885943.78</v>
      </c>
      <c r="D73" s="14">
        <f t="shared" si="10"/>
        <v>54555890885.470001</v>
      </c>
      <c r="E73" s="14">
        <f t="shared" si="10"/>
        <v>173884563190.72</v>
      </c>
      <c r="F73" s="14">
        <f t="shared" si="10"/>
        <v>19962292970.899998</v>
      </c>
      <c r="G73" s="14">
        <f t="shared" si="10"/>
        <v>7602239199.6599998</v>
      </c>
      <c r="H73" s="14">
        <f t="shared" si="10"/>
        <v>227849005686.27002</v>
      </c>
      <c r="I73" s="95">
        <f t="shared" si="10"/>
        <v>29886998945.040001</v>
      </c>
      <c r="L73" s="101"/>
      <c r="M73" s="14"/>
      <c r="N73" s="14"/>
      <c r="O73" s="14"/>
      <c r="P73" s="14"/>
      <c r="Q73" s="14"/>
      <c r="R73" s="14"/>
      <c r="S73" s="14"/>
      <c r="T73" s="14"/>
      <c r="U73" s="14"/>
      <c r="V73" s="14"/>
      <c r="W73" s="95"/>
    </row>
    <row r="74" spans="1:23" ht="15" thickBot="1" x14ac:dyDescent="0.35">
      <c r="A74" s="48" t="s">
        <v>47</v>
      </c>
      <c r="B74" s="49"/>
      <c r="C74" s="49"/>
      <c r="D74" s="49"/>
      <c r="E74" s="49"/>
      <c r="F74" s="49"/>
      <c r="G74" s="49"/>
      <c r="H74" s="49"/>
      <c r="I74" s="50"/>
      <c r="L74" s="101"/>
      <c r="M74" s="150" t="s">
        <v>31</v>
      </c>
      <c r="N74" s="151"/>
      <c r="O74" s="14"/>
      <c r="P74" s="14"/>
      <c r="Q74" s="14"/>
      <c r="R74" s="14"/>
      <c r="S74" s="14"/>
      <c r="T74" s="14"/>
      <c r="U74" s="14"/>
      <c r="V74" s="14"/>
      <c r="W74" s="95"/>
    </row>
    <row r="75" spans="1:23" x14ac:dyDescent="0.3">
      <c r="A75" s="65" t="s">
        <v>48</v>
      </c>
      <c r="B75" s="14">
        <f>((70*B73)+(20*B72)+(10*B71))/100</f>
        <v>10140765982.304998</v>
      </c>
      <c r="C75" s="14">
        <f t="shared" ref="C75:I75" si="11">((70*C73)+(20*C72)+(10*C71))/100</f>
        <v>286799074.53400004</v>
      </c>
      <c r="D75" s="14">
        <f t="shared" si="11"/>
        <v>52054637255.699005</v>
      </c>
      <c r="E75" s="14">
        <f t="shared" si="11"/>
        <v>165912384649.466</v>
      </c>
      <c r="F75" s="14">
        <f t="shared" si="11"/>
        <v>19047071099.205997</v>
      </c>
      <c r="G75" s="14">
        <f t="shared" si="11"/>
        <v>7238492096.7059994</v>
      </c>
      <c r="H75" s="14">
        <f t="shared" si="11"/>
        <v>215799968040.02704</v>
      </c>
      <c r="I75" s="95">
        <f t="shared" si="11"/>
        <v>29886998945.040001</v>
      </c>
      <c r="L75" s="101" t="s">
        <v>34</v>
      </c>
      <c r="M75" s="148">
        <f>SUM(B77:I77)</f>
        <v>995990486590.68115</v>
      </c>
      <c r="N75" s="149"/>
      <c r="O75" s="14"/>
      <c r="P75" s="14"/>
      <c r="Q75" s="14"/>
      <c r="R75" s="14"/>
      <c r="S75" s="14"/>
      <c r="T75" s="14"/>
      <c r="U75" s="14"/>
      <c r="V75" s="14"/>
      <c r="W75" s="95"/>
    </row>
    <row r="76" spans="1:23" x14ac:dyDescent="0.3">
      <c r="A76" s="65" t="s">
        <v>49</v>
      </c>
      <c r="B76" s="14">
        <f>((70*B75)+(20*B73)+(10*B72))/100</f>
        <v>10170299463.586498</v>
      </c>
      <c r="C76" s="14">
        <f t="shared" ref="C76:I76" si="12">((70*C75)+(20*C73)+(10*C72))/100</f>
        <v>291682622.04680002</v>
      </c>
      <c r="D76" s="14">
        <f t="shared" si="12"/>
        <v>51552598977.972305</v>
      </c>
      <c r="E76" s="14">
        <f t="shared" si="12"/>
        <v>164312251609.12021</v>
      </c>
      <c r="F76" s="14">
        <f t="shared" si="12"/>
        <v>18863372648.7822</v>
      </c>
      <c r="G76" s="14">
        <f t="shared" si="12"/>
        <v>7163013736.5761995</v>
      </c>
      <c r="H76" s="14">
        <f t="shared" si="12"/>
        <v>213383151444.57394</v>
      </c>
      <c r="I76" s="95">
        <f t="shared" si="12"/>
        <v>29886998945.040001</v>
      </c>
      <c r="L76" s="101">
        <v>3</v>
      </c>
      <c r="M76" s="150" t="s">
        <v>32</v>
      </c>
      <c r="N76" s="151"/>
      <c r="O76" s="14"/>
      <c r="P76" s="14"/>
      <c r="Q76" s="14"/>
      <c r="R76" s="14"/>
      <c r="S76" s="14"/>
      <c r="T76" s="14"/>
      <c r="U76" s="14"/>
      <c r="V76" s="14"/>
      <c r="W76" s="95"/>
    </row>
    <row r="77" spans="1:23" ht="15" thickBot="1" x14ac:dyDescent="0.35">
      <c r="A77" s="65" t="s">
        <v>28</v>
      </c>
      <c r="B77" s="14">
        <f>SUM(B75:B76)</f>
        <v>20311065445.891495</v>
      </c>
      <c r="C77" s="14">
        <f t="shared" ref="C77:I77" si="13">SUM(C75:C76)</f>
        <v>578481696.58080006</v>
      </c>
      <c r="D77" s="14">
        <f t="shared" si="13"/>
        <v>103607236233.67131</v>
      </c>
      <c r="E77" s="14">
        <f t="shared" si="13"/>
        <v>330224636258.58618</v>
      </c>
      <c r="F77" s="14">
        <f t="shared" si="13"/>
        <v>37910443747.988197</v>
      </c>
      <c r="G77" s="14">
        <f t="shared" si="13"/>
        <v>14401505833.2822</v>
      </c>
      <c r="H77" s="14">
        <f t="shared" si="13"/>
        <v>429183119484.60095</v>
      </c>
      <c r="I77" s="95">
        <f t="shared" si="13"/>
        <v>59773997890.080002</v>
      </c>
      <c r="L77" s="101"/>
      <c r="M77" s="57">
        <f>AVERAGE(B77:I77)</f>
        <v>124498810823.83514</v>
      </c>
      <c r="N77" s="58"/>
      <c r="O77" s="14"/>
      <c r="P77" s="14"/>
      <c r="Q77" s="14"/>
      <c r="R77" s="14"/>
      <c r="S77" s="14"/>
      <c r="T77" s="14"/>
      <c r="U77" s="14"/>
      <c r="V77" s="14"/>
      <c r="W77" s="95"/>
    </row>
    <row r="78" spans="1:23" ht="15" thickBot="1" x14ac:dyDescent="0.35">
      <c r="A78" s="48" t="s">
        <v>51</v>
      </c>
      <c r="B78" s="49"/>
      <c r="C78" s="49"/>
      <c r="D78" s="49"/>
      <c r="E78" s="49"/>
      <c r="F78" s="49"/>
      <c r="G78" s="49"/>
      <c r="H78" s="49"/>
      <c r="I78" s="50"/>
      <c r="L78" s="101"/>
      <c r="M78" s="150" t="s">
        <v>31</v>
      </c>
      <c r="N78" s="151"/>
      <c r="O78" s="14"/>
      <c r="P78" s="14"/>
      <c r="Q78" s="14"/>
      <c r="R78" s="14"/>
      <c r="S78" s="14"/>
      <c r="T78" s="14"/>
      <c r="U78" s="14"/>
      <c r="V78" s="14"/>
      <c r="W78" s="95"/>
    </row>
    <row r="79" spans="1:23" x14ac:dyDescent="0.3">
      <c r="A79" s="65" t="s">
        <v>48</v>
      </c>
      <c r="B79" s="14">
        <f>((70*B76)+(20*B75)+(10*B73))/100</f>
        <v>10146422413.124548</v>
      </c>
      <c r="C79" s="14">
        <f t="shared" ref="C79:I79" si="14">((70*C76)+(20*C75)+(10*C73))/100</f>
        <v>288226244.71755999</v>
      </c>
      <c r="D79" s="14">
        <f t="shared" si="14"/>
        <v>51953335824.267426</v>
      </c>
      <c r="E79" s="14">
        <f t="shared" si="14"/>
        <v>165589509375.34933</v>
      </c>
      <c r="F79" s="14">
        <f t="shared" si="14"/>
        <v>19010004371.078739</v>
      </c>
      <c r="G79" s="14">
        <f t="shared" si="14"/>
        <v>7222031954.9105396</v>
      </c>
      <c r="H79" s="14">
        <f t="shared" si="14"/>
        <v>215313100187.83417</v>
      </c>
      <c r="I79" s="95">
        <f t="shared" si="14"/>
        <v>29886998945.040001</v>
      </c>
      <c r="L79" s="101" t="s">
        <v>34</v>
      </c>
      <c r="M79" s="148">
        <f>SUM(B81:I81)</f>
        <v>998157755441.58582</v>
      </c>
      <c r="N79" s="149"/>
      <c r="O79" s="14"/>
      <c r="P79" s="14"/>
      <c r="Q79" s="14"/>
      <c r="R79" s="14"/>
      <c r="S79" s="14"/>
      <c r="T79" s="14"/>
      <c r="U79" s="14"/>
      <c r="V79" s="14"/>
      <c r="W79" s="95"/>
    </row>
    <row r="80" spans="1:23" x14ac:dyDescent="0.3">
      <c r="A80" s="65" t="s">
        <v>49</v>
      </c>
      <c r="B80" s="14">
        <f>((70*B79)+(20*B76)+(10*B75))/100</f>
        <v>10150632180.134983</v>
      </c>
      <c r="C80" s="14">
        <f t="shared" ref="C80:I80" si="15">((70*C79)+(20*C76)+(10*C75))/100</f>
        <v>288774803.165052</v>
      </c>
      <c r="D80" s="14">
        <f t="shared" si="15"/>
        <v>51883318598.151566</v>
      </c>
      <c r="E80" s="14">
        <f t="shared" si="15"/>
        <v>165366345349.51517</v>
      </c>
      <c r="F80" s="14">
        <f t="shared" si="15"/>
        <v>18984384699.432159</v>
      </c>
      <c r="G80" s="14">
        <f t="shared" si="15"/>
        <v>7211874325.4232178</v>
      </c>
      <c r="H80" s="14">
        <f t="shared" si="15"/>
        <v>214975797224.4014</v>
      </c>
      <c r="I80" s="95">
        <f t="shared" si="15"/>
        <v>29886998945.040001</v>
      </c>
      <c r="L80" s="101">
        <v>4</v>
      </c>
      <c r="M80" s="150" t="s">
        <v>32</v>
      </c>
      <c r="N80" s="151"/>
      <c r="O80" s="14"/>
      <c r="P80" s="14"/>
      <c r="Q80" s="14"/>
      <c r="R80" s="14"/>
      <c r="S80" s="14"/>
      <c r="T80" s="14"/>
      <c r="U80" s="14"/>
      <c r="V80" s="14"/>
      <c r="W80" s="95"/>
    </row>
    <row r="81" spans="1:23" ht="15" thickBot="1" x14ac:dyDescent="0.35">
      <c r="A81" s="66" t="s">
        <v>28</v>
      </c>
      <c r="B81" s="71">
        <f>SUM(B79:B80)</f>
        <v>20297054593.259529</v>
      </c>
      <c r="C81" s="71">
        <f t="shared" ref="C81:I81" si="16">SUM(C79:C80)</f>
        <v>577001047.88261199</v>
      </c>
      <c r="D81" s="71">
        <f t="shared" si="16"/>
        <v>103836654422.41899</v>
      </c>
      <c r="E81" s="71">
        <f t="shared" si="16"/>
        <v>330955854724.8645</v>
      </c>
      <c r="F81" s="71">
        <f t="shared" si="16"/>
        <v>37994389070.510895</v>
      </c>
      <c r="G81" s="71">
        <f t="shared" si="16"/>
        <v>14433906280.333757</v>
      </c>
      <c r="H81" s="71">
        <f t="shared" si="16"/>
        <v>430288897412.2356</v>
      </c>
      <c r="I81" s="97">
        <f t="shared" si="16"/>
        <v>59773997890.080002</v>
      </c>
      <c r="L81" s="101"/>
      <c r="M81" s="57">
        <f>AVERAGE(B81:I81)</f>
        <v>124769719430.19823</v>
      </c>
      <c r="N81" s="58"/>
      <c r="O81" s="14"/>
      <c r="P81" s="14"/>
      <c r="Q81" s="14"/>
      <c r="R81" s="14"/>
      <c r="S81" s="14"/>
      <c r="T81" s="14"/>
      <c r="U81" s="14"/>
      <c r="V81" s="14"/>
      <c r="W81" s="95"/>
    </row>
    <row r="82" spans="1:23" ht="15" thickBot="1" x14ac:dyDescent="0.35">
      <c r="L82" s="102"/>
      <c r="M82" s="71"/>
      <c r="N82" s="71"/>
      <c r="O82" s="71"/>
      <c r="P82" s="71"/>
      <c r="Q82" s="71"/>
      <c r="R82" s="71"/>
      <c r="S82" s="71"/>
      <c r="T82" s="71"/>
      <c r="U82" s="71"/>
      <c r="V82" s="71"/>
      <c r="W82" s="97"/>
    </row>
  </sheetData>
  <sortState xmlns:xlrd2="http://schemas.microsoft.com/office/spreadsheetml/2017/richdata2" ref="P23:P32">
    <sortCondition ref="P23"/>
  </sortState>
  <mergeCells count="33">
    <mergeCell ref="M79:N79"/>
    <mergeCell ref="M80:N80"/>
    <mergeCell ref="M81:N81"/>
    <mergeCell ref="O20:T20"/>
    <mergeCell ref="A35:I35"/>
    <mergeCell ref="M74:N74"/>
    <mergeCell ref="M75:N75"/>
    <mergeCell ref="M76:N76"/>
    <mergeCell ref="M77:N77"/>
    <mergeCell ref="M78:N78"/>
    <mergeCell ref="A68:I68"/>
    <mergeCell ref="A74:I74"/>
    <mergeCell ref="A78:I78"/>
    <mergeCell ref="A65:I65"/>
    <mergeCell ref="Q57:S58"/>
    <mergeCell ref="Q59:S60"/>
    <mergeCell ref="M65:V65"/>
    <mergeCell ref="N36:U36"/>
    <mergeCell ref="A50:I50"/>
    <mergeCell ref="M44:N44"/>
    <mergeCell ref="M45:N45"/>
    <mergeCell ref="M46:N46"/>
    <mergeCell ref="M47:N47"/>
    <mergeCell ref="Q54:S56"/>
    <mergeCell ref="M28:N28"/>
    <mergeCell ref="A20:I20"/>
    <mergeCell ref="O6:P6"/>
    <mergeCell ref="M4:N4"/>
    <mergeCell ref="M25:N25"/>
    <mergeCell ref="M26:N26"/>
    <mergeCell ref="M27:N27"/>
    <mergeCell ref="M23:N23"/>
    <mergeCell ref="M24:N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vt:lpstr>
      <vt:lpstr>Summary and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Ramirez</dc:creator>
  <cp:lastModifiedBy>Prathamesh Dhapodkar</cp:lastModifiedBy>
  <dcterms:created xsi:type="dcterms:W3CDTF">2017-02-07T22:41:14Z</dcterms:created>
  <dcterms:modified xsi:type="dcterms:W3CDTF">2019-02-27T00:52:48Z</dcterms:modified>
</cp:coreProperties>
</file>