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prath\Downloads\Financial modelling\"/>
    </mc:Choice>
  </mc:AlternateContent>
  <xr:revisionPtr revIDLastSave="0" documentId="13_ncr:1_{F165737D-6009-437E-8B59-39799EFD299C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NPV Example" sheetId="1" r:id="rId1"/>
    <sheet name="PV Example" sheetId="2" r:id="rId2"/>
    <sheet name="Project 1" sheetId="4" r:id="rId3"/>
    <sheet name="Project2" sheetId="5" r:id="rId4"/>
    <sheet name="Forecast" sheetId="6" r:id="rId5"/>
  </sheets>
  <definedNames>
    <definedName name="_xlchart.v1.0" hidden="1">Forecast!$B$37</definedName>
    <definedName name="_xlchart.v1.1" hidden="1">Forecast!$B$39:$B$43</definedName>
    <definedName name="_xlchart.v1.10" hidden="1">Forecast!$C$37</definedName>
    <definedName name="_xlchart.v1.11" hidden="1">Forecast!$C$39:$C$43</definedName>
    <definedName name="_xlchart.v1.12" hidden="1">Forecast!$B$37</definedName>
    <definedName name="_xlchart.v1.13" hidden="1">Forecast!$B$39:$B$43</definedName>
    <definedName name="_xlchart.v1.14" hidden="1">Forecast!$C$37</definedName>
    <definedName name="_xlchart.v1.15" hidden="1">Forecast!$C$39:$C$43</definedName>
    <definedName name="_xlchart.v1.16" hidden="1">Forecast!$B$37</definedName>
    <definedName name="_xlchart.v1.17" hidden="1">Forecast!$B$39:$B$43</definedName>
    <definedName name="_xlchart.v1.18" hidden="1">Forecast!$C$37</definedName>
    <definedName name="_xlchart.v1.19" hidden="1">Forecast!$C$39:$C$43</definedName>
    <definedName name="_xlchart.v1.2" hidden="1">Forecast!$C$37</definedName>
    <definedName name="_xlchart.v1.20" hidden="1">Forecast!$B$37</definedName>
    <definedName name="_xlchart.v1.21" hidden="1">Forecast!$B$39:$B$43</definedName>
    <definedName name="_xlchart.v1.22" hidden="1">Forecast!$C$37</definedName>
    <definedName name="_xlchart.v1.23" hidden="1">Forecast!$C$39:$C$43</definedName>
    <definedName name="_xlchart.v1.24" hidden="1">Forecast!$B$37</definedName>
    <definedName name="_xlchart.v1.25" hidden="1">Forecast!$B$39:$B$43</definedName>
    <definedName name="_xlchart.v1.26" hidden="1">Forecast!$C$37</definedName>
    <definedName name="_xlchart.v1.27" hidden="1">Forecast!$C$39:$C$43</definedName>
    <definedName name="_xlchart.v1.3" hidden="1">Forecast!$C$39:$C$43</definedName>
    <definedName name="_xlchart.v1.4" hidden="1">Forecast!$B$37</definedName>
    <definedName name="_xlchart.v1.5" hidden="1">Forecast!$B$39:$B$43</definedName>
    <definedName name="_xlchart.v1.6" hidden="1">Forecast!$C$37</definedName>
    <definedName name="_xlchart.v1.7" hidden="1">Forecast!$C$39:$C$43</definedName>
    <definedName name="_xlchart.v1.8" hidden="1">Forecast!$B$37</definedName>
    <definedName name="_xlchart.v1.9" hidden="1">Forecast!$B$39:$B$43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5" l="1"/>
  <c r="G10" i="5"/>
  <c r="F9" i="5"/>
  <c r="G9" i="5" s="1"/>
  <c r="F7" i="5"/>
  <c r="G7" i="5" s="1"/>
  <c r="E12" i="6"/>
  <c r="F12" i="6" s="1"/>
  <c r="F10" i="4"/>
  <c r="G10" i="4"/>
  <c r="F9" i="4"/>
  <c r="G9" i="4" s="1"/>
  <c r="F7" i="4"/>
  <c r="G7" i="4" s="1"/>
  <c r="B16" i="4"/>
  <c r="C42" i="6"/>
  <c r="C43" i="6" s="1"/>
  <c r="B42" i="6"/>
  <c r="B43" i="6" s="1"/>
  <c r="L18" i="6"/>
  <c r="L19" i="6" s="1"/>
  <c r="K18" i="6"/>
  <c r="K19" i="6" s="1"/>
  <c r="N12" i="6"/>
  <c r="M12" i="6"/>
  <c r="N5" i="6"/>
  <c r="M5" i="6"/>
  <c r="E18" i="6"/>
  <c r="E19" i="6" s="1"/>
  <c r="D18" i="6"/>
  <c r="D19" i="6" s="1"/>
  <c r="E5" i="6"/>
  <c r="F5" i="6" s="1"/>
  <c r="E7" i="4"/>
  <c r="E10" i="4" s="1"/>
  <c r="D7" i="4"/>
  <c r="D10" i="4" s="1"/>
  <c r="C7" i="4"/>
  <c r="C10" i="4" s="1"/>
  <c r="E7" i="5"/>
  <c r="D7" i="5"/>
  <c r="C7" i="5"/>
  <c r="K20" i="5"/>
  <c r="K19" i="5"/>
  <c r="U7" i="5"/>
  <c r="T7" i="5"/>
  <c r="S7" i="5"/>
  <c r="T8" i="5"/>
  <c r="U8" i="5"/>
  <c r="S8" i="5"/>
  <c r="K10" i="5"/>
  <c r="U6" i="5"/>
  <c r="U9" i="5" s="1"/>
  <c r="T6" i="5"/>
  <c r="T9" i="5" s="1"/>
  <c r="S6" i="5"/>
  <c r="S9" i="5" s="1"/>
  <c r="K20" i="4"/>
  <c r="K19" i="4"/>
  <c r="K9" i="4"/>
  <c r="T9" i="4"/>
  <c r="U9" i="4"/>
  <c r="U8" i="4"/>
  <c r="T8" i="4"/>
  <c r="S8" i="4"/>
  <c r="T6" i="4"/>
  <c r="U6" i="4"/>
  <c r="S6" i="4"/>
  <c r="S9" i="4" s="1"/>
  <c r="B14" i="4" l="1"/>
  <c r="B18" i="4"/>
  <c r="E10" i="5"/>
  <c r="C10" i="5"/>
  <c r="D10" i="5"/>
  <c r="B17" i="2"/>
  <c r="E17" i="2" s="1"/>
  <c r="B16" i="2"/>
  <c r="E16" i="2" s="1"/>
  <c r="B15" i="2"/>
  <c r="E15" i="2" s="1"/>
  <c r="M8" i="1"/>
  <c r="L8" i="1"/>
  <c r="K8" i="1"/>
  <c r="J8" i="1"/>
  <c r="I8" i="1"/>
  <c r="H8" i="1"/>
  <c r="G8" i="1"/>
  <c r="F8" i="1"/>
  <c r="E8" i="1"/>
  <c r="D8" i="1"/>
  <c r="C8" i="1"/>
  <c r="B18" i="5" l="1"/>
  <c r="B14" i="5"/>
  <c r="B16" i="5" s="1"/>
</calcChain>
</file>

<file path=xl/sharedStrings.xml><?xml version="1.0" encoding="utf-8"?>
<sst xmlns="http://schemas.openxmlformats.org/spreadsheetml/2006/main" count="167" uniqueCount="103">
  <si>
    <t>Scenario</t>
  </si>
  <si>
    <t>Rate</t>
  </si>
  <si>
    <t>FV</t>
  </si>
  <si>
    <t>Compound</t>
  </si>
  <si>
    <t>Initial</t>
  </si>
  <si>
    <t>FV Interest</t>
  </si>
  <si>
    <t>Compound Interest Formula</t>
  </si>
  <si>
    <t>Cash</t>
  </si>
  <si>
    <t>Monthly</t>
  </si>
  <si>
    <t>FV = Principal(1+r/n)^(n*t)</t>
  </si>
  <si>
    <t>Riskier</t>
  </si>
  <si>
    <t>Annual</t>
  </si>
  <si>
    <t>r - annual interest rate (decimal)</t>
  </si>
  <si>
    <t>Bernie</t>
  </si>
  <si>
    <t>n - number times interest compounded per year</t>
  </si>
  <si>
    <t>t - number of years money invested</t>
  </si>
  <si>
    <t>2018 inflation</t>
  </si>
  <si>
    <t>Worth</t>
  </si>
  <si>
    <t>Today Inflation</t>
  </si>
  <si>
    <t>Total</t>
  </si>
  <si>
    <t>Years</t>
  </si>
  <si>
    <t>Cost (out)</t>
  </si>
  <si>
    <t>put different cost items in their own row</t>
  </si>
  <si>
    <t>Maintenance</t>
  </si>
  <si>
    <t>Total Outflow</t>
  </si>
  <si>
    <t>Revenue</t>
  </si>
  <si>
    <t>Sales</t>
  </si>
  <si>
    <t>put different revenue items in their own row</t>
  </si>
  <si>
    <t>Net</t>
  </si>
  <si>
    <t>create and highlight key variables</t>
  </si>
  <si>
    <t>NPV</t>
  </si>
  <si>
    <t>notice how the time period of cash flows starts with time period 1 for excel npv function</t>
  </si>
  <si>
    <t>NetNPV</t>
  </si>
  <si>
    <t>to get to the true npv, you have to add the cash flow at year 0</t>
  </si>
  <si>
    <t>IRR</t>
  </si>
  <si>
    <t>scenarios: if you run scenarios, copy the entire sheet and make changes to reflect the scenario in the new sheet. Leave the original base model sheet alone</t>
  </si>
  <si>
    <t>Worth Today inflation: Example of Present Value</t>
  </si>
  <si>
    <t>PV equation in Excel</t>
  </si>
  <si>
    <t>"=PV(rate, nper, pmt, [fv], [type])"</t>
  </si>
  <si>
    <t xml:space="preserve">Source: https://support.office.com/en-us/article/pv-function-23879d31-0e02-4321-be01-da16e8168cbd </t>
  </si>
  <si>
    <t>where</t>
  </si>
  <si>
    <t>rate - interest rate per period (Ex., annual)</t>
  </si>
  <si>
    <t>nper - # of payment periods</t>
  </si>
  <si>
    <t>nper = 10 years in this example</t>
  </si>
  <si>
    <t>(this is the annual rate)</t>
  </si>
  <si>
    <t>pmt - payment each period</t>
  </si>
  <si>
    <t>pmt = 0 in this case. Cannot get money until the end of investment period</t>
  </si>
  <si>
    <t>fv = future value of interest. Principal is the same…you get that back</t>
  </si>
  <si>
    <t>type= 0 payments at end of period</t>
  </si>
  <si>
    <t>Investment</t>
  </si>
  <si>
    <t>Principal (orig)</t>
  </si>
  <si>
    <t>Present Value Example</t>
  </si>
  <si>
    <t>IN CLASS EXAMPLE: 3/19/19</t>
  </si>
  <si>
    <t>Net Present Value Equation</t>
  </si>
  <si>
    <t>This is sum of outflows (often costs) and inflows (sales revenue)</t>
  </si>
  <si>
    <t>use IRR function</t>
  </si>
  <si>
    <t>retooling</t>
  </si>
  <si>
    <t>training</t>
  </si>
  <si>
    <t>s/w update</t>
  </si>
  <si>
    <t>revenue</t>
  </si>
  <si>
    <t>years</t>
  </si>
  <si>
    <t>actual revenue</t>
  </si>
  <si>
    <t>total</t>
  </si>
  <si>
    <t>wages</t>
  </si>
  <si>
    <t>Investments</t>
  </si>
  <si>
    <t>microprocessor</t>
  </si>
  <si>
    <t>Camera</t>
  </si>
  <si>
    <t>wireless chipset</t>
  </si>
  <si>
    <t>Annual maintenance 1st</t>
  </si>
  <si>
    <t>Annual maintenance 2nd</t>
  </si>
  <si>
    <t>Annual maintenance 3rd</t>
  </si>
  <si>
    <t>consulting year 1</t>
  </si>
  <si>
    <t>consulting year 2</t>
  </si>
  <si>
    <t>consulting year 3</t>
  </si>
  <si>
    <t>s/w maintanance</t>
  </si>
  <si>
    <t>assuming expert hourly wage as $90 per hour</t>
  </si>
  <si>
    <t>Assuming 1st year maintanance to be $100000 and incremented by 100000 annually</t>
  </si>
  <si>
    <t>Decreasing 50% annually</t>
  </si>
  <si>
    <t>Sale</t>
  </si>
  <si>
    <t>Unit product sold</t>
  </si>
  <si>
    <t xml:space="preserve">value decreased by </t>
  </si>
  <si>
    <t>previous loss</t>
  </si>
  <si>
    <t>Outcost</t>
  </si>
  <si>
    <t>Revenue Sale</t>
  </si>
  <si>
    <t>Folding Technology</t>
  </si>
  <si>
    <t>Assuming 1st year maintanance to be $1000000 and incremented by 1000000 annually</t>
  </si>
  <si>
    <t>Decreasing 20% annually</t>
  </si>
  <si>
    <t>product addons</t>
  </si>
  <si>
    <t>previous losses</t>
  </si>
  <si>
    <t>Project 1</t>
  </si>
  <si>
    <t>Project 2</t>
  </si>
  <si>
    <t>Maintenance Costs Forecast for 5 years :</t>
  </si>
  <si>
    <t>Mainteance Costs</t>
  </si>
  <si>
    <t>Maintenance cost forecast for Project 2</t>
  </si>
  <si>
    <t>Revenue Costs for 5 Years:</t>
  </si>
  <si>
    <t>Maintenance Costs</t>
  </si>
  <si>
    <t>Revenue Forecast for 5 years :</t>
  </si>
  <si>
    <t>Calculated moving averages of maintenance cost to estimate the maintenance cost for year 4 and 5 for project 1 as well as for project 2</t>
  </si>
  <si>
    <t>Similarly calculated moving averages of revenue to forecast and estimate the revenue for year 4 and 5 for project 1 as well as for project 2</t>
  </si>
  <si>
    <t>Revenue of project 1 using left values</t>
  </si>
  <si>
    <t>Revenue of Project 2 using right values</t>
  </si>
  <si>
    <t>Assumed inflation rate</t>
  </si>
  <si>
    <t>Since cost outflow is too high as compared to cost inflow IRR is unable to be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</si>
</sst>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/>
    <xf numFmtId="8" fontId="0" fillId="0" borderId="0" xfId="0" applyNumberFormat="1"/>
    <xf numFmtId="44" fontId="0" fillId="0" borderId="0" xfId="1" applyFont="1"/>
    <xf numFmtId="0" fontId="2" fillId="0" borderId="0" xfId="0" applyFont="1"/>
    <xf numFmtId="3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8" fontId="0" fillId="2" borderId="2" xfId="0" applyNumberFormat="1" applyFill="1" applyBorder="1"/>
    <xf numFmtId="9" fontId="0" fillId="2" borderId="2" xfId="0" applyNumberFormat="1" applyFill="1" applyBorder="1"/>
    <xf numFmtId="0" fontId="0" fillId="3" borderId="1" xfId="0" applyFill="1" applyBorder="1"/>
    <xf numFmtId="8" fontId="0" fillId="2" borderId="3" xfId="0" applyNumberFormat="1" applyFill="1" applyBorder="1"/>
    <xf numFmtId="8" fontId="0" fillId="2" borderId="0" xfId="0" applyNumberFormat="1" applyFill="1" applyBorder="1"/>
    <xf numFmtId="8" fontId="0" fillId="4" borderId="2" xfId="0" applyNumberFormat="1" applyFill="1" applyBorder="1"/>
    <xf numFmtId="8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8" fontId="0" fillId="0" borderId="8" xfId="0" applyNumberFormat="1" applyBorder="1"/>
    <xf numFmtId="8" fontId="0" fillId="4" borderId="0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4" fontId="0" fillId="0" borderId="0" xfId="0" applyNumberFormat="1" applyBorder="1"/>
    <xf numFmtId="8" fontId="0" fillId="0" borderId="0" xfId="0" applyNumberFormat="1" applyBorder="1"/>
    <xf numFmtId="44" fontId="0" fillId="0" borderId="0" xfId="1" applyFont="1" applyBorder="1"/>
    <xf numFmtId="8" fontId="0" fillId="5" borderId="8" xfId="0" applyNumberFormat="1" applyFill="1" applyBorder="1"/>
    <xf numFmtId="8" fontId="0" fillId="0" borderId="7" xfId="0" applyNumberFormat="1" applyBorder="1"/>
    <xf numFmtId="8" fontId="0" fillId="5" borderId="9" xfId="0" applyNumberFormat="1" applyFill="1" applyBorder="1"/>
    <xf numFmtId="8" fontId="0" fillId="0" borderId="18" xfId="0" applyNumberFormat="1" applyBorder="1"/>
    <xf numFmtId="8" fontId="0" fillId="0" borderId="9" xfId="0" applyNumberFormat="1" applyBorder="1"/>
    <xf numFmtId="8" fontId="0" fillId="0" borderId="2" xfId="1" applyNumberFormat="1" applyFont="1" applyBorder="1"/>
    <xf numFmtId="8" fontId="0" fillId="0" borderId="18" xfId="1" applyNumberFormat="1" applyFont="1" applyBorder="1"/>
    <xf numFmtId="8" fontId="0" fillId="0" borderId="8" xfId="1" applyNumberFormat="1" applyFont="1" applyBorder="1"/>
    <xf numFmtId="8" fontId="0" fillId="0" borderId="9" xfId="1" applyNumberFormat="1" applyFont="1" applyBorder="1"/>
    <xf numFmtId="8" fontId="0" fillId="0" borderId="13" xfId="1" applyNumberFormat="1" applyFont="1" applyBorder="1"/>
    <xf numFmtId="8" fontId="0" fillId="0" borderId="14" xfId="1" applyNumberFormat="1" applyFont="1" applyBorder="1"/>
    <xf numFmtId="8" fontId="0" fillId="5" borderId="14" xfId="1" applyNumberFormat="1" applyFont="1" applyFill="1" applyBorder="1"/>
    <xf numFmtId="8" fontId="0" fillId="5" borderId="15" xfId="1" applyNumberFormat="1" applyFont="1" applyFill="1" applyBorder="1"/>
    <xf numFmtId="40" fontId="0" fillId="4" borderId="7" xfId="0" applyNumberFormat="1" applyFill="1" applyBorder="1"/>
    <xf numFmtId="40" fontId="0" fillId="0" borderId="8" xfId="0" applyNumberFormat="1" applyBorder="1"/>
    <xf numFmtId="40" fontId="0" fillId="5" borderId="8" xfId="0" applyNumberFormat="1" applyFill="1" applyBorder="1"/>
    <xf numFmtId="40" fontId="0" fillId="5" borderId="9" xfId="0" applyNumberFormat="1" applyFill="1" applyBorder="1"/>
    <xf numFmtId="40" fontId="0" fillId="0" borderId="18" xfId="0" applyNumberFormat="1" applyBorder="1"/>
    <xf numFmtId="40" fontId="0" fillId="0" borderId="18" xfId="1" applyNumberFormat="1" applyFont="1" applyBorder="1"/>
    <xf numFmtId="40" fontId="0" fillId="0" borderId="9" xfId="0" applyNumberFormat="1" applyBorder="1"/>
    <xf numFmtId="40" fontId="0" fillId="0" borderId="9" xfId="1" applyNumberFormat="1" applyFont="1" applyBorder="1"/>
    <xf numFmtId="0" fontId="0" fillId="0" borderId="0" xfId="0" applyBorder="1"/>
    <xf numFmtId="0" fontId="0" fillId="0" borderId="20" xfId="0" applyBorder="1"/>
    <xf numFmtId="0" fontId="2" fillId="0" borderId="0" xfId="0" applyFont="1" applyBorder="1"/>
    <xf numFmtId="0" fontId="2" fillId="0" borderId="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8" fontId="0" fillId="0" borderId="14" xfId="0" applyNumberFormat="1" applyBorder="1"/>
    <xf numFmtId="8" fontId="0" fillId="0" borderId="20" xfId="0" applyNumberFormat="1" applyBorder="1"/>
    <xf numFmtId="10" fontId="0" fillId="0" borderId="0" xfId="0" applyNumberFormat="1" applyBorder="1"/>
    <xf numFmtId="10" fontId="0" fillId="0" borderId="20" xfId="0" applyNumberFormat="1" applyBorder="1"/>
    <xf numFmtId="8" fontId="0" fillId="0" borderId="15" xfId="0" applyNumberFormat="1" applyBorder="1"/>
    <xf numFmtId="0" fontId="2" fillId="0" borderId="16" xfId="0" applyFont="1" applyBorder="1"/>
    <xf numFmtId="0" fontId="2" fillId="0" borderId="10" xfId="0" applyFont="1" applyBorder="1"/>
    <xf numFmtId="0" fontId="2" fillId="0" borderId="13" xfId="0" applyFont="1" applyBorder="1"/>
    <xf numFmtId="0" fontId="2" fillId="0" borderId="20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7" xfId="0" applyFont="1" applyBorder="1"/>
    <xf numFmtId="0" fontId="2" fillId="0" borderId="7" xfId="0" applyFont="1" applyBorder="1"/>
    <xf numFmtId="0" fontId="2" fillId="0" borderId="19" xfId="0" applyFont="1" applyBorder="1" applyAlignment="1">
      <alignment horizontal="center" wrapText="1"/>
    </xf>
    <xf numFmtId="8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0" xfId="0" applyFont="1" applyFill="1" applyBorder="1"/>
    <xf numFmtId="0" fontId="0" fillId="6" borderId="0" xfId="0" applyFill="1" applyBorder="1"/>
    <xf numFmtId="40" fontId="0" fillId="6" borderId="8" xfId="0" applyNumberFormat="1" applyFill="1" applyBorder="1"/>
    <xf numFmtId="40" fontId="0" fillId="6" borderId="9" xfId="0" applyNumberFormat="1" applyFill="1" applyBorder="1"/>
    <xf numFmtId="8" fontId="0" fillId="6" borderId="8" xfId="0" applyNumberFormat="1" applyFill="1" applyBorder="1"/>
    <xf numFmtId="8" fontId="0" fillId="6" borderId="9" xfId="0" applyNumberFormat="1" applyFill="1" applyBorder="1"/>
    <xf numFmtId="8" fontId="0" fillId="6" borderId="2" xfId="0" applyNumberFormat="1" applyFill="1" applyBorder="1"/>
    <xf numFmtId="8" fontId="0" fillId="6" borderId="14" xfId="1" applyNumberFormat="1" applyFont="1" applyFill="1" applyBorder="1"/>
    <xf numFmtId="8" fontId="0" fillId="6" borderId="15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Maintenance vs Revenue - Project 1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095277777777778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Forecast!$D$14</c:f>
              <c:strCache>
                <c:ptCount val="1"/>
                <c:pt idx="0">
                  <c:v>Mainteance Costs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Forecast!$C$15:$C$19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Forecast!$D$15:$D$19</c:f>
              <c:numCache>
                <c:formatCode>"$"#,##0.00_);[Red]\("$"#,##0.00\)</c:formatCode>
                <c:ptCount val="5"/>
                <c:pt idx="0">
                  <c:v>7210000</c:v>
                </c:pt>
                <c:pt idx="1">
                  <c:v>6185000</c:v>
                </c:pt>
                <c:pt idx="2">
                  <c:v>5722500</c:v>
                </c:pt>
                <c:pt idx="3">
                  <c:v>6372500</c:v>
                </c:pt>
                <c:pt idx="4">
                  <c:v>6093333.333333333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D-444D-8765-76180D51FFC3}"/>
            </c:ext>
          </c:extLst>
        </c:ser>
        <c:ser>
          <c:idx val="1"/>
          <c:order val="1"/>
          <c:tx>
            <c:strRef>
              <c:f>Forecast!$E$14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Forecast!$C$15:$C$19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Forecast!$E$15:$E$19</c:f>
              <c:numCache>
                <c:formatCode>"$"#,##0.00_);[Red]\("$"#,##0.00\)</c:formatCode>
                <c:ptCount val="5"/>
                <c:pt idx="0">
                  <c:v>39600000</c:v>
                </c:pt>
                <c:pt idx="1">
                  <c:v>7800000</c:v>
                </c:pt>
                <c:pt idx="2">
                  <c:v>-2880000</c:v>
                </c:pt>
                <c:pt idx="3">
                  <c:v>14840000</c:v>
                </c:pt>
                <c:pt idx="4">
                  <c:v>6586666.666666667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D-444D-8765-76180D51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15344"/>
        <c:axId val="522701880"/>
      </c:lineChart>
      <c:catAx>
        <c:axId val="4414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1880"/>
        <c:crosses val="autoZero"/>
        <c:auto val="1"/>
        <c:lblAlgn val="ctr"/>
        <c:lblOffset val="100"/>
        <c:noMultiLvlLbl val="0"/>
      </c:catAx>
      <c:valAx>
        <c:axId val="5227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Maintenance vs Revenue - Project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Forecast!$K$14</c:f>
              <c:strCache>
                <c:ptCount val="1"/>
                <c:pt idx="0">
                  <c:v>Maintenance Costs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Forecast!$J$15:$J$19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Forecast!$K$15:$K$19</c:f>
              <c:numCache>
                <c:formatCode>"$"#,##0.00_);[Red]\("$"#,##0.00\)</c:formatCode>
                <c:ptCount val="5"/>
                <c:pt idx="0">
                  <c:v>35450000</c:v>
                </c:pt>
                <c:pt idx="1">
                  <c:v>34450000</c:v>
                </c:pt>
                <c:pt idx="2">
                  <c:v>33850000</c:v>
                </c:pt>
                <c:pt idx="3">
                  <c:v>34583333.333333336</c:v>
                </c:pt>
                <c:pt idx="4">
                  <c:v>34294444.444444448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F-4555-ACB5-6EFC682B90D5}"/>
            </c:ext>
          </c:extLst>
        </c:ser>
        <c:ser>
          <c:idx val="1"/>
          <c:order val="1"/>
          <c:tx>
            <c:strRef>
              <c:f>Forecast!$L$14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Forecast!$J$15:$J$19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Forecast!$L$15:$L$19</c:f>
              <c:numCache>
                <c:formatCode>"$"#,##0.00_);[Red]\("$"#,##0.00\)</c:formatCode>
                <c:ptCount val="5"/>
                <c:pt idx="0">
                  <c:v>-2175000</c:v>
                </c:pt>
                <c:pt idx="1">
                  <c:v>12450000</c:v>
                </c:pt>
                <c:pt idx="2">
                  <c:v>8115000</c:v>
                </c:pt>
                <c:pt idx="3">
                  <c:v>6130000</c:v>
                </c:pt>
                <c:pt idx="4">
                  <c:v>8898333.333333334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F-4555-ACB5-6EFC682B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287736"/>
        <c:axId val="529285496"/>
      </c:lineChart>
      <c:catAx>
        <c:axId val="5292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5496"/>
        <c:crosses val="autoZero"/>
        <c:auto val="1"/>
        <c:lblAlgn val="ctr"/>
        <c:lblOffset val="100"/>
        <c:noMultiLvlLbl val="0"/>
      </c:catAx>
      <c:valAx>
        <c:axId val="5292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Forecast!$B$37</c:f>
              <c:strCache>
                <c:ptCount val="1"/>
                <c:pt idx="0">
                  <c:v>Revenue of project 1 using left values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Forecast!$B$39:$B$43</c:f>
              <c:numCache>
                <c:formatCode>#,##0.00_);[Red]\(#,##0.00\)</c:formatCode>
                <c:ptCount val="5"/>
                <c:pt idx="0">
                  <c:v>39600000</c:v>
                </c:pt>
                <c:pt idx="1">
                  <c:v>7800000</c:v>
                </c:pt>
                <c:pt idx="2">
                  <c:v>-2880000</c:v>
                </c:pt>
                <c:pt idx="3">
                  <c:v>14840000</c:v>
                </c:pt>
                <c:pt idx="4">
                  <c:v>6586666.666666667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B69-8C56-8F8654FE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556020408"/>
        <c:axId val="556026808"/>
      </c:barChart>
      <c:lineChart>
        <c:grouping val="standard"/>
        <c:varyColors val="0"/>
        <c:ser>
          <c:idx val="1"/>
          <c:order val="1"/>
          <c:tx>
            <c:strRef>
              <c:f>Forecast!$C$37</c:f>
              <c:strCache>
                <c:ptCount val="1"/>
                <c:pt idx="0">
                  <c:v>Revenue of Project 2 using right values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Forecast!$C$39:$C$43</c:f>
              <c:numCache>
                <c:formatCode>#,##0.00_);[Red]\(#,##0.00\)</c:formatCode>
                <c:ptCount val="5"/>
                <c:pt idx="0">
                  <c:v>-2175000</c:v>
                </c:pt>
                <c:pt idx="1">
                  <c:v>12450000</c:v>
                </c:pt>
                <c:pt idx="2">
                  <c:v>8115000</c:v>
                </c:pt>
                <c:pt idx="3">
                  <c:v>6130000</c:v>
                </c:pt>
                <c:pt idx="4">
                  <c:v>8898333.333333334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E-4B69-8C56-8F8654FE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26416"/>
        <c:axId val="398228656"/>
      </c:lineChart>
      <c:catAx>
        <c:axId val="556020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6808"/>
        <c:crosses val="autoZero"/>
        <c:auto val="1"/>
        <c:lblAlgn val="ctr"/>
        <c:lblOffset val="100"/>
        <c:noMultiLvlLbl val="0"/>
      </c:catAx>
      <c:valAx>
        <c:axId val="556026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0408"/>
        <c:crosses val="autoZero"/>
        <c:crossBetween val="between"/>
      </c:valAx>
      <c:valAx>
        <c:axId val="398228656"/>
        <c:scaling>
          <c:orientation val="minMax"/>
        </c:scaling>
        <c:delete val="0"/>
        <c:axPos val="r"/>
        <c:numFmt formatCode="#,##0.00_);[Red]\(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6416"/>
        <c:crosses val="max"/>
        <c:crossBetween val="between"/>
      </c:valAx>
      <c:catAx>
        <c:axId val="39822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398228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1089660</xdr:colOff>
      <xdr:row>19</xdr:row>
      <xdr:rowOff>175260</xdr:rowOff>
    </xdr:from>
    <xdr:to>
      <xdr:col>5</xdr:col>
      <xdr:colOff>53340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2986B-19AF-494B-95EC-F40730986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20</xdr:row>
      <xdr:rowOff>0</xdr:rowOff>
    </xdr:from>
    <xdr:to>
      <xdr:col>13</xdr:col>
      <xdr:colOff>205740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844C2-E09C-4828-A873-5CF939D75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115748</xdr:colOff>
      <xdr:row>36</xdr:row>
      <xdr:rowOff>123366</xdr:rowOff>
    </xdr:from>
    <xdr:to>
      <xdr:col>10</xdr:col>
      <xdr:colOff>527614</xdr:colOff>
      <xdr:row>59</xdr:row>
      <xdr:rowOff>38582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7FD894-B34E-4F69-A056-396C5F70C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Q12" sqref="Q12"/>
    </sheetView>
  </sheetViews>
  <sheetFormatPr defaultRowHeight="14.4" x14ac:dyDescent="0.3"/>
  <cols>
    <col min="2" max="2" width="13.109375" customWidth="1"/>
    <col min="3" max="3" width="12.77734375" bestFit="1" customWidth="1"/>
  </cols>
  <sheetData>
    <row r="1" spans="1:15" x14ac:dyDescent="0.3">
      <c r="A1" s="7" t="s">
        <v>53</v>
      </c>
    </row>
    <row r="2" spans="1:15" x14ac:dyDescent="0.3">
      <c r="A2" s="7" t="s">
        <v>52</v>
      </c>
    </row>
    <row r="4" spans="1:15" x14ac:dyDescent="0.3">
      <c r="C4" t="s">
        <v>20</v>
      </c>
    </row>
    <row r="5" spans="1:15" x14ac:dyDescent="0.3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</row>
    <row r="6" spans="1:15" x14ac:dyDescent="0.3">
      <c r="A6" t="s">
        <v>21</v>
      </c>
      <c r="B6" t="s">
        <v>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O6" s="7" t="s">
        <v>22</v>
      </c>
    </row>
    <row r="7" spans="1:15" x14ac:dyDescent="0.3">
      <c r="B7" t="s">
        <v>23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5" x14ac:dyDescent="0.3">
      <c r="B8" t="s">
        <v>24</v>
      </c>
      <c r="C8">
        <f>SUM(C6:C7)</f>
        <v>0</v>
      </c>
      <c r="D8">
        <f t="shared" ref="D8:M8" si="0">SUM(D6:D7)</f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</row>
    <row r="10" spans="1:15" x14ac:dyDescent="0.3">
      <c r="A10" t="s">
        <v>25</v>
      </c>
      <c r="B10" t="s">
        <v>26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O10" s="7" t="s">
        <v>27</v>
      </c>
    </row>
    <row r="12" spans="1:15" x14ac:dyDescent="0.3">
      <c r="A12" t="s">
        <v>28</v>
      </c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10"/>
      <c r="O12" s="7" t="s">
        <v>54</v>
      </c>
    </row>
    <row r="14" spans="1:15" ht="15" thickBot="1" x14ac:dyDescent="0.35"/>
    <row r="15" spans="1:15" ht="15" thickBot="1" x14ac:dyDescent="0.35">
      <c r="B15" t="s">
        <v>1</v>
      </c>
      <c r="C15" s="14"/>
      <c r="E15" s="7" t="s">
        <v>29</v>
      </c>
    </row>
    <row r="17" spans="2:5" x14ac:dyDescent="0.3">
      <c r="B17" t="s">
        <v>30</v>
      </c>
      <c r="C17" s="12"/>
      <c r="E17" s="7" t="s">
        <v>31</v>
      </c>
    </row>
    <row r="19" spans="2:5" x14ac:dyDescent="0.3">
      <c r="B19" t="s">
        <v>32</v>
      </c>
      <c r="C19" s="12"/>
      <c r="E19" s="7" t="s">
        <v>33</v>
      </c>
    </row>
    <row r="21" spans="2:5" x14ac:dyDescent="0.3">
      <c r="B21" t="s">
        <v>34</v>
      </c>
      <c r="C21" s="13"/>
      <c r="E21" s="7" t="s">
        <v>55</v>
      </c>
    </row>
    <row r="24" spans="2:5" x14ac:dyDescent="0.3">
      <c r="C2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3AB2-4A56-413B-8D0A-3FB95AE95C0B}">
  <dimension ref="A1:P23"/>
  <sheetViews>
    <sheetView workbookViewId="0">
      <selection activeCell="A2" sqref="A2"/>
    </sheetView>
  </sheetViews>
  <sheetFormatPr defaultRowHeight="14.4" x14ac:dyDescent="0.3"/>
  <cols>
    <col min="1" max="1" width="14.33203125" customWidth="1"/>
    <col min="3" max="3" width="13.77734375" bestFit="1" customWidth="1"/>
    <col min="4" max="4" width="13.44140625" bestFit="1" customWidth="1"/>
    <col min="5" max="5" width="12.77734375" bestFit="1" customWidth="1"/>
    <col min="6" max="6" width="9.6640625" bestFit="1" customWidth="1"/>
  </cols>
  <sheetData>
    <row r="1" spans="1:16" x14ac:dyDescent="0.3">
      <c r="A1" s="7" t="s">
        <v>51</v>
      </c>
    </row>
    <row r="2" spans="1:16" x14ac:dyDescent="0.3">
      <c r="A2" s="7" t="s">
        <v>52</v>
      </c>
    </row>
    <row r="5" spans="1:16" x14ac:dyDescent="0.3">
      <c r="A5" t="s">
        <v>0</v>
      </c>
      <c r="B5" s="1" t="s">
        <v>1</v>
      </c>
      <c r="C5" s="1" t="s">
        <v>2</v>
      </c>
      <c r="D5" t="s">
        <v>3</v>
      </c>
      <c r="E5" s="1" t="s">
        <v>4</v>
      </c>
      <c r="F5" s="1" t="s">
        <v>5</v>
      </c>
      <c r="L5" s="2" t="s">
        <v>6</v>
      </c>
    </row>
    <row r="6" spans="1:16" x14ac:dyDescent="0.3">
      <c r="A6" t="s">
        <v>7</v>
      </c>
      <c r="B6" s="9"/>
      <c r="C6" s="8"/>
      <c r="D6" t="s">
        <v>8</v>
      </c>
      <c r="E6" s="3">
        <v>5500000</v>
      </c>
      <c r="F6" s="8"/>
      <c r="L6" t="s">
        <v>9</v>
      </c>
    </row>
    <row r="7" spans="1:16" x14ac:dyDescent="0.3">
      <c r="A7" t="s">
        <v>10</v>
      </c>
      <c r="B7" s="9"/>
      <c r="C7" s="8"/>
      <c r="D7" t="s">
        <v>11</v>
      </c>
      <c r="E7" s="3">
        <v>5500000</v>
      </c>
      <c r="F7" s="8"/>
      <c r="L7" t="s">
        <v>12</v>
      </c>
    </row>
    <row r="8" spans="1:16" x14ac:dyDescent="0.3">
      <c r="A8" t="s">
        <v>13</v>
      </c>
      <c r="B8" s="9"/>
      <c r="C8" s="8"/>
      <c r="D8" t="s">
        <v>11</v>
      </c>
      <c r="E8" s="3">
        <v>5500000</v>
      </c>
      <c r="F8" s="8"/>
      <c r="L8" t="s">
        <v>14</v>
      </c>
    </row>
    <row r="9" spans="1:16" x14ac:dyDescent="0.3">
      <c r="F9" s="4"/>
      <c r="L9" t="s">
        <v>15</v>
      </c>
    </row>
    <row r="11" spans="1:16" x14ac:dyDescent="0.3">
      <c r="A11" t="s">
        <v>16</v>
      </c>
      <c r="B11" s="1">
        <v>2.4400000000000002E-2</v>
      </c>
      <c r="C11" s="7" t="s">
        <v>44</v>
      </c>
    </row>
    <row r="12" spans="1:16" x14ac:dyDescent="0.3">
      <c r="B12" s="1"/>
      <c r="C12" s="7"/>
    </row>
    <row r="13" spans="1:16" x14ac:dyDescent="0.3">
      <c r="C13" t="s">
        <v>17</v>
      </c>
      <c r="D13" t="s">
        <v>50</v>
      </c>
    </row>
    <row r="14" spans="1:16" x14ac:dyDescent="0.3">
      <c r="A14" t="s">
        <v>0</v>
      </c>
      <c r="B14" t="s">
        <v>5</v>
      </c>
      <c r="C14" t="s">
        <v>18</v>
      </c>
      <c r="D14" t="s">
        <v>49</v>
      </c>
      <c r="E14" t="s">
        <v>19</v>
      </c>
    </row>
    <row r="15" spans="1:16" x14ac:dyDescent="0.3">
      <c r="A15" t="s">
        <v>7</v>
      </c>
      <c r="B15" s="3">
        <f>F6</f>
        <v>0</v>
      </c>
      <c r="C15" s="5"/>
      <c r="D15" s="6">
        <v>5500000</v>
      </c>
      <c r="E15" s="5">
        <f>C15+D15</f>
        <v>5500000</v>
      </c>
      <c r="L15" t="s">
        <v>36</v>
      </c>
    </row>
    <row r="16" spans="1:16" x14ac:dyDescent="0.3">
      <c r="A16" t="s">
        <v>10</v>
      </c>
      <c r="B16" s="3">
        <f>F7</f>
        <v>0</v>
      </c>
      <c r="C16" s="5"/>
      <c r="D16" s="6">
        <v>5500000</v>
      </c>
      <c r="E16" s="5">
        <f>C16+D16</f>
        <v>5500000</v>
      </c>
      <c r="L16" t="s">
        <v>37</v>
      </c>
      <c r="P16" t="s">
        <v>39</v>
      </c>
    </row>
    <row r="17" spans="1:12" x14ac:dyDescent="0.3">
      <c r="A17" t="s">
        <v>13</v>
      </c>
      <c r="B17" s="3">
        <f>F8</f>
        <v>0</v>
      </c>
      <c r="C17" s="5"/>
      <c r="D17" s="6">
        <v>5500000</v>
      </c>
      <c r="E17" s="5">
        <f>C17+D17</f>
        <v>5500000</v>
      </c>
      <c r="L17" t="s">
        <v>38</v>
      </c>
    </row>
    <row r="18" spans="1:12" x14ac:dyDescent="0.3">
      <c r="L18" t="s">
        <v>40</v>
      </c>
    </row>
    <row r="19" spans="1:12" x14ac:dyDescent="0.3">
      <c r="L19" t="s">
        <v>41</v>
      </c>
    </row>
    <row r="20" spans="1:12" x14ac:dyDescent="0.3">
      <c r="A20" s="7" t="s">
        <v>43</v>
      </c>
      <c r="L20" t="s">
        <v>42</v>
      </c>
    </row>
    <row r="21" spans="1:12" x14ac:dyDescent="0.3">
      <c r="A21" s="7" t="s">
        <v>46</v>
      </c>
      <c r="L21" t="s">
        <v>45</v>
      </c>
    </row>
    <row r="22" spans="1:12" x14ac:dyDescent="0.3">
      <c r="A22" s="7" t="s">
        <v>47</v>
      </c>
    </row>
    <row r="23" spans="1:12" x14ac:dyDescent="0.3">
      <c r="A23" s="7" t="s">
        <v>48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0958-5A07-4928-94D7-EAFCF605D667}">
  <dimension ref="A1:U20"/>
  <sheetViews>
    <sheetView tabSelected="1" zoomScale="88" workbookViewId="0">
      <selection activeCell="H8" sqref="H8"/>
    </sheetView>
  </sheetViews>
  <sheetFormatPr defaultRowHeight="14.4" x14ac:dyDescent="0.3"/>
  <cols>
    <col min="1" max="1" width="13.5546875" customWidth="1"/>
    <col min="2" max="2" width="15" customWidth="1"/>
    <col min="3" max="3" width="14.109375" bestFit="1" customWidth="1"/>
    <col min="4" max="4" width="13.6640625" bestFit="1" customWidth="1"/>
    <col min="5" max="5" width="14.109375" customWidth="1"/>
    <col min="6" max="6" width="14" customWidth="1"/>
    <col min="7" max="7" width="13.21875" customWidth="1"/>
    <col min="10" max="10" width="24.5546875" customWidth="1"/>
    <col min="11" max="11" width="14.6640625" bestFit="1" customWidth="1"/>
    <col min="19" max="20" width="14.109375" bestFit="1" customWidth="1"/>
    <col min="21" max="21" width="13.6640625" bestFit="1" customWidth="1"/>
  </cols>
  <sheetData>
    <row r="1" spans="1:21" x14ac:dyDescent="0.3">
      <c r="A1" s="24"/>
      <c r="B1" s="25"/>
      <c r="C1" s="25"/>
      <c r="D1" s="25"/>
      <c r="E1" s="25"/>
      <c r="F1" s="25"/>
      <c r="G1" s="25"/>
      <c r="H1" s="25"/>
      <c r="I1" s="26"/>
      <c r="J1" s="66" t="s">
        <v>64</v>
      </c>
      <c r="K1" s="25"/>
      <c r="L1" s="25"/>
      <c r="M1" s="25"/>
      <c r="N1" s="25"/>
      <c r="O1" s="25"/>
      <c r="P1" s="26"/>
      <c r="Q1" s="66" t="s">
        <v>78</v>
      </c>
      <c r="R1" s="71"/>
      <c r="S1" s="25"/>
      <c r="T1" s="25"/>
      <c r="U1" s="26"/>
    </row>
    <row r="2" spans="1:21" x14ac:dyDescent="0.3">
      <c r="A2" s="65" t="s">
        <v>82</v>
      </c>
      <c r="B2" s="55"/>
      <c r="C2" s="55"/>
      <c r="D2" s="55"/>
      <c r="E2" s="55"/>
      <c r="F2" s="55"/>
      <c r="G2" s="55"/>
      <c r="H2" s="55"/>
      <c r="I2" s="56"/>
      <c r="J2" s="65"/>
      <c r="K2" s="55"/>
      <c r="L2" s="55"/>
      <c r="M2" s="55"/>
      <c r="N2" s="55"/>
      <c r="O2" s="55"/>
      <c r="P2" s="56"/>
      <c r="Q2" s="65"/>
      <c r="R2" s="57" t="s">
        <v>60</v>
      </c>
      <c r="S2" s="57">
        <v>1</v>
      </c>
      <c r="T2" s="57">
        <v>2</v>
      </c>
      <c r="U2" s="68">
        <v>3</v>
      </c>
    </row>
    <row r="3" spans="1:21" x14ac:dyDescent="0.3">
      <c r="A3" s="30"/>
      <c r="B3" s="55"/>
      <c r="C3" s="55"/>
      <c r="D3" s="55"/>
      <c r="E3" s="55"/>
      <c r="F3" s="55"/>
      <c r="G3" s="55"/>
      <c r="H3" s="55"/>
      <c r="I3" s="56"/>
      <c r="J3" s="65" t="s">
        <v>65</v>
      </c>
      <c r="K3" s="32">
        <v>-1000000</v>
      </c>
      <c r="L3" s="55"/>
      <c r="M3" s="55"/>
      <c r="N3" s="55"/>
      <c r="O3" s="55"/>
      <c r="P3" s="56"/>
      <c r="Q3" s="65" t="s">
        <v>79</v>
      </c>
      <c r="R3" s="57"/>
      <c r="S3" s="55">
        <v>60000</v>
      </c>
      <c r="T3" s="55">
        <v>24000</v>
      </c>
      <c r="U3" s="56">
        <v>4800</v>
      </c>
    </row>
    <row r="4" spans="1:21" x14ac:dyDescent="0.3">
      <c r="A4" s="30"/>
      <c r="B4" s="57" t="s">
        <v>20</v>
      </c>
      <c r="C4" s="57"/>
      <c r="D4" s="57"/>
      <c r="E4" s="57"/>
      <c r="F4" s="55"/>
      <c r="G4" s="55"/>
      <c r="H4" s="55"/>
      <c r="I4" s="56"/>
      <c r="J4" s="65" t="s">
        <v>66</v>
      </c>
      <c r="K4" s="32">
        <v>-2000000</v>
      </c>
      <c r="L4" s="55"/>
      <c r="M4" s="55"/>
      <c r="N4" s="55"/>
      <c r="O4" s="55"/>
      <c r="P4" s="56"/>
      <c r="Q4" s="65" t="s">
        <v>1</v>
      </c>
      <c r="R4" s="57"/>
      <c r="S4" s="32">
        <v>1000</v>
      </c>
      <c r="T4" s="32">
        <v>1000</v>
      </c>
      <c r="U4" s="61">
        <v>1000</v>
      </c>
    </row>
    <row r="5" spans="1:21" x14ac:dyDescent="0.3">
      <c r="A5" s="30"/>
      <c r="B5" s="57">
        <v>0</v>
      </c>
      <c r="C5" s="57">
        <v>1</v>
      </c>
      <c r="D5" s="57">
        <v>2</v>
      </c>
      <c r="E5" s="57">
        <v>3</v>
      </c>
      <c r="F5" s="80">
        <v>4</v>
      </c>
      <c r="G5" s="80">
        <v>5</v>
      </c>
      <c r="H5" s="55"/>
      <c r="I5" s="56"/>
      <c r="J5" s="65" t="s">
        <v>67</v>
      </c>
      <c r="K5" s="32">
        <v>-5000000</v>
      </c>
      <c r="L5" s="55"/>
      <c r="M5" s="55"/>
      <c r="N5" s="55"/>
      <c r="O5" s="55"/>
      <c r="P5" s="56"/>
      <c r="Q5" s="65" t="s">
        <v>80</v>
      </c>
      <c r="R5" s="57"/>
      <c r="S5" s="62">
        <v>0.1</v>
      </c>
      <c r="T5" s="62">
        <v>0.3</v>
      </c>
      <c r="U5" s="63">
        <v>0.6</v>
      </c>
    </row>
    <row r="6" spans="1:21" x14ac:dyDescent="0.3">
      <c r="A6" s="65" t="s">
        <v>4</v>
      </c>
      <c r="B6" s="12">
        <v>-21250000</v>
      </c>
      <c r="C6" s="12"/>
      <c r="D6" s="12"/>
      <c r="E6" s="12"/>
      <c r="F6" s="81"/>
      <c r="G6" s="81"/>
      <c r="H6" s="55"/>
      <c r="I6" s="56"/>
      <c r="J6" s="65" t="s">
        <v>58</v>
      </c>
      <c r="K6" s="32">
        <v>-10000000</v>
      </c>
      <c r="L6" s="55"/>
      <c r="M6" s="55"/>
      <c r="N6" s="55"/>
      <c r="O6" s="55"/>
      <c r="P6" s="56"/>
      <c r="Q6" s="65" t="s">
        <v>59</v>
      </c>
      <c r="R6" s="57"/>
      <c r="S6" s="32">
        <f>S3*(S4-(S5*S4))</f>
        <v>54000000</v>
      </c>
      <c r="T6" s="32">
        <f t="shared" ref="T6:U6" si="0">T3*(T4-(T5*T4))</f>
        <v>16800000</v>
      </c>
      <c r="U6" s="61">
        <f t="shared" si="0"/>
        <v>1920000</v>
      </c>
    </row>
    <row r="7" spans="1:21" ht="15" thickBot="1" x14ac:dyDescent="0.35">
      <c r="A7" s="65" t="s">
        <v>23</v>
      </c>
      <c r="B7" s="12"/>
      <c r="C7" s="12">
        <f>SUM(K13,K16,K19,K20)</f>
        <v>-7210000</v>
      </c>
      <c r="D7" s="12">
        <f>SUM(K14,K17,K19,K20)</f>
        <v>-6185000</v>
      </c>
      <c r="E7" s="12">
        <f>SUM(K15,K18,K19,K20)</f>
        <v>-5722500</v>
      </c>
      <c r="F7" s="82">
        <f>AVERAGE(C7:E7)</f>
        <v>-6372500</v>
      </c>
      <c r="G7" s="83">
        <f>AVERAGE(D7:F7)</f>
        <v>-6093333.333333333</v>
      </c>
      <c r="H7" s="55"/>
      <c r="I7" s="56"/>
      <c r="J7" s="65" t="s">
        <v>56</v>
      </c>
      <c r="K7" s="32">
        <v>-2000000</v>
      </c>
      <c r="L7" s="55"/>
      <c r="M7" s="55"/>
      <c r="N7" s="55"/>
      <c r="O7" s="55"/>
      <c r="P7" s="56"/>
      <c r="Q7" s="65"/>
      <c r="R7" s="57"/>
      <c r="S7" s="32"/>
      <c r="T7" s="32"/>
      <c r="U7" s="61"/>
    </row>
    <row r="8" spans="1:21" x14ac:dyDescent="0.3">
      <c r="A8" s="65"/>
      <c r="B8" s="32"/>
      <c r="C8" s="32"/>
      <c r="D8" s="32"/>
      <c r="E8" s="32"/>
      <c r="F8" s="55"/>
      <c r="G8" s="55"/>
      <c r="H8" s="55"/>
      <c r="I8" s="56"/>
      <c r="J8" s="65" t="s">
        <v>57</v>
      </c>
      <c r="K8" s="32">
        <v>-1250000</v>
      </c>
      <c r="L8" s="55"/>
      <c r="M8" s="55"/>
      <c r="N8" s="55"/>
      <c r="O8" s="55"/>
      <c r="P8" s="56"/>
      <c r="Q8" s="65" t="s">
        <v>81</v>
      </c>
      <c r="R8" s="57"/>
      <c r="S8" s="32">
        <f>24000*600</f>
        <v>14400000</v>
      </c>
      <c r="T8" s="32">
        <f>18000*500</f>
        <v>9000000</v>
      </c>
      <c r="U8" s="61">
        <f>12000*400</f>
        <v>4800000</v>
      </c>
    </row>
    <row r="9" spans="1:21" ht="15" thickBot="1" x14ac:dyDescent="0.35">
      <c r="A9" s="65" t="s">
        <v>83</v>
      </c>
      <c r="B9" s="32"/>
      <c r="C9" s="15">
        <v>39600000</v>
      </c>
      <c r="D9" s="15">
        <v>7800000</v>
      </c>
      <c r="E9" s="15">
        <v>-2880000</v>
      </c>
      <c r="F9" s="84">
        <f>AVERAGE(C9:E9)</f>
        <v>14840000</v>
      </c>
      <c r="G9" s="85">
        <f>AVERAGE(D9:F9)</f>
        <v>6586666.666666667</v>
      </c>
      <c r="H9" s="55"/>
      <c r="I9" s="56"/>
      <c r="J9" s="65" t="s">
        <v>62</v>
      </c>
      <c r="K9" s="32">
        <f>SUM(K3:K8)</f>
        <v>-21250000</v>
      </c>
      <c r="L9" s="55"/>
      <c r="M9" s="55"/>
      <c r="N9" s="55"/>
      <c r="O9" s="55"/>
      <c r="P9" s="56"/>
      <c r="Q9" s="67" t="s">
        <v>61</v>
      </c>
      <c r="R9" s="69"/>
      <c r="S9" s="60">
        <f>S6-S8</f>
        <v>39600000</v>
      </c>
      <c r="T9" s="60">
        <f t="shared" ref="T9:U9" si="1">T6-T8</f>
        <v>7800000</v>
      </c>
      <c r="U9" s="64">
        <f t="shared" si="1"/>
        <v>-2880000</v>
      </c>
    </row>
    <row r="10" spans="1:21" x14ac:dyDescent="0.3">
      <c r="A10" s="65" t="s">
        <v>28</v>
      </c>
      <c r="B10" s="12">
        <v>-21250000</v>
      </c>
      <c r="C10" s="12">
        <f>C9+C7</f>
        <v>32390000</v>
      </c>
      <c r="D10" s="12">
        <f>D9+D7</f>
        <v>1615000</v>
      </c>
      <c r="E10" s="12">
        <f>E9+E7</f>
        <v>-8602500</v>
      </c>
      <c r="F10" s="86">
        <f t="shared" ref="F10:G10" si="2">F9+F7</f>
        <v>8467500</v>
      </c>
      <c r="G10" s="86">
        <f t="shared" si="2"/>
        <v>493333.33333333395</v>
      </c>
      <c r="H10" s="55"/>
      <c r="I10" s="56"/>
      <c r="J10" s="65"/>
      <c r="K10" s="32"/>
      <c r="L10" s="55"/>
      <c r="M10" s="55"/>
      <c r="N10" s="55"/>
      <c r="O10" s="55"/>
      <c r="P10" s="56"/>
    </row>
    <row r="11" spans="1:21" ht="15" thickBot="1" x14ac:dyDescent="0.35">
      <c r="A11" s="65"/>
      <c r="B11" s="55"/>
      <c r="C11" s="55"/>
      <c r="D11" s="55"/>
      <c r="E11" s="55"/>
      <c r="F11" s="55"/>
      <c r="G11" s="55"/>
      <c r="H11" s="55"/>
      <c r="I11" s="56"/>
      <c r="J11" s="65" t="s">
        <v>23</v>
      </c>
      <c r="K11" s="32"/>
      <c r="L11" s="55"/>
      <c r="M11" s="55"/>
      <c r="N11" s="55"/>
      <c r="O11" s="55"/>
      <c r="P11" s="56"/>
    </row>
    <row r="12" spans="1:21" ht="15" thickBot="1" x14ac:dyDescent="0.35">
      <c r="A12" s="65" t="s">
        <v>1</v>
      </c>
      <c r="B12" s="14">
        <v>2.4400000000000002E-2</v>
      </c>
      <c r="C12" s="55"/>
      <c r="D12" s="57" t="s">
        <v>101</v>
      </c>
      <c r="E12" s="55"/>
      <c r="F12" s="55"/>
      <c r="G12" s="55"/>
      <c r="H12" s="55"/>
      <c r="I12" s="56"/>
      <c r="J12" s="65"/>
      <c r="K12" s="32"/>
      <c r="L12" s="55"/>
      <c r="M12" s="55"/>
      <c r="N12" s="55"/>
      <c r="O12" s="55"/>
      <c r="P12" s="56"/>
    </row>
    <row r="13" spans="1:21" x14ac:dyDescent="0.3">
      <c r="A13" s="65"/>
      <c r="B13" s="55"/>
      <c r="C13" s="55"/>
      <c r="D13" s="55"/>
      <c r="E13" s="55"/>
      <c r="F13" s="55"/>
      <c r="G13" s="55"/>
      <c r="H13" s="55"/>
      <c r="I13" s="56"/>
      <c r="J13" s="65" t="s">
        <v>68</v>
      </c>
      <c r="K13" s="32">
        <v>-100000</v>
      </c>
      <c r="L13" s="58" t="s">
        <v>76</v>
      </c>
      <c r="M13" s="58"/>
      <c r="N13" s="58"/>
      <c r="O13" s="58"/>
      <c r="P13" s="59"/>
    </row>
    <row r="14" spans="1:21" ht="13.8" customHeight="1" x14ac:dyDescent="0.3">
      <c r="A14" s="65" t="s">
        <v>30</v>
      </c>
      <c r="B14" s="12">
        <f>NPV(B12,C10:E10)</f>
        <v>25155168.787577733</v>
      </c>
      <c r="C14" s="55"/>
      <c r="D14" s="58" t="s">
        <v>31</v>
      </c>
      <c r="E14" s="58"/>
      <c r="F14" s="58"/>
      <c r="G14" s="58"/>
      <c r="H14" s="58"/>
      <c r="I14" s="59"/>
      <c r="J14" s="65" t="s">
        <v>69</v>
      </c>
      <c r="K14" s="32">
        <v>-200000</v>
      </c>
      <c r="L14" s="58"/>
      <c r="M14" s="58"/>
      <c r="N14" s="58"/>
      <c r="O14" s="58"/>
      <c r="P14" s="59"/>
    </row>
    <row r="15" spans="1:21" x14ac:dyDescent="0.3">
      <c r="A15" s="65"/>
      <c r="B15" s="55"/>
      <c r="C15" s="55"/>
      <c r="D15" s="58"/>
      <c r="E15" s="58"/>
      <c r="F15" s="58"/>
      <c r="G15" s="58"/>
      <c r="H15" s="58"/>
      <c r="I15" s="59"/>
      <c r="J15" s="65" t="s">
        <v>70</v>
      </c>
      <c r="K15" s="32">
        <v>-300000</v>
      </c>
      <c r="L15" s="58"/>
      <c r="M15" s="58"/>
      <c r="N15" s="58"/>
      <c r="O15" s="58"/>
      <c r="P15" s="59"/>
    </row>
    <row r="16" spans="1:21" x14ac:dyDescent="0.3">
      <c r="A16" s="65" t="s">
        <v>32</v>
      </c>
      <c r="B16" s="12">
        <f>B14+B10</f>
        <v>3905168.7875777334</v>
      </c>
      <c r="C16" s="55"/>
      <c r="D16" s="57" t="s">
        <v>33</v>
      </c>
      <c r="E16" s="55"/>
      <c r="F16" s="55"/>
      <c r="G16" s="55"/>
      <c r="H16" s="55"/>
      <c r="I16" s="56"/>
      <c r="J16" s="65" t="s">
        <v>71</v>
      </c>
      <c r="K16" s="32">
        <v>-2250000</v>
      </c>
      <c r="L16" s="58" t="s">
        <v>77</v>
      </c>
      <c r="M16" s="58"/>
      <c r="N16" s="58"/>
      <c r="O16" s="58"/>
      <c r="P16" s="59"/>
    </row>
    <row r="17" spans="1:16" x14ac:dyDescent="0.3">
      <c r="A17" s="65"/>
      <c r="B17" s="55"/>
      <c r="C17" s="55"/>
      <c r="D17" s="55"/>
      <c r="E17" s="55"/>
      <c r="F17" s="55"/>
      <c r="G17" s="55"/>
      <c r="H17" s="55"/>
      <c r="I17" s="56"/>
      <c r="J17" s="65" t="s">
        <v>72</v>
      </c>
      <c r="K17" s="32">
        <v>-1125000</v>
      </c>
      <c r="L17" s="58"/>
      <c r="M17" s="58"/>
      <c r="N17" s="58"/>
      <c r="O17" s="58"/>
      <c r="P17" s="59"/>
    </row>
    <row r="18" spans="1:16" x14ac:dyDescent="0.3">
      <c r="A18" s="65" t="s">
        <v>34</v>
      </c>
      <c r="B18" s="13">
        <f>IRR(B10:E10)</f>
        <v>0.36173218146327701</v>
      </c>
      <c r="C18" s="55"/>
      <c r="D18" s="57" t="s">
        <v>55</v>
      </c>
      <c r="E18" s="55"/>
      <c r="F18" s="55"/>
      <c r="G18" s="55"/>
      <c r="H18" s="55"/>
      <c r="I18" s="56"/>
      <c r="J18" s="65" t="s">
        <v>73</v>
      </c>
      <c r="K18" s="32">
        <v>-562500</v>
      </c>
      <c r="L18" s="58"/>
      <c r="M18" s="58"/>
      <c r="N18" s="58"/>
      <c r="O18" s="58"/>
      <c r="P18" s="59"/>
    </row>
    <row r="19" spans="1:16" x14ac:dyDescent="0.3">
      <c r="A19" s="30"/>
      <c r="B19" s="55"/>
      <c r="C19" s="55"/>
      <c r="D19" s="55"/>
      <c r="E19" s="55"/>
      <c r="F19" s="55"/>
      <c r="G19" s="55"/>
      <c r="H19" s="55"/>
      <c r="I19" s="56"/>
      <c r="J19" s="65" t="s">
        <v>63</v>
      </c>
      <c r="K19" s="32">
        <f>-6000*60</f>
        <v>-360000</v>
      </c>
      <c r="L19" s="57"/>
      <c r="M19" s="57"/>
      <c r="N19" s="57"/>
      <c r="O19" s="57"/>
      <c r="P19" s="68"/>
    </row>
    <row r="20" spans="1:16" ht="15" thickBot="1" x14ac:dyDescent="0.35">
      <c r="A20" s="27"/>
      <c r="B20" s="28"/>
      <c r="C20" s="28"/>
      <c r="D20" s="28"/>
      <c r="E20" s="28"/>
      <c r="F20" s="28"/>
      <c r="G20" s="28"/>
      <c r="H20" s="28"/>
      <c r="I20" s="29"/>
      <c r="J20" s="67" t="s">
        <v>74</v>
      </c>
      <c r="K20" s="60">
        <f>-50000*90</f>
        <v>-4500000</v>
      </c>
      <c r="L20" s="69" t="s">
        <v>75</v>
      </c>
      <c r="M20" s="69"/>
      <c r="N20" s="69"/>
      <c r="O20" s="69"/>
      <c r="P20" s="70"/>
    </row>
  </sheetData>
  <mergeCells count="3">
    <mergeCell ref="L13:P15"/>
    <mergeCell ref="L16:P18"/>
    <mergeCell ref="D14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C9DF-103F-447D-A723-4821609A6012}">
  <dimension ref="A1:U20"/>
  <sheetViews>
    <sheetView zoomScale="85" workbookViewId="0">
      <selection activeCell="D18" activeCellId="1" sqref="D19 D18"/>
    </sheetView>
  </sheetViews>
  <sheetFormatPr defaultRowHeight="14.4" x14ac:dyDescent="0.3"/>
  <cols>
    <col min="1" max="1" width="13.5546875" customWidth="1"/>
    <col min="2" max="2" width="16.109375" customWidth="1"/>
    <col min="3" max="3" width="15.88671875" customWidth="1"/>
    <col min="4" max="4" width="15.5546875" customWidth="1"/>
    <col min="5" max="5" width="16" customWidth="1"/>
    <col min="6" max="6" width="15.5546875" customWidth="1"/>
    <col min="7" max="7" width="15.44140625" bestFit="1" customWidth="1"/>
    <col min="10" max="10" width="24.5546875" customWidth="1"/>
    <col min="11" max="11" width="16" customWidth="1"/>
    <col min="19" max="19" width="15.6640625" customWidth="1"/>
    <col min="20" max="20" width="14.6640625" customWidth="1"/>
    <col min="21" max="21" width="14.77734375" customWidth="1"/>
  </cols>
  <sheetData>
    <row r="1" spans="1:21" x14ac:dyDescent="0.3">
      <c r="A1" s="24"/>
      <c r="B1" s="25"/>
      <c r="C1" s="25"/>
      <c r="D1" s="25"/>
      <c r="E1" s="25"/>
      <c r="F1" s="25"/>
      <c r="G1" s="25"/>
      <c r="H1" s="25"/>
      <c r="I1" s="25"/>
      <c r="J1" s="66" t="s">
        <v>64</v>
      </c>
      <c r="K1" s="25"/>
      <c r="L1" s="25"/>
      <c r="M1" s="25"/>
      <c r="N1" s="25"/>
      <c r="O1" s="25"/>
      <c r="P1" s="26"/>
      <c r="Q1" s="66" t="s">
        <v>78</v>
      </c>
      <c r="R1" s="71"/>
      <c r="S1" s="25"/>
      <c r="T1" s="25"/>
      <c r="U1" s="26"/>
    </row>
    <row r="2" spans="1:21" x14ac:dyDescent="0.3">
      <c r="A2" s="65" t="s">
        <v>82</v>
      </c>
      <c r="B2" s="55"/>
      <c r="C2" s="55"/>
      <c r="D2" s="55"/>
      <c r="E2" s="55"/>
      <c r="F2" s="55"/>
      <c r="G2" s="55"/>
      <c r="H2" s="55"/>
      <c r="I2" s="55"/>
      <c r="J2" s="65"/>
      <c r="K2" s="55"/>
      <c r="L2" s="55"/>
      <c r="M2" s="55"/>
      <c r="N2" s="55"/>
      <c r="O2" s="55"/>
      <c r="P2" s="56"/>
      <c r="Q2" s="65"/>
      <c r="R2" s="57" t="s">
        <v>60</v>
      </c>
      <c r="S2" s="57">
        <v>1</v>
      </c>
      <c r="T2" s="57">
        <v>2</v>
      </c>
      <c r="U2" s="68">
        <v>3</v>
      </c>
    </row>
    <row r="3" spans="1:21" x14ac:dyDescent="0.3">
      <c r="A3" s="65"/>
      <c r="B3" s="55"/>
      <c r="C3" s="55"/>
      <c r="D3" s="55"/>
      <c r="E3" s="55"/>
      <c r="F3" s="55"/>
      <c r="G3" s="55"/>
      <c r="H3" s="55"/>
      <c r="I3" s="55"/>
      <c r="J3" s="65" t="s">
        <v>65</v>
      </c>
      <c r="K3" s="32">
        <v>-1500000</v>
      </c>
      <c r="L3" s="55"/>
      <c r="M3" s="55"/>
      <c r="N3" s="55"/>
      <c r="O3" s="55"/>
      <c r="P3" s="56"/>
      <c r="Q3" s="65" t="s">
        <v>79</v>
      </c>
      <c r="R3" s="57"/>
      <c r="S3" s="55">
        <v>6000</v>
      </c>
      <c r="T3" s="55">
        <v>12000</v>
      </c>
      <c r="U3" s="56">
        <v>8400</v>
      </c>
    </row>
    <row r="4" spans="1:21" x14ac:dyDescent="0.3">
      <c r="A4" s="65"/>
      <c r="B4" s="57" t="s">
        <v>20</v>
      </c>
      <c r="C4" s="57"/>
      <c r="D4" s="57"/>
      <c r="E4" s="57"/>
      <c r="F4" s="55"/>
      <c r="G4" s="55"/>
      <c r="H4" s="55"/>
      <c r="I4" s="55"/>
      <c r="J4" s="65" t="s">
        <v>66</v>
      </c>
      <c r="K4" s="32">
        <v>-5000000</v>
      </c>
      <c r="L4" s="55"/>
      <c r="M4" s="55"/>
      <c r="N4" s="55"/>
      <c r="O4" s="55"/>
      <c r="P4" s="56"/>
      <c r="Q4" s="65" t="s">
        <v>1</v>
      </c>
      <c r="R4" s="57"/>
      <c r="S4" s="32">
        <v>2500</v>
      </c>
      <c r="T4" s="32">
        <v>2500</v>
      </c>
      <c r="U4" s="61">
        <v>2500</v>
      </c>
    </row>
    <row r="5" spans="1:21" x14ac:dyDescent="0.3">
      <c r="A5" s="65"/>
      <c r="B5" s="57">
        <v>0</v>
      </c>
      <c r="C5" s="57">
        <v>1</v>
      </c>
      <c r="D5" s="57">
        <v>2</v>
      </c>
      <c r="E5" s="57">
        <v>3</v>
      </c>
      <c r="F5" s="80">
        <v>4</v>
      </c>
      <c r="G5" s="80">
        <v>5</v>
      </c>
      <c r="H5" s="55"/>
      <c r="I5" s="55"/>
      <c r="J5" s="65" t="s">
        <v>67</v>
      </c>
      <c r="K5" s="32">
        <v>-10000000</v>
      </c>
      <c r="L5" s="55"/>
      <c r="M5" s="55"/>
      <c r="N5" s="55"/>
      <c r="O5" s="55"/>
      <c r="P5" s="56"/>
      <c r="Q5" s="65" t="s">
        <v>80</v>
      </c>
      <c r="R5" s="57"/>
      <c r="S5" s="62">
        <v>0.2</v>
      </c>
      <c r="T5" s="62">
        <v>0.3</v>
      </c>
      <c r="U5" s="63">
        <v>0.4</v>
      </c>
    </row>
    <row r="6" spans="1:21" x14ac:dyDescent="0.3">
      <c r="A6" s="65" t="s">
        <v>4</v>
      </c>
      <c r="B6" s="16">
        <v>-74500000</v>
      </c>
      <c r="C6" s="12"/>
      <c r="D6" s="12"/>
      <c r="E6" s="12"/>
      <c r="F6" s="81"/>
      <c r="G6" s="81"/>
      <c r="H6" s="55"/>
      <c r="I6" s="55"/>
      <c r="J6" s="65" t="s">
        <v>58</v>
      </c>
      <c r="K6" s="32">
        <v>-25000000</v>
      </c>
      <c r="L6" s="55"/>
      <c r="M6" s="55"/>
      <c r="N6" s="55"/>
      <c r="O6" s="55"/>
      <c r="P6" s="56"/>
      <c r="Q6" s="65" t="s">
        <v>59</v>
      </c>
      <c r="R6" s="57"/>
      <c r="S6" s="32">
        <f>S3*(S4-(S5*S4))</f>
        <v>12000000</v>
      </c>
      <c r="T6" s="32">
        <f t="shared" ref="T6:U6" si="0">T3*(T4-(T5*T4))</f>
        <v>21000000</v>
      </c>
      <c r="U6" s="61">
        <f t="shared" si="0"/>
        <v>12600000</v>
      </c>
    </row>
    <row r="7" spans="1:21" ht="15" thickBot="1" x14ac:dyDescent="0.35">
      <c r="A7" s="65" t="s">
        <v>23</v>
      </c>
      <c r="B7" s="12"/>
      <c r="C7" s="12">
        <f>SUM(K13,K16,K19,K20)</f>
        <v>-35450000</v>
      </c>
      <c r="D7" s="12">
        <f>SUM(K14,K17,K19,K20)</f>
        <v>-34450000</v>
      </c>
      <c r="E7" s="12">
        <f>SUM(K15,K18,K19,K20)</f>
        <v>-33850000</v>
      </c>
      <c r="F7" s="87">
        <f>AVERAGE(C7:E7)</f>
        <v>-34583333.333333336</v>
      </c>
      <c r="G7" s="88">
        <f>AVERAGE(D7:F7)</f>
        <v>-34294444.444444448</v>
      </c>
      <c r="H7" s="55"/>
      <c r="I7" s="55"/>
      <c r="J7" s="65" t="s">
        <v>56</v>
      </c>
      <c r="K7" s="32">
        <v>-8000000</v>
      </c>
      <c r="L7" s="55"/>
      <c r="M7" s="55"/>
      <c r="N7" s="55"/>
      <c r="O7" s="55"/>
      <c r="P7" s="56"/>
      <c r="Q7" s="65" t="s">
        <v>88</v>
      </c>
      <c r="R7" s="57"/>
      <c r="S7" s="32">
        <f>24000*600</f>
        <v>14400000</v>
      </c>
      <c r="T7" s="32">
        <f>18000*500</f>
        <v>9000000</v>
      </c>
      <c r="U7" s="61">
        <f>12000*400</f>
        <v>4800000</v>
      </c>
    </row>
    <row r="8" spans="1:21" x14ac:dyDescent="0.3">
      <c r="A8" s="65"/>
      <c r="B8" s="32"/>
      <c r="C8" s="32"/>
      <c r="D8" s="32"/>
      <c r="E8" s="32"/>
      <c r="F8" s="81"/>
      <c r="G8" s="81"/>
      <c r="H8" s="55"/>
      <c r="I8" s="55"/>
      <c r="J8" s="65" t="s">
        <v>57</v>
      </c>
      <c r="K8" s="32">
        <v>-5000000</v>
      </c>
      <c r="L8" s="55"/>
      <c r="M8" s="55"/>
      <c r="N8" s="55"/>
      <c r="O8" s="55"/>
      <c r="P8" s="56"/>
      <c r="Q8" s="65" t="s">
        <v>87</v>
      </c>
      <c r="R8" s="57"/>
      <c r="S8" s="32">
        <f>50*(0.75*S3)</f>
        <v>225000</v>
      </c>
      <c r="T8" s="32">
        <f t="shared" ref="T8:U8" si="1">50*(0.75*T3)</f>
        <v>450000</v>
      </c>
      <c r="U8" s="61">
        <f t="shared" si="1"/>
        <v>315000</v>
      </c>
    </row>
    <row r="9" spans="1:21" ht="15" thickBot="1" x14ac:dyDescent="0.35">
      <c r="A9" s="65" t="s">
        <v>83</v>
      </c>
      <c r="B9" s="32"/>
      <c r="C9" s="12">
        <v>-2175000</v>
      </c>
      <c r="D9" s="12">
        <v>12450000</v>
      </c>
      <c r="E9" s="12">
        <v>8115000</v>
      </c>
      <c r="F9" s="87">
        <f>AVERAGE(C9:E9)</f>
        <v>6130000</v>
      </c>
      <c r="G9" s="88">
        <f>AVERAGE(D9:F9)</f>
        <v>8898333.333333334</v>
      </c>
      <c r="H9" s="55"/>
      <c r="I9" s="55"/>
      <c r="J9" s="65" t="s">
        <v>84</v>
      </c>
      <c r="K9" s="32">
        <v>-20000000</v>
      </c>
      <c r="L9" s="55"/>
      <c r="M9" s="55"/>
      <c r="N9" s="55"/>
      <c r="O9" s="55"/>
      <c r="P9" s="56"/>
      <c r="Q9" s="67" t="s">
        <v>61</v>
      </c>
      <c r="R9" s="69"/>
      <c r="S9" s="60">
        <f>(S6+S8)-S7</f>
        <v>-2175000</v>
      </c>
      <c r="T9" s="60">
        <f t="shared" ref="T9:U9" si="2">(T6+T8)-T7</f>
        <v>12450000</v>
      </c>
      <c r="U9" s="64">
        <f t="shared" si="2"/>
        <v>8115000</v>
      </c>
    </row>
    <row r="10" spans="1:21" x14ac:dyDescent="0.3">
      <c r="A10" s="65" t="s">
        <v>28</v>
      </c>
      <c r="B10" s="12">
        <v>-21250000</v>
      </c>
      <c r="C10" s="12">
        <f>C9+C7</f>
        <v>-37625000</v>
      </c>
      <c r="D10" s="12">
        <f>D9+D7</f>
        <v>-22000000</v>
      </c>
      <c r="E10" s="12">
        <f>E9+E7</f>
        <v>-25735000</v>
      </c>
      <c r="F10" s="86">
        <f t="shared" ref="F10:G10" si="3">F9+F7</f>
        <v>-28453333.333333336</v>
      </c>
      <c r="G10" s="86">
        <f t="shared" si="3"/>
        <v>-25396111.111111112</v>
      </c>
      <c r="H10" s="55"/>
      <c r="I10" s="55"/>
      <c r="J10" s="65" t="s">
        <v>62</v>
      </c>
      <c r="K10" s="32">
        <f>SUM(K3:K9)</f>
        <v>-74500000</v>
      </c>
      <c r="L10" s="55"/>
      <c r="M10" s="55"/>
      <c r="N10" s="55"/>
      <c r="O10" s="55"/>
      <c r="P10" s="56"/>
    </row>
    <row r="11" spans="1:21" ht="15" thickBot="1" x14ac:dyDescent="0.35">
      <c r="A11" s="65"/>
      <c r="B11" s="55"/>
      <c r="C11" s="55"/>
      <c r="D11" s="55"/>
      <c r="E11" s="55"/>
      <c r="F11" s="55"/>
      <c r="G11" s="55"/>
      <c r="H11" s="55"/>
      <c r="I11" s="55"/>
      <c r="J11" s="65" t="s">
        <v>23</v>
      </c>
      <c r="K11" s="32"/>
      <c r="L11" s="55"/>
      <c r="M11" s="55"/>
      <c r="N11" s="55"/>
      <c r="O11" s="55"/>
      <c r="P11" s="56"/>
    </row>
    <row r="12" spans="1:21" ht="15" thickBot="1" x14ac:dyDescent="0.35">
      <c r="A12" s="65" t="s">
        <v>1</v>
      </c>
      <c r="B12" s="14">
        <v>2.4E-2</v>
      </c>
      <c r="C12" s="55"/>
      <c r="D12" s="57" t="s">
        <v>29</v>
      </c>
      <c r="E12" s="55"/>
      <c r="F12" s="55"/>
      <c r="G12" s="55"/>
      <c r="H12" s="55"/>
      <c r="I12" s="55"/>
      <c r="J12" s="65"/>
      <c r="K12" s="32"/>
      <c r="L12" s="55"/>
      <c r="M12" s="55"/>
      <c r="N12" s="55"/>
      <c r="O12" s="55"/>
      <c r="P12" s="56"/>
    </row>
    <row r="13" spans="1:21" x14ac:dyDescent="0.3">
      <c r="A13" s="65"/>
      <c r="B13" s="55"/>
      <c r="C13" s="55"/>
      <c r="D13" s="55"/>
      <c r="E13" s="55"/>
      <c r="F13" s="55"/>
      <c r="G13" s="55"/>
      <c r="H13" s="55"/>
      <c r="I13" s="55"/>
      <c r="J13" s="65" t="s">
        <v>68</v>
      </c>
      <c r="K13" s="32">
        <v>-1000000</v>
      </c>
      <c r="L13" s="58" t="s">
        <v>85</v>
      </c>
      <c r="M13" s="58"/>
      <c r="N13" s="58"/>
      <c r="O13" s="58"/>
      <c r="P13" s="59"/>
    </row>
    <row r="14" spans="1:21" ht="13.8" customHeight="1" x14ac:dyDescent="0.3">
      <c r="A14" s="65" t="s">
        <v>30</v>
      </c>
      <c r="B14" s="12">
        <f>NPV(B12,C10:E10)</f>
        <v>-81691585.48116684</v>
      </c>
      <c r="C14" s="55"/>
      <c r="D14" s="89" t="s">
        <v>31</v>
      </c>
      <c r="E14" s="89"/>
      <c r="F14" s="89"/>
      <c r="G14" s="89"/>
      <c r="H14" s="89"/>
      <c r="I14" s="90"/>
      <c r="J14" s="65" t="s">
        <v>69</v>
      </c>
      <c r="K14" s="32">
        <v>-2000000</v>
      </c>
      <c r="L14" s="58"/>
      <c r="M14" s="58"/>
      <c r="N14" s="58"/>
      <c r="O14" s="58"/>
      <c r="P14" s="59"/>
    </row>
    <row r="15" spans="1:21" x14ac:dyDescent="0.3">
      <c r="A15" s="65"/>
      <c r="B15" s="55"/>
      <c r="C15" s="55"/>
      <c r="D15" s="89"/>
      <c r="E15" s="89"/>
      <c r="F15" s="89"/>
      <c r="G15" s="89"/>
      <c r="H15" s="89"/>
      <c r="I15" s="90"/>
      <c r="J15" s="65" t="s">
        <v>70</v>
      </c>
      <c r="K15" s="32">
        <v>-3000000</v>
      </c>
      <c r="L15" s="58"/>
      <c r="M15" s="58"/>
      <c r="N15" s="58"/>
      <c r="O15" s="58"/>
      <c r="P15" s="59"/>
    </row>
    <row r="16" spans="1:21" x14ac:dyDescent="0.3">
      <c r="A16" s="65" t="s">
        <v>32</v>
      </c>
      <c r="B16" s="12">
        <f>B14+B10</f>
        <v>-102941585.48116684</v>
      </c>
      <c r="C16" s="55"/>
      <c r="D16" s="57" t="s">
        <v>33</v>
      </c>
      <c r="E16" s="55"/>
      <c r="F16" s="55"/>
      <c r="G16" s="55"/>
      <c r="H16" s="55"/>
      <c r="I16" s="55"/>
      <c r="J16" s="65" t="s">
        <v>71</v>
      </c>
      <c r="K16" s="32">
        <v>-10000000</v>
      </c>
      <c r="L16" s="58" t="s">
        <v>86</v>
      </c>
      <c r="M16" s="58"/>
      <c r="N16" s="58"/>
      <c r="O16" s="58"/>
      <c r="P16" s="59"/>
    </row>
    <row r="17" spans="1:16" x14ac:dyDescent="0.3">
      <c r="A17" s="65"/>
      <c r="B17" s="55"/>
      <c r="C17" s="55"/>
      <c r="D17" s="55"/>
      <c r="E17" s="55"/>
      <c r="F17" s="55"/>
      <c r="G17" s="55"/>
      <c r="H17" s="55"/>
      <c r="I17" s="55"/>
      <c r="J17" s="65" t="s">
        <v>72</v>
      </c>
      <c r="K17" s="32">
        <v>-8000000</v>
      </c>
      <c r="L17" s="58"/>
      <c r="M17" s="58"/>
      <c r="N17" s="58"/>
      <c r="O17" s="58"/>
      <c r="P17" s="59"/>
    </row>
    <row r="18" spans="1:16" x14ac:dyDescent="0.3">
      <c r="A18" s="65" t="s">
        <v>34</v>
      </c>
      <c r="B18" s="13" t="e">
        <f>IRR(B10:E10)</f>
        <v>#NUM!</v>
      </c>
      <c r="C18" s="55"/>
      <c r="D18" s="57" t="s">
        <v>102</v>
      </c>
      <c r="E18" s="55"/>
      <c r="F18" s="55"/>
      <c r="G18" s="55"/>
      <c r="H18" s="55"/>
      <c r="I18" s="55"/>
      <c r="J18" s="65" t="s">
        <v>73</v>
      </c>
      <c r="K18" s="32">
        <v>-6400000</v>
      </c>
      <c r="L18" s="58"/>
      <c r="M18" s="58"/>
      <c r="N18" s="58"/>
      <c r="O18" s="58"/>
      <c r="P18" s="59"/>
    </row>
    <row r="19" spans="1:16" ht="15" thickBot="1" x14ac:dyDescent="0.35">
      <c r="A19" s="67"/>
      <c r="B19" s="28"/>
      <c r="C19" s="28"/>
      <c r="D19" s="28"/>
      <c r="E19" s="28"/>
      <c r="F19" s="28"/>
      <c r="G19" s="28"/>
      <c r="H19" s="28"/>
      <c r="I19" s="28"/>
      <c r="J19" s="65" t="s">
        <v>63</v>
      </c>
      <c r="K19" s="32">
        <f>-30000*65</f>
        <v>-1950000</v>
      </c>
      <c r="L19" s="57"/>
      <c r="M19" s="57"/>
      <c r="N19" s="57"/>
      <c r="O19" s="57"/>
      <c r="P19" s="68"/>
    </row>
    <row r="20" spans="1:16" ht="15" thickBot="1" x14ac:dyDescent="0.35">
      <c r="A20" s="7"/>
      <c r="J20" s="67" t="s">
        <v>74</v>
      </c>
      <c r="K20" s="60">
        <f>-250000*90</f>
        <v>-22500000</v>
      </c>
      <c r="L20" s="69" t="s">
        <v>75</v>
      </c>
      <c r="M20" s="69"/>
      <c r="N20" s="69"/>
      <c r="O20" s="69"/>
      <c r="P20" s="70"/>
    </row>
  </sheetData>
  <mergeCells count="3">
    <mergeCell ref="L13:P15"/>
    <mergeCell ref="D14:I15"/>
    <mergeCell ref="L16:P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FD01-DFF1-407D-9725-7780E78BE347}">
  <dimension ref="A1:N43"/>
  <sheetViews>
    <sheetView topLeftCell="A25" zoomScale="79" workbookViewId="0">
      <selection activeCell="M12" sqref="M12:N12"/>
    </sheetView>
  </sheetViews>
  <sheetFormatPr defaultRowHeight="14.4" x14ac:dyDescent="0.3"/>
  <cols>
    <col min="1" max="1" width="16.21875" customWidth="1"/>
    <col min="2" max="2" width="17.77734375" customWidth="1"/>
    <col min="3" max="3" width="20.21875" customWidth="1"/>
    <col min="4" max="4" width="22.6640625" customWidth="1"/>
    <col min="5" max="5" width="21.88671875" customWidth="1"/>
    <col min="6" max="6" width="14.21875" bestFit="1" customWidth="1"/>
    <col min="10" max="10" width="15.6640625" customWidth="1"/>
    <col min="11" max="11" width="18" customWidth="1"/>
    <col min="12" max="12" width="14.88671875" customWidth="1"/>
    <col min="13" max="13" width="15.21875" bestFit="1" customWidth="1"/>
    <col min="14" max="14" width="18" customWidth="1"/>
  </cols>
  <sheetData>
    <row r="1" spans="1:14" x14ac:dyDescent="0.3">
      <c r="A1" s="7" t="s">
        <v>89</v>
      </c>
      <c r="J1" s="7" t="s">
        <v>90</v>
      </c>
      <c r="N1" s="7"/>
    </row>
    <row r="3" spans="1:14" ht="15" thickBot="1" x14ac:dyDescent="0.35">
      <c r="A3" s="7" t="s">
        <v>91</v>
      </c>
      <c r="B3" s="7"/>
      <c r="C3" s="7"/>
      <c r="J3" s="7" t="s">
        <v>93</v>
      </c>
      <c r="K3" s="7"/>
      <c r="L3" s="7"/>
    </row>
    <row r="4" spans="1:14" x14ac:dyDescent="0.3">
      <c r="B4" s="19">
        <v>1</v>
      </c>
      <c r="C4" s="20">
        <v>2</v>
      </c>
      <c r="D4" s="20">
        <v>3</v>
      </c>
      <c r="E4" s="20">
        <v>4</v>
      </c>
      <c r="F4" s="21">
        <v>5</v>
      </c>
      <c r="J4" s="24">
        <v>1</v>
      </c>
      <c r="K4" s="25">
        <v>2</v>
      </c>
      <c r="L4" s="25">
        <v>3</v>
      </c>
      <c r="M4" s="25">
        <v>4</v>
      </c>
      <c r="N4" s="26">
        <v>5</v>
      </c>
    </row>
    <row r="5" spans="1:14" ht="15" thickBot="1" x14ac:dyDescent="0.35">
      <c r="B5" s="47">
        <v>-7210000</v>
      </c>
      <c r="C5" s="48">
        <v>-6185000</v>
      </c>
      <c r="D5" s="48">
        <v>-5722500</v>
      </c>
      <c r="E5" s="49">
        <f>AVERAGE(B5:D5)</f>
        <v>-6372500</v>
      </c>
      <c r="F5" s="50">
        <f>AVERAGE(C5:E5)</f>
        <v>-6093333.333333333</v>
      </c>
      <c r="J5" s="43">
        <v>-35450000</v>
      </c>
      <c r="K5" s="44">
        <v>-34450000</v>
      </c>
      <c r="L5" s="44">
        <v>-33850000</v>
      </c>
      <c r="M5" s="45">
        <f>AVERAGE(J5:L5)</f>
        <v>-34583333.333333336</v>
      </c>
      <c r="N5" s="46">
        <f>AVERAGE(K5:M5)</f>
        <v>-34294444.444444448</v>
      </c>
    </row>
    <row r="6" spans="1:14" x14ac:dyDescent="0.3">
      <c r="B6" s="23"/>
      <c r="C6" s="31"/>
      <c r="D6" s="31"/>
      <c r="E6" s="32"/>
      <c r="F6" s="31"/>
      <c r="J6" s="33"/>
      <c r="K6" s="33"/>
      <c r="L6" s="33"/>
      <c r="M6" s="33"/>
      <c r="N6" s="33"/>
    </row>
    <row r="7" spans="1:14" x14ac:dyDescent="0.3">
      <c r="B7" s="78" t="s">
        <v>97</v>
      </c>
      <c r="C7" s="78"/>
      <c r="D7" s="78"/>
      <c r="E7" s="78"/>
      <c r="F7" s="78"/>
      <c r="G7" s="78"/>
      <c r="H7" s="78"/>
      <c r="I7" s="78"/>
      <c r="J7" s="33"/>
      <c r="K7" s="33"/>
      <c r="L7" s="33"/>
      <c r="M7" s="33"/>
      <c r="N7" s="33"/>
    </row>
    <row r="8" spans="1:14" x14ac:dyDescent="0.3">
      <c r="B8" s="79" t="s">
        <v>98</v>
      </c>
      <c r="C8" s="79"/>
      <c r="D8" s="79"/>
      <c r="E8" s="79"/>
      <c r="F8" s="79"/>
      <c r="G8" s="79"/>
      <c r="H8" s="79"/>
      <c r="I8" s="79"/>
    </row>
    <row r="10" spans="1:14" ht="15" thickBot="1" x14ac:dyDescent="0.35">
      <c r="A10" s="7" t="s">
        <v>96</v>
      </c>
      <c r="B10" s="7"/>
      <c r="C10" s="7"/>
      <c r="J10" s="7" t="s">
        <v>94</v>
      </c>
      <c r="K10" s="7"/>
      <c r="L10" s="7"/>
    </row>
    <row r="11" spans="1:14" x14ac:dyDescent="0.3">
      <c r="B11" s="19">
        <v>1</v>
      </c>
      <c r="C11" s="20">
        <v>2</v>
      </c>
      <c r="D11" s="20">
        <v>3</v>
      </c>
      <c r="E11" s="20">
        <v>4</v>
      </c>
      <c r="F11" s="21">
        <v>5</v>
      </c>
      <c r="J11" s="24">
        <v>1</v>
      </c>
      <c r="K11" s="25">
        <v>2</v>
      </c>
      <c r="L11" s="25">
        <v>3</v>
      </c>
      <c r="M11" s="25">
        <v>4</v>
      </c>
      <c r="N11" s="26">
        <v>5</v>
      </c>
    </row>
    <row r="12" spans="1:14" ht="15" thickBot="1" x14ac:dyDescent="0.35">
      <c r="B12" s="35">
        <v>39600000</v>
      </c>
      <c r="C12" s="22">
        <v>7800000</v>
      </c>
      <c r="D12" s="22">
        <v>-2880000</v>
      </c>
      <c r="E12" s="34">
        <f>AVERAGE(B12:D12)</f>
        <v>14840000</v>
      </c>
      <c r="F12" s="36">
        <f>AVERAGE(C12:E12)</f>
        <v>6586666.666666667</v>
      </c>
      <c r="J12" s="43">
        <v>-2175000</v>
      </c>
      <c r="K12" s="44">
        <v>12450000</v>
      </c>
      <c r="L12" s="44">
        <v>8115000</v>
      </c>
      <c r="M12" s="45">
        <f>AVERAGE(J12:L12)</f>
        <v>6130000</v>
      </c>
      <c r="N12" s="46">
        <f>AVERAGE(K12:M12)</f>
        <v>8898333.333333334</v>
      </c>
    </row>
    <row r="13" spans="1:14" ht="15" thickBot="1" x14ac:dyDescent="0.35"/>
    <row r="14" spans="1:14" x14ac:dyDescent="0.3">
      <c r="C14" s="72" t="s">
        <v>60</v>
      </c>
      <c r="D14" s="73" t="s">
        <v>92</v>
      </c>
      <c r="E14" s="74" t="s">
        <v>25</v>
      </c>
      <c r="J14" s="72" t="s">
        <v>60</v>
      </c>
      <c r="K14" s="73" t="s">
        <v>95</v>
      </c>
      <c r="L14" s="74" t="s">
        <v>25</v>
      </c>
    </row>
    <row r="15" spans="1:14" x14ac:dyDescent="0.3">
      <c r="C15" s="75">
        <v>1</v>
      </c>
      <c r="D15" s="17">
        <v>7210000</v>
      </c>
      <c r="E15" s="37">
        <v>39600000</v>
      </c>
      <c r="J15" s="75">
        <v>1</v>
      </c>
      <c r="K15" s="39">
        <v>35450000</v>
      </c>
      <c r="L15" s="40">
        <v>-2175000</v>
      </c>
    </row>
    <row r="16" spans="1:14" x14ac:dyDescent="0.3">
      <c r="C16" s="75">
        <v>2</v>
      </c>
      <c r="D16" s="18">
        <v>6185000</v>
      </c>
      <c r="E16" s="37">
        <v>7800000</v>
      </c>
      <c r="J16" s="75">
        <v>2</v>
      </c>
      <c r="K16" s="39">
        <v>34450000</v>
      </c>
      <c r="L16" s="40">
        <v>12450000</v>
      </c>
    </row>
    <row r="17" spans="3:12" x14ac:dyDescent="0.3">
      <c r="C17" s="75">
        <v>3</v>
      </c>
      <c r="D17" s="18">
        <v>5722500</v>
      </c>
      <c r="E17" s="37">
        <v>-2880000</v>
      </c>
      <c r="J17" s="75">
        <v>3</v>
      </c>
      <c r="K17" s="39">
        <v>33850000</v>
      </c>
      <c r="L17" s="40">
        <v>8115000</v>
      </c>
    </row>
    <row r="18" spans="3:12" x14ac:dyDescent="0.3">
      <c r="C18" s="75">
        <v>4</v>
      </c>
      <c r="D18" s="18">
        <f>AVERAGE(D15:D17)</f>
        <v>6372500</v>
      </c>
      <c r="E18" s="37">
        <f>AVERAGE(E15:E17)</f>
        <v>14840000</v>
      </c>
      <c r="J18" s="75">
        <v>4</v>
      </c>
      <c r="K18" s="39">
        <f>AVERAGE(K15:K17)</f>
        <v>34583333.333333336</v>
      </c>
      <c r="L18" s="40">
        <f>AVERAGE(L15:L17)</f>
        <v>6130000</v>
      </c>
    </row>
    <row r="19" spans="3:12" ht="15" thickBot="1" x14ac:dyDescent="0.35">
      <c r="C19" s="76">
        <v>5</v>
      </c>
      <c r="D19" s="22">
        <f>AVERAGE(D16:D18)</f>
        <v>6093333.333333333</v>
      </c>
      <c r="E19" s="38">
        <f>AVERAGE(E16:E18)</f>
        <v>6586666.666666667</v>
      </c>
      <c r="J19" s="76">
        <v>5</v>
      </c>
      <c r="K19" s="41">
        <f>AVERAGE(K16:K18)</f>
        <v>34294444.444444448</v>
      </c>
      <c r="L19" s="42">
        <f>AVERAGE(L16:L18)</f>
        <v>8898333.333333334</v>
      </c>
    </row>
    <row r="37" spans="2:3" x14ac:dyDescent="0.3">
      <c r="B37" s="58" t="s">
        <v>99</v>
      </c>
      <c r="C37" s="58" t="s">
        <v>100</v>
      </c>
    </row>
    <row r="38" spans="2:3" x14ac:dyDescent="0.3">
      <c r="B38" s="77"/>
      <c r="C38" s="77"/>
    </row>
    <row r="39" spans="2:3" x14ac:dyDescent="0.3">
      <c r="B39" s="51">
        <v>39600000</v>
      </c>
      <c r="C39" s="52">
        <v>-2175000</v>
      </c>
    </row>
    <row r="40" spans="2:3" x14ac:dyDescent="0.3">
      <c r="B40" s="51">
        <v>7800000</v>
      </c>
      <c r="C40" s="52">
        <v>12450000</v>
      </c>
    </row>
    <row r="41" spans="2:3" x14ac:dyDescent="0.3">
      <c r="B41" s="51">
        <v>-2880000</v>
      </c>
      <c r="C41" s="52">
        <v>8115000</v>
      </c>
    </row>
    <row r="42" spans="2:3" x14ac:dyDescent="0.3">
      <c r="B42" s="51">
        <f>AVERAGE(B39:B41)</f>
        <v>14840000</v>
      </c>
      <c r="C42" s="52">
        <f>AVERAGE(C39:C41)</f>
        <v>6130000</v>
      </c>
    </row>
    <row r="43" spans="2:3" ht="15" thickBot="1" x14ac:dyDescent="0.35">
      <c r="B43" s="53">
        <f>AVERAGE(B40:B42)</f>
        <v>6586666.666666667</v>
      </c>
      <c r="C43" s="54">
        <f>AVERAGE(C40:C42)</f>
        <v>8898333.333333334</v>
      </c>
    </row>
  </sheetData>
  <mergeCells count="4">
    <mergeCell ref="B7:I7"/>
    <mergeCell ref="B8:I8"/>
    <mergeCell ref="B37:B38"/>
    <mergeCell ref="C37:C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NPV Example</vt:lpstr>
      <vt:lpstr>PV Example</vt:lpstr>
      <vt:lpstr>Project 1</vt:lpstr>
      <vt:lpstr>Project2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Ramirez</dc:creator>
  <cp:lastModifiedBy>Prathamesh Dhapodkar</cp:lastModifiedBy>
  <dcterms:created xsi:type="dcterms:W3CDTF">2017-02-28T21:45:17Z</dcterms:created>
  <dcterms:modified xsi:type="dcterms:W3CDTF">2019-04-09T23:47:29Z</dcterms:modified>
</cp:coreProperties>
</file>