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cheta\Downloads\"/>
    </mc:Choice>
  </mc:AlternateContent>
  <xr:revisionPtr revIDLastSave="0" documentId="13_ncr:1_{1D2CC8FE-4007-4A22-804C-F23E849F65F6}"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schedule'!$P$2</definedName>
    <definedName name="_xlnm.Print_Titles" localSheetId="0">'Project schedule'!$4:$5</definedName>
    <definedName name="Project_Start">'Project schedule'!$P$1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F22" i="11"/>
  <c r="E22" i="11"/>
  <c r="G6" i="11"/>
  <c r="G7" i="11"/>
  <c r="G10" i="11"/>
  <c r="G16" i="11"/>
  <c r="G30" i="11"/>
  <c r="P1" i="11"/>
  <c r="E8" i="11" s="1"/>
  <c r="H4" i="11" l="1"/>
  <c r="F8" i="11"/>
  <c r="E9" i="11"/>
  <c r="G8" i="11" l="1"/>
  <c r="F9" i="11"/>
  <c r="E11" i="11"/>
  <c r="G9" i="11" l="1"/>
  <c r="E12" i="11"/>
  <c r="F11" i="11"/>
  <c r="H5" i="11"/>
  <c r="F12" i="11" l="1"/>
  <c r="G12" i="11"/>
  <c r="G11" i="11"/>
  <c r="E13" i="11"/>
  <c r="I4" i="11"/>
  <c r="J4" i="11" s="1"/>
  <c r="K4" i="11" s="1"/>
  <c r="L4" i="11" s="1"/>
  <c r="M4" i="11" s="1"/>
  <c r="N4" i="11" s="1"/>
  <c r="O4" i="11" s="1"/>
  <c r="P4" i="11" l="1"/>
  <c r="Q4" i="11" s="1"/>
  <c r="R4" i="11" s="1"/>
  <c r="S4" i="11" s="1"/>
  <c r="T4" i="11" s="1"/>
  <c r="U4" i="11" s="1"/>
  <c r="V4" i="11" s="1"/>
  <c r="I5" i="11"/>
  <c r="F13" i="11" l="1"/>
  <c r="W4" i="11"/>
  <c r="X4" i="11" s="1"/>
  <c r="Y4" i="11" s="1"/>
  <c r="Z4" i="11" s="1"/>
  <c r="AA4" i="11" s="1"/>
  <c r="AB4" i="11" s="1"/>
  <c r="AC4" i="11" s="1"/>
  <c r="J5" i="11"/>
  <c r="G13" i="11" l="1"/>
  <c r="E14" i="11"/>
  <c r="AD4" i="11"/>
  <c r="AE4" i="11" s="1"/>
  <c r="AF4" i="11" s="1"/>
  <c r="AG4" i="11" s="1"/>
  <c r="AH4" i="11" s="1"/>
  <c r="AI4" i="11" s="1"/>
  <c r="K5" i="11"/>
  <c r="F14" i="11" l="1"/>
  <c r="G14" i="11"/>
  <c r="E15" i="11"/>
  <c r="E17" i="11" s="1"/>
  <c r="F15" i="11"/>
  <c r="AJ4" i="11"/>
  <c r="AK4" i="11" s="1"/>
  <c r="AL4" i="11" s="1"/>
  <c r="AM4" i="11" s="1"/>
  <c r="AN4" i="11" s="1"/>
  <c r="AO4" i="11" s="1"/>
  <c r="AP4" i="11" s="1"/>
  <c r="L5" i="11"/>
  <c r="F17" i="11" l="1"/>
  <c r="G17" i="11" s="1"/>
  <c r="E18" i="11"/>
  <c r="F18" i="11" s="1"/>
  <c r="E19" i="11" s="1"/>
  <c r="F19" i="11" s="1"/>
  <c r="AQ4" i="11"/>
  <c r="M5" i="11"/>
  <c r="E21" i="11" l="1"/>
  <c r="E20" i="11"/>
  <c r="F20" i="11" s="1"/>
  <c r="G18" i="11"/>
  <c r="N5" i="11"/>
  <c r="O5" i="11" l="1"/>
  <c r="P5" i="11"/>
  <c r="F21" i="11" l="1"/>
  <c r="G21" i="11"/>
  <c r="G19" i="11"/>
  <c r="E23" i="11"/>
  <c r="Q5" i="11"/>
  <c r="G20" i="11" l="1"/>
  <c r="E25" i="11"/>
  <c r="G23" i="11"/>
  <c r="R5" i="11"/>
  <c r="F25" i="11" l="1"/>
  <c r="E29" i="11"/>
  <c r="E28" i="11"/>
  <c r="S5" i="11"/>
  <c r="G24" i="11" l="1"/>
  <c r="E26" i="11"/>
  <c r="F28" i="11"/>
  <c r="F29" i="11"/>
  <c r="G29" i="11" s="1"/>
  <c r="F26" i="11"/>
  <c r="T5" i="11"/>
  <c r="G25" i="11" l="1"/>
  <c r="G28" i="11"/>
  <c r="E27" i="11"/>
  <c r="U5" i="11"/>
  <c r="F27" i="11" l="1"/>
  <c r="G27" i="11" s="1"/>
  <c r="V5" i="11"/>
  <c r="G26" i="11" l="1"/>
  <c r="W5" i="11"/>
  <c r="X5" i="11" l="1"/>
  <c r="Y5" i="11" l="1"/>
  <c r="Z5" i="11" l="1"/>
  <c r="AA5" i="11" l="1"/>
  <c r="AB5" i="11" l="1"/>
  <c r="AC5" i="11" l="1"/>
  <c r="AD5" i="11" l="1"/>
  <c r="AE5" i="11" l="1"/>
  <c r="AF5" i="11" l="1"/>
  <c r="AG5" i="11" l="1"/>
  <c r="AH5" i="11" l="1"/>
  <c r="AI5" i="11" l="1"/>
  <c r="AJ5" i="11" l="1"/>
  <c r="AK5" i="11" l="1"/>
  <c r="AL5" i="11" l="1"/>
  <c r="AM5" i="11" l="1"/>
  <c r="AN5" i="11" l="1"/>
  <c r="AO5" i="11" l="1"/>
  <c r="AP5" i="11" l="1"/>
  <c r="AQ5" i="11" l="1"/>
</calcChain>
</file>

<file path=xl/sharedStrings.xml><?xml version="1.0" encoding="utf-8"?>
<sst xmlns="http://schemas.openxmlformats.org/spreadsheetml/2006/main" count="66" uniqueCount="55">
  <si>
    <t>Insert new rows ABOVE this one</t>
  </si>
  <si>
    <t>PROGRESS</t>
  </si>
  <si>
    <t>Project Management Templates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</si>
  <si>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</si>
  <si>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</si>
  <si>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</si>
  <si>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</si>
  <si>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</si>
  <si>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</si>
  <si>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</si>
  <si>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</si>
  <si>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</si>
  <si>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</si>
  <si>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</si>
  <si>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</si>
  <si>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</si>
  <si>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</si>
  <si>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</si>
  <si>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</si>
  <si>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Define goals</t>
  </si>
  <si>
    <t>Planning and design</t>
  </si>
  <si>
    <t>Execution</t>
  </si>
  <si>
    <t>Project start:</t>
  </si>
  <si>
    <t>Display week:</t>
  </si>
  <si>
    <t>ASSIGNED TO</t>
  </si>
  <si>
    <t>Evaluation</t>
  </si>
  <si>
    <t>Laundry System</t>
  </si>
  <si>
    <t>Project Charter and Architecture</t>
  </si>
  <si>
    <t>All Members</t>
  </si>
  <si>
    <t>Chetan Talele</t>
  </si>
  <si>
    <t>Chetan Sapkal</t>
  </si>
  <si>
    <t>Wireframe Creation</t>
  </si>
  <si>
    <t>Payment Gateway Research</t>
  </si>
  <si>
    <t>ERD Design</t>
  </si>
  <si>
    <t>System Architecture Plan</t>
  </si>
  <si>
    <t>RACI Chart Preparation</t>
  </si>
  <si>
    <t>Update Frontend Components</t>
  </si>
  <si>
    <t>Backend Prep for Payments</t>
  </si>
  <si>
    <t>Integrate Payment Gateway</t>
  </si>
  <si>
    <t>Develop User Profile Page UI</t>
  </si>
  <si>
    <t>Backend for User Profiles</t>
  </si>
  <si>
    <t>Connect User UI to Backend</t>
  </si>
  <si>
    <t>Test Payment Flow</t>
  </si>
  <si>
    <t>Final UI Enhancements</t>
  </si>
  <si>
    <t>Full System Testing</t>
  </si>
  <si>
    <t>Bug Fixes &amp; Final Adjustments</t>
  </si>
  <si>
    <t>Deployment</t>
  </si>
  <si>
    <t>Chetan Sapkal &amp; Prathamesh Kapadne</t>
  </si>
  <si>
    <t>Yash Borkar</t>
  </si>
  <si>
    <t>Prathamesh Kapadne</t>
  </si>
  <si>
    <t>Chetan Talele &amp; Chetan Sapkal</t>
  </si>
  <si>
    <t>ACTUAL START</t>
  </si>
  <si>
    <t>EXPECTED END</t>
  </si>
  <si>
    <t>Add Payment Gateway Info of Service Providers</t>
  </si>
  <si>
    <t>Chetan Sapkal &amp; Chetan Talele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</si>
</sst>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00_);_(* \(#,##0.00\);_(* &quot;-&quot;??_);_(@_)"/>
    <numFmt numFmtId="165" formatCode="m/d/yy;@"/>
    <numFmt numFmtId="166" formatCode="ddd\,\ m/d/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theme="1" tint="4.9989318521683403E-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43" fontId="4" fillId="0" borderId="2" applyFont="0" applyFill="0" applyAlignment="0" applyProtection="0"/>
  </cellStyleXfs>
  <cellXfs count="127">
    <xf numFmtId="0" fontId="0" fillId="0" borderId="0" xfId="0"/>
    <xf numFmtId="0" fontId="1" fillId="0" borderId="0" xfId="0" applyFont="1"/>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167" fontId="21" fillId="12" borderId="18" xfId="0" applyNumberFormat="1" applyFont="1" applyFill="1" applyBorder="1" applyAlignment="1">
      <alignment horizontal="center" vertical="center"/>
    </xf>
    <xf numFmtId="167" fontId="21" fillId="12" borderId="16" xfId="0" applyNumberFormat="1" applyFont="1" applyFill="1" applyBorder="1" applyAlignment="1">
      <alignment horizontal="center" vertical="center"/>
    </xf>
    <xf numFmtId="167" fontId="21" fillId="12"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4" borderId="0" xfId="11" applyFont="1" applyFill="1" applyBorder="1" applyAlignment="1">
      <alignment vertical="center"/>
    </xf>
    <xf numFmtId="9" fontId="1" fillId="5" borderId="0" xfId="2" applyFont="1" applyFill="1" applyBorder="1" applyAlignment="1">
      <alignment horizontal="center" vertical="center"/>
    </xf>
    <xf numFmtId="165" fontId="19" fillId="4" borderId="0" xfId="10" applyFont="1" applyFill="1" applyBorder="1">
      <alignment horizontal="center" vertical="center"/>
    </xf>
    <xf numFmtId="0" fontId="19" fillId="5" borderId="0" xfId="11" applyFont="1" applyFill="1" applyBorder="1" applyAlignment="1">
      <alignment vertical="center"/>
    </xf>
    <xf numFmtId="0" fontId="19" fillId="4" borderId="0" xfId="12" applyFont="1" applyFill="1" applyBorder="1">
      <alignment horizontal="left" vertical="center" indent="2"/>
    </xf>
    <xf numFmtId="165" fontId="19" fillId="5" borderId="0" xfId="10" applyFont="1" applyFill="1" applyBorder="1">
      <alignment horizontal="center" vertical="center"/>
    </xf>
    <xf numFmtId="0" fontId="4" fillId="0" borderId="11" xfId="0" applyFont="1" applyBorder="1" applyAlignment="1">
      <alignment horizontal="right" vertical="center"/>
    </xf>
    <xf numFmtId="0" fontId="19" fillId="3" borderId="6" xfId="12" applyFont="1" applyFill="1" applyBorder="1">
      <alignment horizontal="left" vertical="center" indent="2"/>
    </xf>
    <xf numFmtId="0" fontId="19" fillId="3" borderId="7" xfId="12" applyFont="1" applyFill="1" applyBorder="1">
      <alignment horizontal="left" vertical="center" indent="2"/>
    </xf>
    <xf numFmtId="9" fontId="1" fillId="4" borderId="0" xfId="2" applyFont="1" applyFill="1" applyBorder="1" applyAlignment="1">
      <alignment horizontal="center" vertical="center"/>
    </xf>
    <xf numFmtId="0" fontId="19" fillId="4" borderId="5" xfId="12" applyFont="1" applyFill="1" applyBorder="1">
      <alignment horizontal="left" vertical="center" indent="2"/>
    </xf>
    <xf numFmtId="0" fontId="23" fillId="9" borderId="0" xfId="0" applyFont="1" applyFill="1" applyAlignment="1">
      <alignment horizontal="left" vertical="center" indent="1"/>
    </xf>
    <xf numFmtId="0" fontId="32" fillId="5" borderId="0" xfId="0" applyFont="1" applyFill="1" applyAlignment="1">
      <alignment vertical="center"/>
    </xf>
    <xf numFmtId="0" fontId="19" fillId="10" borderId="0" xfId="0" applyFont="1" applyFill="1" applyAlignment="1">
      <alignment vertical="center"/>
    </xf>
    <xf numFmtId="0" fontId="20" fillId="11" borderId="14" xfId="0" applyFont="1" applyFill="1" applyBorder="1" applyAlignment="1">
      <alignment horizontal="center" vertical="center"/>
    </xf>
    <xf numFmtId="0" fontId="4" fillId="2" borderId="19"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11" borderId="14" xfId="0" applyFont="1" applyFill="1" applyBorder="1" applyAlignment="1">
      <alignment vertical="center"/>
    </xf>
    <xf numFmtId="0" fontId="20" fillId="11" borderId="14" xfId="0" applyFont="1" applyFill="1" applyBorder="1" applyAlignment="1">
      <alignment horizontal="center" vertical="center" wrapText="1"/>
    </xf>
    <xf numFmtId="0" fontId="4" fillId="2" borderId="19" xfId="0" applyFont="1" applyFill="1" applyBorder="1" applyAlignment="1">
      <alignment vertical="center" wrapText="1"/>
    </xf>
    <xf numFmtId="0" fontId="4" fillId="2" borderId="19" xfId="0" applyFont="1" applyFill="1" applyBorder="1" applyAlignment="1">
      <alignment wrapText="1"/>
    </xf>
    <xf numFmtId="0" fontId="32" fillId="5" borderId="0" xfId="0" applyFont="1" applyFill="1" applyAlignment="1">
      <alignment vertical="center" wrapText="1"/>
    </xf>
    <xf numFmtId="0" fontId="19" fillId="5" borderId="8" xfId="11" applyFont="1" applyFill="1" applyBorder="1" applyAlignment="1">
      <alignment vertical="center" wrapText="1"/>
    </xf>
    <xf numFmtId="0" fontId="19" fillId="5" borderId="0" xfId="11" applyFont="1" applyFill="1" applyBorder="1" applyAlignment="1">
      <alignment vertical="center" wrapText="1"/>
    </xf>
    <xf numFmtId="0" fontId="19" fillId="4" borderId="5" xfId="11" applyFont="1" applyFill="1" applyBorder="1" applyAlignment="1">
      <alignment vertical="center" wrapText="1"/>
    </xf>
  </cellXfs>
  <cellStyles count="14">
    <cellStyle name="Comma" xfId="4" builtinId="3" customBuiltin="1"/>
    <cellStyle name="Comma 2" xfId="13" xr:uid="{335F0399-0949-4AC6-B125-D7B4A941CB39}"/>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8">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topLeftCell="A5" zoomScale="58" zoomScaleNormal="100" zoomScalePageLayoutView="70" workbookViewId="0">
      <selection activeCell="C13" sqref="C13"/>
    </sheetView>
  </sheetViews>
  <sheetFormatPr defaultColWidth="8.69921875" defaultRowHeight="30" customHeight="1" x14ac:dyDescent="0.25"/>
  <cols>
    <col min="1" max="1" width="2.69921875" style="12" customWidth="1"/>
    <col min="2" max="2" width="30.5" customWidth="1"/>
    <col min="3" max="3" width="20.296875" customWidth="1"/>
    <col min="4" max="4" width="10.69921875" customWidth="1"/>
    <col min="5" max="5" width="10.69921875" style="2" customWidth="1"/>
    <col min="6" max="6" width="10.69921875" customWidth="1"/>
    <col min="7" max="7" width="3.59765625" hidden="1" customWidth="1"/>
    <col min="8" max="64" width="2.69921875" customWidth="1"/>
  </cols>
  <sheetData>
    <row r="1" spans="1:63" ht="90" customHeight="1" x14ac:dyDescent="1.45">
      <c r="A1" s="13"/>
      <c r="B1" s="87" t="s">
        <v>26</v>
      </c>
      <c r="C1" s="16"/>
      <c r="D1" s="17"/>
      <c r="E1" s="18"/>
      <c r="F1" s="19"/>
      <c r="G1" s="1"/>
      <c r="H1" s="114" t="s">
        <v>22</v>
      </c>
      <c r="I1" s="115"/>
      <c r="J1" s="115"/>
      <c r="K1" s="115"/>
      <c r="L1" s="115"/>
      <c r="M1" s="115"/>
      <c r="N1" s="115"/>
      <c r="O1" s="22"/>
      <c r="P1" s="113">
        <f>DATE(2025,5,15)</f>
        <v>45792</v>
      </c>
      <c r="Q1" s="112"/>
      <c r="R1" s="112"/>
      <c r="S1" s="112"/>
      <c r="T1" s="112"/>
      <c r="U1" s="112"/>
      <c r="V1" s="112"/>
      <c r="W1" s="112"/>
      <c r="X1" s="112"/>
      <c r="Y1" s="112"/>
    </row>
    <row r="2" spans="1:63" ht="30" customHeight="1" x14ac:dyDescent="0.6">
      <c r="B2" s="85"/>
      <c r="C2" s="86"/>
      <c r="D2" s="20"/>
      <c r="E2" s="21"/>
      <c r="F2" s="20"/>
      <c r="H2" s="114" t="s">
        <v>23</v>
      </c>
      <c r="I2" s="115"/>
      <c r="J2" s="115"/>
      <c r="K2" s="115"/>
      <c r="L2" s="115"/>
      <c r="M2" s="115"/>
      <c r="N2" s="115"/>
      <c r="O2" s="22"/>
      <c r="P2" s="111">
        <v>1</v>
      </c>
      <c r="Q2" s="112"/>
      <c r="R2" s="112"/>
      <c r="S2" s="112"/>
      <c r="T2" s="112"/>
      <c r="U2" s="112"/>
      <c r="V2" s="112"/>
      <c r="W2" s="112"/>
      <c r="X2" s="112"/>
      <c r="Y2" s="112"/>
    </row>
    <row r="3" spans="1:63" s="24" customFormat="1" ht="21" customHeight="1" x14ac:dyDescent="0.25">
      <c r="A3" s="12"/>
      <c r="B3" s="23"/>
      <c r="D3" s="25"/>
      <c r="E3" s="26"/>
    </row>
    <row r="4" spans="1:63" s="24" customFormat="1" ht="15" customHeight="1" x14ac:dyDescent="0.25">
      <c r="A4" s="116"/>
      <c r="B4" s="117" t="s">
        <v>3</v>
      </c>
      <c r="C4" s="119" t="s">
        <v>24</v>
      </c>
      <c r="D4" s="109" t="s">
        <v>1</v>
      </c>
      <c r="E4" s="120" t="s">
        <v>51</v>
      </c>
      <c r="F4" s="120" t="s">
        <v>52</v>
      </c>
      <c r="H4" s="27">
        <f>Project_Start-WEEKDAY(Project_Start,1)+2+7*(Display_Week-1)</f>
        <v>45789</v>
      </c>
      <c r="I4" s="27">
        <f>H4+1</f>
        <v>45790</v>
      </c>
      <c r="J4" s="27">
        <f t="shared" ref="J4:AP4" si="0">I4+1</f>
        <v>45791</v>
      </c>
      <c r="K4" s="27">
        <f t="shared" si="0"/>
        <v>45792</v>
      </c>
      <c r="L4" s="27">
        <f t="shared" si="0"/>
        <v>45793</v>
      </c>
      <c r="M4" s="27">
        <f t="shared" si="0"/>
        <v>45794</v>
      </c>
      <c r="N4" s="28">
        <f t="shared" si="0"/>
        <v>45795</v>
      </c>
      <c r="O4" s="29">
        <f>N4+1</f>
        <v>45796</v>
      </c>
      <c r="P4" s="27">
        <f>O4+1</f>
        <v>45797</v>
      </c>
      <c r="Q4" s="27">
        <f t="shared" si="0"/>
        <v>45798</v>
      </c>
      <c r="R4" s="27">
        <f t="shared" si="0"/>
        <v>45799</v>
      </c>
      <c r="S4" s="27">
        <f t="shared" si="0"/>
        <v>45800</v>
      </c>
      <c r="T4" s="27">
        <f t="shared" si="0"/>
        <v>45801</v>
      </c>
      <c r="U4" s="28">
        <f t="shared" si="0"/>
        <v>45802</v>
      </c>
      <c r="V4" s="29">
        <f>U4+1</f>
        <v>45803</v>
      </c>
      <c r="W4" s="27">
        <f>V4+1</f>
        <v>45804</v>
      </c>
      <c r="X4" s="27">
        <f t="shared" si="0"/>
        <v>45805</v>
      </c>
      <c r="Y4" s="27">
        <f t="shared" si="0"/>
        <v>45806</v>
      </c>
      <c r="Z4" s="27">
        <f t="shared" si="0"/>
        <v>45807</v>
      </c>
      <c r="AA4" s="27">
        <f t="shared" si="0"/>
        <v>45808</v>
      </c>
      <c r="AB4" s="28">
        <f t="shared" si="0"/>
        <v>45809</v>
      </c>
      <c r="AC4" s="29">
        <f>AB4+1</f>
        <v>45810</v>
      </c>
      <c r="AD4" s="27">
        <f>AC4+1</f>
        <v>45811</v>
      </c>
      <c r="AE4" s="27">
        <f t="shared" si="0"/>
        <v>45812</v>
      </c>
      <c r="AF4" s="27">
        <f t="shared" si="0"/>
        <v>45813</v>
      </c>
      <c r="AG4" s="27">
        <f t="shared" si="0"/>
        <v>45814</v>
      </c>
      <c r="AH4" s="27">
        <f t="shared" si="0"/>
        <v>45815</v>
      </c>
      <c r="AI4" s="28">
        <f t="shared" si="0"/>
        <v>45816</v>
      </c>
      <c r="AJ4" s="29">
        <f>AI4+1</f>
        <v>45817</v>
      </c>
      <c r="AK4" s="27">
        <f>AJ4+1</f>
        <v>45818</v>
      </c>
      <c r="AL4" s="27">
        <f t="shared" si="0"/>
        <v>45819</v>
      </c>
      <c r="AM4" s="27">
        <f t="shared" si="0"/>
        <v>45820</v>
      </c>
      <c r="AN4" s="27">
        <f t="shared" si="0"/>
        <v>45821</v>
      </c>
      <c r="AO4" s="27">
        <f t="shared" si="0"/>
        <v>45822</v>
      </c>
      <c r="AP4" s="28">
        <f t="shared" si="0"/>
        <v>45823</v>
      </c>
      <c r="AQ4" s="29">
        <f>AP4+1</f>
        <v>45824</v>
      </c>
    </row>
    <row r="5" spans="1:63" s="24" customFormat="1" ht="24" customHeight="1" thickBot="1" x14ac:dyDescent="0.3">
      <c r="A5" s="116"/>
      <c r="B5" s="118"/>
      <c r="C5" s="110"/>
      <c r="D5" s="110"/>
      <c r="E5" s="122"/>
      <c r="F5" s="121"/>
      <c r="H5" s="30" t="str">
        <f t="shared" ref="H5:AM5" si="1">LEFT(TEXT(H4,"ddd"),1)</f>
        <v>M</v>
      </c>
      <c r="I5" s="31" t="str">
        <f t="shared" si="1"/>
        <v>T</v>
      </c>
      <c r="J5" s="31" t="str">
        <f t="shared" si="1"/>
        <v>W</v>
      </c>
      <c r="K5" s="31" t="str">
        <f t="shared" si="1"/>
        <v>T</v>
      </c>
      <c r="L5" s="31" t="str">
        <f t="shared" si="1"/>
        <v>F</v>
      </c>
      <c r="M5" s="31" t="str">
        <f t="shared" si="1"/>
        <v>S</v>
      </c>
      <c r="N5" s="31" t="str">
        <f t="shared" si="1"/>
        <v>S</v>
      </c>
      <c r="O5" s="31" t="str">
        <f t="shared" si="1"/>
        <v>M</v>
      </c>
      <c r="P5" s="31" t="str">
        <f t="shared" si="1"/>
        <v>T</v>
      </c>
      <c r="Q5" s="31" t="str">
        <f t="shared" si="1"/>
        <v>W</v>
      </c>
      <c r="R5" s="31" t="str">
        <f t="shared" si="1"/>
        <v>T</v>
      </c>
      <c r="S5" s="31" t="str">
        <f t="shared" si="1"/>
        <v>F</v>
      </c>
      <c r="T5" s="31" t="str">
        <f t="shared" si="1"/>
        <v>S</v>
      </c>
      <c r="U5" s="31" t="str">
        <f t="shared" si="1"/>
        <v>S</v>
      </c>
      <c r="V5" s="31" t="str">
        <f t="shared" si="1"/>
        <v>M</v>
      </c>
      <c r="W5" s="31" t="str">
        <f t="shared" si="1"/>
        <v>T</v>
      </c>
      <c r="X5" s="31" t="str">
        <f t="shared" si="1"/>
        <v>W</v>
      </c>
      <c r="Y5" s="31" t="str">
        <f t="shared" si="1"/>
        <v>T</v>
      </c>
      <c r="Z5" s="31" t="str">
        <f t="shared" si="1"/>
        <v>F</v>
      </c>
      <c r="AA5" s="31" t="str">
        <f t="shared" si="1"/>
        <v>S</v>
      </c>
      <c r="AB5" s="31" t="str">
        <f t="shared" si="1"/>
        <v>S</v>
      </c>
      <c r="AC5" s="31" t="str">
        <f t="shared" si="1"/>
        <v>M</v>
      </c>
      <c r="AD5" s="31" t="str">
        <f t="shared" si="1"/>
        <v>T</v>
      </c>
      <c r="AE5" s="31" t="str">
        <f t="shared" si="1"/>
        <v>W</v>
      </c>
      <c r="AF5" s="31" t="str">
        <f t="shared" si="1"/>
        <v>T</v>
      </c>
      <c r="AG5" s="31" t="str">
        <f t="shared" si="1"/>
        <v>F</v>
      </c>
      <c r="AH5" s="31" t="str">
        <f t="shared" si="1"/>
        <v>S</v>
      </c>
      <c r="AI5" s="31" t="str">
        <f t="shared" si="1"/>
        <v>S</v>
      </c>
      <c r="AJ5" s="31" t="str">
        <f t="shared" si="1"/>
        <v>M</v>
      </c>
      <c r="AK5" s="31" t="str">
        <f t="shared" si="1"/>
        <v>T</v>
      </c>
      <c r="AL5" s="31" t="str">
        <f t="shared" si="1"/>
        <v>W</v>
      </c>
      <c r="AM5" s="31" t="str">
        <f t="shared" si="1"/>
        <v>T</v>
      </c>
      <c r="AN5" s="31" t="str">
        <f t="shared" ref="AN5:AQ5" si="2">LEFT(TEXT(AN4,"ddd"),1)</f>
        <v>F</v>
      </c>
      <c r="AO5" s="31" t="str">
        <f t="shared" si="2"/>
        <v>S</v>
      </c>
      <c r="AP5" s="31" t="str">
        <f t="shared" si="2"/>
        <v>S</v>
      </c>
      <c r="AQ5" s="31" t="str">
        <f t="shared" si="2"/>
        <v>M</v>
      </c>
    </row>
    <row r="6" spans="1:63" s="24" customFormat="1" ht="30" hidden="1" customHeight="1" thickBot="1" x14ac:dyDescent="0.3">
      <c r="A6" s="12" t="s">
        <v>17</v>
      </c>
      <c r="B6" s="32"/>
      <c r="C6" s="33"/>
      <c r="D6" s="32"/>
      <c r="E6" s="32"/>
      <c r="F6" s="32"/>
      <c r="G6" s="24" t="str">
        <f>IF(OR(ISBLANK(task_start),ISBLANK(task_end)),"",task_end-task_start+1)</f>
        <v/>
      </c>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row>
    <row r="7" spans="1:63" s="41" customFormat="1" ht="30" customHeight="1" thickBot="1" x14ac:dyDescent="0.3">
      <c r="A7" s="13"/>
      <c r="B7" s="35" t="s">
        <v>18</v>
      </c>
      <c r="C7" s="36"/>
      <c r="D7" s="37"/>
      <c r="E7" s="38"/>
      <c r="F7" s="39"/>
      <c r="G7" s="4" t="str">
        <f t="shared" ref="G7:G30" si="3">IF(OR(ISBLANK(task_start),ISBLANK(task_end)),"",task_end-task_start+1)</f>
        <v/>
      </c>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row>
    <row r="8" spans="1:63" s="41" customFormat="1" ht="30" customHeight="1" thickBot="1" x14ac:dyDescent="0.3">
      <c r="A8" s="13"/>
      <c r="B8" s="102" t="s">
        <v>19</v>
      </c>
      <c r="C8" s="42" t="s">
        <v>28</v>
      </c>
      <c r="D8" s="43">
        <v>1</v>
      </c>
      <c r="E8" s="44">
        <f>Project_Start</f>
        <v>45792</v>
      </c>
      <c r="F8" s="44">
        <f>E8+1</f>
        <v>45793</v>
      </c>
      <c r="G8" s="4">
        <f t="shared" si="3"/>
        <v>2</v>
      </c>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row>
    <row r="9" spans="1:63" s="41" customFormat="1" ht="30" customHeight="1" thickBot="1" x14ac:dyDescent="0.3">
      <c r="A9" s="12"/>
      <c r="B9" s="103" t="s">
        <v>27</v>
      </c>
      <c r="C9" s="46" t="s">
        <v>30</v>
      </c>
      <c r="D9" s="47">
        <v>1</v>
      </c>
      <c r="E9" s="48">
        <f>E8+1</f>
        <v>45793</v>
      </c>
      <c r="F9" s="48">
        <f>E9+1</f>
        <v>45794</v>
      </c>
      <c r="G9" s="4">
        <f t="shared" si="3"/>
        <v>2</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row>
    <row r="10" spans="1:63" s="41" customFormat="1" ht="30" customHeight="1" thickBot="1" x14ac:dyDescent="0.3">
      <c r="A10" s="13"/>
      <c r="B10" s="50" t="s">
        <v>20</v>
      </c>
      <c r="C10" s="51"/>
      <c r="D10" s="52"/>
      <c r="E10" s="53"/>
      <c r="F10" s="54"/>
      <c r="G10" s="4" t="str">
        <f t="shared" si="3"/>
        <v/>
      </c>
    </row>
    <row r="11" spans="1:63" s="41" customFormat="1" ht="30" customHeight="1" thickBot="1" x14ac:dyDescent="0.3">
      <c r="A11" s="13"/>
      <c r="B11" s="105" t="s">
        <v>31</v>
      </c>
      <c r="C11" s="55" t="s">
        <v>29</v>
      </c>
      <c r="D11" s="56">
        <v>1</v>
      </c>
      <c r="E11" s="57">
        <f>E9+4</f>
        <v>45797</v>
      </c>
      <c r="F11" s="57">
        <f>E11</f>
        <v>45797</v>
      </c>
      <c r="G11" s="4">
        <f t="shared" si="3"/>
        <v>1</v>
      </c>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row>
    <row r="12" spans="1:63" s="41" customFormat="1" ht="30" customHeight="1" thickBot="1" x14ac:dyDescent="0.3">
      <c r="A12" s="12"/>
      <c r="B12" s="105" t="s">
        <v>32</v>
      </c>
      <c r="C12" s="126" t="s">
        <v>47</v>
      </c>
      <c r="D12" s="56">
        <v>1</v>
      </c>
      <c r="E12" s="57">
        <f>E11</f>
        <v>45797</v>
      </c>
      <c r="F12" s="57">
        <f>E12+1</f>
        <v>45798</v>
      </c>
      <c r="G12" s="4">
        <f t="shared" si="3"/>
        <v>2</v>
      </c>
      <c r="H12" s="45"/>
      <c r="I12" s="45"/>
      <c r="J12" s="45"/>
      <c r="K12" s="45"/>
      <c r="L12" s="45"/>
      <c r="M12" s="45"/>
      <c r="N12" s="45"/>
      <c r="O12" s="45"/>
      <c r="P12" s="45"/>
      <c r="Q12" s="45"/>
      <c r="R12" s="45"/>
      <c r="S12" s="45"/>
      <c r="T12" s="49"/>
      <c r="U12" s="49"/>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row>
    <row r="13" spans="1:63" s="41" customFormat="1" ht="30" customHeight="1" thickBot="1" x14ac:dyDescent="0.3">
      <c r="A13" s="12"/>
      <c r="B13" s="105" t="s">
        <v>33</v>
      </c>
      <c r="C13" s="126" t="s">
        <v>54</v>
      </c>
      <c r="D13" s="56">
        <v>1</v>
      </c>
      <c r="E13" s="57">
        <f>F12+6</f>
        <v>45804</v>
      </c>
      <c r="F13" s="57">
        <f>E13+2</f>
        <v>45806</v>
      </c>
      <c r="G13" s="4">
        <f t="shared" si="3"/>
        <v>3</v>
      </c>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row>
    <row r="14" spans="1:63" s="41" customFormat="1" ht="30" customHeight="1" thickBot="1" x14ac:dyDescent="0.3">
      <c r="A14" s="12"/>
      <c r="B14" s="105" t="s">
        <v>34</v>
      </c>
      <c r="C14" s="55" t="s">
        <v>48</v>
      </c>
      <c r="D14" s="56">
        <v>1</v>
      </c>
      <c r="E14" s="57">
        <f>F13</f>
        <v>45806</v>
      </c>
      <c r="F14" s="57">
        <f>E14+1</f>
        <v>45807</v>
      </c>
      <c r="G14" s="4">
        <f t="shared" si="3"/>
        <v>2</v>
      </c>
      <c r="H14" s="45"/>
      <c r="I14" s="45"/>
      <c r="J14" s="45"/>
      <c r="K14" s="45"/>
      <c r="L14" s="45"/>
      <c r="M14" s="45"/>
      <c r="N14" s="45"/>
      <c r="O14" s="45"/>
      <c r="P14" s="45"/>
      <c r="Q14" s="45"/>
      <c r="R14" s="45"/>
      <c r="S14" s="45"/>
      <c r="T14" s="45"/>
      <c r="U14" s="45"/>
      <c r="V14" s="45"/>
      <c r="W14" s="45"/>
      <c r="X14" s="49"/>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row>
    <row r="15" spans="1:63" s="41" customFormat="1" ht="30" customHeight="1" thickBot="1" x14ac:dyDescent="0.3">
      <c r="A15" s="12"/>
      <c r="B15" s="99" t="s">
        <v>35</v>
      </c>
      <c r="C15" s="95" t="s">
        <v>29</v>
      </c>
      <c r="D15" s="104">
        <v>1</v>
      </c>
      <c r="E15" s="97">
        <f>F14</f>
        <v>45807</v>
      </c>
      <c r="F15" s="97">
        <f>F14</f>
        <v>45807</v>
      </c>
      <c r="G15" s="4"/>
      <c r="H15" s="63"/>
      <c r="I15" s="63"/>
      <c r="J15" s="63"/>
      <c r="K15" s="63"/>
      <c r="L15" s="63"/>
      <c r="M15" s="63"/>
      <c r="N15" s="63"/>
      <c r="O15" s="63"/>
      <c r="P15" s="63"/>
      <c r="Q15" s="63"/>
      <c r="R15" s="63"/>
      <c r="S15" s="63"/>
      <c r="T15" s="63"/>
      <c r="U15" s="63"/>
      <c r="V15" s="63"/>
      <c r="W15" s="63"/>
      <c r="X15" s="101"/>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row>
    <row r="16" spans="1:63" s="41" customFormat="1" ht="30" customHeight="1" thickBot="1" x14ac:dyDescent="0.3">
      <c r="A16" s="12"/>
      <c r="B16" s="58" t="s">
        <v>21</v>
      </c>
      <c r="C16" s="59"/>
      <c r="D16" s="60"/>
      <c r="E16" s="61"/>
      <c r="F16" s="62"/>
      <c r="G16" s="4" t="str">
        <f t="shared" si="3"/>
        <v/>
      </c>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row>
    <row r="17" spans="1:63" s="41" customFormat="1" ht="30" customHeight="1" thickBot="1" x14ac:dyDescent="0.3">
      <c r="A17" s="12"/>
      <c r="B17" s="107" t="s">
        <v>36</v>
      </c>
      <c r="C17" s="64" t="s">
        <v>49</v>
      </c>
      <c r="D17" s="65">
        <v>1</v>
      </c>
      <c r="E17" s="66">
        <f>E15+1</f>
        <v>45808</v>
      </c>
      <c r="F17" s="66">
        <f>E17+2</f>
        <v>45810</v>
      </c>
      <c r="G17" s="4">
        <f t="shared" si="3"/>
        <v>3</v>
      </c>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row>
    <row r="18" spans="1:63" s="41" customFormat="1" ht="30" customHeight="1" thickBot="1" x14ac:dyDescent="0.3">
      <c r="A18" s="12"/>
      <c r="B18" s="107" t="s">
        <v>37</v>
      </c>
      <c r="C18" s="124" t="s">
        <v>50</v>
      </c>
      <c r="D18" s="65">
        <v>1</v>
      </c>
      <c r="E18" s="66">
        <f>F17+1</f>
        <v>45811</v>
      </c>
      <c r="F18" s="66">
        <f>E18+5</f>
        <v>45816</v>
      </c>
      <c r="G18" s="4">
        <f t="shared" si="3"/>
        <v>6</v>
      </c>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row>
    <row r="19" spans="1:63" s="41" customFormat="1" ht="30" customHeight="1" thickBot="1" x14ac:dyDescent="0.3">
      <c r="A19" s="12"/>
      <c r="B19" s="107" t="s">
        <v>38</v>
      </c>
      <c r="C19" s="64" t="s">
        <v>30</v>
      </c>
      <c r="D19" s="65">
        <v>1</v>
      </c>
      <c r="E19" s="66">
        <f>F18+1</f>
        <v>45817</v>
      </c>
      <c r="F19" s="66">
        <f>E19</f>
        <v>45817</v>
      </c>
      <c r="G19" s="4">
        <f t="shared" si="3"/>
        <v>1</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row>
    <row r="20" spans="1:63" s="41" customFormat="1" ht="30" customHeight="1" thickBot="1" x14ac:dyDescent="0.3">
      <c r="A20" s="12"/>
      <c r="B20" s="107" t="s">
        <v>39</v>
      </c>
      <c r="C20" s="64" t="s">
        <v>49</v>
      </c>
      <c r="D20" s="65">
        <v>0.5</v>
      </c>
      <c r="E20" s="66">
        <f>E19</f>
        <v>45817</v>
      </c>
      <c r="F20" s="66">
        <f>E20+2</f>
        <v>45819</v>
      </c>
      <c r="G20" s="4">
        <f t="shared" si="3"/>
        <v>3</v>
      </c>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row>
    <row r="21" spans="1:63" s="41" customFormat="1" ht="30" customHeight="1" thickBot="1" x14ac:dyDescent="0.3">
      <c r="A21" s="12"/>
      <c r="B21" s="107" t="s">
        <v>40</v>
      </c>
      <c r="C21" s="64" t="s">
        <v>30</v>
      </c>
      <c r="D21" s="65">
        <v>0.7</v>
      </c>
      <c r="E21" s="66">
        <f>E19</f>
        <v>45817</v>
      </c>
      <c r="F21" s="66">
        <f>E21+1</f>
        <v>45818</v>
      </c>
      <c r="G21" s="4">
        <f t="shared" si="3"/>
        <v>2</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row>
    <row r="22" spans="1:63" s="41" customFormat="1" ht="30" customHeight="1" thickBot="1" x14ac:dyDescent="0.3">
      <c r="A22" s="12"/>
      <c r="B22" s="123" t="s">
        <v>53</v>
      </c>
      <c r="C22" s="125" t="s">
        <v>54</v>
      </c>
      <c r="D22" s="96">
        <v>0</v>
      </c>
      <c r="E22" s="100">
        <f>F21+1</f>
        <v>45819</v>
      </c>
      <c r="F22" s="100">
        <f>E22+4</f>
        <v>45823</v>
      </c>
      <c r="G22" s="4"/>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row>
    <row r="23" spans="1:63" s="41" customFormat="1" ht="30" customHeight="1" thickBot="1" x14ac:dyDescent="0.3">
      <c r="A23" s="12"/>
      <c r="B23" s="107" t="s">
        <v>41</v>
      </c>
      <c r="C23" s="98" t="s">
        <v>48</v>
      </c>
      <c r="D23" s="96">
        <v>1</v>
      </c>
      <c r="E23" s="100">
        <f>F21+1</f>
        <v>45819</v>
      </c>
      <c r="F23" s="100">
        <f>E23</f>
        <v>45819</v>
      </c>
      <c r="G23" s="4">
        <f t="shared" si="3"/>
        <v>1</v>
      </c>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row>
    <row r="24" spans="1:63" s="41" customFormat="1" ht="30" customHeight="1" thickBot="1" x14ac:dyDescent="0.3">
      <c r="A24" s="12"/>
      <c r="B24" s="106" t="s">
        <v>25</v>
      </c>
      <c r="C24" s="67"/>
      <c r="D24" s="68"/>
      <c r="E24" s="69"/>
      <c r="F24" s="70"/>
      <c r="G24" s="4" t="str">
        <f t="shared" si="3"/>
        <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row>
    <row r="25" spans="1:63" s="41" customFormat="1" ht="30" customHeight="1" thickBot="1" x14ac:dyDescent="0.3">
      <c r="A25" s="12"/>
      <c r="B25" s="108" t="s">
        <v>42</v>
      </c>
      <c r="C25" s="72" t="s">
        <v>29</v>
      </c>
      <c r="D25" s="73">
        <v>0</v>
      </c>
      <c r="E25" s="74">
        <f>E23+1</f>
        <v>45820</v>
      </c>
      <c r="F25" s="74">
        <f>E25+1</f>
        <v>45821</v>
      </c>
      <c r="G25" s="4">
        <f t="shared" si="3"/>
        <v>2</v>
      </c>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row>
    <row r="26" spans="1:63" s="41" customFormat="1" ht="30" customHeight="1" thickBot="1" x14ac:dyDescent="0.3">
      <c r="A26" s="12"/>
      <c r="B26" s="108" t="s">
        <v>43</v>
      </c>
      <c r="C26" s="72" t="s">
        <v>49</v>
      </c>
      <c r="D26" s="73">
        <v>0</v>
      </c>
      <c r="E26" s="74">
        <f>F25</f>
        <v>45821</v>
      </c>
      <c r="F26" s="74">
        <f>E26+1</f>
        <v>45822</v>
      </c>
      <c r="G26" s="4">
        <f t="shared" si="3"/>
        <v>2</v>
      </c>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row>
    <row r="27" spans="1:63" s="41" customFormat="1" ht="30" customHeight="1" thickBot="1" x14ac:dyDescent="0.3">
      <c r="A27" s="12"/>
      <c r="B27" s="108" t="s">
        <v>44</v>
      </c>
      <c r="C27" s="72" t="s">
        <v>48</v>
      </c>
      <c r="D27" s="73">
        <v>0</v>
      </c>
      <c r="E27" s="74">
        <f>F26+1</f>
        <v>45823</v>
      </c>
      <c r="F27" s="74">
        <f>E27+2</f>
        <v>45825</v>
      </c>
      <c r="G27" s="4">
        <f t="shared" si="3"/>
        <v>3</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row>
    <row r="28" spans="1:63" s="41" customFormat="1" ht="30" customHeight="1" thickBot="1" x14ac:dyDescent="0.3">
      <c r="A28" s="12"/>
      <c r="B28" s="108" t="s">
        <v>45</v>
      </c>
      <c r="C28" s="72" t="s">
        <v>28</v>
      </c>
      <c r="D28" s="73">
        <v>0</v>
      </c>
      <c r="E28" s="74">
        <f>E25+5</f>
        <v>45825</v>
      </c>
      <c r="F28" s="74">
        <f>E28+3</f>
        <v>45828</v>
      </c>
      <c r="G28" s="4">
        <f t="shared" si="3"/>
        <v>4</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row>
    <row r="29" spans="1:63" s="41" customFormat="1" ht="30" customHeight="1" thickBot="1" x14ac:dyDescent="0.3">
      <c r="A29" s="12"/>
      <c r="B29" s="108" t="s">
        <v>46</v>
      </c>
      <c r="C29" s="72" t="s">
        <v>28</v>
      </c>
      <c r="D29" s="73">
        <v>0</v>
      </c>
      <c r="E29" s="74">
        <f>E25+7</f>
        <v>45827</v>
      </c>
      <c r="F29" s="74">
        <f>E29+2</f>
        <v>45829</v>
      </c>
      <c r="G29" s="4">
        <f t="shared" si="3"/>
        <v>3</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row>
    <row r="30" spans="1:63" s="41" customFormat="1" ht="30" customHeight="1" thickBot="1" x14ac:dyDescent="0.3">
      <c r="A30" s="13"/>
      <c r="B30" s="75"/>
      <c r="C30" s="76"/>
      <c r="D30" s="77"/>
      <c r="E30" s="78"/>
      <c r="F30" s="78"/>
      <c r="G30" s="5" t="str">
        <f t="shared" si="3"/>
        <v/>
      </c>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row>
    <row r="31" spans="1:63" ht="30" customHeight="1" x14ac:dyDescent="0.25">
      <c r="B31" s="79" t="s">
        <v>0</v>
      </c>
      <c r="C31" s="80"/>
      <c r="D31" s="81"/>
      <c r="E31" s="82"/>
      <c r="F31" s="83"/>
    </row>
    <row r="33" spans="3:6" ht="30" customHeight="1" x14ac:dyDescent="0.25">
      <c r="C33" s="15"/>
      <c r="F33" s="14"/>
    </row>
    <row r="34" spans="3:6" ht="30" customHeight="1" x14ac:dyDescent="0.25">
      <c r="C34" s="3"/>
    </row>
  </sheetData>
  <mergeCells count="10">
    <mergeCell ref="A4:A5"/>
    <mergeCell ref="B4:B5"/>
    <mergeCell ref="C4:C5"/>
    <mergeCell ref="D4:D5"/>
    <mergeCell ref="E4:E5"/>
    <mergeCell ref="F4:F5"/>
    <mergeCell ref="P2:Y2"/>
    <mergeCell ref="P1:Y1"/>
    <mergeCell ref="H1:N1"/>
    <mergeCell ref="H2:N2"/>
  </mergeCells>
  <conditionalFormatting sqref="D6: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8:AP9">
    <cfRule type="expression" dxfId="28" priority="7" stopIfTrue="1">
      <formula>AND(task_end&gt;=H$4,task_start&lt;I$4)</formula>
    </cfRule>
  </conditionalFormatting>
  <conditionalFormatting sqref="H11:AP15">
    <cfRule type="expression" dxfId="27" priority="5" stopIfTrue="1">
      <formula>AND(task_end&gt;=H$4,task_start&lt;I$4)</formula>
    </cfRule>
  </conditionalFormatting>
  <conditionalFormatting sqref="H17:AP22">
    <cfRule type="expression" dxfId="26" priority="3" stopIfTrue="1">
      <formula>AND(task_end&gt;=H$4,task_start&lt;I$4)</formula>
    </cfRule>
  </conditionalFormatting>
  <conditionalFormatting sqref="H24:AP28">
    <cfRule type="expression" dxfId="25" priority="36">
      <formula>AND(task_start&lt;=H$4,ROUNDDOWN((task_end-task_start+1)*task_progress,0)+task_start-1&gt;=H$4)</formula>
    </cfRule>
    <cfRule type="expression" dxfId="24" priority="37" stopIfTrue="1">
      <formula>AND(task_end&gt;=H$4,task_start&lt;I$4)</formula>
    </cfRule>
  </conditionalFormatting>
  <conditionalFormatting sqref="H6:AQ28 H4:AP5">
    <cfRule type="expression" dxfId="23" priority="38">
      <formula>AND(TODAY()&gt;=H$4, TODAY()&lt;I$4)</formula>
    </cfRule>
  </conditionalFormatting>
  <conditionalFormatting sqref="H8:AQ9">
    <cfRule type="expression" dxfId="22" priority="6">
      <formula>AND(task_start&lt;=H$4,ROUNDDOWN((task_end-task_start+1)*task_progress,0)+task_start-1&gt;=H$4)</formula>
    </cfRule>
  </conditionalFormatting>
  <conditionalFormatting sqref="H11:AQ15">
    <cfRule type="expression" dxfId="21" priority="4">
      <formula>AND(task_start&lt;=H$4,ROUNDDOWN((task_end-task_start+1)*task_progress,0)+task_start-1&gt;=H$4)</formula>
    </cfRule>
  </conditionalFormatting>
  <conditionalFormatting sqref="H17:AQ22">
    <cfRule type="expression" dxfId="20" priority="2">
      <formula>AND(task_start&lt;=H$4,ROUNDDOWN((task_end-task_start+1)*task_progress,0)+task_start-1&gt;=H$4)</formula>
    </cfRule>
  </conditionalFormatting>
  <conditionalFormatting sqref="AQ4:AQ5">
    <cfRule type="expression" dxfId="19" priority="73">
      <formula>AND(TODAY()&gt;=AQ$4, TODAY()&lt;#REF!)</formula>
    </cfRule>
  </conditionalFormatting>
  <conditionalFormatting sqref="AQ8:AQ9">
    <cfRule type="expression" dxfId="18" priority="44" stopIfTrue="1">
      <formula>AND(task_end&gt;=AQ$4,task_start&lt;#REF!)</formula>
    </cfRule>
  </conditionalFormatting>
  <conditionalFormatting sqref="AQ11:AQ15">
    <cfRule type="expression" dxfId="17" priority="52" stopIfTrue="1">
      <formula>AND(task_end&gt;=AQ$4,task_start&lt;#REF!)</formula>
    </cfRule>
  </conditionalFormatting>
  <conditionalFormatting sqref="AQ17:AQ22">
    <cfRule type="expression" dxfId="16" priority="60" stopIfTrue="1">
      <formula>AND(task_end&gt;=AQ$4,task_start&lt;#REF!)</formula>
    </cfRule>
  </conditionalFormatting>
  <conditionalFormatting sqref="AQ24:AQ28">
    <cfRule type="expression" dxfId="15" priority="67">
      <formula>AND(task_start&lt;=AQ$4,ROUNDDOWN((task_end-task_start+1)*task_progress,0)+task_start-1&gt;=AQ$4)</formula>
    </cfRule>
    <cfRule type="expression" dxfId="14" priority="68" stopIfTrue="1">
      <formula>AND(task_end&gt;=AQ$4,task_start&lt;#REF!)</formula>
    </cfRule>
  </conditionalFormatting>
  <conditionalFormatting sqref="AR6:BJ28">
    <cfRule type="expression" dxfId="13" priority="72">
      <formula>AND(TODAY()&gt;=#REF!, TODAY()&lt;#REF!)</formula>
    </cfRule>
  </conditionalFormatting>
  <conditionalFormatting sqref="AR8:BJ9">
    <cfRule type="expression" dxfId="12" priority="42" stopIfTrue="1">
      <formula>AND(task_end&gt;=#REF!,task_start&lt;#REF!)</formula>
    </cfRule>
  </conditionalFormatting>
  <conditionalFormatting sqref="AR11:BJ15">
    <cfRule type="expression" dxfId="11" priority="50" stopIfTrue="1">
      <formula>AND(task_end&gt;=#REF!,task_start&lt;#REF!)</formula>
    </cfRule>
  </conditionalFormatting>
  <conditionalFormatting sqref="AR17:BJ22">
    <cfRule type="expression" dxfId="10" priority="58" stopIfTrue="1">
      <formula>AND(task_end&gt;=#REF!,task_start&lt;#REF!)</formula>
    </cfRule>
  </conditionalFormatting>
  <conditionalFormatting sqref="AR24:BJ28">
    <cfRule type="expression" dxfId="9" priority="66" stopIfTrue="1">
      <formula>AND(task_end&gt;=#REF!,task_start&lt;#REF!)</formula>
    </cfRule>
  </conditionalFormatting>
  <conditionalFormatting sqref="AR8:BK9">
    <cfRule type="expression" dxfId="8" priority="41">
      <formula>AND(task_start&lt;=#REF!,ROUNDDOWN((task_end-task_start+1)*task_progress,0)+task_start-1&gt;=#REF!)</formula>
    </cfRule>
  </conditionalFormatting>
  <conditionalFormatting sqref="AR11:BK15">
    <cfRule type="expression" dxfId="7" priority="49">
      <formula>AND(task_start&lt;=#REF!,ROUNDDOWN((task_end-task_start+1)*task_progress,0)+task_start-1&gt;=#REF!)</formula>
    </cfRule>
  </conditionalFormatting>
  <conditionalFormatting sqref="AR17:BK22">
    <cfRule type="expression" dxfId="6" priority="57">
      <formula>AND(task_start&lt;=#REF!,ROUNDDOWN((task_end-task_start+1)*task_progress,0)+task_start-1&gt;=#REF!)</formula>
    </cfRule>
  </conditionalFormatting>
  <conditionalFormatting sqref="AR24:BK28">
    <cfRule type="expression" dxfId="5" priority="65">
      <formula>AND(task_start&lt;=#REF!,ROUNDDOWN((task_end-task_start+1)*task_progress,0)+task_start-1&gt;=#REF!)</formula>
    </cfRule>
  </conditionalFormatting>
  <conditionalFormatting sqref="BK6:BK28">
    <cfRule type="expression" dxfId="4" priority="74">
      <formula>AND(TODAY()&gt;=#REF!, TODAY()&lt;AR$4)</formula>
    </cfRule>
  </conditionalFormatting>
  <conditionalFormatting sqref="BK8:BK9">
    <cfRule type="expression" dxfId="3" priority="46" stopIfTrue="1">
      <formula>AND(task_end&gt;=#REF!,task_start&lt;AR$4)</formula>
    </cfRule>
  </conditionalFormatting>
  <conditionalFormatting sqref="BK11:BK15">
    <cfRule type="expression" dxfId="2" priority="54" stopIfTrue="1">
      <formula>AND(task_end&gt;=#REF!,task_start&lt;AR$4)</formula>
    </cfRule>
  </conditionalFormatting>
  <conditionalFormatting sqref="BK17:BK22">
    <cfRule type="expression" dxfId="1" priority="62" stopIfTrue="1">
      <formula>AND(task_end&gt;=#REF!,task_start&lt;AR$4)</formula>
    </cfRule>
  </conditionalFormatting>
  <conditionalFormatting sqref="BK24:BK28">
    <cfRule type="expression" dxfId="0" priority="70" stopIfTrue="1">
      <formula>AND(task_end&gt;=#REF!,task_start&lt;AR$4)</formula>
    </cfRule>
  </conditionalFormatting>
  <dataValidations count="11">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A10" sqref="A10"/>
    </sheetView>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88" t="s">
        <v>6</v>
      </c>
      <c r="B2" s="7"/>
    </row>
    <row r="3" spans="1:2" s="10" customFormat="1" ht="27" customHeight="1" x14ac:dyDescent="0.25">
      <c r="A3" s="89"/>
      <c r="B3" s="11"/>
    </row>
    <row r="4" spans="1:2" s="9" customFormat="1" ht="30" x14ac:dyDescent="0.7">
      <c r="A4" s="90" t="s">
        <v>5</v>
      </c>
    </row>
    <row r="5" spans="1:2" ht="74.25" customHeight="1" x14ac:dyDescent="0.25">
      <c r="A5" s="91" t="s">
        <v>13</v>
      </c>
    </row>
    <row r="6" spans="1:2" ht="26.25" customHeight="1" x14ac:dyDescent="0.25">
      <c r="A6" s="90" t="s">
        <v>16</v>
      </c>
    </row>
    <row r="7" spans="1:2" s="6" customFormat="1" ht="205.05" customHeight="1" x14ac:dyDescent="0.25">
      <c r="A7" s="92" t="s">
        <v>15</v>
      </c>
    </row>
    <row r="8" spans="1:2" s="9" customFormat="1" ht="30" x14ac:dyDescent="0.7">
      <c r="A8" s="90" t="s">
        <v>7</v>
      </c>
    </row>
    <row r="9" spans="1:2" ht="41.4" x14ac:dyDescent="0.25">
      <c r="A9" s="91" t="s">
        <v>14</v>
      </c>
    </row>
    <row r="10" spans="1:2" s="6" customFormat="1" ht="28.05" customHeight="1" x14ac:dyDescent="0.25">
      <c r="A10" s="93" t="s">
        <v>12</v>
      </c>
    </row>
    <row r="11" spans="1:2" s="9" customFormat="1" ht="30" x14ac:dyDescent="0.7">
      <c r="A11" s="90" t="s">
        <v>4</v>
      </c>
    </row>
    <row r="12" spans="1:2" ht="27.6" x14ac:dyDescent="0.25">
      <c r="A12" s="91" t="s">
        <v>11</v>
      </c>
    </row>
    <row r="13" spans="1:2" s="6" customFormat="1" ht="28.05" customHeight="1" x14ac:dyDescent="0.25">
      <c r="A13" s="93" t="s">
        <v>2</v>
      </c>
    </row>
    <row r="14" spans="1:2" s="9" customFormat="1" ht="30" x14ac:dyDescent="0.7">
      <c r="A14" s="90" t="s">
        <v>8</v>
      </c>
    </row>
    <row r="15" spans="1:2" ht="75" customHeight="1" x14ac:dyDescent="0.25">
      <c r="A15" s="91" t="s">
        <v>9</v>
      </c>
    </row>
    <row r="16" spans="1:2" ht="69" x14ac:dyDescent="0.25">
      <c r="A16" s="91" t="s">
        <v>10</v>
      </c>
    </row>
    <row r="17" spans="1:1" x14ac:dyDescent="0.25">
      <c r="A17" s="94"/>
    </row>
    <row r="18" spans="1:1" x14ac:dyDescent="0.25">
      <c r="A18" s="94"/>
    </row>
    <row r="19" spans="1:1" x14ac:dyDescent="0.25">
      <c r="A19" s="94"/>
    </row>
    <row r="20" spans="1:1" x14ac:dyDescent="0.25">
      <c r="A20" s="94"/>
    </row>
    <row r="21" spans="1:1" x14ac:dyDescent="0.25">
      <c r="A21" s="94"/>
    </row>
    <row r="22" spans="1:1" x14ac:dyDescent="0.25">
      <c r="A22" s="94"/>
    </row>
    <row r="23" spans="1:1" x14ac:dyDescent="0.25">
      <c r="A23" s="94"/>
    </row>
    <row r="24" spans="1:1" x14ac:dyDescent="0.25">
      <c r="A24" s="9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Chetan Sapkal</dc:creator>
  <dc:description/>
  <cp:lastModifiedBy>Chetan Sapkal</cp:lastModifiedBy>
  <dcterms:created xsi:type="dcterms:W3CDTF">2022-03-11T22:41:12Z</dcterms:created>
  <dcterms:modified xsi:type="dcterms:W3CDTF">2025-06-11T05:28:05Z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