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huangzexi830/Desktop/uci msba/205/Final/"/>
    </mc:Choice>
  </mc:AlternateContent>
  <xr:revisionPtr revIDLastSave="0" documentId="13_ncr:1_{AAC1EED2-B06C-9E40-A51C-51B05453A1B9}" xr6:coauthVersionLast="47" xr6:coauthVersionMax="47" xr10:uidLastSave="{00000000-0000-0000-0000-000000000000}"/>
  <bookViews>
    <workbookView xWindow="0" yWindow="740" windowWidth="34560" windowHeight="21600" xr2:uid="{95B29609-F9F0-3A43-8BA4-D91BA2B790F3}"/>
  </bookViews>
  <sheets>
    <sheet name="Consolidated Income Statement" sheetId="2" r:id="rId1"/>
    <sheet name="Solution 1" sheetId="3" r:id="rId2"/>
    <sheet name="Solution 2" sheetId="4" r:id="rId3"/>
    <sheet name="Solution 3" sheetId="5" r:id="rId4"/>
  </sheets>
  <definedNames>
    <definedName name="_xlchart.v1.0" hidden="1">'Solution 3'!$B$30:$R$30</definedName>
    <definedName name="_xlchart.v2.1" hidden="1">'Solution 3'!$B$30:$R$30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2" i="5" l="1"/>
  <c r="I32" i="5" s="1"/>
  <c r="G32" i="3"/>
  <c r="G33" i="5"/>
  <c r="I32" i="4"/>
  <c r="G33" i="4"/>
  <c r="G32" i="4"/>
  <c r="R27" i="5"/>
  <c r="P27" i="5"/>
  <c r="N27" i="5"/>
  <c r="L27" i="5"/>
  <c r="J27" i="5"/>
  <c r="H27" i="5"/>
  <c r="F27" i="5"/>
  <c r="D27" i="5"/>
  <c r="B27" i="5"/>
  <c r="B20" i="5"/>
  <c r="F19" i="5"/>
  <c r="H19" i="5" s="1"/>
  <c r="J19" i="5" s="1"/>
  <c r="L19" i="5" s="1"/>
  <c r="N19" i="5" s="1"/>
  <c r="P19" i="5" s="1"/>
  <c r="R19" i="5" s="1"/>
  <c r="D19" i="5"/>
  <c r="D18" i="5"/>
  <c r="F18" i="5" s="1"/>
  <c r="H18" i="5" s="1"/>
  <c r="J18" i="5" s="1"/>
  <c r="L18" i="5" s="1"/>
  <c r="N18" i="5" s="1"/>
  <c r="P18" i="5" s="1"/>
  <c r="R18" i="5" s="1"/>
  <c r="D17" i="5"/>
  <c r="D20" i="5" s="1"/>
  <c r="C20" i="5" s="1"/>
  <c r="B14" i="5"/>
  <c r="F12" i="5"/>
  <c r="H12" i="5" s="1"/>
  <c r="J12" i="5" s="1"/>
  <c r="L12" i="5" s="1"/>
  <c r="N12" i="5" s="1"/>
  <c r="P12" i="5" s="1"/>
  <c r="R12" i="5" s="1"/>
  <c r="D12" i="5"/>
  <c r="C11" i="5"/>
  <c r="D11" i="5" s="1"/>
  <c r="B9" i="5"/>
  <c r="B21" i="5" s="1"/>
  <c r="B28" i="5" s="1"/>
  <c r="B30" i="5" s="1"/>
  <c r="D7" i="5"/>
  <c r="F7" i="5" s="1"/>
  <c r="H7" i="5" s="1"/>
  <c r="J7" i="5" s="1"/>
  <c r="L7" i="5" s="1"/>
  <c r="N7" i="5" s="1"/>
  <c r="P7" i="5" s="1"/>
  <c r="R7" i="5" s="1"/>
  <c r="D6" i="5"/>
  <c r="F6" i="5" s="1"/>
  <c r="D17" i="3"/>
  <c r="F17" i="3" s="1"/>
  <c r="H17" i="3" s="1"/>
  <c r="J17" i="3" s="1"/>
  <c r="L17" i="3" s="1"/>
  <c r="N17" i="3" s="1"/>
  <c r="P17" i="3" s="1"/>
  <c r="R17" i="3" s="1"/>
  <c r="D19" i="4"/>
  <c r="F19" i="4" s="1"/>
  <c r="H19" i="4" s="1"/>
  <c r="J19" i="4" s="1"/>
  <c r="L19" i="4" s="1"/>
  <c r="N19" i="4" s="1"/>
  <c r="P19" i="4" s="1"/>
  <c r="R19" i="4" s="1"/>
  <c r="S30" i="2"/>
  <c r="S27" i="2"/>
  <c r="S21" i="2"/>
  <c r="S19" i="2"/>
  <c r="S18" i="2"/>
  <c r="S17" i="2"/>
  <c r="S15" i="2"/>
  <c r="S14" i="2"/>
  <c r="S12" i="2"/>
  <c r="S11" i="2"/>
  <c r="S9" i="2"/>
  <c r="S7" i="2"/>
  <c r="S6" i="2"/>
  <c r="S20" i="2"/>
  <c r="R27" i="4"/>
  <c r="P27" i="4"/>
  <c r="N27" i="4"/>
  <c r="L27" i="4"/>
  <c r="J27" i="4"/>
  <c r="H27" i="4"/>
  <c r="F27" i="4"/>
  <c r="D27" i="4"/>
  <c r="B27" i="4"/>
  <c r="B20" i="4"/>
  <c r="D18" i="4"/>
  <c r="F18" i="4" s="1"/>
  <c r="H18" i="4" s="1"/>
  <c r="J18" i="4" s="1"/>
  <c r="L18" i="4" s="1"/>
  <c r="N18" i="4" s="1"/>
  <c r="P18" i="4" s="1"/>
  <c r="R18" i="4" s="1"/>
  <c r="D17" i="4"/>
  <c r="B14" i="4"/>
  <c r="D12" i="4"/>
  <c r="F12" i="4" s="1"/>
  <c r="H12" i="4" s="1"/>
  <c r="J12" i="4" s="1"/>
  <c r="L12" i="4" s="1"/>
  <c r="N12" i="4" s="1"/>
  <c r="P12" i="4" s="1"/>
  <c r="R12" i="4" s="1"/>
  <c r="C11" i="4"/>
  <c r="D11" i="4" s="1"/>
  <c r="B9" i="4"/>
  <c r="D7" i="4"/>
  <c r="D9" i="4" s="1"/>
  <c r="D6" i="4"/>
  <c r="F6" i="4" s="1"/>
  <c r="R27" i="3"/>
  <c r="P27" i="3"/>
  <c r="N27" i="3"/>
  <c r="L27" i="3"/>
  <c r="J27" i="3"/>
  <c r="H27" i="3"/>
  <c r="D19" i="3"/>
  <c r="F27" i="3"/>
  <c r="D18" i="3"/>
  <c r="F18" i="3" s="1"/>
  <c r="H18" i="3" s="1"/>
  <c r="J18" i="3" s="1"/>
  <c r="L18" i="3" s="1"/>
  <c r="N18" i="3" s="1"/>
  <c r="P18" i="3" s="1"/>
  <c r="R18" i="3" s="1"/>
  <c r="D12" i="3"/>
  <c r="F12" i="3" s="1"/>
  <c r="H12" i="3" s="1"/>
  <c r="J12" i="3" s="1"/>
  <c r="L12" i="3" s="1"/>
  <c r="N12" i="3" s="1"/>
  <c r="P12" i="3" s="1"/>
  <c r="R12" i="3" s="1"/>
  <c r="C11" i="3"/>
  <c r="D11" i="3" s="1"/>
  <c r="F11" i="3" s="1"/>
  <c r="H11" i="3" s="1"/>
  <c r="J11" i="3" s="1"/>
  <c r="L11" i="3" s="1"/>
  <c r="N11" i="3" s="1"/>
  <c r="D7" i="3"/>
  <c r="D6" i="3"/>
  <c r="F6" i="3" s="1"/>
  <c r="H6" i="3" s="1"/>
  <c r="J6" i="3" s="1"/>
  <c r="L6" i="3" s="1"/>
  <c r="N6" i="3" s="1"/>
  <c r="P6" i="3" s="1"/>
  <c r="R6" i="3" s="1"/>
  <c r="G33" i="3" s="1"/>
  <c r="D27" i="3"/>
  <c r="B9" i="3"/>
  <c r="B27" i="3"/>
  <c r="B20" i="3"/>
  <c r="B14" i="3"/>
  <c r="J30" i="2"/>
  <c r="Q29" i="2"/>
  <c r="Q24" i="2"/>
  <c r="Q19" i="2"/>
  <c r="Q18" i="2"/>
  <c r="Q17" i="2"/>
  <c r="Q12" i="2"/>
  <c r="Q11" i="2"/>
  <c r="Q7" i="2"/>
  <c r="Q6" i="2"/>
  <c r="O29" i="2"/>
  <c r="O24" i="2"/>
  <c r="O19" i="2"/>
  <c r="O18" i="2"/>
  <c r="O17" i="2"/>
  <c r="O12" i="2"/>
  <c r="O11" i="2"/>
  <c r="O7" i="2"/>
  <c r="O6" i="2"/>
  <c r="M29" i="2"/>
  <c r="M24" i="2"/>
  <c r="M19" i="2"/>
  <c r="M18" i="2"/>
  <c r="M17" i="2"/>
  <c r="M12" i="2"/>
  <c r="M11" i="2"/>
  <c r="M7" i="2"/>
  <c r="M6" i="2"/>
  <c r="K29" i="2"/>
  <c r="K27" i="2"/>
  <c r="K25" i="2"/>
  <c r="K24" i="2"/>
  <c r="K19" i="2"/>
  <c r="K18" i="2"/>
  <c r="K17" i="2"/>
  <c r="K12" i="2"/>
  <c r="K11" i="2"/>
  <c r="K7" i="2"/>
  <c r="K6" i="2"/>
  <c r="R27" i="2"/>
  <c r="R14" i="2"/>
  <c r="R9" i="2"/>
  <c r="P27" i="2"/>
  <c r="P20" i="2"/>
  <c r="Q20" i="2" s="1"/>
  <c r="P14" i="2"/>
  <c r="P9" i="2"/>
  <c r="N14" i="2"/>
  <c r="N9" i="2"/>
  <c r="O9" i="2" s="1"/>
  <c r="N27" i="2"/>
  <c r="N20" i="2"/>
  <c r="L20" i="2"/>
  <c r="M20" i="2" s="1"/>
  <c r="J20" i="2"/>
  <c r="L27" i="2"/>
  <c r="L14" i="2"/>
  <c r="L9" i="2"/>
  <c r="I29" i="2"/>
  <c r="I25" i="2"/>
  <c r="I24" i="2"/>
  <c r="I19" i="2"/>
  <c r="I18" i="2"/>
  <c r="I17" i="2"/>
  <c r="I12" i="2"/>
  <c r="I11" i="2"/>
  <c r="I7" i="2"/>
  <c r="I6" i="2"/>
  <c r="G29" i="2"/>
  <c r="G25" i="2"/>
  <c r="G24" i="2"/>
  <c r="G19" i="2"/>
  <c r="G18" i="2"/>
  <c r="G17" i="2"/>
  <c r="G12" i="2"/>
  <c r="G11" i="2"/>
  <c r="G7" i="2"/>
  <c r="G6" i="2"/>
  <c r="E29" i="2"/>
  <c r="E25" i="2"/>
  <c r="E24" i="2"/>
  <c r="E23" i="2"/>
  <c r="E19" i="2"/>
  <c r="E18" i="2"/>
  <c r="E17" i="2"/>
  <c r="E7" i="2"/>
  <c r="E6" i="2"/>
  <c r="J27" i="2"/>
  <c r="J14" i="2"/>
  <c r="K14" i="2" s="1"/>
  <c r="J9" i="2"/>
  <c r="J15" i="2" s="1"/>
  <c r="H27" i="2"/>
  <c r="H20" i="2"/>
  <c r="H14" i="2"/>
  <c r="H9" i="2"/>
  <c r="F27" i="2"/>
  <c r="F20" i="2"/>
  <c r="F14" i="2"/>
  <c r="F9" i="2"/>
  <c r="D20" i="2"/>
  <c r="D12" i="2"/>
  <c r="E12" i="2" s="1"/>
  <c r="D11" i="2"/>
  <c r="C11" i="2" s="1"/>
  <c r="C29" i="2"/>
  <c r="C26" i="2"/>
  <c r="C25" i="2"/>
  <c r="C24" i="2"/>
  <c r="C23" i="2"/>
  <c r="C19" i="2"/>
  <c r="C18" i="2"/>
  <c r="C17" i="2"/>
  <c r="C7" i="2"/>
  <c r="C6" i="2"/>
  <c r="D27" i="2"/>
  <c r="B9" i="2"/>
  <c r="D9" i="2"/>
  <c r="B27" i="2"/>
  <c r="B20" i="2"/>
  <c r="B14" i="2"/>
  <c r="B21" i="3" l="1"/>
  <c r="B28" i="3" s="1"/>
  <c r="B30" i="3" s="1"/>
  <c r="N14" i="3"/>
  <c r="P11" i="3"/>
  <c r="R11" i="3" s="1"/>
  <c r="R14" i="3" s="1"/>
  <c r="D9" i="3"/>
  <c r="C9" i="3" s="1"/>
  <c r="D14" i="5"/>
  <c r="C14" i="5" s="1"/>
  <c r="F11" i="5"/>
  <c r="H6" i="5"/>
  <c r="F9" i="5"/>
  <c r="B15" i="5"/>
  <c r="D9" i="5"/>
  <c r="F17" i="5"/>
  <c r="B21" i="4"/>
  <c r="B28" i="4" s="1"/>
  <c r="B30" i="4" s="1"/>
  <c r="F7" i="3"/>
  <c r="H7" i="3" s="1"/>
  <c r="J7" i="3" s="1"/>
  <c r="L7" i="3" s="1"/>
  <c r="N7" i="3" s="1"/>
  <c r="P7" i="3" s="1"/>
  <c r="R7" i="3" s="1"/>
  <c r="R9" i="3" s="1"/>
  <c r="H6" i="4"/>
  <c r="C9" i="4"/>
  <c r="D14" i="4"/>
  <c r="C14" i="4" s="1"/>
  <c r="F11" i="4"/>
  <c r="D20" i="4"/>
  <c r="C20" i="4" s="1"/>
  <c r="F17" i="4"/>
  <c r="B15" i="4"/>
  <c r="F7" i="4"/>
  <c r="H7" i="4" s="1"/>
  <c r="J7" i="4" s="1"/>
  <c r="L7" i="4" s="1"/>
  <c r="N7" i="4" s="1"/>
  <c r="P7" i="4" s="1"/>
  <c r="R7" i="4" s="1"/>
  <c r="P9" i="3"/>
  <c r="N9" i="3"/>
  <c r="L14" i="3"/>
  <c r="J9" i="3"/>
  <c r="L9" i="3"/>
  <c r="J14" i="3"/>
  <c r="H14" i="3"/>
  <c r="G14" i="3" s="1"/>
  <c r="D14" i="3"/>
  <c r="C14" i="3" s="1"/>
  <c r="F14" i="3"/>
  <c r="F19" i="3"/>
  <c r="H19" i="3" s="1"/>
  <c r="J19" i="3" s="1"/>
  <c r="L19" i="3" s="1"/>
  <c r="N19" i="3" s="1"/>
  <c r="P19" i="3" s="1"/>
  <c r="R19" i="3" s="1"/>
  <c r="R20" i="3" s="1"/>
  <c r="D20" i="3"/>
  <c r="C20" i="3" s="1"/>
  <c r="B15" i="3"/>
  <c r="C12" i="2"/>
  <c r="G9" i="2"/>
  <c r="G14" i="2"/>
  <c r="M14" i="2"/>
  <c r="G20" i="2"/>
  <c r="M27" i="2"/>
  <c r="Q27" i="2"/>
  <c r="Q14" i="2"/>
  <c r="K20" i="2"/>
  <c r="I9" i="2"/>
  <c r="I14" i="2"/>
  <c r="Q9" i="2"/>
  <c r="M9" i="2"/>
  <c r="I20" i="2"/>
  <c r="O20" i="2"/>
  <c r="O27" i="2"/>
  <c r="O14" i="2"/>
  <c r="D14" i="2"/>
  <c r="E14" i="2" s="1"/>
  <c r="G27" i="2"/>
  <c r="E11" i="2"/>
  <c r="C27" i="2"/>
  <c r="K9" i="2"/>
  <c r="E20" i="2"/>
  <c r="I27" i="2"/>
  <c r="E9" i="2"/>
  <c r="E27" i="2"/>
  <c r="B15" i="2"/>
  <c r="C14" i="2"/>
  <c r="C20" i="2"/>
  <c r="R21" i="2"/>
  <c r="R15" i="2"/>
  <c r="P21" i="2"/>
  <c r="P15" i="2"/>
  <c r="N21" i="2"/>
  <c r="N15" i="2"/>
  <c r="L21" i="2"/>
  <c r="L15" i="2"/>
  <c r="M15" i="2" s="1"/>
  <c r="H21" i="2"/>
  <c r="H28" i="2" s="1"/>
  <c r="H30" i="2" s="1"/>
  <c r="J21" i="2"/>
  <c r="H15" i="2"/>
  <c r="I15" i="2" s="1"/>
  <c r="F21" i="2"/>
  <c r="F15" i="2"/>
  <c r="C9" i="2"/>
  <c r="B21" i="2"/>
  <c r="B28" i="2" s="1"/>
  <c r="B30" i="2" s="1"/>
  <c r="I32" i="3" l="1"/>
  <c r="P15" i="3"/>
  <c r="Q14" i="3"/>
  <c r="F9" i="3"/>
  <c r="E9" i="3" s="1"/>
  <c r="P14" i="3"/>
  <c r="O14" i="3" s="1"/>
  <c r="I14" i="3"/>
  <c r="D15" i="3"/>
  <c r="K14" i="3"/>
  <c r="R15" i="3"/>
  <c r="E14" i="3"/>
  <c r="H9" i="3"/>
  <c r="H15" i="3" s="1"/>
  <c r="M14" i="3"/>
  <c r="H17" i="5"/>
  <c r="F20" i="5"/>
  <c r="E20" i="5" s="1"/>
  <c r="D15" i="5"/>
  <c r="C9" i="5"/>
  <c r="D21" i="5"/>
  <c r="D28" i="5" s="1"/>
  <c r="D30" i="5" s="1"/>
  <c r="F15" i="5"/>
  <c r="E9" i="5"/>
  <c r="H9" i="5"/>
  <c r="J6" i="5"/>
  <c r="H11" i="5"/>
  <c r="F14" i="5"/>
  <c r="E14" i="5" s="1"/>
  <c r="D21" i="3"/>
  <c r="D28" i="3" s="1"/>
  <c r="D30" i="3" s="1"/>
  <c r="H20" i="3"/>
  <c r="L20" i="3"/>
  <c r="L21" i="3" s="1"/>
  <c r="L28" i="3" s="1"/>
  <c r="L30" i="3" s="1"/>
  <c r="F20" i="3"/>
  <c r="E20" i="3" s="1"/>
  <c r="N20" i="3"/>
  <c r="P20" i="3"/>
  <c r="P21" i="3" s="1"/>
  <c r="P28" i="3" s="1"/>
  <c r="P30" i="3" s="1"/>
  <c r="J20" i="3"/>
  <c r="R21" i="3"/>
  <c r="R28" i="3" s="1"/>
  <c r="R30" i="3" s="1"/>
  <c r="F15" i="3"/>
  <c r="M9" i="3"/>
  <c r="L15" i="3"/>
  <c r="J15" i="3"/>
  <c r="K9" i="3"/>
  <c r="D21" i="4"/>
  <c r="D28" i="4" s="1"/>
  <c r="D30" i="4" s="1"/>
  <c r="F14" i="4"/>
  <c r="E14" i="4" s="1"/>
  <c r="H11" i="4"/>
  <c r="D15" i="4"/>
  <c r="H17" i="4"/>
  <c r="F20" i="4"/>
  <c r="E20" i="4" s="1"/>
  <c r="F9" i="4"/>
  <c r="H9" i="4"/>
  <c r="J6" i="4"/>
  <c r="O9" i="3"/>
  <c r="N15" i="3"/>
  <c r="Q9" i="3"/>
  <c r="Q15" i="2"/>
  <c r="G15" i="2"/>
  <c r="D21" i="2"/>
  <c r="D28" i="2" s="1"/>
  <c r="C28" i="2" s="1"/>
  <c r="K21" i="2"/>
  <c r="N28" i="2"/>
  <c r="O21" i="2"/>
  <c r="L28" i="2"/>
  <c r="M21" i="2"/>
  <c r="P28" i="2"/>
  <c r="Q21" i="2"/>
  <c r="D15" i="2"/>
  <c r="C15" i="2" s="1"/>
  <c r="O15" i="2"/>
  <c r="K15" i="2"/>
  <c r="R28" i="2"/>
  <c r="R30" i="2" s="1"/>
  <c r="F28" i="2"/>
  <c r="E28" i="2" s="1"/>
  <c r="G21" i="2"/>
  <c r="D30" i="2"/>
  <c r="E21" i="2"/>
  <c r="J28" i="2"/>
  <c r="K28" i="2" s="1"/>
  <c r="I21" i="2"/>
  <c r="I9" i="3" l="1"/>
  <c r="G9" i="3"/>
  <c r="H21" i="3"/>
  <c r="H28" i="3" s="1"/>
  <c r="H30" i="3" s="1"/>
  <c r="F21" i="5"/>
  <c r="F28" i="5" s="1"/>
  <c r="F30" i="5" s="1"/>
  <c r="J9" i="5"/>
  <c r="L6" i="5"/>
  <c r="G9" i="5"/>
  <c r="J11" i="5"/>
  <c r="H14" i="5"/>
  <c r="G14" i="5" s="1"/>
  <c r="H20" i="5"/>
  <c r="G20" i="5" s="1"/>
  <c r="J17" i="5"/>
  <c r="M20" i="3"/>
  <c r="I20" i="3"/>
  <c r="N21" i="3"/>
  <c r="N28" i="3" s="1"/>
  <c r="N30" i="3" s="1"/>
  <c r="O20" i="3"/>
  <c r="G20" i="3"/>
  <c r="J21" i="3"/>
  <c r="J28" i="3" s="1"/>
  <c r="J30" i="3" s="1"/>
  <c r="K20" i="3"/>
  <c r="F21" i="3"/>
  <c r="F28" i="3" s="1"/>
  <c r="F30" i="3" s="1"/>
  <c r="Q20" i="3"/>
  <c r="J9" i="4"/>
  <c r="L6" i="4"/>
  <c r="G9" i="4"/>
  <c r="F15" i="4"/>
  <c r="E9" i="4"/>
  <c r="F21" i="4"/>
  <c r="F28" i="4" s="1"/>
  <c r="F30" i="4" s="1"/>
  <c r="J17" i="4"/>
  <c r="H20" i="4"/>
  <c r="G20" i="4" s="1"/>
  <c r="J11" i="4"/>
  <c r="H14" i="4"/>
  <c r="G14" i="4" s="1"/>
  <c r="C21" i="2"/>
  <c r="P30" i="2"/>
  <c r="Q30" i="2" s="1"/>
  <c r="Q28" i="2"/>
  <c r="E15" i="2"/>
  <c r="L30" i="2"/>
  <c r="M28" i="2"/>
  <c r="N30" i="2"/>
  <c r="O28" i="2"/>
  <c r="F30" i="2"/>
  <c r="G30" i="2" s="1"/>
  <c r="G28" i="2"/>
  <c r="I28" i="2"/>
  <c r="C30" i="2"/>
  <c r="L17" i="5" l="1"/>
  <c r="J20" i="5"/>
  <c r="I20" i="5" s="1"/>
  <c r="J14" i="5"/>
  <c r="I14" i="5" s="1"/>
  <c r="L11" i="5"/>
  <c r="H15" i="5"/>
  <c r="H21" i="5"/>
  <c r="H28" i="5" s="1"/>
  <c r="H30" i="5" s="1"/>
  <c r="L9" i="5"/>
  <c r="N6" i="5"/>
  <c r="J15" i="5"/>
  <c r="I9" i="5"/>
  <c r="H15" i="4"/>
  <c r="L17" i="4"/>
  <c r="J20" i="4"/>
  <c r="I20" i="4" s="1"/>
  <c r="H21" i="4"/>
  <c r="H28" i="4" s="1"/>
  <c r="H30" i="4" s="1"/>
  <c r="L9" i="4"/>
  <c r="N6" i="4"/>
  <c r="J14" i="4"/>
  <c r="I14" i="4" s="1"/>
  <c r="L11" i="4"/>
  <c r="J15" i="4"/>
  <c r="I9" i="4"/>
  <c r="O30" i="2"/>
  <c r="I30" i="2"/>
  <c r="K30" i="2"/>
  <c r="M30" i="2"/>
  <c r="E30" i="2"/>
  <c r="J21" i="5" l="1"/>
  <c r="J28" i="5" s="1"/>
  <c r="J30" i="5" s="1"/>
  <c r="N9" i="5"/>
  <c r="P6" i="5"/>
  <c r="K9" i="5"/>
  <c r="L14" i="5"/>
  <c r="K14" i="5" s="1"/>
  <c r="N11" i="5"/>
  <c r="L20" i="5"/>
  <c r="K20" i="5" s="1"/>
  <c r="N17" i="5"/>
  <c r="J21" i="4"/>
  <c r="J28" i="4" s="1"/>
  <c r="J30" i="4" s="1"/>
  <c r="N11" i="4"/>
  <c r="L14" i="4"/>
  <c r="K14" i="4" s="1"/>
  <c r="N9" i="4"/>
  <c r="P6" i="4"/>
  <c r="L15" i="4"/>
  <c r="K9" i="4"/>
  <c r="L20" i="4"/>
  <c r="K20" i="4" s="1"/>
  <c r="N17" i="4"/>
  <c r="L15" i="5" l="1"/>
  <c r="L21" i="5"/>
  <c r="L28" i="5" s="1"/>
  <c r="L30" i="5" s="1"/>
  <c r="P9" i="5"/>
  <c r="R6" i="5"/>
  <c r="R9" i="5" s="1"/>
  <c r="M9" i="5"/>
  <c r="N20" i="5"/>
  <c r="M20" i="5" s="1"/>
  <c r="P17" i="5"/>
  <c r="N14" i="5"/>
  <c r="M14" i="5" s="1"/>
  <c r="P11" i="5"/>
  <c r="N20" i="4"/>
  <c r="M20" i="4" s="1"/>
  <c r="P17" i="4"/>
  <c r="L21" i="4"/>
  <c r="L28" i="4" s="1"/>
  <c r="L30" i="4" s="1"/>
  <c r="P9" i="4"/>
  <c r="R6" i="4"/>
  <c r="R9" i="4" s="1"/>
  <c r="M9" i="4"/>
  <c r="N14" i="4"/>
  <c r="M14" i="4" s="1"/>
  <c r="P11" i="4"/>
  <c r="N21" i="5" l="1"/>
  <c r="N28" i="5" s="1"/>
  <c r="N30" i="5" s="1"/>
  <c r="P20" i="5"/>
  <c r="O20" i="5" s="1"/>
  <c r="R17" i="5"/>
  <c r="R20" i="5" s="1"/>
  <c r="Q9" i="5"/>
  <c r="O9" i="5"/>
  <c r="R11" i="5"/>
  <c r="R14" i="5" s="1"/>
  <c r="P14" i="5"/>
  <c r="O14" i="5" s="1"/>
  <c r="N15" i="5"/>
  <c r="P14" i="4"/>
  <c r="O14" i="4" s="1"/>
  <c r="R11" i="4"/>
  <c r="R14" i="4" s="1"/>
  <c r="N21" i="4"/>
  <c r="N28" i="4" s="1"/>
  <c r="N30" i="4" s="1"/>
  <c r="N15" i="4"/>
  <c r="Q9" i="4"/>
  <c r="O9" i="4"/>
  <c r="R17" i="4"/>
  <c r="R20" i="4" s="1"/>
  <c r="P20" i="4"/>
  <c r="O20" i="4" s="1"/>
  <c r="Q20" i="5" l="1"/>
  <c r="R21" i="5"/>
  <c r="R28" i="5" s="1"/>
  <c r="R30" i="5" s="1"/>
  <c r="Q14" i="4"/>
  <c r="P15" i="4"/>
  <c r="R21" i="4"/>
  <c r="R28" i="4" s="1"/>
  <c r="R30" i="4" s="1"/>
  <c r="R15" i="4"/>
  <c r="Q14" i="5"/>
  <c r="P15" i="5"/>
  <c r="P21" i="5"/>
  <c r="P28" i="5" s="1"/>
  <c r="P30" i="5" s="1"/>
  <c r="R15" i="5"/>
  <c r="P21" i="4"/>
  <c r="P28" i="4" s="1"/>
  <c r="P30" i="4" s="1"/>
  <c r="Q20" i="4"/>
</calcChain>
</file>

<file path=xl/sharedStrings.xml><?xml version="1.0" encoding="utf-8"?>
<sst xmlns="http://schemas.openxmlformats.org/spreadsheetml/2006/main" count="176" uniqueCount="56">
  <si>
    <t>Consolidated Income Statement</t>
  </si>
  <si>
    <t>Revenue:</t>
  </si>
  <si>
    <t>Connected Fitness Products</t>
  </si>
  <si>
    <t>Subscription</t>
  </si>
  <si>
    <t>Total revenue</t>
  </si>
  <si>
    <t>Cost of revenue:</t>
  </si>
  <si>
    <t>Total cost of revenue</t>
  </si>
  <si>
    <t>Gross profit</t>
  </si>
  <si>
    <t>Operating expenses:</t>
  </si>
  <si>
    <t>Sales and marketing</t>
  </si>
  <si>
    <t>General and administrative</t>
  </si>
  <si>
    <t>Research and development</t>
  </si>
  <si>
    <t>Total operating expenses</t>
  </si>
  <si>
    <t>(Loss) income from operations</t>
  </si>
  <si>
    <t>Other (expense) income, net:</t>
  </si>
  <si>
    <t>Interest expense</t>
  </si>
  <si>
    <t>Interest income</t>
  </si>
  <si>
    <t>Foreign exchange losses</t>
  </si>
  <si>
    <t>Other (expense) income, net</t>
  </si>
  <si>
    <t>Total other (expense) income, net</t>
  </si>
  <si>
    <t>(Loss) income before provision for income taxes</t>
  </si>
  <si>
    <t>Income tax expense</t>
  </si>
  <si>
    <t>Net (loss) income</t>
  </si>
  <si>
    <t>2022 Q1</t>
  </si>
  <si>
    <t>2021 Q1</t>
  </si>
  <si>
    <t>2021 Q4</t>
  </si>
  <si>
    <t>2021 Q3</t>
  </si>
  <si>
    <t>2021 Q2</t>
  </si>
  <si>
    <t>-</t>
  </si>
  <si>
    <t>2020 Q4</t>
  </si>
  <si>
    <t>2020 Q3</t>
  </si>
  <si>
    <t>2020 Q2</t>
  </si>
  <si>
    <t>2020 Q1</t>
  </si>
  <si>
    <t>other</t>
  </si>
  <si>
    <t>Income Projection</t>
  </si>
  <si>
    <t>2022 Q2</t>
  </si>
  <si>
    <t>2022 Q3</t>
  </si>
  <si>
    <t>2022 Q4</t>
  </si>
  <si>
    <t>2023 Q1</t>
  </si>
  <si>
    <t>2023 Q2</t>
  </si>
  <si>
    <t>2023 Q3</t>
  </si>
  <si>
    <t>2023 Q4</t>
  </si>
  <si>
    <t>2024 Q1</t>
  </si>
  <si>
    <t>SD Growth Rate</t>
  </si>
  <si>
    <t>Assumptions: Increase in "subscription" cost inline with
 increase in "subscription" revenue. Because as number of subscrbers go up Peloton needs to increase in order to satisfy customers. Increase spending significantly on  R&amp;D in order to make  "all-in-one" strength training product. After 2 quarter development periond, it lunches a new product which leads its revenue growth at the same rate as it first annouces the treadmill. As the new product finds traction, revenue starting to keep growth steady.</t>
  </si>
  <si>
    <t>Assumption: The value of The United States Mental Wellness Market was $121 Billion. 2.5% of this market is roughly $3 billion.If Peloton follows the strategy of expend its market segmentation to to include mental health. It will first need to spend more on marketing. In order to create more budget for marketing with limited ability to fund, Peloton needs to reduce all other budgets. With more spending on marketing to target customers who care about their mental wellbeing, Peloton app starts to picking up traction in this segment. After number of Peloton users increase, part of this user base will end up buying Peloton products, and upgrade their subscripiton plan for a better experience. As the fly wheel starts to spin, Peloton will benfit from a short period high growth. And eventully take down the 2.5% of the Mental Wellness Market.</t>
  </si>
  <si>
    <t>Assumption: To sucessfully pivot the business model to Business to Business, Peloton needs to increase its salesforce as much as it can within its ability and keep increase spending. At the same time, Peloton will also need to keep increase spending on marketing slightly for more board audiences to know this new serivce. As Peloton keep spending, Peloton will attract more deals from either apartment complexes and gyms. This will resulting increase in revenue growth on both Connected Fitness Products and Subscription, because custumers will also need to pay for subscription in order to have access to the entire Peloton experience. However, the revenue growth will be lower then before, since most of sales will be wholesale at a cheaper price point. With this strategy, our model perdicts Peloton will be able to achieve $54.81 million net income by first quarter of 2024.</t>
  </si>
  <si>
    <t>Investement</t>
  </si>
  <si>
    <t>Return</t>
  </si>
  <si>
    <t xml:space="preserve">ROI </t>
  </si>
  <si>
    <t>Investment</t>
  </si>
  <si>
    <t>ROI</t>
  </si>
  <si>
    <t>Solution 2</t>
  </si>
  <si>
    <t>($ in millions)</t>
  </si>
  <si>
    <t>Solution 1</t>
  </si>
  <si>
    <t>Solution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</si>
</sst>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8" formatCode="_(\$* #,##0.00_);_(\$* \(#,##0.00\);_(\$* \-??_);_(@_)"/>
    <numFmt numFmtId="169" formatCode="\(#,##0.00_);[Red]\(#,##0.00\)"/>
    <numFmt numFmtId="170" formatCode="&quot;($&quot;#,##0.00_);[Red]&quot;($&quot;#,##0.00\)"/>
  </numFmts>
  <fonts count="13"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b/>
      <sz val="14"/>
      <color theme="1"/>
      <name val="Calibri"/>
      <family val="2"/>
      <scheme val="minor"/>
    </font>
    <font>
      <sz val="14"/>
      <color theme="1"/>
      <name val="Calibri"/>
      <family val="2"/>
      <scheme val="minor"/>
    </font>
    <font>
      <sz val="14"/>
      <color theme="4"/>
      <name val="Calibri"/>
      <family val="2"/>
      <scheme val="minor"/>
    </font>
    <font>
      <sz val="14"/>
      <color theme="8"/>
      <name val="Calibri"/>
      <family val="2"/>
      <scheme val="minor"/>
    </font>
    <font>
      <sz val="14"/>
      <color rgb="FFFF0000"/>
      <name val="Calibri"/>
      <family val="2"/>
      <scheme val="minor"/>
    </font>
    <font>
      <b/>
      <sz val="14"/>
      <color rgb="FFFF0000"/>
      <name val="Calibri"/>
      <family val="2"/>
      <scheme val="minor"/>
    </font>
    <font>
      <b/>
      <sz val="16"/>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5">
    <xf numFmtId="0" fontId="0" fillId="0" borderId="0" xfId="0"/>
    <xf numFmtId="0" fontId="3" fillId="2" borderId="0" xfId="0" applyFont="1" applyFill="1"/>
    <xf numFmtId="0" fontId="0" fillId="2" borderId="0" xfId="0" applyFill="1"/>
    <xf numFmtId="0" fontId="0" fillId="2" borderId="1" xfId="0" applyFill="1" applyBorder="1"/>
    <xf numFmtId="43" fontId="3" fillId="2" borderId="1" xfId="0" applyNumberFormat="1" applyFont="1" applyFill="1" applyBorder="1"/>
    <xf numFmtId="43" fontId="0" fillId="2" borderId="1" xfId="0" applyNumberFormat="1" applyFill="1" applyBorder="1"/>
    <xf numFmtId="0" fontId="3" fillId="2" borderId="1" xfId="0" applyFont="1" applyFill="1" applyBorder="1"/>
    <xf numFmtId="0" fontId="3" fillId="2" borderId="2" xfId="0" applyFont="1" applyFill="1" applyBorder="1"/>
    <xf numFmtId="43" fontId="0" fillId="2" borderId="0" xfId="0" applyNumberFormat="1" applyFill="1"/>
    <xf numFmtId="0" fontId="0" fillId="2" borderId="3" xfId="0" applyFill="1" applyBorder="1"/>
    <xf numFmtId="9" fontId="0" fillId="2" borderId="0" xfId="2" applyFont="1" applyFill="1"/>
    <xf numFmtId="43" fontId="0" fillId="2" borderId="3" xfId="0" applyNumberFormat="1" applyFill="1" applyBorder="1"/>
    <xf numFmtId="9" fontId="0" fillId="2" borderId="1" xfId="2" applyFont="1" applyFill="1" applyBorder="1"/>
    <xf numFmtId="43" fontId="0" fillId="2" borderId="2" xfId="0" applyNumberFormat="1" applyFill="1" applyBorder="1"/>
    <xf numFmtId="0" fontId="2" fillId="2" borderId="0" xfId="0" applyFont="1" applyFill="1"/>
    <xf numFmtId="43" fontId="2" fillId="2" borderId="0" xfId="0" applyNumberFormat="1" applyFont="1" applyFill="1"/>
    <xf numFmtId="9" fontId="2" fillId="2" borderId="0" xfId="2" applyFont="1" applyFill="1"/>
    <xf numFmtId="43" fontId="2" fillId="2" borderId="3" xfId="0" applyNumberFormat="1" applyFont="1" applyFill="1" applyBorder="1"/>
    <xf numFmtId="0" fontId="4" fillId="2" borderId="1" xfId="0" applyFont="1" applyFill="1" applyBorder="1"/>
    <xf numFmtId="43" fontId="2" fillId="2" borderId="1" xfId="0" applyNumberFormat="1" applyFont="1" applyFill="1" applyBorder="1"/>
    <xf numFmtId="9" fontId="2" fillId="2" borderId="1" xfId="2" applyFont="1" applyFill="1" applyBorder="1"/>
    <xf numFmtId="43" fontId="2" fillId="2" borderId="2" xfId="0" applyNumberFormat="1" applyFont="1" applyFill="1" applyBorder="1"/>
    <xf numFmtId="170" fontId="0" fillId="2" borderId="0" xfId="0" applyNumberFormat="1" applyFill="1"/>
    <xf numFmtId="4" fontId="0" fillId="2" borderId="0" xfId="0" applyNumberFormat="1" applyFill="1"/>
    <xf numFmtId="169" fontId="0" fillId="2" borderId="0" xfId="0" applyNumberFormat="1" applyFill="1"/>
    <xf numFmtId="168" fontId="0" fillId="2" borderId="0" xfId="0" applyNumberFormat="1" applyFill="1"/>
    <xf numFmtId="0" fontId="0" fillId="2" borderId="0" xfId="0" applyFill="1" applyBorder="1"/>
    <xf numFmtId="9" fontId="0" fillId="2" borderId="0" xfId="0" applyNumberFormat="1"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0" xfId="0" applyFill="1" applyAlignment="1">
      <alignment wrapText="1"/>
    </xf>
    <xf numFmtId="0" fontId="5" fillId="2" borderId="0" xfId="0" applyFont="1" applyFill="1"/>
    <xf numFmtId="0" fontId="6" fillId="2" borderId="10" xfId="0" applyFont="1" applyFill="1" applyBorder="1"/>
    <xf numFmtId="0" fontId="6" fillId="2" borderId="3" xfId="0" applyFont="1" applyFill="1" applyBorder="1"/>
    <xf numFmtId="43" fontId="6" fillId="2" borderId="0" xfId="0" applyNumberFormat="1" applyFont="1" applyFill="1"/>
    <xf numFmtId="0" fontId="6" fillId="2" borderId="0" xfId="0" applyFont="1" applyFill="1"/>
    <xf numFmtId="9" fontId="7" fillId="2" borderId="0" xfId="0" applyNumberFormat="1" applyFont="1" applyFill="1"/>
    <xf numFmtId="9" fontId="8" fillId="2" borderId="0" xfId="0" applyNumberFormat="1" applyFont="1" applyFill="1"/>
    <xf numFmtId="43" fontId="6" fillId="2" borderId="3" xfId="0" applyNumberFormat="1" applyFont="1" applyFill="1" applyBorder="1"/>
    <xf numFmtId="0" fontId="5" fillId="2" borderId="2" xfId="0" applyFont="1" applyFill="1" applyBorder="1"/>
    <xf numFmtId="43" fontId="6" fillId="2" borderId="1" xfId="0" applyNumberFormat="1" applyFont="1" applyFill="1" applyBorder="1"/>
    <xf numFmtId="9" fontId="6" fillId="2" borderId="1" xfId="2" applyFont="1" applyFill="1" applyBorder="1"/>
    <xf numFmtId="43" fontId="6" fillId="2" borderId="2" xfId="0" applyNumberFormat="1" applyFont="1" applyFill="1" applyBorder="1"/>
    <xf numFmtId="0" fontId="9" fillId="2" borderId="3" xfId="0" applyFont="1" applyFill="1" applyBorder="1"/>
    <xf numFmtId="43" fontId="9" fillId="2" borderId="0" xfId="0" applyNumberFormat="1" applyFont="1" applyFill="1"/>
    <xf numFmtId="0" fontId="9" fillId="2" borderId="0" xfId="0" applyFont="1" applyFill="1"/>
    <xf numFmtId="43" fontId="9" fillId="2" borderId="3" xfId="0" applyNumberFormat="1" applyFont="1" applyFill="1" applyBorder="1"/>
    <xf numFmtId="0" fontId="9" fillId="2" borderId="2" xfId="0" applyFont="1" applyFill="1" applyBorder="1"/>
    <xf numFmtId="43" fontId="9" fillId="2" borderId="1" xfId="0" applyNumberFormat="1" applyFont="1" applyFill="1" applyBorder="1"/>
    <xf numFmtId="0" fontId="9" fillId="2" borderId="1" xfId="0" applyFont="1" applyFill="1" applyBorder="1"/>
    <xf numFmtId="43" fontId="9" fillId="2" borderId="2" xfId="0" applyNumberFormat="1" applyFont="1" applyFill="1" applyBorder="1"/>
    <xf numFmtId="0" fontId="10" fillId="2" borderId="3" xfId="0" applyFont="1" applyFill="1" applyBorder="1"/>
    <xf numFmtId="43" fontId="9" fillId="2" borderId="0" xfId="0" applyNumberFormat="1" applyFont="1" applyFill="1" applyBorder="1"/>
    <xf numFmtId="9" fontId="9" fillId="2" borderId="0" xfId="2" applyFont="1" applyFill="1" applyBorder="1"/>
    <xf numFmtId="0" fontId="6" fillId="2" borderId="2" xfId="0" applyFont="1" applyFill="1" applyBorder="1"/>
    <xf numFmtId="9" fontId="8" fillId="2" borderId="1" xfId="0" applyNumberFormat="1" applyFont="1" applyFill="1" applyBorder="1"/>
    <xf numFmtId="0" fontId="5" fillId="2" borderId="3" xfId="0" applyFont="1" applyFill="1" applyBorder="1"/>
    <xf numFmtId="43" fontId="6" fillId="2" borderId="0" xfId="0" applyNumberFormat="1" applyFont="1" applyFill="1" applyBorder="1"/>
    <xf numFmtId="9" fontId="6" fillId="2" borderId="0" xfId="2" applyFont="1" applyFill="1" applyBorder="1"/>
    <xf numFmtId="0" fontId="6" fillId="2" borderId="1" xfId="0" applyFont="1" applyFill="1" applyBorder="1"/>
    <xf numFmtId="0" fontId="6" fillId="2" borderId="0" xfId="0" applyFont="1" applyFill="1" applyBorder="1"/>
    <xf numFmtId="43" fontId="11" fillId="2" borderId="11" xfId="0" applyNumberFormat="1" applyFont="1" applyFill="1" applyBorder="1"/>
    <xf numFmtId="0" fontId="12" fillId="2" borderId="11" xfId="0" applyFont="1" applyFill="1" applyBorder="1"/>
    <xf numFmtId="0" fontId="11" fillId="2" borderId="11" xfId="0" applyFont="1" applyFill="1" applyBorder="1"/>
    <xf numFmtId="0" fontId="11" fillId="2" borderId="10" xfId="0" applyFont="1" applyFill="1" applyBorder="1"/>
    <xf numFmtId="0" fontId="0" fillId="2" borderId="4" xfId="0" applyFill="1" applyBorder="1"/>
    <xf numFmtId="0" fontId="6" fillId="2" borderId="4" xfId="0" applyFont="1" applyFill="1" applyBorder="1"/>
    <xf numFmtId="0" fontId="6" fillId="2" borderId="12" xfId="0" applyFont="1" applyFill="1" applyBorder="1"/>
    <xf numFmtId="9" fontId="8" fillId="2" borderId="0" xfId="0" applyNumberFormat="1" applyFont="1" applyFill="1" applyBorder="1"/>
    <xf numFmtId="0" fontId="6" fillId="2" borderId="9" xfId="0" applyFont="1" applyFill="1" applyBorder="1"/>
    <xf numFmtId="9" fontId="6" fillId="2" borderId="0" xfId="0" applyNumberFormat="1" applyFont="1" applyFill="1" applyBorder="1"/>
    <xf numFmtId="43" fontId="6" fillId="2" borderId="7" xfId="0" applyNumberFormat="1" applyFont="1" applyFill="1" applyBorder="1"/>
    <xf numFmtId="0" fontId="9" fillId="2" borderId="12" xfId="0" applyFont="1" applyFill="1" applyBorder="1"/>
    <xf numFmtId="0" fontId="9" fillId="2" borderId="0" xfId="0" applyFont="1" applyFill="1" applyBorder="1"/>
    <xf numFmtId="0" fontId="9" fillId="2" borderId="9" xfId="0" applyFont="1" applyFill="1" applyBorder="1"/>
    <xf numFmtId="0" fontId="10" fillId="2" borderId="12" xfId="0" applyFont="1" applyFill="1" applyBorder="1"/>
    <xf numFmtId="9" fontId="9" fillId="2" borderId="0" xfId="0" applyNumberFormat="1" applyFont="1" applyFill="1" applyBorder="1"/>
    <xf numFmtId="0" fontId="5" fillId="2" borderId="12" xfId="0" applyFont="1" applyFill="1" applyBorder="1"/>
    <xf numFmtId="0" fontId="11" fillId="2" borderId="4" xfId="0" applyFont="1" applyFill="1" applyBorder="1"/>
    <xf numFmtId="44" fontId="0" fillId="2" borderId="4" xfId="1" applyFont="1" applyFill="1" applyBorder="1"/>
    <xf numFmtId="10" fontId="0" fillId="2" borderId="4" xfId="2" applyNumberFormat="1" applyFont="1" applyFill="1" applyBorder="1"/>
    <xf numFmtId="43" fontId="0" fillId="2" borderId="4" xfId="0" applyNumberFormat="1" applyFill="1" applyBorder="1"/>
    <xf numFmtId="9" fontId="0" fillId="2" borderId="4" xfId="2" applyFont="1" applyFill="1" applyBorder="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Changes on Net</a:t>
            </a:r>
            <a:r>
              <a:rPr lang="en-US" baseline="0"/>
              <a:t> (loss)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80555555555555"/>
          <c:y val="0.13701407115777195"/>
          <c:w val="0.83774999999999999"/>
          <c:h val="0.77738407699037615"/>
        </c:manualLayout>
      </c:layout>
      <c:barChart>
        <c:barDir val="col"/>
        <c:grouping val="clustered"/>
        <c:varyColors val="0"/>
        <c:ser>
          <c:idx val="0"/>
          <c:order val="0"/>
          <c:spPr>
            <a:solidFill>
              <a:schemeClr val="accent1"/>
            </a:solidFill>
            <a:ln>
              <a:noFill/>
            </a:ln>
            <a:effectLst/>
          </c:spPr>
          <c:invertIfNegative val="0"/>
          <c:val>
            <c:numRef>
              <c:f>'Solution 1'!$B$30:$R$30</c:f>
              <c:numCache>
                <c:formatCode>General</c:formatCode>
                <c:ptCount val="17"/>
                <c:pt idx="0" formatCode="_(* #,##0.00_);_(* \(#,##0.00\);_(* &quot;-&quot;??_);_(@_)">
                  <c:v>-376</c:v>
                </c:pt>
                <c:pt idx="2" formatCode="_(* #,##0.00_);_(* \(#,##0.00\);_(* &quot;-&quot;??_);_(@_)">
                  <c:v>-480.43736018341474</c:v>
                </c:pt>
                <c:pt idx="4" formatCode="_(* #,##0.00_);_(* \(#,##0.00\);_(* &quot;-&quot;??_);_(@_)">
                  <c:v>-528.35346217424421</c:v>
                </c:pt>
                <c:pt idx="6" formatCode="_(* #,##0.00_);_(* \(#,##0.00\);_(* &quot;-&quot;??_);_(@_)">
                  <c:v>-572.16882866553192</c:v>
                </c:pt>
                <c:pt idx="8" formatCode="_(* #,##0.00_);_(* \(#,##0.00\);_(* &quot;-&quot;??_);_(@_)">
                  <c:v>-557.42262236025545</c:v>
                </c:pt>
                <c:pt idx="10" formatCode="_(* #,##0.00_);_(* \(#,##0.00\);_(* &quot;-&quot;??_);_(@_)">
                  <c:v>-519.01536552553262</c:v>
                </c:pt>
                <c:pt idx="12" formatCode="_(* #,##0.00_);_(* \(#,##0.00\);_(* &quot;-&quot;??_);_(@_)">
                  <c:v>-345.50257364081835</c:v>
                </c:pt>
                <c:pt idx="14" formatCode="_(* #,##0.00_);_(* \(#,##0.00\);_(* &quot;-&quot;??_);_(@_)">
                  <c:v>-139.83780343496898</c:v>
                </c:pt>
                <c:pt idx="16" formatCode="_(* #,##0.00_);_(* \(#,##0.00\);_(* &quot;-&quot;??_);_(@_)">
                  <c:v>97.308147622947843</c:v>
                </c:pt>
              </c:numCache>
            </c:numRef>
          </c:val>
          <c:extLst>
            <c:ext xmlns:c16="http://schemas.microsoft.com/office/drawing/2014/chart" uri="{C3380CC4-5D6E-409C-BE32-E72D297353CC}">
              <c16:uniqueId val="{00000000-92C9-6341-902E-1324684EC580}"/>
            </c:ext>
          </c:extLst>
        </c:ser>
        <c:dLbls>
          <c:showLegendKey val="0"/>
          <c:showVal val="0"/>
          <c:showCatName val="0"/>
          <c:showSerName val="0"/>
          <c:showPercent val="0"/>
          <c:showBubbleSize val="0"/>
        </c:dLbls>
        <c:gapWidth val="219"/>
        <c:overlap val="-27"/>
        <c:axId val="1636892703"/>
        <c:axId val="1637656319"/>
      </c:barChart>
      <c:catAx>
        <c:axId val="163689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656319"/>
        <c:crosses val="autoZero"/>
        <c:auto val="1"/>
        <c:lblAlgn val="ctr"/>
        <c:lblOffset val="100"/>
        <c:noMultiLvlLbl val="0"/>
      </c:catAx>
      <c:valAx>
        <c:axId val="163765631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92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Changes on Net (loss) income </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'Solution 2'!$B$30:$R$30</c:f>
              <c:numCache>
                <c:formatCode>General</c:formatCode>
                <c:ptCount val="17"/>
                <c:pt idx="0" formatCode="_(* #,##0.00_);_(* \(#,##0.00\);_(* &quot;-&quot;??_);_(@_)">
                  <c:v>-376</c:v>
                </c:pt>
                <c:pt idx="2" formatCode="_(* #,##0.00_);_(* \(#,##0.00\);_(* &quot;-&quot;??_);_(@_)">
                  <c:v>-503.55736018341474</c:v>
                </c:pt>
                <c:pt idx="4" formatCode="_(* #,##0.00_);_(* \(#,##0.00\);_(* &quot;-&quot;??_);_(@_)">
                  <c:v>-508.487552174244</c:v>
                </c:pt>
                <c:pt idx="6" formatCode="_(* #,##0.00_);_(* \(#,##0.00\);_(* &quot;-&quot;??_);_(@_)">
                  <c:v>-486.25683466553181</c:v>
                </c:pt>
                <c:pt idx="8" formatCode="_(* #,##0.00_);_(* \(#,##0.00\);_(* &quot;-&quot;??_);_(@_)">
                  <c:v>-416.92173374225513</c:v>
                </c:pt>
                <c:pt idx="10" formatCode="_(* #,##0.00_);_(* \(#,##0.00\);_(* &quot;-&quot;??_);_(@_)">
                  <c:v>-260.81340273829244</c:v>
                </c:pt>
                <c:pt idx="12" formatCode="_(* #,##0.00_);_(* \(#,##0.00\);_(* &quot;-&quot;??_);_(@_)">
                  <c:v>-133.06494023981264</c:v>
                </c:pt>
                <c:pt idx="14" formatCode="_(* #,##0.00_);_(* \(#,##0.00\);_(* &quot;-&quot;??_);_(@_)">
                  <c:v>85.018113030561551</c:v>
                </c:pt>
                <c:pt idx="16" formatCode="_(* #,##0.00_);_(* \(#,##0.00\);_(* &quot;-&quot;??_);_(@_)">
                  <c:v>339.6324846451364</c:v>
                </c:pt>
              </c:numCache>
            </c:numRef>
          </c:val>
          <c:extLst>
            <c:ext xmlns:c16="http://schemas.microsoft.com/office/drawing/2014/chart" uri="{C3380CC4-5D6E-409C-BE32-E72D297353CC}">
              <c16:uniqueId val="{00000000-D628-0A46-B616-88C161B2F0B6}"/>
            </c:ext>
          </c:extLst>
        </c:ser>
        <c:dLbls>
          <c:showLegendKey val="0"/>
          <c:showVal val="0"/>
          <c:showCatName val="0"/>
          <c:showSerName val="0"/>
          <c:showPercent val="0"/>
          <c:showBubbleSize val="0"/>
        </c:dLbls>
        <c:gapWidth val="219"/>
        <c:overlap val="-27"/>
        <c:axId val="1477925104"/>
        <c:axId val="1477926752"/>
      </c:barChart>
      <c:catAx>
        <c:axId val="14779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926752"/>
        <c:crosses val="autoZero"/>
        <c:auto val="1"/>
        <c:lblAlgn val="ctr"/>
        <c:lblOffset val="100"/>
        <c:noMultiLvlLbl val="0"/>
      </c:catAx>
      <c:valAx>
        <c:axId val="147792675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925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'Solution 3'!$B$30:$R$30</c:f>
              <c:numCache>
                <c:formatCode>General</c:formatCode>
                <c:ptCount val="17"/>
                <c:pt idx="0" formatCode="_(* #,##0.00_);_(* \(#,##0.00\);_(* &quot;-&quot;??_);_(@_)">
                  <c:v>-376</c:v>
                </c:pt>
                <c:pt idx="2" formatCode="_(* #,##0.00_);_(* \(#,##0.00\);_(* &quot;-&quot;??_);_(@_)">
                  <c:v>-503.9533601834147</c:v>
                </c:pt>
                <c:pt idx="4" formatCode="_(* #,##0.00_);_(* \(#,##0.00\);_(* &quot;-&quot;??_);_(@_)">
                  <c:v>-568.59269217424401</c:v>
                </c:pt>
                <c:pt idx="6" formatCode="_(* #,##0.00_);_(* \(#,##0.00\);_(* &quot;-&quot;??_);_(@_)">
                  <c:v>-570.04803256553191</c:v>
                </c:pt>
                <c:pt idx="8" formatCode="_(* #,##0.00_);_(* \(#,##0.00\);_(* &quot;-&quot;??_);_(@_)">
                  <c:v>-555.29317533725521</c:v>
                </c:pt>
                <c:pt idx="10" formatCode="_(* #,##0.00_);_(* \(#,##0.00\);_(* &quot;-&quot;??_);_(@_)">
                  <c:v>-515.88702687289242</c:v>
                </c:pt>
                <c:pt idx="12" formatCode="_(* #,##0.00_);_(* \(#,##0.00\);_(* &quot;-&quot;??_);_(@_)">
                  <c:v>-420.70776884627276</c:v>
                </c:pt>
                <c:pt idx="14" formatCode="_(* #,##0.00_);_(* \(#,##0.00\);_(* &quot;-&quot;??_);_(@_)">
                  <c:v>-232.07832150142536</c:v>
                </c:pt>
                <c:pt idx="16" formatCode="_(* #,##0.00_);_(* \(#,##0.00\);_(* &quot;-&quot;??_);_(@_)">
                  <c:v>54.80815121592191</c:v>
                </c:pt>
              </c:numCache>
            </c:numRef>
          </c:val>
          <c:extLst>
            <c:ext xmlns:c16="http://schemas.microsoft.com/office/drawing/2014/chart" uri="{C3380CC4-5D6E-409C-BE32-E72D297353CC}">
              <c16:uniqueId val="{00000000-8D15-E941-8195-660175F2E8E1}"/>
            </c:ext>
          </c:extLst>
        </c:ser>
        <c:dLbls>
          <c:showLegendKey val="0"/>
          <c:showVal val="0"/>
          <c:showCatName val="0"/>
          <c:showSerName val="0"/>
          <c:showPercent val="0"/>
          <c:showBubbleSize val="0"/>
        </c:dLbls>
        <c:gapWidth val="219"/>
        <c:overlap val="-27"/>
        <c:axId val="1596472911"/>
        <c:axId val="1596371087"/>
      </c:barChart>
      <c:catAx>
        <c:axId val="159647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371087"/>
        <c:crosses val="autoZero"/>
        <c:auto val="1"/>
        <c:lblAlgn val="ctr"/>
        <c:lblOffset val="100"/>
        <c:noMultiLvlLbl val="0"/>
      </c:catAx>
      <c:valAx>
        <c:axId val="159637108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72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30</xdr:row>
      <xdr:rowOff>101600</xdr:rowOff>
    </xdr:from>
    <xdr:to>
      <xdr:col>2</xdr:col>
      <xdr:colOff>609600</xdr:colOff>
      <xdr:row>44</xdr:row>
      <xdr:rowOff>0</xdr:rowOff>
    </xdr:to>
    <xdr:graphicFrame macro="">
      <xdr:nvGraphicFramePr>
        <xdr:cNvPr id="4" name="Chart 3">
          <a:extLst>
            <a:ext uri="{FF2B5EF4-FFF2-40B4-BE49-F238E27FC236}">
              <a16:creationId xmlns:a16="http://schemas.microsoft.com/office/drawing/2014/main" id="{A4369530-E452-854F-BB6C-B5E811843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127000</xdr:rowOff>
    </xdr:from>
    <xdr:to>
      <xdr:col>2</xdr:col>
      <xdr:colOff>609600</xdr:colOff>
      <xdr:row>44</xdr:row>
      <xdr:rowOff>25400</xdr:rowOff>
    </xdr:to>
    <xdr:graphicFrame macro="">
      <xdr:nvGraphicFramePr>
        <xdr:cNvPr id="2" name="Chart 1">
          <a:extLst>
            <a:ext uri="{FF2B5EF4-FFF2-40B4-BE49-F238E27FC236}">
              <a16:creationId xmlns:a16="http://schemas.microsoft.com/office/drawing/2014/main" id="{BD31809B-AE4D-6C49-BFEF-4A4F1397D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30</xdr:row>
      <xdr:rowOff>63500</xdr:rowOff>
    </xdr:from>
    <xdr:to>
      <xdr:col>2</xdr:col>
      <xdr:colOff>609600</xdr:colOff>
      <xdr:row>43</xdr:row>
      <xdr:rowOff>165100</xdr:rowOff>
    </xdr:to>
    <xdr:graphicFrame macro="">
      <xdr:nvGraphicFramePr>
        <xdr:cNvPr id="2" name="Chart 1">
          <a:extLst>
            <a:ext uri="{FF2B5EF4-FFF2-40B4-BE49-F238E27FC236}">
              <a16:creationId xmlns:a16="http://schemas.microsoft.com/office/drawing/2014/main" id="{C36A9F3F-0114-9445-B8D2-E2F4AD088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8A34A-F590-6F46-ACC8-5A74F9C20703}">
  <dimension ref="A1:S41"/>
  <sheetViews>
    <sheetView tabSelected="1" workbookViewId="0">
      <pane xSplit="1" topLeftCell="B1" activePane="topRight" state="frozen"/>
      <selection pane="topRight" activeCell="I35" sqref="I35"/>
    </sheetView>
  </sheetViews>
  <sheetFormatPr baseColWidth="10" defaultRowHeight="16" x14ac:dyDescent="0.2"/>
  <cols>
    <col min="1" max="1" width="64.5" style="2" bestFit="1" customWidth="1"/>
    <col min="2" max="18" width="10.83203125" style="2"/>
    <col min="19" max="19" width="14.83203125" style="2" bestFit="1" customWidth="1"/>
    <col min="20" max="16384" width="10.83203125" style="2"/>
  </cols>
  <sheetData>
    <row r="1" spans="1:19" x14ac:dyDescent="0.2">
      <c r="A1" s="1" t="s">
        <v>0</v>
      </c>
      <c r="R1" s="9"/>
    </row>
    <row r="2" spans="1:19" x14ac:dyDescent="0.2">
      <c r="R2" s="9"/>
    </row>
    <row r="3" spans="1:19" x14ac:dyDescent="0.2">
      <c r="A3" s="3"/>
      <c r="B3" s="4" t="s">
        <v>23</v>
      </c>
      <c r="C3" s="5"/>
      <c r="D3" s="4" t="s">
        <v>25</v>
      </c>
      <c r="E3" s="5"/>
      <c r="F3" s="4" t="s">
        <v>26</v>
      </c>
      <c r="G3" s="5"/>
      <c r="H3" s="4" t="s">
        <v>27</v>
      </c>
      <c r="I3" s="4"/>
      <c r="J3" s="4" t="s">
        <v>24</v>
      </c>
      <c r="K3" s="6"/>
      <c r="L3" s="6" t="s">
        <v>29</v>
      </c>
      <c r="M3" s="3"/>
      <c r="N3" s="6" t="s">
        <v>30</v>
      </c>
      <c r="O3" s="3"/>
      <c r="P3" s="6" t="s">
        <v>31</v>
      </c>
      <c r="Q3" s="3"/>
      <c r="R3" s="7" t="s">
        <v>32</v>
      </c>
      <c r="S3" s="1" t="s">
        <v>43</v>
      </c>
    </row>
    <row r="4" spans="1:19" x14ac:dyDescent="0.2">
      <c r="B4" s="8"/>
      <c r="C4" s="8"/>
      <c r="D4" s="8"/>
      <c r="E4" s="8"/>
      <c r="F4" s="8"/>
      <c r="G4" s="8"/>
      <c r="H4" s="8"/>
      <c r="I4" s="8"/>
      <c r="J4" s="8"/>
      <c r="R4" s="9"/>
    </row>
    <row r="5" spans="1:19" x14ac:dyDescent="0.2">
      <c r="A5" s="2" t="s">
        <v>1</v>
      </c>
      <c r="B5" s="8"/>
      <c r="C5" s="8"/>
      <c r="D5" s="8"/>
      <c r="E5" s="8"/>
      <c r="F5" s="8"/>
      <c r="G5" s="8"/>
      <c r="H5" s="8"/>
      <c r="I5" s="8"/>
      <c r="J5" s="8"/>
      <c r="R5" s="9"/>
    </row>
    <row r="6" spans="1:19" x14ac:dyDescent="0.2">
      <c r="A6" s="2" t="s">
        <v>2</v>
      </c>
      <c r="B6" s="8">
        <v>501.1</v>
      </c>
      <c r="C6" s="10">
        <f>(B6-D6)/D6</f>
        <v>-0.23531207080726377</v>
      </c>
      <c r="D6" s="8">
        <v>655.29999999999995</v>
      </c>
      <c r="E6" s="10">
        <f>(D6-F6)/F6</f>
        <v>-0.35937041744061005</v>
      </c>
      <c r="F6" s="8">
        <v>1022.9</v>
      </c>
      <c r="G6" s="10">
        <f>(F6-H6)/H6</f>
        <v>0.17561199862084811</v>
      </c>
      <c r="H6" s="8">
        <v>870.1</v>
      </c>
      <c r="I6" s="10">
        <f>(H6-J6)/J6</f>
        <v>0.44679082141669446</v>
      </c>
      <c r="J6" s="8">
        <v>601.4</v>
      </c>
      <c r="K6" s="10">
        <f>(J6-L6)/L6</f>
        <v>0.2377032311175139</v>
      </c>
      <c r="L6" s="8">
        <v>485.9</v>
      </c>
      <c r="M6" s="10">
        <f>(L6-N6)/N6</f>
        <v>0.15635411708710137</v>
      </c>
      <c r="N6" s="8">
        <v>420.2</v>
      </c>
      <c r="O6" s="10">
        <f>(N6-P6)/P6</f>
        <v>0.1025977433744423</v>
      </c>
      <c r="P6" s="8">
        <v>381.1</v>
      </c>
      <c r="Q6" s="10">
        <f>(P6-R6)/R6</f>
        <v>1.4181472081218276</v>
      </c>
      <c r="R6" s="11">
        <v>157.6</v>
      </c>
      <c r="S6" s="27">
        <f t="shared" ref="S6:S20" si="0">_xlfn.STDEV.S(Q6,O6,M6,K6,I6,G6,E6,C6)</f>
        <v>0.54062443326375398</v>
      </c>
    </row>
    <row r="7" spans="1:19" x14ac:dyDescent="0.2">
      <c r="A7" s="2" t="s">
        <v>3</v>
      </c>
      <c r="B7" s="8">
        <v>304.10000000000002</v>
      </c>
      <c r="C7" s="10">
        <f>(B7-D7)/D7</f>
        <v>7.9900568181818177E-2</v>
      </c>
      <c r="D7" s="8">
        <v>281.60000000000002</v>
      </c>
      <c r="E7" s="10">
        <f t="shared" ref="E7" si="1">(D7-F7)/F7</f>
        <v>0.17627401837928161</v>
      </c>
      <c r="F7" s="8">
        <v>239.4</v>
      </c>
      <c r="G7" s="10">
        <f t="shared" ref="G7" si="2">(F7-H7)/H7</f>
        <v>0.22958397534668731</v>
      </c>
      <c r="H7" s="8">
        <v>194.7</v>
      </c>
      <c r="I7" s="10">
        <f t="shared" ref="I7:K7" si="3">(H7-J7)/J7</f>
        <v>0.24408945686900951</v>
      </c>
      <c r="J7" s="8">
        <v>156.5</v>
      </c>
      <c r="K7" s="10">
        <f t="shared" si="3"/>
        <v>0.2912541254125412</v>
      </c>
      <c r="L7" s="8">
        <v>121.2</v>
      </c>
      <c r="M7" s="10">
        <f t="shared" ref="M7" si="4">(L7-N7)/N7</f>
        <v>0.23421588594704684</v>
      </c>
      <c r="N7" s="8">
        <v>98.2</v>
      </c>
      <c r="O7" s="10">
        <f t="shared" ref="O7" si="5">(N7-P7)/P7</f>
        <v>0.27367055771725046</v>
      </c>
      <c r="P7" s="8">
        <v>77.099999999999994</v>
      </c>
      <c r="Q7" s="10">
        <f t="shared" ref="Q7" si="6">(P7-R7)/R7</f>
        <v>0.14732142857142844</v>
      </c>
      <c r="R7" s="11">
        <v>67.2</v>
      </c>
      <c r="S7" s="27">
        <f t="shared" si="0"/>
        <v>7.0486483429155464E-2</v>
      </c>
    </row>
    <row r="8" spans="1:19" x14ac:dyDescent="0.2">
      <c r="A8" s="2" t="s">
        <v>33</v>
      </c>
      <c r="B8" s="8">
        <v>0</v>
      </c>
      <c r="C8" s="10"/>
      <c r="D8" s="8">
        <v>0</v>
      </c>
      <c r="E8" s="10"/>
      <c r="F8" s="8">
        <v>0</v>
      </c>
      <c r="G8" s="10"/>
      <c r="H8" s="8">
        <v>0</v>
      </c>
      <c r="I8" s="10"/>
      <c r="J8" s="8">
        <v>0</v>
      </c>
      <c r="K8" s="10"/>
      <c r="L8" s="8">
        <v>0</v>
      </c>
      <c r="M8" s="10"/>
      <c r="N8" s="8">
        <v>6.2</v>
      </c>
      <c r="O8" s="10"/>
      <c r="P8" s="8">
        <v>8.1</v>
      </c>
      <c r="Q8" s="10"/>
      <c r="R8" s="11">
        <v>3.2</v>
      </c>
      <c r="S8" s="27"/>
    </row>
    <row r="9" spans="1:19" x14ac:dyDescent="0.2">
      <c r="A9" s="6" t="s">
        <v>4</v>
      </c>
      <c r="B9" s="5">
        <f>B6+B7</f>
        <v>805.2</v>
      </c>
      <c r="C9" s="12">
        <f>(B9-D9)/D9</f>
        <v>-0.14056996477745751</v>
      </c>
      <c r="D9" s="5">
        <f>SUM(D6:D7)</f>
        <v>936.9</v>
      </c>
      <c r="E9" s="12">
        <f t="shared" ref="E9" si="7">(D9-F9)/F9</f>
        <v>-0.25778341123346271</v>
      </c>
      <c r="F9" s="5">
        <f>SUM(F6:F7)</f>
        <v>1262.3</v>
      </c>
      <c r="G9" s="12">
        <f t="shared" ref="G9" si="8">(F9-H9)/H9</f>
        <v>0.18548084147257701</v>
      </c>
      <c r="H9" s="5">
        <f>SUM(H6:H7)</f>
        <v>1064.8</v>
      </c>
      <c r="I9" s="12">
        <f t="shared" ref="I9:K9" si="9">(H9-J9)/J9</f>
        <v>0.40493468795355586</v>
      </c>
      <c r="J9" s="5">
        <f>SUM(J6:J7)</f>
        <v>757.9</v>
      </c>
      <c r="K9" s="12">
        <f t="shared" si="9"/>
        <v>0.24839400428265515</v>
      </c>
      <c r="L9" s="5">
        <f>SUM(L6:L7)</f>
        <v>607.1</v>
      </c>
      <c r="M9" s="12">
        <f t="shared" ref="M9" si="10">(L9-N9)/N9</f>
        <v>0.15726267632481891</v>
      </c>
      <c r="N9" s="5">
        <f>SUM(N6:N8)</f>
        <v>524.6</v>
      </c>
      <c r="O9" s="12">
        <f t="shared" ref="O9" si="11">(N9-P9)/P9</f>
        <v>0.12502680677675304</v>
      </c>
      <c r="P9" s="5">
        <f>SUM(P6:P8)</f>
        <v>466.30000000000007</v>
      </c>
      <c r="Q9" s="12">
        <f t="shared" ref="Q9" si="12">(P9-R9)/R9</f>
        <v>1.0451754385964915</v>
      </c>
      <c r="R9" s="13">
        <f>SUM(R6:R8)</f>
        <v>228</v>
      </c>
      <c r="S9" s="27">
        <f t="shared" si="0"/>
        <v>0.39430750488874833</v>
      </c>
    </row>
    <row r="10" spans="1:19" x14ac:dyDescent="0.2">
      <c r="A10" s="14" t="s">
        <v>5</v>
      </c>
      <c r="B10" s="15"/>
      <c r="C10" s="16"/>
      <c r="D10" s="15"/>
      <c r="E10" s="16"/>
      <c r="F10" s="15"/>
      <c r="G10" s="16"/>
      <c r="H10" s="15"/>
      <c r="I10" s="16"/>
      <c r="J10" s="15"/>
      <c r="K10" s="16"/>
      <c r="L10" s="15"/>
      <c r="M10" s="16"/>
      <c r="N10" s="15"/>
      <c r="O10" s="16"/>
      <c r="P10" s="15"/>
      <c r="Q10" s="16"/>
      <c r="R10" s="17"/>
      <c r="S10" s="27"/>
    </row>
    <row r="11" spans="1:19" x14ac:dyDescent="0.2">
      <c r="A11" s="14" t="s">
        <v>2</v>
      </c>
      <c r="B11" s="15">
        <v>441.1</v>
      </c>
      <c r="C11" s="16">
        <f>(B11-D11)/D11</f>
        <v>-0.23922042083477052</v>
      </c>
      <c r="D11" s="15">
        <f>655.3-75.5</f>
        <v>579.79999999999995</v>
      </c>
      <c r="E11" s="16">
        <f t="shared" ref="E11" si="13">(D11-F11)/F11</f>
        <v>-0.20857220857220865</v>
      </c>
      <c r="F11" s="15">
        <v>732.6</v>
      </c>
      <c r="G11" s="16">
        <f t="shared" ref="G11" si="14">(F11-H11)/H11</f>
        <v>0.30170575692963769</v>
      </c>
      <c r="H11" s="15">
        <v>562.79999999999995</v>
      </c>
      <c r="I11" s="16">
        <f t="shared" ref="I11:K11" si="15">(H11-J11)/J11</f>
        <v>0.54530477759472806</v>
      </c>
      <c r="J11" s="15">
        <v>364.2</v>
      </c>
      <c r="K11" s="16">
        <f t="shared" si="15"/>
        <v>0.36968785257615655</v>
      </c>
      <c r="L11" s="15">
        <v>265.89999999999998</v>
      </c>
      <c r="M11" s="16">
        <f t="shared" ref="M11" si="16">(L11-N11)/N11</f>
        <v>0.15608695652173904</v>
      </c>
      <c r="N11" s="15">
        <v>230</v>
      </c>
      <c r="O11" s="16">
        <f t="shared" ref="O11" si="17">(N11-P11)/P11</f>
        <v>1.4109347442680725E-2</v>
      </c>
      <c r="P11" s="15">
        <v>226.8</v>
      </c>
      <c r="Q11" s="16">
        <f t="shared" ref="Q11" si="18">(P11-R11)/R11</f>
        <v>1.5256124721603563</v>
      </c>
      <c r="R11" s="17">
        <v>89.8</v>
      </c>
      <c r="S11" s="27">
        <f t="shared" si="0"/>
        <v>0.56296218583341417</v>
      </c>
    </row>
    <row r="12" spans="1:19" x14ac:dyDescent="0.2">
      <c r="A12" s="14" t="s">
        <v>3</v>
      </c>
      <c r="B12" s="15">
        <v>101.4</v>
      </c>
      <c r="C12" s="16">
        <f>(B12-D12)/D12</f>
        <v>-2.0289855072463982E-2</v>
      </c>
      <c r="D12" s="15">
        <f>281.6-178.1</f>
        <v>103.50000000000003</v>
      </c>
      <c r="E12" s="16">
        <f t="shared" ref="E12" si="19">(D12-F12)/F12</f>
        <v>0.22051886792452868</v>
      </c>
      <c r="F12" s="15">
        <v>84.8</v>
      </c>
      <c r="G12" s="16">
        <f t="shared" ref="G12" si="20">(F12-H12)/H12</f>
        <v>9.8445595854922199E-2</v>
      </c>
      <c r="H12" s="15">
        <v>77.2</v>
      </c>
      <c r="I12" s="16">
        <f t="shared" ref="I12:K12" si="21">(H12-J12)/J12</f>
        <v>0.18769230769230774</v>
      </c>
      <c r="J12" s="15">
        <v>65</v>
      </c>
      <c r="K12" s="16">
        <f t="shared" si="21"/>
        <v>0.24045801526717561</v>
      </c>
      <c r="L12" s="15">
        <v>52.4</v>
      </c>
      <c r="M12" s="16">
        <f t="shared" ref="M12" si="22">(L12-N12)/N12</f>
        <v>0.26570048309178745</v>
      </c>
      <c r="N12" s="15">
        <v>41.4</v>
      </c>
      <c r="O12" s="16">
        <f t="shared" ref="O12" si="23">(N12-P12)/P12</f>
        <v>0.27777777777777779</v>
      </c>
      <c r="P12" s="15">
        <v>32.4</v>
      </c>
      <c r="Q12" s="16">
        <f t="shared" ref="Q12" si="24">(P12-R12)/R12</f>
        <v>9.8305084745762661E-2</v>
      </c>
      <c r="R12" s="17">
        <v>29.5</v>
      </c>
      <c r="S12" s="27">
        <f t="shared" si="0"/>
        <v>0.10355488351222338</v>
      </c>
    </row>
    <row r="13" spans="1:19" x14ac:dyDescent="0.2">
      <c r="A13" s="14" t="s">
        <v>33</v>
      </c>
      <c r="B13" s="15">
        <v>0</v>
      </c>
      <c r="C13" s="16"/>
      <c r="D13" s="15">
        <v>0</v>
      </c>
      <c r="E13" s="16"/>
      <c r="F13" s="15">
        <v>0</v>
      </c>
      <c r="G13" s="16"/>
      <c r="H13" s="15">
        <v>0</v>
      </c>
      <c r="I13" s="16"/>
      <c r="J13" s="15">
        <v>0</v>
      </c>
      <c r="K13" s="16"/>
      <c r="L13" s="15">
        <v>0</v>
      </c>
      <c r="M13" s="16"/>
      <c r="N13" s="15">
        <v>7.4</v>
      </c>
      <c r="O13" s="16"/>
      <c r="P13" s="15">
        <v>10</v>
      </c>
      <c r="Q13" s="16"/>
      <c r="R13" s="17">
        <v>3.6</v>
      </c>
      <c r="S13" s="27"/>
    </row>
    <row r="14" spans="1:19" x14ac:dyDescent="0.2">
      <c r="A14" s="18" t="s">
        <v>6</v>
      </c>
      <c r="B14" s="19">
        <f>B11+B12</f>
        <v>542.5</v>
      </c>
      <c r="C14" s="20">
        <f>(B14-D14)/D14</f>
        <v>-0.20605883213815301</v>
      </c>
      <c r="D14" s="19">
        <f>D12+D11</f>
        <v>683.3</v>
      </c>
      <c r="E14" s="20">
        <f t="shared" ref="E14" si="25">(D14-F14)/F14</f>
        <v>-0.16405676535356009</v>
      </c>
      <c r="F14" s="19">
        <f>F12+F11</f>
        <v>817.4</v>
      </c>
      <c r="G14" s="20">
        <f t="shared" ref="G14" si="26">(F14-H14)/H14</f>
        <v>0.27718749999999998</v>
      </c>
      <c r="H14" s="19">
        <f>H12+H11</f>
        <v>640</v>
      </c>
      <c r="I14" s="20">
        <f t="shared" ref="I14:K14" si="27">(H14-J14)/J14</f>
        <v>0.49114631873252568</v>
      </c>
      <c r="J14" s="19">
        <f>J12+J11</f>
        <v>429.2</v>
      </c>
      <c r="K14" s="20">
        <f t="shared" si="27"/>
        <v>0.34841344643418176</v>
      </c>
      <c r="L14" s="19">
        <f>L12+L11</f>
        <v>318.29999999999995</v>
      </c>
      <c r="M14" s="20">
        <f t="shared" ref="M14" si="28">(L14-N14)/N14</f>
        <v>0.14167862266857964</v>
      </c>
      <c r="N14" s="19">
        <f>N12+N11+N13</f>
        <v>278.79999999999995</v>
      </c>
      <c r="O14" s="20">
        <f t="shared" ref="O14" si="29">(N14-P14)/P14</f>
        <v>3.5661218424962726E-2</v>
      </c>
      <c r="P14" s="19">
        <f>P12+P11+P13</f>
        <v>269.2</v>
      </c>
      <c r="Q14" s="20">
        <f t="shared" ref="Q14" si="30">(P14-R14)/R14</f>
        <v>1.1903986981285599</v>
      </c>
      <c r="R14" s="21">
        <f>R12+R11+R13</f>
        <v>122.89999999999999</v>
      </c>
      <c r="S14" s="27">
        <f t="shared" si="0"/>
        <v>0.44535665553857728</v>
      </c>
    </row>
    <row r="15" spans="1:19" x14ac:dyDescent="0.2">
      <c r="A15" s="2" t="s">
        <v>7</v>
      </c>
      <c r="B15" s="8">
        <f>B9-B14</f>
        <v>262.70000000000005</v>
      </c>
      <c r="C15" s="10">
        <f>(B15-D15)/D15</f>
        <v>3.5883280757097881E-2</v>
      </c>
      <c r="D15" s="8">
        <f>D9-D14</f>
        <v>253.60000000000002</v>
      </c>
      <c r="E15" s="10">
        <f t="shared" ref="E15" si="31">(D15-F15)/F15</f>
        <v>-0.42998426612721952</v>
      </c>
      <c r="F15" s="8">
        <f>F9-F14</f>
        <v>444.9</v>
      </c>
      <c r="G15" s="10">
        <f t="shared" ref="G15" si="32">(F15-H15)/H15</f>
        <v>4.7316384180791017E-2</v>
      </c>
      <c r="H15" s="8">
        <f>H9-H14</f>
        <v>424.79999999999995</v>
      </c>
      <c r="I15" s="10">
        <f t="shared" ref="I15:K15" si="33">(H15-J15)/J15</f>
        <v>0.29236385762093087</v>
      </c>
      <c r="J15" s="8">
        <f>J9-J14</f>
        <v>328.7</v>
      </c>
      <c r="K15" s="10">
        <f t="shared" si="33"/>
        <v>0.13815789473684179</v>
      </c>
      <c r="L15" s="8">
        <f>L9-L14</f>
        <v>288.80000000000007</v>
      </c>
      <c r="M15" s="10">
        <f t="shared" ref="M15" si="34">(L15-N15)/N15</f>
        <v>0.17493897477624079</v>
      </c>
      <c r="N15" s="8">
        <f>N9-N14</f>
        <v>245.80000000000007</v>
      </c>
      <c r="O15" s="10">
        <f t="shared" ref="O15" si="35">(N15-P15)/P15</f>
        <v>0.24708269913749351</v>
      </c>
      <c r="P15" s="8">
        <f>P9-P14</f>
        <v>197.10000000000008</v>
      </c>
      <c r="Q15" s="10">
        <f t="shared" ref="Q15" si="36">(P15-R15)/R15</f>
        <v>0.87535680304471997</v>
      </c>
      <c r="R15" s="11">
        <f>R9-R14</f>
        <v>105.10000000000001</v>
      </c>
      <c r="S15" s="27">
        <f t="shared" si="0"/>
        <v>0.36103920221481461</v>
      </c>
    </row>
    <row r="16" spans="1:19" x14ac:dyDescent="0.2">
      <c r="A16" s="2" t="s">
        <v>8</v>
      </c>
      <c r="B16" s="8"/>
      <c r="C16" s="10"/>
      <c r="D16" s="8"/>
      <c r="E16" s="10"/>
      <c r="F16" s="8"/>
      <c r="G16" s="10"/>
      <c r="H16" s="8"/>
      <c r="I16" s="10"/>
      <c r="J16" s="8"/>
      <c r="K16" s="10"/>
      <c r="L16" s="8"/>
      <c r="M16" s="10"/>
      <c r="N16" s="8"/>
      <c r="O16" s="10"/>
      <c r="P16" s="8"/>
      <c r="Q16" s="10"/>
      <c r="R16" s="11"/>
      <c r="S16" s="27"/>
    </row>
    <row r="17" spans="1:19" x14ac:dyDescent="0.2">
      <c r="A17" s="2" t="s">
        <v>9</v>
      </c>
      <c r="B17" s="8">
        <v>284.39999999999998</v>
      </c>
      <c r="C17" s="10">
        <f>(B17-D17)/D17</f>
        <v>0.24029655473179226</v>
      </c>
      <c r="D17" s="8">
        <v>229.3</v>
      </c>
      <c r="E17" s="10">
        <f t="shared" ref="E17" si="37">(D17-F17)/F17</f>
        <v>0.10134486071085506</v>
      </c>
      <c r="F17" s="8">
        <v>208.2</v>
      </c>
      <c r="G17" s="10">
        <f t="shared" ref="G17" si="38">(F17-H17)/H17</f>
        <v>0.17361894024802696</v>
      </c>
      <c r="H17" s="8">
        <v>177.4</v>
      </c>
      <c r="I17" s="10">
        <f t="shared" ref="I17:K17" si="39">(H17-J17)/J17</f>
        <v>0.54799301919720778</v>
      </c>
      <c r="J17" s="8">
        <v>114.6</v>
      </c>
      <c r="K17" s="10">
        <f t="shared" si="39"/>
        <v>0.36104513064133004</v>
      </c>
      <c r="L17" s="8">
        <v>84.2</v>
      </c>
      <c r="M17" s="10">
        <f t="shared" ref="M17" si="40">(L17-N17)/N17</f>
        <v>-0.45607235142118863</v>
      </c>
      <c r="N17" s="8">
        <v>154.80000000000001</v>
      </c>
      <c r="O17" s="10">
        <f t="shared" ref="O17" si="41">(N17-P17)/P17</f>
        <v>-3.5514018691588711E-2</v>
      </c>
      <c r="P17" s="8">
        <v>160.5</v>
      </c>
      <c r="Q17" s="10">
        <f t="shared" ref="Q17" si="42">(P17-R17)/R17</f>
        <v>1.0682989690721651</v>
      </c>
      <c r="R17" s="11">
        <v>77.599999999999994</v>
      </c>
      <c r="S17" s="27">
        <f t="shared" si="0"/>
        <v>0.44381896718132718</v>
      </c>
    </row>
    <row r="18" spans="1:19" x14ac:dyDescent="0.2">
      <c r="A18" s="2" t="s">
        <v>10</v>
      </c>
      <c r="B18" s="8">
        <v>240.3</v>
      </c>
      <c r="C18" s="10">
        <f>(B18-D18)/D18</f>
        <v>3.4883720930232655E-2</v>
      </c>
      <c r="D18" s="8">
        <v>232.2</v>
      </c>
      <c r="E18" s="10">
        <f t="shared" ref="E18" si="43">(D18-F18)/F18</f>
        <v>0.2857142857142857</v>
      </c>
      <c r="F18" s="8">
        <v>180.6</v>
      </c>
      <c r="G18" s="10">
        <f t="shared" ref="G18" si="44">(F18-H18)/H18</f>
        <v>0.27994330262225375</v>
      </c>
      <c r="H18" s="8">
        <v>141.1</v>
      </c>
      <c r="I18" s="10">
        <f t="shared" ref="I18:K18" si="45">(H18-J18)/J18</f>
        <v>0.29926335174953961</v>
      </c>
      <c r="J18" s="8">
        <v>108.6</v>
      </c>
      <c r="K18" s="10">
        <f t="shared" si="45"/>
        <v>0.25986078886310893</v>
      </c>
      <c r="L18" s="8">
        <v>86.2</v>
      </c>
      <c r="M18" s="10">
        <f t="shared" ref="M18" si="46">(L18-N18)/N18</f>
        <v>-0.3207249802994484</v>
      </c>
      <c r="N18" s="8">
        <v>126.9</v>
      </c>
      <c r="O18" s="10">
        <f t="shared" ref="O18" si="47">(N18-P18)/P18</f>
        <v>0.63741935483870971</v>
      </c>
      <c r="P18" s="8">
        <v>77.5</v>
      </c>
      <c r="Q18" s="10">
        <f t="shared" ref="Q18" si="48">(P18-R18)/R18</f>
        <v>0.27257799671592781</v>
      </c>
      <c r="R18" s="11">
        <v>60.9</v>
      </c>
      <c r="S18" s="27">
        <f t="shared" si="0"/>
        <v>0.27240273138170829</v>
      </c>
    </row>
    <row r="19" spans="1:19" x14ac:dyDescent="0.2">
      <c r="A19" s="2" t="s">
        <v>11</v>
      </c>
      <c r="B19" s="8">
        <v>97.7</v>
      </c>
      <c r="C19" s="10">
        <f>(B19-D19)/D19</f>
        <v>4.0468583599573983E-2</v>
      </c>
      <c r="D19" s="8">
        <v>93.9</v>
      </c>
      <c r="E19" s="10">
        <f t="shared" ref="E19" si="49">(D19-F19)/F19</f>
        <v>0.34527220630372507</v>
      </c>
      <c r="F19" s="8">
        <v>69.8</v>
      </c>
      <c r="G19" s="10">
        <f t="shared" ref="G19" si="50">(F19-H19)/H19</f>
        <v>0.46947368421052627</v>
      </c>
      <c r="H19" s="8">
        <v>47.5</v>
      </c>
      <c r="I19" s="10">
        <f t="shared" ref="I19:K19" si="51">(H19-J19)/J19</f>
        <v>0.29781420765027317</v>
      </c>
      <c r="J19" s="8">
        <v>36.6</v>
      </c>
      <c r="K19" s="10">
        <f t="shared" si="51"/>
        <v>0.2887323943661973</v>
      </c>
      <c r="L19" s="8">
        <v>28.4</v>
      </c>
      <c r="M19" s="10">
        <f t="shared" ref="M19" si="52">(L19-N19)/N19</f>
        <v>0.26222222222222213</v>
      </c>
      <c r="N19" s="8">
        <v>22.5</v>
      </c>
      <c r="O19" s="10">
        <f t="shared" ref="O19" si="53">(N19-P19)/P19</f>
        <v>9.2233009708737795E-2</v>
      </c>
      <c r="P19" s="8">
        <v>20.6</v>
      </c>
      <c r="Q19" s="10">
        <f t="shared" ref="Q19" si="54">(P19-R19)/R19</f>
        <v>0.18390804597701169</v>
      </c>
      <c r="R19" s="11">
        <v>17.399999999999999</v>
      </c>
      <c r="S19" s="27">
        <f t="shared" si="0"/>
        <v>0.13850934718620572</v>
      </c>
    </row>
    <row r="20" spans="1:19" x14ac:dyDescent="0.2">
      <c r="A20" s="6" t="s">
        <v>12</v>
      </c>
      <c r="B20" s="5">
        <f>SUM(B17:B19)</f>
        <v>622.40000000000009</v>
      </c>
      <c r="C20" s="12">
        <f>(B20-D20)/D20</f>
        <v>0.12063377745768836</v>
      </c>
      <c r="D20" s="5">
        <f>SUM(D17:D19)</f>
        <v>555.4</v>
      </c>
      <c r="E20" s="12">
        <f t="shared" ref="E20" si="55">(D20-F20)/F20</f>
        <v>0.21107719145224602</v>
      </c>
      <c r="F20" s="5">
        <f>SUM(F17:F19)</f>
        <v>458.59999999999997</v>
      </c>
      <c r="G20" s="12">
        <f t="shared" ref="G20" si="56">(F20-H20)/H20</f>
        <v>0.25300546448087424</v>
      </c>
      <c r="H20" s="5">
        <f>SUM(H17:H19)</f>
        <v>366</v>
      </c>
      <c r="I20" s="12">
        <f t="shared" ref="I20:K20" si="57">(H20-J20)/J20</f>
        <v>0.40877598152424938</v>
      </c>
      <c r="J20" s="5">
        <f>SUM(J17:J19)</f>
        <v>259.8</v>
      </c>
      <c r="K20" s="12">
        <f t="shared" si="57"/>
        <v>0.30684104627766595</v>
      </c>
      <c r="L20" s="5">
        <f>SUM(L17:L19)</f>
        <v>198.8</v>
      </c>
      <c r="M20" s="12">
        <f t="shared" ref="M20" si="58">(L20-N20)/N20</f>
        <v>-0.34648257725180809</v>
      </c>
      <c r="N20" s="5">
        <f>SUM(N17:N19)</f>
        <v>304.20000000000005</v>
      </c>
      <c r="O20" s="12">
        <f t="shared" ref="O20" si="59">(N20-P20)/P20</f>
        <v>0.17633410672853836</v>
      </c>
      <c r="P20" s="5">
        <f>SUM(P17:P19)</f>
        <v>258.60000000000002</v>
      </c>
      <c r="Q20" s="12">
        <f t="shared" ref="Q20" si="60">(P20-R20)/R20</f>
        <v>0.6576923076923078</v>
      </c>
      <c r="R20" s="13">
        <v>156</v>
      </c>
      <c r="S20" s="27">
        <f>_xlfn.STDEV.S(Q20,O20,M20,K20,I20,G20,E20,C20)</f>
        <v>0.28498295580786659</v>
      </c>
    </row>
    <row r="21" spans="1:19" x14ac:dyDescent="0.2">
      <c r="A21" s="2" t="s">
        <v>13</v>
      </c>
      <c r="B21" s="8">
        <f>B9-B14-B20</f>
        <v>-359.70000000000005</v>
      </c>
      <c r="C21" s="10">
        <f>(B21-D21)/D21</f>
        <v>0.19184890656063652</v>
      </c>
      <c r="D21" s="8">
        <f>D9-D14-D20</f>
        <v>-301.79999999999995</v>
      </c>
      <c r="E21" s="10">
        <f t="shared" ref="E21" si="61">(D21-F21)/F21</f>
        <v>21.029197080291986</v>
      </c>
      <c r="F21" s="8">
        <f>F9-F14-F20</f>
        <v>-13.699999999999989</v>
      </c>
      <c r="G21" s="10">
        <f t="shared" ref="G21" si="62">(F21-H21)/H21</f>
        <v>-1.2329931972789117</v>
      </c>
      <c r="H21" s="8">
        <f>H9-H14-H20</f>
        <v>58.799999999999955</v>
      </c>
      <c r="I21" s="10">
        <f t="shared" ref="I21:K21" si="63">(H21-J21)/J21</f>
        <v>-0.14658925979680734</v>
      </c>
      <c r="J21" s="8">
        <f>J9-J14-J20</f>
        <v>68.899999999999977</v>
      </c>
      <c r="K21" s="10">
        <f t="shared" si="63"/>
        <v>-0.23444444444444518</v>
      </c>
      <c r="L21" s="8">
        <f>L9-L14-L20</f>
        <v>90.000000000000057</v>
      </c>
      <c r="M21" s="10">
        <f t="shared" ref="M21" si="64">(L21-N21)/N21</f>
        <v>-2.5410958904109604</v>
      </c>
      <c r="N21" s="8">
        <f>N9-N14-N20</f>
        <v>-58.399999999999977</v>
      </c>
      <c r="O21" s="10">
        <f t="shared" ref="O21" si="65">(N21-P21)/P21</f>
        <v>-5.0406504065040145E-2</v>
      </c>
      <c r="P21" s="8">
        <f>P9-P14-P20</f>
        <v>-61.499999999999943</v>
      </c>
      <c r="Q21" s="10">
        <f t="shared" ref="Q21" si="66">(P21-R21)/R21</f>
        <v>0.20825147347740577</v>
      </c>
      <c r="R21" s="11">
        <f>R9-R14-R20</f>
        <v>-50.899999999999991</v>
      </c>
      <c r="S21" s="27">
        <f t="shared" ref="S21:S30" si="67">_xlfn.STDEV.S(Q21,O21,M21,K21,I21,G21,E21,C21)</f>
        <v>7.6837627015084324</v>
      </c>
    </row>
    <row r="22" spans="1:19" x14ac:dyDescent="0.2">
      <c r="A22" s="2" t="s">
        <v>14</v>
      </c>
      <c r="B22" s="8"/>
      <c r="C22" s="10"/>
      <c r="D22" s="8"/>
      <c r="E22" s="10"/>
      <c r="F22" s="8"/>
      <c r="G22" s="10"/>
      <c r="H22" s="8"/>
      <c r="I22" s="10"/>
      <c r="J22" s="8"/>
      <c r="K22" s="10"/>
      <c r="L22" s="8"/>
      <c r="M22" s="10"/>
      <c r="N22" s="8"/>
      <c r="O22" s="10"/>
      <c r="P22" s="8"/>
      <c r="Q22" s="10"/>
      <c r="R22" s="11"/>
      <c r="S22" s="27"/>
    </row>
    <row r="23" spans="1:19" x14ac:dyDescent="0.2">
      <c r="A23" s="2" t="s">
        <v>15</v>
      </c>
      <c r="B23" s="8">
        <v>-8.6</v>
      </c>
      <c r="C23" s="10">
        <f>(B23-D23)/D23</f>
        <v>7.4999999999999956E-2</v>
      </c>
      <c r="D23" s="8">
        <v>-8</v>
      </c>
      <c r="E23" s="10">
        <f t="shared" ref="E23" si="68">(D23-F23)/F23</f>
        <v>0.63265306122448972</v>
      </c>
      <c r="F23" s="8">
        <v>-4.9000000000000004</v>
      </c>
      <c r="G23" s="10" t="s">
        <v>28</v>
      </c>
      <c r="H23" s="8">
        <v>0</v>
      </c>
      <c r="I23" s="10" t="s">
        <v>28</v>
      </c>
      <c r="J23" s="8">
        <v>-0.4</v>
      </c>
      <c r="K23" s="10" t="s">
        <v>28</v>
      </c>
      <c r="L23" s="8">
        <v>-1.2</v>
      </c>
      <c r="M23" s="10" t="s">
        <v>28</v>
      </c>
      <c r="N23" s="8">
        <v>0</v>
      </c>
      <c r="O23" s="10" t="s">
        <v>28</v>
      </c>
      <c r="P23" s="8">
        <v>0</v>
      </c>
      <c r="Q23" s="10" t="s">
        <v>28</v>
      </c>
      <c r="R23" s="11">
        <v>0</v>
      </c>
      <c r="S23" s="27"/>
    </row>
    <row r="24" spans="1:19" x14ac:dyDescent="0.2">
      <c r="A24" s="2" t="s">
        <v>16</v>
      </c>
      <c r="B24" s="8">
        <v>0.60000000000000009</v>
      </c>
      <c r="C24" s="10">
        <f>(B24-D24)/D24</f>
        <v>-0.7857142857142857</v>
      </c>
      <c r="D24" s="8">
        <v>2.8</v>
      </c>
      <c r="E24" s="10">
        <f t="shared" ref="E24" si="69">(D24-F24)/F24</f>
        <v>0.74999999999999978</v>
      </c>
      <c r="F24" s="8">
        <v>1.6</v>
      </c>
      <c r="G24" s="10">
        <f t="shared" ref="G24" si="70">(F24-H24)/H24</f>
        <v>-0.15789473684210517</v>
      </c>
      <c r="H24" s="8">
        <v>1.9</v>
      </c>
      <c r="I24" s="10">
        <f t="shared" ref="I24:K24" si="71">(H24-J24)/J24</f>
        <v>-0.3214285714285714</v>
      </c>
      <c r="J24" s="8">
        <v>2.8</v>
      </c>
      <c r="K24" s="10">
        <f t="shared" si="71"/>
        <v>-6.6666666666666721E-2</v>
      </c>
      <c r="L24" s="8">
        <v>3</v>
      </c>
      <c r="M24" s="10">
        <f t="shared" ref="M24" si="72">(L24-N24)/N24</f>
        <v>-0.46428571428571425</v>
      </c>
      <c r="N24" s="8">
        <v>5.6</v>
      </c>
      <c r="O24" s="10">
        <f t="shared" ref="O24" si="73">(N24-P24)/P24</f>
        <v>-5.0847457627118758E-2</v>
      </c>
      <c r="P24" s="8">
        <v>5.9</v>
      </c>
      <c r="Q24" s="10">
        <f t="shared" ref="Q24" si="74">(P24-R24)/R24</f>
        <v>3.5384615384615388</v>
      </c>
      <c r="R24" s="11">
        <v>1.3</v>
      </c>
      <c r="S24" s="27"/>
    </row>
    <row r="25" spans="1:19" x14ac:dyDescent="0.2">
      <c r="A25" s="2" t="s">
        <v>17</v>
      </c>
      <c r="B25" s="8">
        <v>-5.2</v>
      </c>
      <c r="C25" s="10">
        <f>(B25-D25)/D25</f>
        <v>0.2682926829268294</v>
      </c>
      <c r="D25" s="8">
        <v>-4.0999999999999996</v>
      </c>
      <c r="E25" s="10">
        <f t="shared" ref="E25" si="75">(D25-F25)/F25</f>
        <v>4.8571428571428568</v>
      </c>
      <c r="F25" s="8">
        <v>-0.7</v>
      </c>
      <c r="G25" s="10">
        <f t="shared" ref="G25" si="76">(F25-H25)/H25</f>
        <v>5.9999999999999991</v>
      </c>
      <c r="H25" s="8">
        <v>-0.1</v>
      </c>
      <c r="I25" s="10">
        <f t="shared" ref="I25:K25" si="77">(H25-J25)/J25</f>
        <v>-0.88888888888888895</v>
      </c>
      <c r="J25" s="8">
        <v>-0.9</v>
      </c>
      <c r="K25" s="10">
        <f t="shared" si="77"/>
        <v>-0.52631578947368418</v>
      </c>
      <c r="L25" s="8">
        <v>-1.9</v>
      </c>
      <c r="M25" s="10"/>
      <c r="N25" s="8">
        <v>0</v>
      </c>
      <c r="O25" s="10"/>
      <c r="P25" s="8">
        <v>0</v>
      </c>
      <c r="Q25" s="10"/>
      <c r="R25" s="11">
        <v>0</v>
      </c>
      <c r="S25" s="27"/>
    </row>
    <row r="26" spans="1:19" x14ac:dyDescent="0.2">
      <c r="A26" s="2" t="s">
        <v>18</v>
      </c>
      <c r="B26" s="8">
        <v>-0.7</v>
      </c>
      <c r="C26" s="10">
        <f>(B26-D26)/D26</f>
        <v>-0.12500000000000011</v>
      </c>
      <c r="D26" s="8">
        <v>-0.8</v>
      </c>
      <c r="E26" s="10" t="s">
        <v>28</v>
      </c>
      <c r="F26" s="8">
        <v>0</v>
      </c>
      <c r="G26" s="10" t="s">
        <v>28</v>
      </c>
      <c r="H26" s="8">
        <v>0</v>
      </c>
      <c r="I26" s="10" t="s">
        <v>28</v>
      </c>
      <c r="J26" s="8">
        <v>0.2</v>
      </c>
      <c r="K26" s="10" t="s">
        <v>28</v>
      </c>
      <c r="L26" s="8">
        <v>0.5</v>
      </c>
      <c r="M26" s="10" t="s">
        <v>28</v>
      </c>
      <c r="N26" s="8">
        <v>-2.9</v>
      </c>
      <c r="O26" s="10" t="s">
        <v>28</v>
      </c>
      <c r="P26" s="8">
        <v>-0.2</v>
      </c>
      <c r="Q26" s="10" t="s">
        <v>28</v>
      </c>
      <c r="R26" s="11">
        <v>-0.1</v>
      </c>
      <c r="S26" s="27"/>
    </row>
    <row r="27" spans="1:19" x14ac:dyDescent="0.2">
      <c r="A27" s="6" t="s">
        <v>19</v>
      </c>
      <c r="B27" s="5">
        <f>SUM(B23:B26)</f>
        <v>-13.899999999999999</v>
      </c>
      <c r="C27" s="12">
        <f>(B27-D27)/D27</f>
        <v>0.37623762376237591</v>
      </c>
      <c r="D27" s="5">
        <f>SUM(D23:D26)</f>
        <v>-10.100000000000001</v>
      </c>
      <c r="E27" s="12">
        <f t="shared" ref="E27" si="78">(D27-F27)/F27</f>
        <v>1.5250000000000004</v>
      </c>
      <c r="F27" s="5">
        <f>SUM(F23:F26)</f>
        <v>-4</v>
      </c>
      <c r="G27" s="12">
        <f t="shared" ref="G27" si="79">(F27-H27)/H27</f>
        <v>-3.2222222222222223</v>
      </c>
      <c r="H27" s="5">
        <f>SUM(H23:H26)</f>
        <v>1.7999999999999998</v>
      </c>
      <c r="I27" s="12">
        <f t="shared" ref="I27:K27" si="80">(H27-J27)/J27</f>
        <v>5.8823529411764629E-2</v>
      </c>
      <c r="J27" s="5">
        <f>SUM(J23:J26)</f>
        <v>1.7</v>
      </c>
      <c r="K27" s="12">
        <f t="shared" si="80"/>
        <v>3.2499999999999987</v>
      </c>
      <c r="L27" s="5">
        <f>SUM(L23:L26)</f>
        <v>0.40000000000000013</v>
      </c>
      <c r="M27" s="12">
        <f t="shared" ref="M27" si="81">(L27-N27)/N27</f>
        <v>-0.85185185185185186</v>
      </c>
      <c r="N27" s="5">
        <f>SUM(N23:N26)</f>
        <v>2.6999999999999997</v>
      </c>
      <c r="O27" s="12">
        <f t="shared" ref="O27" si="82">(N27-P27)/P27</f>
        <v>-0.52631578947368429</v>
      </c>
      <c r="P27" s="5">
        <f>SUM(P23:P26)</f>
        <v>5.7</v>
      </c>
      <c r="Q27" s="12">
        <f t="shared" ref="Q27" si="83">(P27-R27)/R27</f>
        <v>3.75</v>
      </c>
      <c r="R27" s="13">
        <f>SUM(R23:R26)</f>
        <v>1.2</v>
      </c>
      <c r="S27" s="27">
        <f t="shared" si="67"/>
        <v>2.2710970972223721</v>
      </c>
    </row>
    <row r="28" spans="1:19" x14ac:dyDescent="0.2">
      <c r="A28" s="2" t="s">
        <v>20</v>
      </c>
      <c r="B28" s="8">
        <f>B21+B27</f>
        <v>-373.6</v>
      </c>
      <c r="C28" s="10">
        <f>(B28-D28)/D28</f>
        <v>0.19781981404296264</v>
      </c>
      <c r="D28" s="8">
        <f>D21+D27</f>
        <v>-311.89999999999998</v>
      </c>
      <c r="E28" s="10">
        <f t="shared" ref="E28" si="84">(D28-F28)/F28</f>
        <v>16.621468926553682</v>
      </c>
      <c r="F28" s="8">
        <f>F21+F27</f>
        <v>-17.699999999999989</v>
      </c>
      <c r="G28" s="10">
        <f t="shared" ref="G28" si="85">(F28-H28)/H28</f>
        <v>-1.2920792079207921</v>
      </c>
      <c r="H28" s="8">
        <f>H21+H27</f>
        <v>60.599999999999952</v>
      </c>
      <c r="I28" s="10">
        <f t="shared" ref="I28:K28" si="86">(H28-J28)/J28</f>
        <v>-0.14164305949008543</v>
      </c>
      <c r="J28" s="8">
        <f>J21+J27</f>
        <v>70.59999999999998</v>
      </c>
      <c r="K28" s="10">
        <f t="shared" si="86"/>
        <v>-0.21902654867256713</v>
      </c>
      <c r="L28" s="8">
        <f>L21+L27</f>
        <v>90.400000000000063</v>
      </c>
      <c r="M28" s="10">
        <f t="shared" ref="M28" si="87">(L28-N28)/N28</f>
        <v>-2.6229802513465006</v>
      </c>
      <c r="N28" s="8">
        <f>N21+N27</f>
        <v>-55.699999999999974</v>
      </c>
      <c r="O28" s="10">
        <f t="shared" ref="O28" si="88">(N28-P28)/P28</f>
        <v>-1.7921146953398925E-3</v>
      </c>
      <c r="P28" s="8">
        <f>P21+P27</f>
        <v>-55.79999999999994</v>
      </c>
      <c r="Q28" s="10">
        <f t="shared" ref="Q28" si="89">(P28-R28)/R28</f>
        <v>0.12273641851106545</v>
      </c>
      <c r="R28" s="11">
        <f>R21+R27</f>
        <v>-49.699999999999989</v>
      </c>
      <c r="S28" s="27"/>
    </row>
    <row r="29" spans="1:19" x14ac:dyDescent="0.2">
      <c r="A29" s="2" t="s">
        <v>21</v>
      </c>
      <c r="B29" s="8">
        <v>2.4</v>
      </c>
      <c r="C29" s="10">
        <f>(B29-D29)/D29</f>
        <v>0.84615384615384603</v>
      </c>
      <c r="D29" s="8">
        <v>1.3</v>
      </c>
      <c r="E29" s="10">
        <f t="shared" ref="E29" si="90">(D29-F29)/F29</f>
        <v>-1.142857142857143</v>
      </c>
      <c r="F29" s="8">
        <v>-9.1</v>
      </c>
      <c r="G29" s="10">
        <f t="shared" ref="G29" si="91">(F29-H29)/H29</f>
        <v>2.0333333333333332</v>
      </c>
      <c r="H29" s="8">
        <v>-3</v>
      </c>
      <c r="I29" s="10">
        <f t="shared" ref="I29:K29" si="92">(H29-J29)/J29</f>
        <v>-3.3076923076923075</v>
      </c>
      <c r="J29" s="8">
        <v>1.3</v>
      </c>
      <c r="K29" s="10">
        <f t="shared" si="92"/>
        <v>0</v>
      </c>
      <c r="L29" s="8">
        <v>1.3</v>
      </c>
      <c r="M29" s="10">
        <f t="shared" ref="M29" si="93">(L29-N29)/N29</f>
        <v>-14</v>
      </c>
      <c r="N29" s="8">
        <v>-0.1</v>
      </c>
      <c r="O29" s="10">
        <f t="shared" ref="O29" si="94">(N29-P29)/P29</f>
        <v>-0.75000000000000011</v>
      </c>
      <c r="P29" s="8">
        <v>-0.4</v>
      </c>
      <c r="Q29" s="10">
        <f t="shared" ref="Q29" si="95">(P29-R29)/R29</f>
        <v>-5</v>
      </c>
      <c r="R29" s="11">
        <v>0.1</v>
      </c>
      <c r="S29" s="27"/>
    </row>
    <row r="30" spans="1:19" x14ac:dyDescent="0.2">
      <c r="A30" s="6" t="s">
        <v>22</v>
      </c>
      <c r="B30" s="5">
        <f>B28-B29</f>
        <v>-376</v>
      </c>
      <c r="C30" s="12">
        <f>(B30-D30)/D30</f>
        <v>0.20051085568326951</v>
      </c>
      <c r="D30" s="5">
        <f>D28-D29</f>
        <v>-313.2</v>
      </c>
      <c r="E30" s="12">
        <f t="shared" ref="E30" si="96">(D30-F30)/F30</f>
        <v>35.418604651162838</v>
      </c>
      <c r="F30" s="5">
        <f>F28-F29</f>
        <v>-8.599999999999989</v>
      </c>
      <c r="G30" s="12">
        <f t="shared" ref="G30" si="97">(F30-H30)/H30</f>
        <v>-1.1352201257861636</v>
      </c>
      <c r="H30" s="5">
        <f>H28-H29</f>
        <v>63.599999999999952</v>
      </c>
      <c r="I30" s="12">
        <f t="shared" ref="I30:K30" si="98">(H30-J30)/J30</f>
        <v>-8.2251082251082727E-2</v>
      </c>
      <c r="J30" s="5">
        <f>J28-J29</f>
        <v>69.299999999999983</v>
      </c>
      <c r="K30" s="12">
        <f t="shared" si="98"/>
        <v>-0.22222222222222299</v>
      </c>
      <c r="L30" s="5">
        <f>L28-L29</f>
        <v>89.100000000000065</v>
      </c>
      <c r="M30" s="12">
        <f t="shared" ref="M30" si="99">(L30-N30)/N30</f>
        <v>-2.602517985611513</v>
      </c>
      <c r="N30" s="5">
        <f>N28-N29</f>
        <v>-55.599999999999973</v>
      </c>
      <c r="O30" s="12">
        <f t="shared" ref="O30" si="100">(N30-P30)/P30</f>
        <v>3.6101083032496657E-3</v>
      </c>
      <c r="P30" s="5">
        <f>P28-P29</f>
        <v>-55.399999999999942</v>
      </c>
      <c r="Q30" s="12">
        <f t="shared" ref="Q30" si="101">(P30-R30)/R30</f>
        <v>0.1124497991967862</v>
      </c>
      <c r="R30" s="13">
        <f>R28-R29</f>
        <v>-49.79999999999999</v>
      </c>
      <c r="S30" s="27">
        <f t="shared" si="67"/>
        <v>12.745267439377329</v>
      </c>
    </row>
    <row r="31" spans="1:19" x14ac:dyDescent="0.2">
      <c r="C31" s="10"/>
    </row>
    <row r="32" spans="1:19" x14ac:dyDescent="0.2">
      <c r="B32" s="22"/>
      <c r="C32" s="10"/>
      <c r="D32" s="22"/>
      <c r="E32" s="22"/>
      <c r="I32" s="22"/>
    </row>
    <row r="33" spans="1:9" x14ac:dyDescent="0.2">
      <c r="B33" s="23"/>
      <c r="C33" s="10"/>
      <c r="D33" s="23"/>
      <c r="E33" s="23"/>
      <c r="I33" s="23"/>
    </row>
    <row r="34" spans="1:9" x14ac:dyDescent="0.2">
      <c r="B34" s="24"/>
      <c r="C34" s="10"/>
    </row>
    <row r="35" spans="1:9" x14ac:dyDescent="0.2">
      <c r="A35" s="1"/>
      <c r="B35" s="24"/>
      <c r="C35" s="10"/>
      <c r="D35" s="23"/>
      <c r="E35" s="23"/>
      <c r="I35" s="23"/>
    </row>
    <row r="36" spans="1:9" x14ac:dyDescent="0.2">
      <c r="B36" s="22"/>
      <c r="C36" s="10"/>
      <c r="D36" s="25"/>
      <c r="E36" s="25"/>
      <c r="I36" s="25"/>
    </row>
    <row r="37" spans="1:9" x14ac:dyDescent="0.2">
      <c r="C37" s="22"/>
    </row>
    <row r="38" spans="1:9" x14ac:dyDescent="0.2">
      <c r="C38" s="23"/>
    </row>
    <row r="39" spans="1:9" x14ac:dyDescent="0.2">
      <c r="C39" s="24"/>
    </row>
    <row r="40" spans="1:9" x14ac:dyDescent="0.2">
      <c r="C40" s="24"/>
    </row>
    <row r="41" spans="1:9" x14ac:dyDescent="0.2">
      <c r="C41"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3B17C-14A1-1C46-8AC9-07807031A672}">
  <dimension ref="A1:T46"/>
  <sheetViews>
    <sheetView zoomScaleNormal="100" workbookViewId="0">
      <selection activeCell="I37" sqref="I37"/>
    </sheetView>
  </sheetViews>
  <sheetFormatPr baseColWidth="10" defaultRowHeight="16" x14ac:dyDescent="0.2"/>
  <cols>
    <col min="1" max="1" width="46.1640625" style="2" bestFit="1" customWidth="1"/>
    <col min="2" max="19" width="10.83203125" style="2"/>
    <col min="20" max="20" width="47.6640625" style="2" customWidth="1"/>
    <col min="21" max="16384" width="10.83203125" style="2"/>
  </cols>
  <sheetData>
    <row r="1" spans="1:20" ht="19" x14ac:dyDescent="0.25">
      <c r="A1" s="33" t="s">
        <v>34</v>
      </c>
      <c r="R1" s="9"/>
      <c r="T1" s="32"/>
    </row>
    <row r="2" spans="1:20" x14ac:dyDescent="0.2">
      <c r="R2" s="9"/>
    </row>
    <row r="3" spans="1:20" ht="21" x14ac:dyDescent="0.25">
      <c r="A3" s="34"/>
      <c r="B3" s="63" t="s">
        <v>23</v>
      </c>
      <c r="C3" s="64"/>
      <c r="D3" s="65" t="s">
        <v>35</v>
      </c>
      <c r="E3" s="64"/>
      <c r="F3" s="65" t="s">
        <v>36</v>
      </c>
      <c r="G3" s="64"/>
      <c r="H3" s="65" t="s">
        <v>37</v>
      </c>
      <c r="I3" s="64"/>
      <c r="J3" s="65" t="s">
        <v>38</v>
      </c>
      <c r="K3" s="64"/>
      <c r="L3" s="65" t="s">
        <v>39</v>
      </c>
      <c r="M3" s="64"/>
      <c r="N3" s="65" t="s">
        <v>40</v>
      </c>
      <c r="O3" s="64"/>
      <c r="P3" s="65" t="s">
        <v>41</v>
      </c>
      <c r="Q3" s="64"/>
      <c r="R3" s="66" t="s">
        <v>42</v>
      </c>
    </row>
    <row r="4" spans="1:20" ht="19" x14ac:dyDescent="0.25">
      <c r="A4" s="35"/>
      <c r="B4" s="36"/>
      <c r="C4" s="37"/>
      <c r="D4" s="37"/>
      <c r="E4" s="37"/>
      <c r="F4" s="37"/>
      <c r="G4" s="37"/>
      <c r="H4" s="37"/>
      <c r="I4" s="37"/>
      <c r="J4" s="37"/>
      <c r="K4" s="37"/>
      <c r="L4" s="37"/>
      <c r="M4" s="37"/>
      <c r="N4" s="37"/>
      <c r="O4" s="37"/>
      <c r="P4" s="37"/>
      <c r="Q4" s="37"/>
      <c r="R4" s="35"/>
    </row>
    <row r="5" spans="1:20" ht="19" x14ac:dyDescent="0.25">
      <c r="A5" s="35" t="s">
        <v>1</v>
      </c>
      <c r="B5" s="36"/>
      <c r="C5" s="37"/>
      <c r="D5" s="37"/>
      <c r="E5" s="37"/>
      <c r="F5" s="37"/>
      <c r="G5" s="37"/>
      <c r="H5" s="37"/>
      <c r="I5" s="37"/>
      <c r="J5" s="37"/>
      <c r="K5" s="37"/>
      <c r="L5" s="37"/>
      <c r="M5" s="37"/>
      <c r="N5" s="37"/>
      <c r="O5" s="37"/>
      <c r="P5" s="37"/>
      <c r="Q5" s="37"/>
      <c r="R5" s="35"/>
    </row>
    <row r="6" spans="1:20" ht="19" x14ac:dyDescent="0.25">
      <c r="A6" s="35" t="s">
        <v>2</v>
      </c>
      <c r="B6" s="36">
        <v>501.1</v>
      </c>
      <c r="C6" s="38">
        <v>-0.18</v>
      </c>
      <c r="D6" s="36">
        <f>B6*(1+C6)</f>
        <v>410.90200000000004</v>
      </c>
      <c r="E6" s="39">
        <v>-0.05</v>
      </c>
      <c r="F6" s="36">
        <f>D6*(1+E6)</f>
        <v>390.3569</v>
      </c>
      <c r="G6" s="39">
        <v>0.03</v>
      </c>
      <c r="H6" s="36">
        <f>F6*(1+G6)</f>
        <v>402.06760700000001</v>
      </c>
      <c r="I6" s="39">
        <v>0.16</v>
      </c>
      <c r="J6" s="36">
        <f>H6*(1+I6)</f>
        <v>466.39842411999996</v>
      </c>
      <c r="K6" s="39">
        <v>0.24</v>
      </c>
      <c r="L6" s="36">
        <f>J6*(1+K6)</f>
        <v>578.33404590879991</v>
      </c>
      <c r="M6" s="39">
        <v>0.45</v>
      </c>
      <c r="N6" s="36">
        <f>L6*(1+M6)</f>
        <v>838.58436656775984</v>
      </c>
      <c r="O6" s="39">
        <v>0.35</v>
      </c>
      <c r="P6" s="36">
        <f>N6*(1+O6)</f>
        <v>1132.0888948664758</v>
      </c>
      <c r="Q6" s="39">
        <v>0.3</v>
      </c>
      <c r="R6" s="40">
        <f>P6*(1+Q6)</f>
        <v>1471.7155633264185</v>
      </c>
    </row>
    <row r="7" spans="1:20" ht="19" x14ac:dyDescent="0.25">
      <c r="A7" s="35" t="s">
        <v>3</v>
      </c>
      <c r="B7" s="36">
        <v>304.10000000000002</v>
      </c>
      <c r="C7" s="38">
        <v>0.05</v>
      </c>
      <c r="D7" s="36">
        <f>B7*(1+C7)</f>
        <v>319.30500000000006</v>
      </c>
      <c r="E7" s="39">
        <v>0.05</v>
      </c>
      <c r="F7" s="36">
        <f>D7*(1+E7)</f>
        <v>335.27025000000009</v>
      </c>
      <c r="G7" s="39">
        <v>0.05</v>
      </c>
      <c r="H7" s="36">
        <f>F7*(1+G7)</f>
        <v>352.03376250000014</v>
      </c>
      <c r="I7" s="39">
        <v>0.05</v>
      </c>
      <c r="J7" s="36">
        <f>H7*(1+I7)</f>
        <v>369.63545062500015</v>
      </c>
      <c r="K7" s="39">
        <v>0.05</v>
      </c>
      <c r="L7" s="36">
        <f>J7*(1+K7)</f>
        <v>388.11722315625019</v>
      </c>
      <c r="M7" s="39">
        <v>0.05</v>
      </c>
      <c r="N7" s="36">
        <f>L7*(1+M7)</f>
        <v>407.52308431406271</v>
      </c>
      <c r="O7" s="39">
        <v>0.05</v>
      </c>
      <c r="P7" s="36">
        <f>N7*(1+O7)</f>
        <v>427.89923852976585</v>
      </c>
      <c r="Q7" s="39">
        <v>0.05</v>
      </c>
      <c r="R7" s="40">
        <f>P7*(1+Q7)</f>
        <v>449.29420045625415</v>
      </c>
    </row>
    <row r="8" spans="1:20" ht="19" x14ac:dyDescent="0.25">
      <c r="A8" s="35" t="s">
        <v>33</v>
      </c>
      <c r="B8" s="36">
        <v>0</v>
      </c>
      <c r="C8" s="37"/>
      <c r="D8" s="36">
        <v>0</v>
      </c>
      <c r="E8" s="37"/>
      <c r="F8" s="36">
        <v>0</v>
      </c>
      <c r="G8" s="37"/>
      <c r="H8" s="36">
        <v>0</v>
      </c>
      <c r="I8" s="37"/>
      <c r="J8" s="36">
        <v>0</v>
      </c>
      <c r="K8" s="37"/>
      <c r="L8" s="36">
        <v>0</v>
      </c>
      <c r="M8" s="37"/>
      <c r="N8" s="36">
        <v>0</v>
      </c>
      <c r="O8" s="37"/>
      <c r="P8" s="36">
        <v>0</v>
      </c>
      <c r="Q8" s="37"/>
      <c r="R8" s="40">
        <v>0</v>
      </c>
    </row>
    <row r="9" spans="1:20" ht="19" x14ac:dyDescent="0.25">
      <c r="A9" s="41" t="s">
        <v>4</v>
      </c>
      <c r="B9" s="42">
        <f>B6+B7</f>
        <v>805.2</v>
      </c>
      <c r="C9" s="43">
        <f>(D9-B9)/B9</f>
        <v>-9.3135866865374978E-2</v>
      </c>
      <c r="D9" s="42">
        <f>D6+D7</f>
        <v>730.20700000000011</v>
      </c>
      <c r="E9" s="43">
        <f>(F9-D9)/D9</f>
        <v>-6.2719886278823373E-3</v>
      </c>
      <c r="F9" s="42">
        <f>F6+F7</f>
        <v>725.62715000000003</v>
      </c>
      <c r="G9" s="43">
        <f>(H9-F9)/F9</f>
        <v>3.9240840836785279E-2</v>
      </c>
      <c r="H9" s="42">
        <f>H6+H7</f>
        <v>754.10136950000015</v>
      </c>
      <c r="I9" s="43">
        <f>(J9-H9)/H9</f>
        <v>0.10864919301144418</v>
      </c>
      <c r="J9" s="42">
        <f>J6+J7</f>
        <v>836.03387474500005</v>
      </c>
      <c r="K9" s="43">
        <f>(L9-J9)/J9</f>
        <v>0.15599534691082811</v>
      </c>
      <c r="L9" s="42">
        <f>L6+L7</f>
        <v>966.45126906505016</v>
      </c>
      <c r="M9" s="43">
        <f>(N9-L9)/L9</f>
        <v>0.28936397598951186</v>
      </c>
      <c r="N9" s="42">
        <f>N6+N7</f>
        <v>1246.1074508818226</v>
      </c>
      <c r="O9" s="43">
        <f>(P9-N9)/N9</f>
        <v>0.25188893806252238</v>
      </c>
      <c r="P9" s="42">
        <f>P6+P7</f>
        <v>1559.9881333962417</v>
      </c>
      <c r="Q9" s="43">
        <f>(R9-P9)/P9</f>
        <v>0.2314258824523574</v>
      </c>
      <c r="R9" s="44">
        <f>R6+R7</f>
        <v>1921.0097637826727</v>
      </c>
    </row>
    <row r="10" spans="1:20" ht="19" x14ac:dyDescent="0.25">
      <c r="A10" s="45" t="s">
        <v>5</v>
      </c>
      <c r="B10" s="46"/>
      <c r="C10" s="47"/>
      <c r="D10" s="46"/>
      <c r="E10" s="47"/>
      <c r="F10" s="46"/>
      <c r="G10" s="47"/>
      <c r="H10" s="46"/>
      <c r="I10" s="47"/>
      <c r="J10" s="46"/>
      <c r="K10" s="47"/>
      <c r="L10" s="46"/>
      <c r="M10" s="47"/>
      <c r="N10" s="46"/>
      <c r="O10" s="47"/>
      <c r="P10" s="46"/>
      <c r="Q10" s="47"/>
      <c r="R10" s="48"/>
    </row>
    <row r="11" spans="1:20" ht="19" x14ac:dyDescent="0.25">
      <c r="A11" s="45" t="s">
        <v>2</v>
      </c>
      <c r="B11" s="46">
        <v>441.1</v>
      </c>
      <c r="C11" s="39">
        <f xml:space="preserve"> AVERAGE('Consolidated Income Statement'!G11,'Consolidated Income Statement'!E11,'Consolidated Income Statement'!C11)</f>
        <v>-4.8695624159113826E-2</v>
      </c>
      <c r="D11" s="46">
        <f>B11*(1+C11)</f>
        <v>419.6203601834149</v>
      </c>
      <c r="E11" s="39">
        <v>-0.05</v>
      </c>
      <c r="F11" s="46">
        <f>D11*(1+E11)</f>
        <v>398.63934217424412</v>
      </c>
      <c r="G11" s="39">
        <v>-0.05</v>
      </c>
      <c r="H11" s="46">
        <f>F11*(1+G11)</f>
        <v>378.70737506553189</v>
      </c>
      <c r="I11" s="39">
        <v>-0.05</v>
      </c>
      <c r="J11" s="46">
        <f>H11*(1+I11)</f>
        <v>359.77200631225526</v>
      </c>
      <c r="K11" s="39">
        <v>-0.05</v>
      </c>
      <c r="L11" s="46">
        <f>J11*(1+K11)</f>
        <v>341.7834059966425</v>
      </c>
      <c r="M11" s="39">
        <v>-0.05</v>
      </c>
      <c r="N11" s="46">
        <f>L11*(1+M11)</f>
        <v>324.69423569681038</v>
      </c>
      <c r="O11" s="39">
        <v>-0.05</v>
      </c>
      <c r="P11" s="46">
        <f>N11*(1+O11)</f>
        <v>308.45952391196982</v>
      </c>
      <c r="Q11" s="39">
        <v>-0.05</v>
      </c>
      <c r="R11" s="48">
        <f>P11*(1+Q11)</f>
        <v>293.03654771637133</v>
      </c>
    </row>
    <row r="12" spans="1:20" ht="19" x14ac:dyDescent="0.25">
      <c r="A12" s="45" t="s">
        <v>3</v>
      </c>
      <c r="B12" s="46">
        <v>101.4</v>
      </c>
      <c r="C12" s="39">
        <v>0.05</v>
      </c>
      <c r="D12" s="46">
        <f>B12*(1+C12)</f>
        <v>106.47000000000001</v>
      </c>
      <c r="E12" s="39">
        <v>0.05</v>
      </c>
      <c r="F12" s="46">
        <f>D12*(1+E12)</f>
        <v>111.79350000000002</v>
      </c>
      <c r="G12" s="39">
        <v>0.05</v>
      </c>
      <c r="H12" s="46">
        <f>F12*(1+G12)</f>
        <v>117.38317500000002</v>
      </c>
      <c r="I12" s="39">
        <v>0.05</v>
      </c>
      <c r="J12" s="46">
        <f>H12*(1+I12)</f>
        <v>123.25233375000003</v>
      </c>
      <c r="K12" s="39">
        <v>0.05</v>
      </c>
      <c r="L12" s="46">
        <f>J12*(1+K12)</f>
        <v>129.41495043750004</v>
      </c>
      <c r="M12" s="39">
        <v>0.05</v>
      </c>
      <c r="N12" s="46">
        <f>L12*(1+M12)</f>
        <v>135.88569795937505</v>
      </c>
      <c r="O12" s="39">
        <v>0.05</v>
      </c>
      <c r="P12" s="46">
        <f>N12*(1+O12)</f>
        <v>142.67998285734382</v>
      </c>
      <c r="Q12" s="39">
        <v>0.05</v>
      </c>
      <c r="R12" s="48">
        <f>P12*(1+Q12)</f>
        <v>149.81398200021101</v>
      </c>
    </row>
    <row r="13" spans="1:20" ht="19" x14ac:dyDescent="0.25">
      <c r="A13" s="49" t="s">
        <v>33</v>
      </c>
      <c r="B13" s="50">
        <v>0</v>
      </c>
      <c r="C13" s="51"/>
      <c r="D13" s="50">
        <v>0</v>
      </c>
      <c r="E13" s="51"/>
      <c r="F13" s="50">
        <v>0</v>
      </c>
      <c r="G13" s="51"/>
      <c r="H13" s="50">
        <v>0</v>
      </c>
      <c r="I13" s="51"/>
      <c r="J13" s="50">
        <v>0</v>
      </c>
      <c r="K13" s="51"/>
      <c r="L13" s="50">
        <v>0</v>
      </c>
      <c r="M13" s="51"/>
      <c r="N13" s="50">
        <v>0</v>
      </c>
      <c r="O13" s="51"/>
      <c r="P13" s="50">
        <v>0</v>
      </c>
      <c r="Q13" s="51"/>
      <c r="R13" s="52">
        <v>0</v>
      </c>
    </row>
    <row r="14" spans="1:20" ht="19" x14ac:dyDescent="0.25">
      <c r="A14" s="53" t="s">
        <v>6</v>
      </c>
      <c r="B14" s="54">
        <f>B11+B12</f>
        <v>542.5</v>
      </c>
      <c r="C14" s="55">
        <f>(D14-B14)/B14</f>
        <v>-3.0248183993705303E-2</v>
      </c>
      <c r="D14" s="54">
        <f>D11+D12</f>
        <v>526.09036018341487</v>
      </c>
      <c r="E14" s="55">
        <f>(F14-D14)/D14</f>
        <v>-2.9762031761448659E-2</v>
      </c>
      <c r="F14" s="54">
        <f>F11+F12</f>
        <v>510.43284217424412</v>
      </c>
      <c r="G14" s="55">
        <f>(H14-F14)/F14</f>
        <v>-2.8098294082370606E-2</v>
      </c>
      <c r="H14" s="54">
        <f>H11+H12</f>
        <v>496.09055006553194</v>
      </c>
      <c r="I14" s="55">
        <f>(J14-H14)/H14</f>
        <v>-2.6338356982511829E-2</v>
      </c>
      <c r="J14" s="54">
        <f>J11+J12</f>
        <v>483.02434006225531</v>
      </c>
      <c r="K14" s="55">
        <f>(L14-J14)/J14</f>
        <v>-2.4483204358994797E-2</v>
      </c>
      <c r="L14" s="54">
        <f>L11+L12</f>
        <v>471.19835643414251</v>
      </c>
      <c r="M14" s="55">
        <f>(N14-L14)/L14</f>
        <v>-2.2534931696947039E-2</v>
      </c>
      <c r="N14" s="54">
        <f>N11+N12</f>
        <v>460.5799336561854</v>
      </c>
      <c r="O14" s="55">
        <f>(P14-N14)/N14</f>
        <v>-2.0496826277105834E-2</v>
      </c>
      <c r="P14" s="54">
        <f>P11+P12</f>
        <v>451.13950676931364</v>
      </c>
      <c r="Q14" s="55">
        <f>(R14-P14)/P14</f>
        <v>-1.8373423139307982E-2</v>
      </c>
      <c r="R14" s="48">
        <f>R11+R12</f>
        <v>442.85052971658234</v>
      </c>
    </row>
    <row r="15" spans="1:20" ht="19" x14ac:dyDescent="0.25">
      <c r="A15" s="35" t="s">
        <v>7</v>
      </c>
      <c r="B15" s="36">
        <f>B9-B14</f>
        <v>262.70000000000005</v>
      </c>
      <c r="C15" s="37"/>
      <c r="D15" s="36">
        <f>D9-D14</f>
        <v>204.11663981658523</v>
      </c>
      <c r="E15" s="37"/>
      <c r="F15" s="36">
        <f>F9-F14</f>
        <v>215.19430782575591</v>
      </c>
      <c r="G15" s="37"/>
      <c r="H15" s="36">
        <f>H9-H14</f>
        <v>258.0108194344682</v>
      </c>
      <c r="I15" s="37"/>
      <c r="J15" s="36">
        <f>J9-J14</f>
        <v>353.00953468274474</v>
      </c>
      <c r="K15" s="37"/>
      <c r="L15" s="36">
        <f>L9-L14</f>
        <v>495.25291263090764</v>
      </c>
      <c r="M15" s="37"/>
      <c r="N15" s="36">
        <f>N9-N14</f>
        <v>785.52751722563721</v>
      </c>
      <c r="O15" s="37"/>
      <c r="P15" s="36">
        <f>P9-P14</f>
        <v>1108.8486266269281</v>
      </c>
      <c r="Q15" s="37"/>
      <c r="R15" s="40">
        <f>R9-R14</f>
        <v>1478.1592340660904</v>
      </c>
    </row>
    <row r="16" spans="1:20" ht="19" x14ac:dyDescent="0.25">
      <c r="A16" s="35" t="s">
        <v>8</v>
      </c>
      <c r="B16" s="36"/>
      <c r="C16" s="37"/>
      <c r="D16" s="36"/>
      <c r="E16" s="37"/>
      <c r="F16" s="36"/>
      <c r="G16" s="37"/>
      <c r="H16" s="36"/>
      <c r="I16" s="37"/>
      <c r="J16" s="36"/>
      <c r="K16" s="37"/>
      <c r="L16" s="36"/>
      <c r="M16" s="37"/>
      <c r="N16" s="36"/>
      <c r="O16" s="37"/>
      <c r="P16" s="36"/>
      <c r="Q16" s="37"/>
      <c r="R16" s="40"/>
    </row>
    <row r="17" spans="1:20" ht="19" x14ac:dyDescent="0.25">
      <c r="A17" s="35" t="s">
        <v>9</v>
      </c>
      <c r="B17" s="36">
        <v>284.39999999999998</v>
      </c>
      <c r="C17" s="39">
        <v>0.05</v>
      </c>
      <c r="D17" s="36">
        <f>B17*(1+C17)</f>
        <v>298.62</v>
      </c>
      <c r="E17" s="39">
        <v>0.05</v>
      </c>
      <c r="F17" s="36">
        <f>D17*(1+E17)</f>
        <v>313.55100000000004</v>
      </c>
      <c r="G17" s="39">
        <v>0.1</v>
      </c>
      <c r="H17" s="36">
        <f>F17*(1+G17)</f>
        <v>344.90610000000009</v>
      </c>
      <c r="I17" s="39">
        <v>0.15</v>
      </c>
      <c r="J17" s="36">
        <f>H17*(1+I17)</f>
        <v>396.64201500000007</v>
      </c>
      <c r="K17" s="39">
        <v>0.15</v>
      </c>
      <c r="L17" s="36">
        <f>J17*(1+K17)</f>
        <v>456.13831725000006</v>
      </c>
      <c r="M17" s="39">
        <v>0.15</v>
      </c>
      <c r="N17" s="36">
        <f>L17*(1+M17)</f>
        <v>524.55906483750005</v>
      </c>
      <c r="O17" s="39">
        <v>0.15</v>
      </c>
      <c r="P17" s="36">
        <f>N17*(1+O17)</f>
        <v>603.24292456312503</v>
      </c>
      <c r="Q17" s="39">
        <v>0.15</v>
      </c>
      <c r="R17" s="40">
        <f>P17*(1+Q17)</f>
        <v>693.72936324759371</v>
      </c>
    </row>
    <row r="18" spans="1:20" ht="19" x14ac:dyDescent="0.25">
      <c r="A18" s="35" t="s">
        <v>10</v>
      </c>
      <c r="B18" s="36">
        <v>240.3</v>
      </c>
      <c r="C18" s="39">
        <v>0.03</v>
      </c>
      <c r="D18" s="36">
        <f>B18*(1+C18)</f>
        <v>247.50900000000001</v>
      </c>
      <c r="E18" s="39">
        <v>0.03</v>
      </c>
      <c r="F18" s="36">
        <f>D18*(1+E18)</f>
        <v>254.93427000000003</v>
      </c>
      <c r="G18" s="39">
        <v>0.03</v>
      </c>
      <c r="H18" s="36">
        <f>F18*(1+G18)</f>
        <v>262.58229810000006</v>
      </c>
      <c r="I18" s="39">
        <v>0.03</v>
      </c>
      <c r="J18" s="36">
        <f>H18*(1+I18)</f>
        <v>270.45976704300006</v>
      </c>
      <c r="K18" s="39">
        <v>0.08</v>
      </c>
      <c r="L18" s="36">
        <f>J18*(1+K18)</f>
        <v>292.09654840644009</v>
      </c>
      <c r="M18" s="39">
        <v>0.08</v>
      </c>
      <c r="N18" s="36">
        <f>L18*(1+M18)</f>
        <v>315.46427227895532</v>
      </c>
      <c r="O18" s="39">
        <v>0.08</v>
      </c>
      <c r="P18" s="36">
        <f>N18*(1+O18)</f>
        <v>340.70141406127175</v>
      </c>
      <c r="Q18" s="39">
        <v>0.08</v>
      </c>
      <c r="R18" s="40">
        <f>P18*(1+Q18)</f>
        <v>367.95752718617354</v>
      </c>
    </row>
    <row r="19" spans="1:20" ht="19" x14ac:dyDescent="0.25">
      <c r="A19" s="56" t="s">
        <v>11</v>
      </c>
      <c r="B19" s="42">
        <v>97.7</v>
      </c>
      <c r="C19" s="57">
        <v>0.25</v>
      </c>
      <c r="D19" s="42">
        <f>B19*(1+C19)</f>
        <v>122.125</v>
      </c>
      <c r="E19" s="57">
        <v>0.3</v>
      </c>
      <c r="F19" s="42">
        <f>D19*(1+E19)</f>
        <v>158.76250000000002</v>
      </c>
      <c r="G19" s="57">
        <v>0.3</v>
      </c>
      <c r="H19" s="42">
        <f>F19*(1+G19)</f>
        <v>206.39125000000004</v>
      </c>
      <c r="I19" s="57">
        <v>0.1</v>
      </c>
      <c r="J19" s="42">
        <f>H19*(1+I19)</f>
        <v>227.03037500000008</v>
      </c>
      <c r="K19" s="57">
        <v>0.1</v>
      </c>
      <c r="L19" s="42">
        <f>J19*(1+K19)</f>
        <v>249.7334125000001</v>
      </c>
      <c r="M19" s="57">
        <v>0.1</v>
      </c>
      <c r="N19" s="42">
        <f>L19*(1+M19)</f>
        <v>274.70675375000013</v>
      </c>
      <c r="O19" s="57">
        <v>0.05</v>
      </c>
      <c r="P19" s="42">
        <f>N19*(1+O19)</f>
        <v>288.44209143750015</v>
      </c>
      <c r="Q19" s="57">
        <v>0.05</v>
      </c>
      <c r="R19" s="44">
        <f>P19*(1+Q19)</f>
        <v>302.86419600937518</v>
      </c>
    </row>
    <row r="20" spans="1:20" ht="19" x14ac:dyDescent="0.25">
      <c r="A20" s="58" t="s">
        <v>12</v>
      </c>
      <c r="B20" s="59">
        <f>SUM(B17:B19)</f>
        <v>622.40000000000009</v>
      </c>
      <c r="C20" s="60">
        <f>(D20-B20)/B20</f>
        <v>7.3672879177377762E-2</v>
      </c>
      <c r="D20" s="59">
        <f>SUM(D17:D19)</f>
        <v>668.25400000000002</v>
      </c>
      <c r="E20" s="60">
        <f>(F20-D20)/D20</f>
        <v>8.8280459226581731E-2</v>
      </c>
      <c r="F20" s="59">
        <f>SUM(F17:F19)</f>
        <v>727.24777000000017</v>
      </c>
      <c r="G20" s="60">
        <f>(H20-F20)/F20</f>
        <v>0.11912292023941164</v>
      </c>
      <c r="H20" s="59">
        <f>SUM(H17:H19)</f>
        <v>813.87964810000017</v>
      </c>
      <c r="I20" s="60">
        <f>(J20-H20)/H20</f>
        <v>9.8604884801271706E-2</v>
      </c>
      <c r="J20" s="59">
        <f>SUM(J17:J19)</f>
        <v>894.13215704300023</v>
      </c>
      <c r="K20" s="60">
        <f>(L20-J20)/J20</f>
        <v>0.11613061927762254</v>
      </c>
      <c r="L20" s="59">
        <f>SUM(L17:L19)</f>
        <v>997.96827815644031</v>
      </c>
      <c r="M20" s="60">
        <f>(N20-L20)/L20</f>
        <v>0.11699952319698068</v>
      </c>
      <c r="N20" s="59">
        <f>SUM(N17:N19)</f>
        <v>1114.7300908664556</v>
      </c>
      <c r="O20" s="60">
        <f>(P20-N20)/N20</f>
        <v>0.10554693029232727</v>
      </c>
      <c r="P20" s="59">
        <f>SUM(P17:P19)</f>
        <v>1232.386430061897</v>
      </c>
      <c r="Q20" s="60">
        <f>(R20-P20)/P20</f>
        <v>0.10724286892270271</v>
      </c>
      <c r="R20" s="40">
        <f>SUM(R17:R19)</f>
        <v>1364.5510864431426</v>
      </c>
    </row>
    <row r="21" spans="1:20" ht="19" x14ac:dyDescent="0.25">
      <c r="A21" s="35" t="s">
        <v>13</v>
      </c>
      <c r="B21" s="36">
        <f>B9-B14-B20</f>
        <v>-359.70000000000005</v>
      </c>
      <c r="C21" s="37"/>
      <c r="D21" s="36">
        <f>D9-D14-D20</f>
        <v>-464.13736018341478</v>
      </c>
      <c r="E21" s="37"/>
      <c r="F21" s="36">
        <f>F9-F14-F20</f>
        <v>-512.05346217424426</v>
      </c>
      <c r="G21" s="37"/>
      <c r="H21" s="36">
        <f>H9-H14-H20</f>
        <v>-555.86882866553196</v>
      </c>
      <c r="I21" s="37"/>
      <c r="J21" s="36">
        <f>J9-J14-J20</f>
        <v>-541.12262236025549</v>
      </c>
      <c r="K21" s="37"/>
      <c r="L21" s="36">
        <f>L9-L14-L20</f>
        <v>-502.71536552553266</v>
      </c>
      <c r="M21" s="37"/>
      <c r="N21" s="36">
        <f>N9-N14-N20</f>
        <v>-329.2025736408184</v>
      </c>
      <c r="O21" s="37"/>
      <c r="P21" s="36">
        <f>P9-P14-P20</f>
        <v>-123.53780343496896</v>
      </c>
      <c r="Q21" s="37"/>
      <c r="R21" s="40">
        <f>R9-R14-R20</f>
        <v>113.60814762294785</v>
      </c>
    </row>
    <row r="22" spans="1:20" ht="19" x14ac:dyDescent="0.25">
      <c r="A22" s="35" t="s">
        <v>14</v>
      </c>
      <c r="B22" s="36"/>
      <c r="C22" s="37"/>
      <c r="D22" s="36"/>
      <c r="E22" s="37"/>
      <c r="F22" s="36"/>
      <c r="G22" s="37"/>
      <c r="H22" s="36"/>
      <c r="I22" s="37"/>
      <c r="J22" s="36"/>
      <c r="K22" s="37"/>
      <c r="L22" s="36"/>
      <c r="M22" s="37"/>
      <c r="N22" s="36"/>
      <c r="O22" s="37"/>
      <c r="P22" s="36"/>
      <c r="Q22" s="37"/>
      <c r="R22" s="40"/>
    </row>
    <row r="23" spans="1:20" ht="19" x14ac:dyDescent="0.25">
      <c r="A23" s="35" t="s">
        <v>15</v>
      </c>
      <c r="B23" s="36">
        <v>-8.6</v>
      </c>
      <c r="C23" s="37"/>
      <c r="D23" s="36">
        <v>-8.6</v>
      </c>
      <c r="E23" s="37"/>
      <c r="F23" s="36">
        <v>-8.6</v>
      </c>
      <c r="G23" s="37"/>
      <c r="H23" s="36">
        <v>-8.6</v>
      </c>
      <c r="I23" s="37"/>
      <c r="J23" s="36">
        <v>-8.6</v>
      </c>
      <c r="K23" s="37"/>
      <c r="L23" s="36">
        <v>-8.6</v>
      </c>
      <c r="M23" s="37"/>
      <c r="N23" s="36">
        <v>-8.6</v>
      </c>
      <c r="O23" s="37"/>
      <c r="P23" s="36">
        <v>-8.6</v>
      </c>
      <c r="Q23" s="37"/>
      <c r="R23" s="40">
        <v>-8.6</v>
      </c>
    </row>
    <row r="24" spans="1:20" ht="19" x14ac:dyDescent="0.25">
      <c r="A24" s="35" t="s">
        <v>16</v>
      </c>
      <c r="B24" s="36">
        <v>0.60000000000000009</v>
      </c>
      <c r="C24" s="37"/>
      <c r="D24" s="36">
        <v>0.60000000000000009</v>
      </c>
      <c r="E24" s="37"/>
      <c r="F24" s="36">
        <v>0.60000000000000009</v>
      </c>
      <c r="G24" s="37"/>
      <c r="H24" s="36">
        <v>0.60000000000000009</v>
      </c>
      <c r="I24" s="37"/>
      <c r="J24" s="36">
        <v>0.60000000000000009</v>
      </c>
      <c r="K24" s="37"/>
      <c r="L24" s="36">
        <v>0.60000000000000009</v>
      </c>
      <c r="M24" s="37"/>
      <c r="N24" s="36">
        <v>0.60000000000000009</v>
      </c>
      <c r="O24" s="37"/>
      <c r="P24" s="36">
        <v>0.60000000000000009</v>
      </c>
      <c r="Q24" s="37"/>
      <c r="R24" s="40">
        <v>0.60000000000000009</v>
      </c>
    </row>
    <row r="25" spans="1:20" ht="19" x14ac:dyDescent="0.25">
      <c r="A25" s="35" t="s">
        <v>17</v>
      </c>
      <c r="B25" s="36">
        <v>-5.2</v>
      </c>
      <c r="C25" s="37"/>
      <c r="D25" s="36">
        <v>-5.2</v>
      </c>
      <c r="E25" s="37"/>
      <c r="F25" s="36">
        <v>-5.2</v>
      </c>
      <c r="G25" s="37"/>
      <c r="H25" s="36">
        <v>-5.2</v>
      </c>
      <c r="I25" s="37"/>
      <c r="J25" s="36">
        <v>-5.2</v>
      </c>
      <c r="K25" s="37"/>
      <c r="L25" s="36">
        <v>-5.2</v>
      </c>
      <c r="M25" s="37"/>
      <c r="N25" s="36">
        <v>-5.2</v>
      </c>
      <c r="O25" s="37"/>
      <c r="P25" s="36">
        <v>-5.2</v>
      </c>
      <c r="Q25" s="37"/>
      <c r="R25" s="40">
        <v>-5.2</v>
      </c>
    </row>
    <row r="26" spans="1:20" ht="19" x14ac:dyDescent="0.25">
      <c r="A26" s="56" t="s">
        <v>18</v>
      </c>
      <c r="B26" s="42">
        <v>-0.7</v>
      </c>
      <c r="C26" s="61"/>
      <c r="D26" s="42">
        <v>-0.7</v>
      </c>
      <c r="E26" s="61"/>
      <c r="F26" s="42">
        <v>-0.7</v>
      </c>
      <c r="G26" s="61"/>
      <c r="H26" s="42">
        <v>-0.7</v>
      </c>
      <c r="I26" s="61"/>
      <c r="J26" s="42">
        <v>-0.7</v>
      </c>
      <c r="K26" s="61"/>
      <c r="L26" s="42">
        <v>-0.7</v>
      </c>
      <c r="M26" s="61"/>
      <c r="N26" s="42">
        <v>-0.7</v>
      </c>
      <c r="O26" s="61"/>
      <c r="P26" s="42">
        <v>-0.7</v>
      </c>
      <c r="Q26" s="61"/>
      <c r="R26" s="44">
        <v>-0.7</v>
      </c>
    </row>
    <row r="27" spans="1:20" ht="19" x14ac:dyDescent="0.25">
      <c r="A27" s="58" t="s">
        <v>19</v>
      </c>
      <c r="B27" s="59">
        <f>SUM(B23:B26)</f>
        <v>-13.899999999999999</v>
      </c>
      <c r="C27" s="62"/>
      <c r="D27" s="59">
        <f>SUM(D23:D26)</f>
        <v>-13.899999999999999</v>
      </c>
      <c r="E27" s="62"/>
      <c r="F27" s="59">
        <f>SUM(F23:F26)</f>
        <v>-13.899999999999999</v>
      </c>
      <c r="G27" s="62"/>
      <c r="H27" s="59">
        <f>SUM(H23:H26)</f>
        <v>-13.899999999999999</v>
      </c>
      <c r="I27" s="62"/>
      <c r="J27" s="59">
        <f>SUM(J23:J26)</f>
        <v>-13.899999999999999</v>
      </c>
      <c r="K27" s="62"/>
      <c r="L27" s="59">
        <f>SUM(L23:L26)</f>
        <v>-13.899999999999999</v>
      </c>
      <c r="M27" s="62"/>
      <c r="N27" s="59">
        <f>SUM(N23:N26)</f>
        <v>-13.899999999999999</v>
      </c>
      <c r="O27" s="62"/>
      <c r="P27" s="59">
        <f>SUM(P23:P26)</f>
        <v>-13.899999999999999</v>
      </c>
      <c r="Q27" s="62"/>
      <c r="R27" s="40">
        <f>SUM(R23:R26)</f>
        <v>-13.899999999999999</v>
      </c>
    </row>
    <row r="28" spans="1:20" ht="19" x14ac:dyDescent="0.25">
      <c r="A28" s="35" t="s">
        <v>20</v>
      </c>
      <c r="B28" s="36">
        <f>B21+B27</f>
        <v>-373.6</v>
      </c>
      <c r="C28" s="37"/>
      <c r="D28" s="36">
        <f>D21+D27</f>
        <v>-478.03736018341476</v>
      </c>
      <c r="E28" s="37"/>
      <c r="F28" s="36">
        <f>F21+F27</f>
        <v>-525.95346217424424</v>
      </c>
      <c r="G28" s="37"/>
      <c r="H28" s="36">
        <f>H21+H27</f>
        <v>-569.76882866553194</v>
      </c>
      <c r="I28" s="37"/>
      <c r="J28" s="36">
        <f>J21+J27</f>
        <v>-555.02262236025547</v>
      </c>
      <c r="K28" s="37"/>
      <c r="L28" s="36">
        <f>L21+L27</f>
        <v>-516.61536552553264</v>
      </c>
      <c r="M28" s="37"/>
      <c r="N28" s="36">
        <f>N21+N27</f>
        <v>-343.10257364081838</v>
      </c>
      <c r="O28" s="37"/>
      <c r="P28" s="36">
        <f>P21+P27</f>
        <v>-137.43780343496897</v>
      </c>
      <c r="Q28" s="37"/>
      <c r="R28" s="40">
        <f>R21+R27</f>
        <v>99.708147622947848</v>
      </c>
    </row>
    <row r="29" spans="1:20" ht="19" x14ac:dyDescent="0.25">
      <c r="A29" s="35" t="s">
        <v>21</v>
      </c>
      <c r="B29" s="36">
        <v>2.4</v>
      </c>
      <c r="C29" s="37"/>
      <c r="D29" s="36">
        <v>2.4</v>
      </c>
      <c r="E29" s="37"/>
      <c r="F29" s="36">
        <v>2.4</v>
      </c>
      <c r="G29" s="37"/>
      <c r="H29" s="36">
        <v>2.4</v>
      </c>
      <c r="I29" s="37"/>
      <c r="J29" s="36">
        <v>2.4</v>
      </c>
      <c r="K29" s="37"/>
      <c r="L29" s="36">
        <v>2.4</v>
      </c>
      <c r="M29" s="37"/>
      <c r="N29" s="36">
        <v>2.4</v>
      </c>
      <c r="O29" s="37"/>
      <c r="P29" s="36">
        <v>2.4</v>
      </c>
      <c r="Q29" s="37"/>
      <c r="R29" s="40">
        <v>2.4</v>
      </c>
    </row>
    <row r="30" spans="1:20" ht="19" x14ac:dyDescent="0.25">
      <c r="A30" s="41" t="s">
        <v>22</v>
      </c>
      <c r="B30" s="42">
        <f>B28-B29</f>
        <v>-376</v>
      </c>
      <c r="C30" s="61"/>
      <c r="D30" s="42">
        <f>D28-D29</f>
        <v>-480.43736018341474</v>
      </c>
      <c r="E30" s="61"/>
      <c r="F30" s="42">
        <f>F28-F29</f>
        <v>-528.35346217424421</v>
      </c>
      <c r="G30" s="61"/>
      <c r="H30" s="42">
        <f>H28-H29</f>
        <v>-572.16882866553192</v>
      </c>
      <c r="I30" s="61"/>
      <c r="J30" s="42">
        <f>J28-J29</f>
        <v>-557.42262236025545</v>
      </c>
      <c r="K30" s="61"/>
      <c r="L30" s="42">
        <f>L28-L29</f>
        <v>-519.01536552553262</v>
      </c>
      <c r="M30" s="61"/>
      <c r="N30" s="42">
        <f>N28-N29</f>
        <v>-345.50257364081835</v>
      </c>
      <c r="O30" s="61"/>
      <c r="P30" s="42">
        <f>P28-P29</f>
        <v>-139.83780343496898</v>
      </c>
      <c r="Q30" s="61"/>
      <c r="R30" s="44">
        <f>R28-R29</f>
        <v>97.308147622947843</v>
      </c>
    </row>
    <row r="31" spans="1:20" x14ac:dyDescent="0.2">
      <c r="F31" s="2" t="s">
        <v>54</v>
      </c>
      <c r="G31" s="2" t="s">
        <v>53</v>
      </c>
    </row>
    <row r="32" spans="1:20" x14ac:dyDescent="0.2">
      <c r="F32" s="67" t="s">
        <v>50</v>
      </c>
      <c r="G32" s="83">
        <f>SUM(B19,D19,F19,H19,J19,L19,N19,P19,R19,)+SUM(J17,L17,N17,P17,R17,H17,F17,D17,B17)</f>
        <v>5843.5443635950942</v>
      </c>
      <c r="H32" s="67" t="s">
        <v>51</v>
      </c>
      <c r="I32" s="82">
        <f>(G33-G32)/G32</f>
        <v>5.9553486127768396E-2</v>
      </c>
      <c r="T32" s="32"/>
    </row>
    <row r="33" spans="1:9" x14ac:dyDescent="0.2">
      <c r="F33" s="67" t="s">
        <v>48</v>
      </c>
      <c r="G33" s="83">
        <f>SUM(B6,D6,F6,H6,J6,L6,N6,P6,R6)</f>
        <v>6191.5478017894538</v>
      </c>
      <c r="H33" s="67"/>
      <c r="I33" s="67"/>
    </row>
    <row r="46" spans="1:9" ht="204" x14ac:dyDescent="0.2">
      <c r="A46" s="32" t="s">
        <v>44</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F3061-C8DE-D843-BDAC-EA547DB6AE70}">
  <dimension ref="A1:S49"/>
  <sheetViews>
    <sheetView workbookViewId="0">
      <selection activeCell="G31" sqref="G31"/>
    </sheetView>
  </sheetViews>
  <sheetFormatPr baseColWidth="10" defaultRowHeight="16" x14ac:dyDescent="0.2"/>
  <cols>
    <col min="1" max="1" width="46.1640625" style="2" bestFit="1" customWidth="1"/>
    <col min="2" max="5" width="10.83203125" style="2"/>
    <col min="6" max="6" width="12.5" style="2" customWidth="1"/>
    <col min="7" max="18" width="10.83203125" style="2"/>
    <col min="19" max="19" width="38.83203125" style="2" customWidth="1"/>
    <col min="20" max="16384" width="10.83203125" style="2"/>
  </cols>
  <sheetData>
    <row r="1" spans="1:18" x14ac:dyDescent="0.2">
      <c r="A1" s="28" t="s">
        <v>34</v>
      </c>
      <c r="B1" s="29"/>
      <c r="C1" s="29"/>
      <c r="D1" s="29"/>
      <c r="E1" s="29"/>
      <c r="F1" s="29"/>
      <c r="G1" s="29"/>
      <c r="H1" s="29"/>
      <c r="I1" s="29"/>
      <c r="J1" s="29"/>
      <c r="K1" s="29"/>
      <c r="L1" s="29"/>
      <c r="M1" s="29"/>
      <c r="N1" s="29"/>
      <c r="O1" s="29"/>
      <c r="P1" s="29"/>
      <c r="Q1" s="29"/>
      <c r="R1" s="30"/>
    </row>
    <row r="2" spans="1:18" x14ac:dyDescent="0.2">
      <c r="A2" s="31"/>
      <c r="B2" s="26"/>
      <c r="C2" s="26"/>
      <c r="D2" s="26"/>
      <c r="E2" s="26"/>
      <c r="F2" s="26"/>
      <c r="G2" s="26"/>
      <c r="H2" s="26"/>
      <c r="I2" s="26"/>
      <c r="J2" s="26"/>
      <c r="K2" s="26"/>
      <c r="L2" s="26"/>
      <c r="M2" s="26"/>
      <c r="N2" s="26"/>
      <c r="O2" s="26"/>
      <c r="P2" s="26"/>
      <c r="Q2" s="26"/>
      <c r="R2" s="9"/>
    </row>
    <row r="3" spans="1:18" ht="21" x14ac:dyDescent="0.25">
      <c r="A3" s="68"/>
      <c r="B3" s="63" t="s">
        <v>23</v>
      </c>
      <c r="C3" s="65"/>
      <c r="D3" s="65" t="s">
        <v>35</v>
      </c>
      <c r="E3" s="65"/>
      <c r="F3" s="65" t="s">
        <v>36</v>
      </c>
      <c r="G3" s="65"/>
      <c r="H3" s="65" t="s">
        <v>37</v>
      </c>
      <c r="I3" s="65"/>
      <c r="J3" s="65" t="s">
        <v>38</v>
      </c>
      <c r="K3" s="65"/>
      <c r="L3" s="65" t="s">
        <v>39</v>
      </c>
      <c r="M3" s="65"/>
      <c r="N3" s="65" t="s">
        <v>40</v>
      </c>
      <c r="O3" s="65"/>
      <c r="P3" s="65" t="s">
        <v>41</v>
      </c>
      <c r="Q3" s="65"/>
      <c r="R3" s="66" t="s">
        <v>42</v>
      </c>
    </row>
    <row r="4" spans="1:18" ht="19" x14ac:dyDescent="0.25">
      <c r="A4" s="69"/>
      <c r="B4" s="59"/>
      <c r="C4" s="62"/>
      <c r="D4" s="62"/>
      <c r="E4" s="62"/>
      <c r="F4" s="62"/>
      <c r="G4" s="62"/>
      <c r="H4" s="62"/>
      <c r="I4" s="62"/>
      <c r="J4" s="62"/>
      <c r="K4" s="62"/>
      <c r="L4" s="62"/>
      <c r="M4" s="62"/>
      <c r="N4" s="62"/>
      <c r="O4" s="62"/>
      <c r="P4" s="62"/>
      <c r="Q4" s="62"/>
      <c r="R4" s="35"/>
    </row>
    <row r="5" spans="1:18" ht="19" x14ac:dyDescent="0.25">
      <c r="A5" s="69" t="s">
        <v>1</v>
      </c>
      <c r="B5" s="59"/>
      <c r="C5" s="62"/>
      <c r="D5" s="62"/>
      <c r="E5" s="62"/>
      <c r="F5" s="62"/>
      <c r="G5" s="62"/>
      <c r="H5" s="62"/>
      <c r="I5" s="62"/>
      <c r="J5" s="62"/>
      <c r="K5" s="62"/>
      <c r="L5" s="62"/>
      <c r="M5" s="62"/>
      <c r="N5" s="62"/>
      <c r="O5" s="62"/>
      <c r="P5" s="62"/>
      <c r="Q5" s="62"/>
      <c r="R5" s="35"/>
    </row>
    <row r="6" spans="1:18" ht="19" x14ac:dyDescent="0.25">
      <c r="A6" s="69" t="s">
        <v>2</v>
      </c>
      <c r="B6" s="59">
        <v>501.1</v>
      </c>
      <c r="C6" s="70">
        <v>-0.18</v>
      </c>
      <c r="D6" s="59">
        <f>B6*(1+C6)</f>
        <v>410.90200000000004</v>
      </c>
      <c r="E6" s="70">
        <v>0.03</v>
      </c>
      <c r="F6" s="59">
        <f>D6*(1+E6)</f>
        <v>423.22906000000006</v>
      </c>
      <c r="G6" s="70">
        <v>0.1</v>
      </c>
      <c r="H6" s="59">
        <f>F6*(1+G6)</f>
        <v>465.55196600000011</v>
      </c>
      <c r="I6" s="70">
        <v>0.2</v>
      </c>
      <c r="J6" s="59">
        <f>H6*(1+I6)</f>
        <v>558.66235920000008</v>
      </c>
      <c r="K6" s="70">
        <v>0.3</v>
      </c>
      <c r="L6" s="59">
        <f>J6*(1+K6)</f>
        <v>726.26106696000011</v>
      </c>
      <c r="M6" s="70">
        <v>0.35</v>
      </c>
      <c r="N6" s="59">
        <f>L6*(1+M6)</f>
        <v>980.45244039600016</v>
      </c>
      <c r="O6" s="70">
        <v>0.38</v>
      </c>
      <c r="P6" s="59">
        <f>N6*(1+O6)</f>
        <v>1353.02436774648</v>
      </c>
      <c r="Q6" s="70">
        <v>0.4</v>
      </c>
      <c r="R6" s="40">
        <f>P6*(1+Q6)</f>
        <v>1894.2341148450719</v>
      </c>
    </row>
    <row r="7" spans="1:18" ht="19" x14ac:dyDescent="0.25">
      <c r="A7" s="69" t="s">
        <v>3</v>
      </c>
      <c r="B7" s="59">
        <v>304.10000000000002</v>
      </c>
      <c r="C7" s="70">
        <v>0.05</v>
      </c>
      <c r="D7" s="59">
        <f>B7*(1+C7)</f>
        <v>319.30500000000006</v>
      </c>
      <c r="E7" s="70">
        <v>0.15</v>
      </c>
      <c r="F7" s="59">
        <f>D7*(1+E7)</f>
        <v>367.20075000000003</v>
      </c>
      <c r="G7" s="70">
        <v>0.18</v>
      </c>
      <c r="H7" s="59">
        <f>F7*(1+G7)</f>
        <v>433.29688500000003</v>
      </c>
      <c r="I7" s="70">
        <v>0.2</v>
      </c>
      <c r="J7" s="59">
        <f>H7*(1+I7)</f>
        <v>519.95626200000004</v>
      </c>
      <c r="K7" s="70">
        <v>0.25</v>
      </c>
      <c r="L7" s="59">
        <f>J7*(1+K7)</f>
        <v>649.94532750000008</v>
      </c>
      <c r="M7" s="70">
        <v>0.25</v>
      </c>
      <c r="N7" s="59">
        <f>L7*(1+M7)</f>
        <v>812.43165937500009</v>
      </c>
      <c r="O7" s="70">
        <v>0.3</v>
      </c>
      <c r="P7" s="59">
        <f>N7*(1+O7)</f>
        <v>1056.1611571875001</v>
      </c>
      <c r="Q7" s="70">
        <v>0.3</v>
      </c>
      <c r="R7" s="40">
        <f>P7*(1+Q7)</f>
        <v>1373.0095043437502</v>
      </c>
    </row>
    <row r="8" spans="1:18" ht="19" x14ac:dyDescent="0.25">
      <c r="A8" s="71" t="s">
        <v>33</v>
      </c>
      <c r="B8" s="42">
        <v>0</v>
      </c>
      <c r="C8" s="61"/>
      <c r="D8" s="42">
        <v>0</v>
      </c>
      <c r="E8" s="61"/>
      <c r="F8" s="42">
        <v>0</v>
      </c>
      <c r="G8" s="61"/>
      <c r="H8" s="42">
        <v>0</v>
      </c>
      <c r="I8" s="61"/>
      <c r="J8" s="42">
        <v>0</v>
      </c>
      <c r="K8" s="61"/>
      <c r="L8" s="42">
        <v>0</v>
      </c>
      <c r="M8" s="61"/>
      <c r="N8" s="42">
        <v>0</v>
      </c>
      <c r="O8" s="61"/>
      <c r="P8" s="42">
        <v>0</v>
      </c>
      <c r="Q8" s="61"/>
      <c r="R8" s="44">
        <v>0</v>
      </c>
    </row>
    <row r="9" spans="1:18" ht="19" x14ac:dyDescent="0.25">
      <c r="A9" s="58" t="s">
        <v>4</v>
      </c>
      <c r="B9" s="59">
        <f>B6+B7</f>
        <v>805.2</v>
      </c>
      <c r="C9" s="72">
        <f>(D9-B9)/B9</f>
        <v>-9.3135866865374978E-2</v>
      </c>
      <c r="D9" s="59">
        <f>D6+D7</f>
        <v>730.20700000000011</v>
      </c>
      <c r="E9" s="72">
        <f>(F9-D9)/D9</f>
        <v>8.247361364654128E-2</v>
      </c>
      <c r="F9" s="59">
        <f>F6+F7</f>
        <v>790.42981000000009</v>
      </c>
      <c r="G9" s="72">
        <f>(H9-F9)/F9</f>
        <v>0.13716466614537234</v>
      </c>
      <c r="H9" s="59">
        <f>H6+H7</f>
        <v>898.8488510000002</v>
      </c>
      <c r="I9" s="72">
        <f>(J9-H9)/H9</f>
        <v>0.2</v>
      </c>
      <c r="J9" s="59">
        <f>J6+J7</f>
        <v>1078.6186212000002</v>
      </c>
      <c r="K9" s="72">
        <f>(L9-J9)/J9</f>
        <v>0.27589712194002669</v>
      </c>
      <c r="L9" s="59">
        <f>L6+L7</f>
        <v>1376.2063944600002</v>
      </c>
      <c r="M9" s="72">
        <f>(N9-L9)/L9</f>
        <v>0.30277268510621719</v>
      </c>
      <c r="N9" s="59">
        <f>N6+N7</f>
        <v>1792.8840997710004</v>
      </c>
      <c r="O9" s="72">
        <f>(P9-N9)/N9</f>
        <v>0.34374861444847332</v>
      </c>
      <c r="P9" s="59">
        <f>P6+P7</f>
        <v>2409.1855249339801</v>
      </c>
      <c r="Q9" s="72">
        <f>(R9-P9)/P9</f>
        <v>0.35616106994431468</v>
      </c>
      <c r="R9" s="73">
        <f>R6+R7</f>
        <v>3267.2436191888219</v>
      </c>
    </row>
    <row r="10" spans="1:18" ht="19" x14ac:dyDescent="0.25">
      <c r="A10" s="74" t="s">
        <v>5</v>
      </c>
      <c r="B10" s="54"/>
      <c r="C10" s="75"/>
      <c r="D10" s="54"/>
      <c r="E10" s="75"/>
      <c r="F10" s="54"/>
      <c r="G10" s="75"/>
      <c r="H10" s="54"/>
      <c r="I10" s="75"/>
      <c r="J10" s="54"/>
      <c r="K10" s="75"/>
      <c r="L10" s="54"/>
      <c r="M10" s="75"/>
      <c r="N10" s="54"/>
      <c r="O10" s="75"/>
      <c r="P10" s="54"/>
      <c r="Q10" s="75"/>
      <c r="R10" s="48"/>
    </row>
    <row r="11" spans="1:18" ht="19" x14ac:dyDescent="0.25">
      <c r="A11" s="74" t="s">
        <v>2</v>
      </c>
      <c r="B11" s="54">
        <v>441.1</v>
      </c>
      <c r="C11" s="70">
        <f xml:space="preserve"> AVERAGE('Consolidated Income Statement'!G11,'Consolidated Income Statement'!E11,'Consolidated Income Statement'!C11)</f>
        <v>-4.8695624159113826E-2</v>
      </c>
      <c r="D11" s="54">
        <f>B11*(1+C11)</f>
        <v>419.6203601834149</v>
      </c>
      <c r="E11" s="70">
        <v>-0.05</v>
      </c>
      <c r="F11" s="54">
        <f>D11*(1+E11)</f>
        <v>398.63934217424412</v>
      </c>
      <c r="G11" s="70">
        <v>-0.05</v>
      </c>
      <c r="H11" s="54">
        <f>F11*(1+G11)</f>
        <v>378.70737506553189</v>
      </c>
      <c r="I11" s="70">
        <v>-0.05</v>
      </c>
      <c r="J11" s="54">
        <f>H11*(1+I11)</f>
        <v>359.77200631225526</v>
      </c>
      <c r="K11" s="70">
        <v>-0.05</v>
      </c>
      <c r="L11" s="54">
        <f>J11*(1+K11)</f>
        <v>341.7834059966425</v>
      </c>
      <c r="M11" s="70">
        <v>-0.05</v>
      </c>
      <c r="N11" s="54">
        <f>L11*(1+M11)</f>
        <v>324.69423569681038</v>
      </c>
      <c r="O11" s="70">
        <v>-0.05</v>
      </c>
      <c r="P11" s="54">
        <f>N11*(1+O11)</f>
        <v>308.45952391196982</v>
      </c>
      <c r="Q11" s="70">
        <v>-0.05</v>
      </c>
      <c r="R11" s="48">
        <f>P11*(1+Q11)</f>
        <v>293.03654771637133</v>
      </c>
    </row>
    <row r="12" spans="1:18" ht="19" x14ac:dyDescent="0.25">
      <c r="A12" s="74" t="s">
        <v>3</v>
      </c>
      <c r="B12" s="54">
        <v>101.4</v>
      </c>
      <c r="C12" s="70">
        <v>0.05</v>
      </c>
      <c r="D12" s="54">
        <f>B12*(1+C12)</f>
        <v>106.47000000000001</v>
      </c>
      <c r="E12" s="70">
        <v>0.05</v>
      </c>
      <c r="F12" s="54">
        <f>D12*(1+E12)</f>
        <v>111.79350000000002</v>
      </c>
      <c r="G12" s="70">
        <v>0.1</v>
      </c>
      <c r="H12" s="54">
        <f>F12*(1+G12)</f>
        <v>122.97285000000004</v>
      </c>
      <c r="I12" s="70">
        <v>0.1</v>
      </c>
      <c r="J12" s="54">
        <f>H12*(1+I12)</f>
        <v>135.27013500000004</v>
      </c>
      <c r="K12" s="70">
        <v>0.1</v>
      </c>
      <c r="L12" s="54">
        <f>J12*(1+K12)</f>
        <v>148.79714850000005</v>
      </c>
      <c r="M12" s="70">
        <v>0.15</v>
      </c>
      <c r="N12" s="54">
        <f>L12*(1+M12)</f>
        <v>171.11672077500003</v>
      </c>
      <c r="O12" s="70">
        <v>0.2</v>
      </c>
      <c r="P12" s="54">
        <f>N12*(1+O12)</f>
        <v>205.34006493000004</v>
      </c>
      <c r="Q12" s="70">
        <v>0.2</v>
      </c>
      <c r="R12" s="48">
        <f>P12*(1+Q12)</f>
        <v>246.40807791600002</v>
      </c>
    </row>
    <row r="13" spans="1:18" ht="19" x14ac:dyDescent="0.25">
      <c r="A13" s="76" t="s">
        <v>33</v>
      </c>
      <c r="B13" s="50">
        <v>0</v>
      </c>
      <c r="C13" s="51"/>
      <c r="D13" s="50">
        <v>0</v>
      </c>
      <c r="E13" s="51"/>
      <c r="F13" s="50">
        <v>0</v>
      </c>
      <c r="G13" s="51"/>
      <c r="H13" s="50">
        <v>0</v>
      </c>
      <c r="I13" s="51"/>
      <c r="J13" s="50">
        <v>0</v>
      </c>
      <c r="K13" s="51"/>
      <c r="L13" s="50">
        <v>0</v>
      </c>
      <c r="M13" s="51"/>
      <c r="N13" s="50">
        <v>0</v>
      </c>
      <c r="O13" s="51"/>
      <c r="P13" s="50">
        <v>0</v>
      </c>
      <c r="Q13" s="51"/>
      <c r="R13" s="52">
        <v>0</v>
      </c>
    </row>
    <row r="14" spans="1:18" ht="19" x14ac:dyDescent="0.25">
      <c r="A14" s="77" t="s">
        <v>6</v>
      </c>
      <c r="B14" s="54">
        <f>B11+B12</f>
        <v>542.5</v>
      </c>
      <c r="C14" s="78">
        <f>(D14-B14)/B14</f>
        <v>-3.0248183993705303E-2</v>
      </c>
      <c r="D14" s="54">
        <f>D11+D12</f>
        <v>526.09036018341487</v>
      </c>
      <c r="E14" s="78">
        <f>(F14-D14)/D14</f>
        <v>-2.9762031761448659E-2</v>
      </c>
      <c r="F14" s="54">
        <f>F11+F12</f>
        <v>510.43284217424412</v>
      </c>
      <c r="G14" s="78">
        <f>(H14-F14)/F14</f>
        <v>-1.7147441123555939E-2</v>
      </c>
      <c r="H14" s="54">
        <f>H11+H12</f>
        <v>501.68022506553194</v>
      </c>
      <c r="I14" s="78">
        <f>(J14-H14)/H14</f>
        <v>-1.3231703028377383E-2</v>
      </c>
      <c r="J14" s="54">
        <f>J11+J12</f>
        <v>495.0421413122553</v>
      </c>
      <c r="K14" s="78">
        <f>(L14-J14)/J14</f>
        <v>-9.0125394249992441E-3</v>
      </c>
      <c r="L14" s="54">
        <f>L11+L12</f>
        <v>490.58055449664255</v>
      </c>
      <c r="M14" s="78">
        <f>(N14-L14)/L14</f>
        <v>1.066165775880475E-2</v>
      </c>
      <c r="N14" s="54">
        <f>N11+N12</f>
        <v>495.81095647181041</v>
      </c>
      <c r="O14" s="78">
        <f>(P14-N14)/N14</f>
        <v>3.6281232061038865E-2</v>
      </c>
      <c r="P14" s="54">
        <f>P11+P12</f>
        <v>513.79958884196981</v>
      </c>
      <c r="Q14" s="78">
        <f>(R14-P14)/P14</f>
        <v>4.9912528828996744E-2</v>
      </c>
      <c r="R14" s="48">
        <f>R11+R12</f>
        <v>539.4446256323713</v>
      </c>
    </row>
    <row r="15" spans="1:18" ht="19" x14ac:dyDescent="0.25">
      <c r="A15" s="79" t="s">
        <v>7</v>
      </c>
      <c r="B15" s="59">
        <f>B9-B14</f>
        <v>262.70000000000005</v>
      </c>
      <c r="C15" s="62"/>
      <c r="D15" s="59">
        <f>D9-D14</f>
        <v>204.11663981658523</v>
      </c>
      <c r="E15" s="62"/>
      <c r="F15" s="59">
        <f>F9-F14</f>
        <v>279.99696782575597</v>
      </c>
      <c r="G15" s="62"/>
      <c r="H15" s="59">
        <f>H9-H14</f>
        <v>397.16862593446825</v>
      </c>
      <c r="I15" s="62"/>
      <c r="J15" s="59">
        <f>J9-J14</f>
        <v>583.57647988774488</v>
      </c>
      <c r="K15" s="62"/>
      <c r="L15" s="59">
        <f>L9-L14</f>
        <v>885.62583996335763</v>
      </c>
      <c r="M15" s="62"/>
      <c r="N15" s="59">
        <f>N9-N14</f>
        <v>1297.07314329919</v>
      </c>
      <c r="O15" s="62"/>
      <c r="P15" s="59">
        <f>P9-P14</f>
        <v>1895.3859360920103</v>
      </c>
      <c r="Q15" s="62"/>
      <c r="R15" s="40">
        <f>R9-R14</f>
        <v>2727.7989935564506</v>
      </c>
    </row>
    <row r="16" spans="1:18" ht="19" x14ac:dyDescent="0.25">
      <c r="A16" s="69" t="s">
        <v>8</v>
      </c>
      <c r="B16" s="59"/>
      <c r="C16" s="62"/>
      <c r="D16" s="59"/>
      <c r="E16" s="62"/>
      <c r="F16" s="59"/>
      <c r="G16" s="62"/>
      <c r="H16" s="59"/>
      <c r="I16" s="62"/>
      <c r="J16" s="59"/>
      <c r="K16" s="62"/>
      <c r="L16" s="59"/>
      <c r="M16" s="62"/>
      <c r="N16" s="59"/>
      <c r="O16" s="62"/>
      <c r="P16" s="59"/>
      <c r="Q16" s="62"/>
      <c r="R16" s="40"/>
    </row>
    <row r="17" spans="1:18" ht="19" x14ac:dyDescent="0.25">
      <c r="A17" s="69" t="s">
        <v>9</v>
      </c>
      <c r="B17" s="59">
        <v>284.39999999999998</v>
      </c>
      <c r="C17" s="70">
        <v>0.2</v>
      </c>
      <c r="D17" s="59">
        <f>B17*(1+C17)</f>
        <v>341.28</v>
      </c>
      <c r="E17" s="70">
        <v>0.2</v>
      </c>
      <c r="F17" s="59">
        <f>D17*(1+E17)</f>
        <v>409.53599999999994</v>
      </c>
      <c r="G17" s="70">
        <v>0.2</v>
      </c>
      <c r="H17" s="59">
        <f>F17*(1+G17)</f>
        <v>491.44319999999993</v>
      </c>
      <c r="I17" s="70">
        <v>0.2</v>
      </c>
      <c r="J17" s="59">
        <f>H17*(1+I17)</f>
        <v>589.73183999999992</v>
      </c>
      <c r="K17" s="70">
        <v>0.2</v>
      </c>
      <c r="L17" s="59">
        <f>J17*(1+K17)</f>
        <v>707.67820799999993</v>
      </c>
      <c r="M17" s="70">
        <v>0.35</v>
      </c>
      <c r="N17" s="59">
        <f>L17*(1+M17)</f>
        <v>955.36558079999998</v>
      </c>
      <c r="O17" s="70">
        <v>0.35</v>
      </c>
      <c r="P17" s="59">
        <f>N17*(1+O17)</f>
        <v>1289.74353408</v>
      </c>
      <c r="Q17" s="70">
        <v>0.4</v>
      </c>
      <c r="R17" s="40">
        <f>P17*(1+Q17)</f>
        <v>1805.6409477119998</v>
      </c>
    </row>
    <row r="18" spans="1:18" ht="19" x14ac:dyDescent="0.25">
      <c r="A18" s="69" t="s">
        <v>10</v>
      </c>
      <c r="B18" s="59">
        <v>240.3</v>
      </c>
      <c r="C18" s="70">
        <v>0.03</v>
      </c>
      <c r="D18" s="59">
        <f>B18*(1+C18)</f>
        <v>247.50900000000001</v>
      </c>
      <c r="E18" s="70">
        <v>0.03</v>
      </c>
      <c r="F18" s="59">
        <f>D18*(1+E18)</f>
        <v>254.93427000000003</v>
      </c>
      <c r="G18" s="70">
        <v>0.03</v>
      </c>
      <c r="H18" s="59">
        <f>F18*(1+G18)</f>
        <v>262.58229810000006</v>
      </c>
      <c r="I18" s="70">
        <v>0.05</v>
      </c>
      <c r="J18" s="59">
        <f>H18*(1+I18)</f>
        <v>275.71141300500005</v>
      </c>
      <c r="K18" s="70">
        <v>0.08</v>
      </c>
      <c r="L18" s="59">
        <f>J18*(1+K18)</f>
        <v>297.7683260454001</v>
      </c>
      <c r="M18" s="70">
        <v>0.1</v>
      </c>
      <c r="N18" s="59">
        <f>L18*(1+M18)</f>
        <v>327.54515864994016</v>
      </c>
      <c r="O18" s="70">
        <v>0.12</v>
      </c>
      <c r="P18" s="59">
        <f>N18*(1+O18)</f>
        <v>366.85057768793303</v>
      </c>
      <c r="Q18" s="70">
        <v>0.15</v>
      </c>
      <c r="R18" s="40">
        <f>P18*(1+Q18)</f>
        <v>421.87816434112295</v>
      </c>
    </row>
    <row r="19" spans="1:18" ht="19" x14ac:dyDescent="0.25">
      <c r="A19" s="71" t="s">
        <v>11</v>
      </c>
      <c r="B19" s="42">
        <v>97.7</v>
      </c>
      <c r="C19" s="57">
        <v>0.05</v>
      </c>
      <c r="D19" s="42">
        <f>B19*(1+C19)</f>
        <v>102.58500000000001</v>
      </c>
      <c r="E19" s="57">
        <v>0.05</v>
      </c>
      <c r="F19" s="42">
        <f>D19*(1+E19)</f>
        <v>107.71425000000001</v>
      </c>
      <c r="G19" s="57">
        <v>0.05</v>
      </c>
      <c r="H19" s="42">
        <f>F19*(1+G19)</f>
        <v>113.09996250000002</v>
      </c>
      <c r="I19" s="57">
        <v>0.05</v>
      </c>
      <c r="J19" s="42">
        <f>H19*(1+I19)</f>
        <v>118.75496062500002</v>
      </c>
      <c r="K19" s="57">
        <v>0.05</v>
      </c>
      <c r="L19" s="42">
        <f>J19*(1+K19)</f>
        <v>124.69270865625003</v>
      </c>
      <c r="M19" s="57">
        <v>0.05</v>
      </c>
      <c r="N19" s="42">
        <f>L19*(1+M19)</f>
        <v>130.92734408906253</v>
      </c>
      <c r="O19" s="57">
        <v>0.05</v>
      </c>
      <c r="P19" s="42">
        <f>N19*(1+O19)</f>
        <v>137.47371129351566</v>
      </c>
      <c r="Q19" s="57">
        <v>0.05</v>
      </c>
      <c r="R19" s="44">
        <f>P19*(1+Q19)</f>
        <v>144.34739685819144</v>
      </c>
    </row>
    <row r="20" spans="1:18" ht="19" x14ac:dyDescent="0.25">
      <c r="A20" s="79" t="s">
        <v>12</v>
      </c>
      <c r="B20" s="59">
        <f>SUM(B17:B19)</f>
        <v>622.40000000000009</v>
      </c>
      <c r="C20" s="72">
        <f>(D20-B20)/B20</f>
        <v>0.11081940874035977</v>
      </c>
      <c r="D20" s="59">
        <f>SUM(D17:D19)</f>
        <v>691.37400000000002</v>
      </c>
      <c r="E20" s="72">
        <f>(F20-D20)/D20</f>
        <v>0.11688394414600491</v>
      </c>
      <c r="F20" s="59">
        <f>SUM(F17:F19)</f>
        <v>772.18452000000002</v>
      </c>
      <c r="G20" s="72">
        <f>(H20-F20)/F20</f>
        <v>0.12295110577974301</v>
      </c>
      <c r="H20" s="59">
        <f>SUM(H17:H19)</f>
        <v>867.12546060000011</v>
      </c>
      <c r="I20" s="72">
        <f>(J20-H20)/H20</f>
        <v>0.13501247322272425</v>
      </c>
      <c r="J20" s="59">
        <f>SUM(J17:J19)</f>
        <v>984.19821363000005</v>
      </c>
      <c r="K20" s="72">
        <f>(L20-J20)/J20</f>
        <v>0.14828418407037997</v>
      </c>
      <c r="L20" s="59">
        <f>SUM(L17:L19)</f>
        <v>1130.1392427016501</v>
      </c>
      <c r="M20" s="72">
        <f>(N20-L20)/L20</f>
        <v>0.25102998826866435</v>
      </c>
      <c r="N20" s="59">
        <f>SUM(N17:N19)</f>
        <v>1413.8380835390026</v>
      </c>
      <c r="O20" s="72">
        <f>(P20-N20)/N20</f>
        <v>0.26893443029253145</v>
      </c>
      <c r="P20" s="59">
        <f>SUM(P17:P19)</f>
        <v>1794.0678230614487</v>
      </c>
      <c r="Q20" s="72">
        <f>(R20-P20)/P20</f>
        <v>0.32206067040648062</v>
      </c>
      <c r="R20" s="40">
        <f>SUM(R17:R19)</f>
        <v>2371.8665089113142</v>
      </c>
    </row>
    <row r="21" spans="1:18" ht="19" x14ac:dyDescent="0.25">
      <c r="A21" s="69" t="s">
        <v>13</v>
      </c>
      <c r="B21" s="59">
        <f>B9-B14-B20</f>
        <v>-359.70000000000005</v>
      </c>
      <c r="C21" s="62"/>
      <c r="D21" s="59">
        <f>D9-D14-D20</f>
        <v>-487.25736018341479</v>
      </c>
      <c r="E21" s="62"/>
      <c r="F21" s="59">
        <f>F9-F14-F20</f>
        <v>-492.18755217424405</v>
      </c>
      <c r="G21" s="62"/>
      <c r="H21" s="59">
        <f>H9-H14-H20</f>
        <v>-469.95683466553186</v>
      </c>
      <c r="I21" s="62"/>
      <c r="J21" s="59">
        <f>J9-J14-J20</f>
        <v>-400.62173374225517</v>
      </c>
      <c r="K21" s="62"/>
      <c r="L21" s="59">
        <f>L9-L14-L20</f>
        <v>-244.51340273829248</v>
      </c>
      <c r="M21" s="62"/>
      <c r="N21" s="59">
        <f>N9-N14-N20</f>
        <v>-116.76494023981263</v>
      </c>
      <c r="O21" s="62"/>
      <c r="P21" s="59">
        <f>P9-P14-P20</f>
        <v>101.31811303056156</v>
      </c>
      <c r="Q21" s="62"/>
      <c r="R21" s="40">
        <f>R9-R14-R20</f>
        <v>355.93248464513636</v>
      </c>
    </row>
    <row r="22" spans="1:18" ht="19" x14ac:dyDescent="0.25">
      <c r="A22" s="69" t="s">
        <v>14</v>
      </c>
      <c r="B22" s="59"/>
      <c r="C22" s="62"/>
      <c r="D22" s="59"/>
      <c r="E22" s="62"/>
      <c r="F22" s="59"/>
      <c r="G22" s="62"/>
      <c r="H22" s="59"/>
      <c r="I22" s="62"/>
      <c r="J22" s="59"/>
      <c r="K22" s="62"/>
      <c r="L22" s="59"/>
      <c r="M22" s="62"/>
      <c r="N22" s="59"/>
      <c r="O22" s="62"/>
      <c r="P22" s="59"/>
      <c r="Q22" s="62"/>
      <c r="R22" s="40"/>
    </row>
    <row r="23" spans="1:18" ht="19" x14ac:dyDescent="0.25">
      <c r="A23" s="69" t="s">
        <v>15</v>
      </c>
      <c r="B23" s="59">
        <v>-8.6</v>
      </c>
      <c r="C23" s="62"/>
      <c r="D23" s="59">
        <v>-8.6</v>
      </c>
      <c r="E23" s="62"/>
      <c r="F23" s="59">
        <v>-8.6</v>
      </c>
      <c r="G23" s="62"/>
      <c r="H23" s="59">
        <v>-8.6</v>
      </c>
      <c r="I23" s="62"/>
      <c r="J23" s="59">
        <v>-8.6</v>
      </c>
      <c r="K23" s="62"/>
      <c r="L23" s="59">
        <v>-8.6</v>
      </c>
      <c r="M23" s="62"/>
      <c r="N23" s="59">
        <v>-8.6</v>
      </c>
      <c r="O23" s="62"/>
      <c r="P23" s="59">
        <v>-8.6</v>
      </c>
      <c r="Q23" s="62"/>
      <c r="R23" s="40">
        <v>-8.6</v>
      </c>
    </row>
    <row r="24" spans="1:18" ht="19" x14ac:dyDescent="0.25">
      <c r="A24" s="69" t="s">
        <v>16</v>
      </c>
      <c r="B24" s="59">
        <v>0.60000000000000009</v>
      </c>
      <c r="C24" s="62"/>
      <c r="D24" s="59">
        <v>0.60000000000000009</v>
      </c>
      <c r="E24" s="62"/>
      <c r="F24" s="59">
        <v>0.60000000000000009</v>
      </c>
      <c r="G24" s="62"/>
      <c r="H24" s="59">
        <v>0.60000000000000009</v>
      </c>
      <c r="I24" s="62"/>
      <c r="J24" s="59">
        <v>0.60000000000000009</v>
      </c>
      <c r="K24" s="62"/>
      <c r="L24" s="59">
        <v>0.60000000000000009</v>
      </c>
      <c r="M24" s="62"/>
      <c r="N24" s="59">
        <v>0.60000000000000009</v>
      </c>
      <c r="O24" s="62"/>
      <c r="P24" s="59">
        <v>0.60000000000000009</v>
      </c>
      <c r="Q24" s="62"/>
      <c r="R24" s="40">
        <v>0.60000000000000009</v>
      </c>
    </row>
    <row r="25" spans="1:18" ht="19" x14ac:dyDescent="0.25">
      <c r="A25" s="69" t="s">
        <v>17</v>
      </c>
      <c r="B25" s="59">
        <v>-5.2</v>
      </c>
      <c r="C25" s="62"/>
      <c r="D25" s="59">
        <v>-5.2</v>
      </c>
      <c r="E25" s="62"/>
      <c r="F25" s="59">
        <v>-5.2</v>
      </c>
      <c r="G25" s="62"/>
      <c r="H25" s="59">
        <v>-5.2</v>
      </c>
      <c r="I25" s="62"/>
      <c r="J25" s="59">
        <v>-5.2</v>
      </c>
      <c r="K25" s="62"/>
      <c r="L25" s="59">
        <v>-5.2</v>
      </c>
      <c r="M25" s="62"/>
      <c r="N25" s="59">
        <v>-5.2</v>
      </c>
      <c r="O25" s="62"/>
      <c r="P25" s="59">
        <v>-5.2</v>
      </c>
      <c r="Q25" s="62"/>
      <c r="R25" s="40">
        <v>-5.2</v>
      </c>
    </row>
    <row r="26" spans="1:18" ht="19" x14ac:dyDescent="0.25">
      <c r="A26" s="69" t="s">
        <v>18</v>
      </c>
      <c r="B26" s="59">
        <v>-0.7</v>
      </c>
      <c r="C26" s="62"/>
      <c r="D26" s="59">
        <v>-0.7</v>
      </c>
      <c r="E26" s="62"/>
      <c r="F26" s="59">
        <v>-0.7</v>
      </c>
      <c r="G26" s="62"/>
      <c r="H26" s="59">
        <v>-0.7</v>
      </c>
      <c r="I26" s="62"/>
      <c r="J26" s="59">
        <v>-0.7</v>
      </c>
      <c r="K26" s="62"/>
      <c r="L26" s="59">
        <v>-0.7</v>
      </c>
      <c r="M26" s="62"/>
      <c r="N26" s="59">
        <v>-0.7</v>
      </c>
      <c r="O26" s="62"/>
      <c r="P26" s="59">
        <v>-0.7</v>
      </c>
      <c r="Q26" s="62"/>
      <c r="R26" s="40">
        <v>-0.7</v>
      </c>
    </row>
    <row r="27" spans="1:18" ht="19" x14ac:dyDescent="0.25">
      <c r="A27" s="69" t="s">
        <v>19</v>
      </c>
      <c r="B27" s="59">
        <f>SUM(B23:B26)</f>
        <v>-13.899999999999999</v>
      </c>
      <c r="C27" s="62"/>
      <c r="D27" s="59">
        <f>SUM(D23:D26)</f>
        <v>-13.899999999999999</v>
      </c>
      <c r="E27" s="62"/>
      <c r="F27" s="59">
        <f>SUM(F23:F26)</f>
        <v>-13.899999999999999</v>
      </c>
      <c r="G27" s="62"/>
      <c r="H27" s="59">
        <f>SUM(H23:H26)</f>
        <v>-13.899999999999999</v>
      </c>
      <c r="I27" s="62"/>
      <c r="J27" s="59">
        <f>SUM(J23:J26)</f>
        <v>-13.899999999999999</v>
      </c>
      <c r="K27" s="62"/>
      <c r="L27" s="59">
        <f>SUM(L23:L26)</f>
        <v>-13.899999999999999</v>
      </c>
      <c r="M27" s="62"/>
      <c r="N27" s="59">
        <f>SUM(N23:N26)</f>
        <v>-13.899999999999999</v>
      </c>
      <c r="O27" s="62"/>
      <c r="P27" s="59">
        <f>SUM(P23:P26)</f>
        <v>-13.899999999999999</v>
      </c>
      <c r="Q27" s="62"/>
      <c r="R27" s="40">
        <f>SUM(R23:R26)</f>
        <v>-13.899999999999999</v>
      </c>
    </row>
    <row r="28" spans="1:18" ht="19" x14ac:dyDescent="0.25">
      <c r="A28" s="69" t="s">
        <v>20</v>
      </c>
      <c r="B28" s="59">
        <f>B21+B27</f>
        <v>-373.6</v>
      </c>
      <c r="C28" s="62"/>
      <c r="D28" s="59">
        <f>D21+D27</f>
        <v>-501.15736018341477</v>
      </c>
      <c r="E28" s="62"/>
      <c r="F28" s="59">
        <f>F21+F27</f>
        <v>-506.08755217424402</v>
      </c>
      <c r="G28" s="62"/>
      <c r="H28" s="59">
        <f>H21+H27</f>
        <v>-483.85683466553184</v>
      </c>
      <c r="I28" s="62"/>
      <c r="J28" s="59">
        <f>J21+J27</f>
        <v>-414.52173374225515</v>
      </c>
      <c r="K28" s="62"/>
      <c r="L28" s="59">
        <f>L21+L27</f>
        <v>-258.41340273829246</v>
      </c>
      <c r="M28" s="62"/>
      <c r="N28" s="59">
        <f>N21+N27</f>
        <v>-130.66494023981264</v>
      </c>
      <c r="O28" s="62"/>
      <c r="P28" s="59">
        <f>P21+P27</f>
        <v>87.418113030561557</v>
      </c>
      <c r="Q28" s="62"/>
      <c r="R28" s="40">
        <f>R21+R27</f>
        <v>342.03248464513638</v>
      </c>
    </row>
    <row r="29" spans="1:18" ht="19" x14ac:dyDescent="0.25">
      <c r="A29" s="69" t="s">
        <v>21</v>
      </c>
      <c r="B29" s="59">
        <v>2.4</v>
      </c>
      <c r="C29" s="62"/>
      <c r="D29" s="59">
        <v>2.4</v>
      </c>
      <c r="E29" s="62"/>
      <c r="F29" s="59">
        <v>2.4</v>
      </c>
      <c r="G29" s="62"/>
      <c r="H29" s="59">
        <v>2.4</v>
      </c>
      <c r="I29" s="62"/>
      <c r="J29" s="59">
        <v>2.4</v>
      </c>
      <c r="K29" s="62"/>
      <c r="L29" s="59">
        <v>2.4</v>
      </c>
      <c r="M29" s="62"/>
      <c r="N29" s="59">
        <v>2.4</v>
      </c>
      <c r="O29" s="62"/>
      <c r="P29" s="59">
        <v>2.4</v>
      </c>
      <c r="Q29" s="62"/>
      <c r="R29" s="40">
        <v>2.4</v>
      </c>
    </row>
    <row r="30" spans="1:18" ht="19" x14ac:dyDescent="0.25">
      <c r="A30" s="71" t="s">
        <v>22</v>
      </c>
      <c r="B30" s="42">
        <f>B28-B29</f>
        <v>-376</v>
      </c>
      <c r="C30" s="61"/>
      <c r="D30" s="42">
        <f>D28-D29</f>
        <v>-503.55736018341474</v>
      </c>
      <c r="E30" s="61"/>
      <c r="F30" s="42">
        <f>F28-F29</f>
        <v>-508.487552174244</v>
      </c>
      <c r="G30" s="61"/>
      <c r="H30" s="42">
        <f>H28-H29</f>
        <v>-486.25683466553181</v>
      </c>
      <c r="I30" s="61"/>
      <c r="J30" s="42">
        <f>J28-J29</f>
        <v>-416.92173374225513</v>
      </c>
      <c r="K30" s="61"/>
      <c r="L30" s="42">
        <f>L28-L29</f>
        <v>-260.81340273829244</v>
      </c>
      <c r="M30" s="61"/>
      <c r="N30" s="42">
        <f>N28-N29</f>
        <v>-133.06494023981264</v>
      </c>
      <c r="O30" s="61"/>
      <c r="P30" s="42">
        <f>P28-P29</f>
        <v>85.018113030561551</v>
      </c>
      <c r="Q30" s="61"/>
      <c r="R30" s="44">
        <f>R28-R29</f>
        <v>339.6324846451364</v>
      </c>
    </row>
    <row r="31" spans="1:18" x14ac:dyDescent="0.2">
      <c r="F31" s="2" t="s">
        <v>52</v>
      </c>
      <c r="G31" s="2" t="s">
        <v>53</v>
      </c>
    </row>
    <row r="32" spans="1:18" x14ac:dyDescent="0.2">
      <c r="F32" s="81" t="s">
        <v>47</v>
      </c>
      <c r="G32" s="81">
        <f>SUM(B17,D17,F17,H17,J17,L17,N17,P17,R17,)</f>
        <v>6874.8193105919991</v>
      </c>
      <c r="H32" s="81" t="s">
        <v>49</v>
      </c>
      <c r="I32" s="82">
        <f>(G33-G32)/G32</f>
        <v>6.379775885597587E-2</v>
      </c>
    </row>
    <row r="33" spans="1:19" x14ac:dyDescent="0.2">
      <c r="F33" s="81" t="s">
        <v>48</v>
      </c>
      <c r="G33" s="81">
        <f>SUM(B6,D6,F6,H6,J6,L6,N6,P6,R6)</f>
        <v>7313.4173751475537</v>
      </c>
      <c r="H33" s="81"/>
      <c r="I33" s="81"/>
    </row>
    <row r="43" spans="1:19" x14ac:dyDescent="0.2">
      <c r="S43" s="32"/>
    </row>
    <row r="46" spans="1:19" ht="323" x14ac:dyDescent="0.2">
      <c r="A46" s="32" t="s">
        <v>45</v>
      </c>
    </row>
    <row r="49" spans="19:19" x14ac:dyDescent="0.2">
      <c r="S49" s="3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FEA14-EB45-B04D-9D97-70DACAEA5214}">
  <dimension ref="A1:S44"/>
  <sheetViews>
    <sheetView workbookViewId="0">
      <selection activeCell="J18" sqref="J18"/>
    </sheetView>
  </sheetViews>
  <sheetFormatPr baseColWidth="10" defaultRowHeight="16" x14ac:dyDescent="0.2"/>
  <cols>
    <col min="1" max="1" width="41.1640625" style="2" bestFit="1" customWidth="1"/>
    <col min="2" max="18" width="10.83203125" style="2"/>
    <col min="19" max="19" width="43.1640625" style="2" customWidth="1"/>
    <col min="20" max="16384" width="10.83203125" style="2"/>
  </cols>
  <sheetData>
    <row r="1" spans="1:18" x14ac:dyDescent="0.2">
      <c r="A1" s="28" t="s">
        <v>34</v>
      </c>
      <c r="B1" s="29"/>
      <c r="C1" s="29"/>
      <c r="D1" s="29"/>
      <c r="E1" s="29"/>
      <c r="F1" s="29"/>
      <c r="G1" s="29"/>
      <c r="H1" s="29"/>
      <c r="I1" s="29"/>
      <c r="J1" s="29"/>
      <c r="K1" s="29"/>
      <c r="L1" s="29"/>
      <c r="M1" s="29"/>
      <c r="N1" s="29"/>
      <c r="O1" s="29"/>
      <c r="P1" s="29"/>
      <c r="Q1" s="29"/>
      <c r="R1" s="30"/>
    </row>
    <row r="2" spans="1:18" x14ac:dyDescent="0.2">
      <c r="A2" s="31"/>
      <c r="B2" s="26"/>
      <c r="C2" s="26"/>
      <c r="D2" s="26"/>
      <c r="E2" s="26"/>
      <c r="F2" s="26"/>
      <c r="G2" s="26"/>
      <c r="H2" s="26"/>
      <c r="I2" s="26"/>
      <c r="J2" s="26"/>
      <c r="K2" s="26"/>
      <c r="L2" s="26"/>
      <c r="M2" s="26"/>
      <c r="N2" s="26"/>
      <c r="O2" s="26"/>
      <c r="P2" s="26"/>
      <c r="Q2" s="26"/>
      <c r="R2" s="9"/>
    </row>
    <row r="3" spans="1:18" ht="21" x14ac:dyDescent="0.25">
      <c r="A3" s="80"/>
      <c r="B3" s="63" t="s">
        <v>23</v>
      </c>
      <c r="C3" s="65"/>
      <c r="D3" s="65" t="s">
        <v>35</v>
      </c>
      <c r="E3" s="65"/>
      <c r="F3" s="65" t="s">
        <v>36</v>
      </c>
      <c r="G3" s="65"/>
      <c r="H3" s="65" t="s">
        <v>37</v>
      </c>
      <c r="I3" s="65"/>
      <c r="J3" s="65" t="s">
        <v>38</v>
      </c>
      <c r="K3" s="65"/>
      <c r="L3" s="65" t="s">
        <v>39</v>
      </c>
      <c r="M3" s="65"/>
      <c r="N3" s="65" t="s">
        <v>40</v>
      </c>
      <c r="O3" s="65"/>
      <c r="P3" s="65" t="s">
        <v>41</v>
      </c>
      <c r="Q3" s="65"/>
      <c r="R3" s="66" t="s">
        <v>42</v>
      </c>
    </row>
    <row r="4" spans="1:18" ht="19" x14ac:dyDescent="0.25">
      <c r="A4" s="69"/>
      <c r="B4" s="59"/>
      <c r="C4" s="62"/>
      <c r="D4" s="62"/>
      <c r="E4" s="62"/>
      <c r="F4" s="62"/>
      <c r="G4" s="62"/>
      <c r="H4" s="62"/>
      <c r="I4" s="62"/>
      <c r="J4" s="62"/>
      <c r="K4" s="62"/>
      <c r="L4" s="62"/>
      <c r="M4" s="62"/>
      <c r="N4" s="62"/>
      <c r="O4" s="62"/>
      <c r="P4" s="62"/>
      <c r="Q4" s="62"/>
      <c r="R4" s="35"/>
    </row>
    <row r="5" spans="1:18" ht="19" x14ac:dyDescent="0.25">
      <c r="A5" s="69" t="s">
        <v>1</v>
      </c>
      <c r="B5" s="59"/>
      <c r="C5" s="62"/>
      <c r="D5" s="62"/>
      <c r="E5" s="62"/>
      <c r="F5" s="62"/>
      <c r="G5" s="62"/>
      <c r="H5" s="62"/>
      <c r="I5" s="62"/>
      <c r="J5" s="62"/>
      <c r="K5" s="62"/>
      <c r="L5" s="62"/>
      <c r="M5" s="62"/>
      <c r="N5" s="62"/>
      <c r="O5" s="62"/>
      <c r="P5" s="62"/>
      <c r="Q5" s="62"/>
      <c r="R5" s="35"/>
    </row>
    <row r="6" spans="1:18" ht="19" x14ac:dyDescent="0.25">
      <c r="A6" s="69" t="s">
        <v>2</v>
      </c>
      <c r="B6" s="59">
        <v>501.1</v>
      </c>
      <c r="C6" s="70">
        <v>-0.18</v>
      </c>
      <c r="D6" s="59">
        <f>B6*(1+C6)</f>
        <v>410.90200000000004</v>
      </c>
      <c r="E6" s="70">
        <v>-0.05</v>
      </c>
      <c r="F6" s="59">
        <f>D6*(1+E6)</f>
        <v>390.3569</v>
      </c>
      <c r="G6" s="70">
        <v>0.15</v>
      </c>
      <c r="H6" s="59">
        <f>F6*(1+G6)</f>
        <v>448.91043499999995</v>
      </c>
      <c r="I6" s="70">
        <v>0.2</v>
      </c>
      <c r="J6" s="59">
        <f>H6*(1+I6)</f>
        <v>538.69252199999994</v>
      </c>
      <c r="K6" s="70">
        <v>0.25</v>
      </c>
      <c r="L6" s="59">
        <f>J6*(1+K6)</f>
        <v>673.3656524999999</v>
      </c>
      <c r="M6" s="70">
        <v>0.3</v>
      </c>
      <c r="N6" s="59">
        <f>L6*(1+M6)</f>
        <v>875.37534824999989</v>
      </c>
      <c r="O6" s="70">
        <v>0.35</v>
      </c>
      <c r="P6" s="59">
        <f>N6*(1+O6)</f>
        <v>1181.7567201375</v>
      </c>
      <c r="Q6" s="70">
        <v>0.35</v>
      </c>
      <c r="R6" s="40">
        <f>P6*(1+Q6)</f>
        <v>1595.3715721856252</v>
      </c>
    </row>
    <row r="7" spans="1:18" ht="19" x14ac:dyDescent="0.25">
      <c r="A7" s="69" t="s">
        <v>3</v>
      </c>
      <c r="B7" s="59">
        <v>304.10000000000002</v>
      </c>
      <c r="C7" s="70">
        <v>0.05</v>
      </c>
      <c r="D7" s="59">
        <f>B7*(1+C7)</f>
        <v>319.30500000000006</v>
      </c>
      <c r="E7" s="70">
        <v>0.1</v>
      </c>
      <c r="F7" s="59">
        <f>D7*(1+E7)</f>
        <v>351.23550000000012</v>
      </c>
      <c r="G7" s="70">
        <v>0.1</v>
      </c>
      <c r="H7" s="59">
        <f>F7*(1+G7)</f>
        <v>386.35905000000014</v>
      </c>
      <c r="I7" s="70">
        <v>0.12</v>
      </c>
      <c r="J7" s="59">
        <f>H7*(1+I7)</f>
        <v>432.72213600000021</v>
      </c>
      <c r="K7" s="70">
        <v>0.14000000000000001</v>
      </c>
      <c r="L7" s="59">
        <f>J7*(1+K7)</f>
        <v>493.30323504000029</v>
      </c>
      <c r="M7" s="70">
        <v>0.16</v>
      </c>
      <c r="N7" s="59">
        <f>L7*(1+M7)</f>
        <v>572.23175264640031</v>
      </c>
      <c r="O7" s="70">
        <v>0.18</v>
      </c>
      <c r="P7" s="59">
        <f>N7*(1+O7)</f>
        <v>675.23346812275236</v>
      </c>
      <c r="Q7" s="70">
        <v>0.2</v>
      </c>
      <c r="R7" s="40">
        <f>P7*(1+Q7)</f>
        <v>810.28016174730283</v>
      </c>
    </row>
    <row r="8" spans="1:18" ht="19" x14ac:dyDescent="0.25">
      <c r="A8" s="71" t="s">
        <v>33</v>
      </c>
      <c r="B8" s="42">
        <v>0</v>
      </c>
      <c r="C8" s="61"/>
      <c r="D8" s="42">
        <v>0</v>
      </c>
      <c r="E8" s="61"/>
      <c r="F8" s="42">
        <v>0</v>
      </c>
      <c r="G8" s="61"/>
      <c r="H8" s="42">
        <v>0</v>
      </c>
      <c r="I8" s="61"/>
      <c r="J8" s="42">
        <v>0</v>
      </c>
      <c r="K8" s="61"/>
      <c r="L8" s="42">
        <v>0</v>
      </c>
      <c r="M8" s="61"/>
      <c r="N8" s="42">
        <v>0</v>
      </c>
      <c r="O8" s="61"/>
      <c r="P8" s="42">
        <v>0</v>
      </c>
      <c r="Q8" s="61"/>
      <c r="R8" s="44">
        <v>0</v>
      </c>
    </row>
    <row r="9" spans="1:18" ht="19" x14ac:dyDescent="0.25">
      <c r="A9" s="58" t="s">
        <v>4</v>
      </c>
      <c r="B9" s="59">
        <f>B6+B7</f>
        <v>805.2</v>
      </c>
      <c r="C9" s="72">
        <f>(D9-B9)/B9</f>
        <v>-9.3135866865374978E-2</v>
      </c>
      <c r="D9" s="59">
        <f>D6+D7</f>
        <v>730.20700000000011</v>
      </c>
      <c r="E9" s="72">
        <f>(F9-D9)/D9</f>
        <v>1.5592017058176658E-2</v>
      </c>
      <c r="F9" s="59">
        <f>F6+F7</f>
        <v>741.59240000000011</v>
      </c>
      <c r="G9" s="72">
        <f>(H9-F9)/F9</f>
        <v>0.12631883093731799</v>
      </c>
      <c r="H9" s="59">
        <f>H6+H7</f>
        <v>835.26948500000003</v>
      </c>
      <c r="I9" s="72">
        <f>(J9-H9)/H9</f>
        <v>0.16299550677348174</v>
      </c>
      <c r="J9" s="59">
        <f>J6+J7</f>
        <v>971.41465800000014</v>
      </c>
      <c r="K9" s="72">
        <f>(L9-J9)/J9</f>
        <v>0.20099987984739681</v>
      </c>
      <c r="L9" s="59">
        <f>L6+L7</f>
        <v>1166.6688875400002</v>
      </c>
      <c r="M9" s="72">
        <f>(N9-L9)/L9</f>
        <v>0.24080372448156825</v>
      </c>
      <c r="N9" s="59">
        <f>N6+N7</f>
        <v>1447.6071008964002</v>
      </c>
      <c r="O9" s="72">
        <f>(P9-N9)/N9</f>
        <v>0.28279986130929469</v>
      </c>
      <c r="P9" s="59">
        <f>P6+P7</f>
        <v>1856.9901882602524</v>
      </c>
      <c r="Q9" s="72">
        <f>(R9-P9)/P9</f>
        <v>0.29545742844591816</v>
      </c>
      <c r="R9" s="73">
        <f>R6+R7</f>
        <v>2405.651733932928</v>
      </c>
    </row>
    <row r="10" spans="1:18" ht="19" x14ac:dyDescent="0.25">
      <c r="A10" s="74" t="s">
        <v>5</v>
      </c>
      <c r="B10" s="54"/>
      <c r="C10" s="75"/>
      <c r="D10" s="54"/>
      <c r="E10" s="75"/>
      <c r="F10" s="54"/>
      <c r="G10" s="75"/>
      <c r="H10" s="54"/>
      <c r="I10" s="75"/>
      <c r="J10" s="54"/>
      <c r="K10" s="75"/>
      <c r="L10" s="54"/>
      <c r="M10" s="75"/>
      <c r="N10" s="54"/>
      <c r="O10" s="75"/>
      <c r="P10" s="54"/>
      <c r="Q10" s="75"/>
      <c r="R10" s="48"/>
    </row>
    <row r="11" spans="1:18" ht="19" x14ac:dyDescent="0.25">
      <c r="A11" s="74" t="s">
        <v>2</v>
      </c>
      <c r="B11" s="54">
        <v>441.1</v>
      </c>
      <c r="C11" s="70">
        <f xml:space="preserve"> AVERAGE('Consolidated Income Statement'!G11,'Consolidated Income Statement'!E11,'Consolidated Income Statement'!C11)</f>
        <v>-4.8695624159113826E-2</v>
      </c>
      <c r="D11" s="54">
        <f>B11*(1+C11)</f>
        <v>419.6203601834149</v>
      </c>
      <c r="E11" s="70">
        <v>-0.05</v>
      </c>
      <c r="F11" s="54">
        <f>D11*(1+E11)</f>
        <v>398.63934217424412</v>
      </c>
      <c r="G11" s="70">
        <v>-0.05</v>
      </c>
      <c r="H11" s="54">
        <f>F11*(1+G11)</f>
        <v>378.70737506553189</v>
      </c>
      <c r="I11" s="70">
        <v>-0.05</v>
      </c>
      <c r="J11" s="54">
        <f>H11*(1+I11)</f>
        <v>359.77200631225526</v>
      </c>
      <c r="K11" s="70">
        <v>-0.05</v>
      </c>
      <c r="L11" s="54">
        <f>J11*(1+K11)</f>
        <v>341.7834059966425</v>
      </c>
      <c r="M11" s="70">
        <v>-0.05</v>
      </c>
      <c r="N11" s="54">
        <f>L11*(1+M11)</f>
        <v>324.69423569681038</v>
      </c>
      <c r="O11" s="70">
        <v>-0.05</v>
      </c>
      <c r="P11" s="54">
        <f>N11*(1+O11)</f>
        <v>308.45952391196982</v>
      </c>
      <c r="Q11" s="70">
        <v>-0.05</v>
      </c>
      <c r="R11" s="48">
        <f>P11*(1+Q11)</f>
        <v>293.03654771637133</v>
      </c>
    </row>
    <row r="12" spans="1:18" ht="19" x14ac:dyDescent="0.25">
      <c r="A12" s="74" t="s">
        <v>3</v>
      </c>
      <c r="B12" s="54">
        <v>101.4</v>
      </c>
      <c r="C12" s="70">
        <v>0.05</v>
      </c>
      <c r="D12" s="54">
        <f>B12*(1+C12)</f>
        <v>106.47000000000001</v>
      </c>
      <c r="E12" s="70">
        <v>0.05</v>
      </c>
      <c r="F12" s="54">
        <f>D12*(1+E12)</f>
        <v>111.79350000000002</v>
      </c>
      <c r="G12" s="70">
        <v>0.08</v>
      </c>
      <c r="H12" s="54">
        <f>F12*(1+G12)</f>
        <v>120.73698000000003</v>
      </c>
      <c r="I12" s="70">
        <v>0.08</v>
      </c>
      <c r="J12" s="54">
        <f>H12*(1+I12)</f>
        <v>130.39593840000003</v>
      </c>
      <c r="K12" s="70">
        <v>0.1</v>
      </c>
      <c r="L12" s="54">
        <f>J12*(1+K12)</f>
        <v>143.43553224000004</v>
      </c>
      <c r="M12" s="70">
        <v>0.1</v>
      </c>
      <c r="N12" s="54">
        <f>L12*(1+M12)</f>
        <v>157.77908546400005</v>
      </c>
      <c r="O12" s="70">
        <v>0.1</v>
      </c>
      <c r="P12" s="54">
        <f>N12*(1+O12)</f>
        <v>173.55699401040008</v>
      </c>
      <c r="Q12" s="70">
        <v>0.1</v>
      </c>
      <c r="R12" s="48">
        <f>P12*(1+Q12)</f>
        <v>190.9126934114401</v>
      </c>
    </row>
    <row r="13" spans="1:18" ht="19" x14ac:dyDescent="0.25">
      <c r="A13" s="76" t="s">
        <v>33</v>
      </c>
      <c r="B13" s="50">
        <v>0</v>
      </c>
      <c r="C13" s="51"/>
      <c r="D13" s="50">
        <v>0</v>
      </c>
      <c r="E13" s="51"/>
      <c r="F13" s="50">
        <v>0</v>
      </c>
      <c r="G13" s="51"/>
      <c r="H13" s="50">
        <v>0</v>
      </c>
      <c r="I13" s="51"/>
      <c r="J13" s="50">
        <v>0</v>
      </c>
      <c r="K13" s="51"/>
      <c r="L13" s="50">
        <v>0</v>
      </c>
      <c r="M13" s="51"/>
      <c r="N13" s="50">
        <v>0</v>
      </c>
      <c r="O13" s="51"/>
      <c r="P13" s="50">
        <v>0</v>
      </c>
      <c r="Q13" s="51"/>
      <c r="R13" s="52">
        <v>0</v>
      </c>
    </row>
    <row r="14" spans="1:18" ht="19" x14ac:dyDescent="0.25">
      <c r="A14" s="77" t="s">
        <v>6</v>
      </c>
      <c r="B14" s="54">
        <f>B11+B12</f>
        <v>542.5</v>
      </c>
      <c r="C14" s="78">
        <f>(D14-B14)/B14</f>
        <v>-3.0248183993705303E-2</v>
      </c>
      <c r="D14" s="54">
        <f>D11+D12</f>
        <v>526.09036018341487</v>
      </c>
      <c r="E14" s="78">
        <f>(F14-D14)/D14</f>
        <v>-2.9762031761448659E-2</v>
      </c>
      <c r="F14" s="54">
        <f>F11+F12</f>
        <v>510.43284217424412</v>
      </c>
      <c r="G14" s="78">
        <f>(H14-F14)/F14</f>
        <v>-2.1527782307081873E-2</v>
      </c>
      <c r="H14" s="54">
        <f>H11+H12</f>
        <v>499.44435506553191</v>
      </c>
      <c r="I14" s="78">
        <f>(J14-H14)/H14</f>
        <v>-1.8573461205822345E-2</v>
      </c>
      <c r="J14" s="54">
        <f>J11+J12</f>
        <v>490.16794471225529</v>
      </c>
      <c r="K14" s="78">
        <f>(L14-J14)/J14</f>
        <v>-1.009655267954737E-2</v>
      </c>
      <c r="L14" s="54">
        <f>L11+L12</f>
        <v>485.21893823664254</v>
      </c>
      <c r="M14" s="78">
        <f>(N14-L14)/L14</f>
        <v>-5.6585117757565152E-3</v>
      </c>
      <c r="N14" s="54">
        <f>N11+N12</f>
        <v>482.47332116081043</v>
      </c>
      <c r="O14" s="78">
        <f>(P14-N14)/N14</f>
        <v>-9.4679481414953191E-4</v>
      </c>
      <c r="P14" s="54">
        <f>P11+P12</f>
        <v>482.01651792236987</v>
      </c>
      <c r="Q14" s="78">
        <f>(R14-P14)/P14</f>
        <v>4.0096617721155194E-3</v>
      </c>
      <c r="R14" s="48">
        <f>R11+R12</f>
        <v>483.94924112781143</v>
      </c>
    </row>
    <row r="15" spans="1:18" ht="19" x14ac:dyDescent="0.25">
      <c r="A15" s="79" t="s">
        <v>7</v>
      </c>
      <c r="B15" s="59">
        <f>B9-B14</f>
        <v>262.70000000000005</v>
      </c>
      <c r="C15" s="62"/>
      <c r="D15" s="59">
        <f>D9-D14</f>
        <v>204.11663981658523</v>
      </c>
      <c r="E15" s="62"/>
      <c r="F15" s="59">
        <f>F9-F14</f>
        <v>231.159557825756</v>
      </c>
      <c r="G15" s="62"/>
      <c r="H15" s="59">
        <f>H9-H14</f>
        <v>335.82512993446812</v>
      </c>
      <c r="I15" s="62"/>
      <c r="J15" s="59">
        <f>J9-J14</f>
        <v>481.24671328774485</v>
      </c>
      <c r="K15" s="62"/>
      <c r="L15" s="59">
        <f>L9-L14</f>
        <v>681.4499493033577</v>
      </c>
      <c r="M15" s="62"/>
      <c r="N15" s="59">
        <f>N9-N14</f>
        <v>965.13377973558977</v>
      </c>
      <c r="O15" s="62"/>
      <c r="P15" s="59">
        <f>P9-P14</f>
        <v>1374.9736703378826</v>
      </c>
      <c r="Q15" s="62"/>
      <c r="R15" s="40">
        <f>R9-R14</f>
        <v>1921.7024928051164</v>
      </c>
    </row>
    <row r="16" spans="1:18" ht="19" x14ac:dyDescent="0.25">
      <c r="A16" s="69" t="s">
        <v>8</v>
      </c>
      <c r="B16" s="59"/>
      <c r="C16" s="62"/>
      <c r="D16" s="59"/>
      <c r="E16" s="62"/>
      <c r="F16" s="59"/>
      <c r="G16" s="62"/>
      <c r="H16" s="59"/>
      <c r="I16" s="62"/>
      <c r="J16" s="59"/>
      <c r="K16" s="62"/>
      <c r="L16" s="59"/>
      <c r="M16" s="62"/>
      <c r="N16" s="59"/>
      <c r="O16" s="62"/>
      <c r="P16" s="59"/>
      <c r="Q16" s="62"/>
      <c r="R16" s="40"/>
    </row>
    <row r="17" spans="1:18" ht="19" x14ac:dyDescent="0.25">
      <c r="A17" s="69" t="s">
        <v>9</v>
      </c>
      <c r="B17" s="59">
        <v>284.39999999999998</v>
      </c>
      <c r="C17" s="70">
        <v>0.1</v>
      </c>
      <c r="D17" s="59">
        <f>B17*(1+C17)</f>
        <v>312.83999999999997</v>
      </c>
      <c r="E17" s="70">
        <v>0.1</v>
      </c>
      <c r="F17" s="59">
        <f>D17*(1+E17)</f>
        <v>344.12400000000002</v>
      </c>
      <c r="G17" s="70">
        <v>0.1</v>
      </c>
      <c r="H17" s="59">
        <f>F17*(1+G17)</f>
        <v>378.53640000000007</v>
      </c>
      <c r="I17" s="70">
        <v>0.12</v>
      </c>
      <c r="J17" s="59">
        <f>H17*(1+I17)</f>
        <v>423.96076800000014</v>
      </c>
      <c r="K17" s="70">
        <v>0.14000000000000001</v>
      </c>
      <c r="L17" s="59">
        <f>J17*(1+K17)</f>
        <v>483.31527552000023</v>
      </c>
      <c r="M17" s="70">
        <v>0.14000000000000001</v>
      </c>
      <c r="N17" s="59">
        <f>L17*(1+M17)</f>
        <v>550.97941409280031</v>
      </c>
      <c r="O17" s="70">
        <v>0.14000000000000001</v>
      </c>
      <c r="P17" s="59">
        <f>N17*(1+O17)</f>
        <v>628.1165320657924</v>
      </c>
      <c r="Q17" s="70">
        <v>0.14000000000000001</v>
      </c>
      <c r="R17" s="40">
        <f>P17*(1+Q17)</f>
        <v>716.05284655500338</v>
      </c>
    </row>
    <row r="18" spans="1:18" ht="19" x14ac:dyDescent="0.25">
      <c r="A18" s="69" t="s">
        <v>10</v>
      </c>
      <c r="B18" s="59">
        <v>240.3</v>
      </c>
      <c r="C18" s="70">
        <v>0.15</v>
      </c>
      <c r="D18" s="59">
        <f>B18*(1+C18)</f>
        <v>276.34499999999997</v>
      </c>
      <c r="E18" s="70">
        <v>0.2</v>
      </c>
      <c r="F18" s="59">
        <f>D18*(1+E18)</f>
        <v>331.61399999999998</v>
      </c>
      <c r="G18" s="70">
        <v>0.2</v>
      </c>
      <c r="H18" s="59">
        <f>F18*(1+G18)</f>
        <v>397.93679999999995</v>
      </c>
      <c r="I18" s="70">
        <v>0.2</v>
      </c>
      <c r="J18" s="59">
        <f>H18*(1+I18)</f>
        <v>477.52415999999994</v>
      </c>
      <c r="K18" s="70">
        <v>0.2</v>
      </c>
      <c r="L18" s="59">
        <f>J18*(1+K18)</f>
        <v>573.0289919999999</v>
      </c>
      <c r="M18" s="70">
        <v>0.2</v>
      </c>
      <c r="N18" s="59">
        <f>L18*(1+M18)</f>
        <v>687.63479039999982</v>
      </c>
      <c r="O18" s="70">
        <v>0.2</v>
      </c>
      <c r="P18" s="59">
        <f>N18*(1+O18)</f>
        <v>825.1617484799998</v>
      </c>
      <c r="Q18" s="70">
        <v>0.2</v>
      </c>
      <c r="R18" s="40">
        <f>P18*(1+Q18)</f>
        <v>990.19409817599967</v>
      </c>
    </row>
    <row r="19" spans="1:18" ht="19" x14ac:dyDescent="0.25">
      <c r="A19" s="71" t="s">
        <v>11</v>
      </c>
      <c r="B19" s="42">
        <v>97.7</v>
      </c>
      <c r="C19" s="57">
        <v>0.05</v>
      </c>
      <c r="D19" s="42">
        <f>B19*(1+C19)</f>
        <v>102.58500000000001</v>
      </c>
      <c r="E19" s="57">
        <v>0.05</v>
      </c>
      <c r="F19" s="42">
        <f>D19*(1+E19)</f>
        <v>107.71425000000001</v>
      </c>
      <c r="G19" s="57">
        <v>0.05</v>
      </c>
      <c r="H19" s="42">
        <f>F19*(1+G19)</f>
        <v>113.09996250000002</v>
      </c>
      <c r="I19" s="57">
        <v>0.05</v>
      </c>
      <c r="J19" s="42">
        <f>H19*(1+I19)</f>
        <v>118.75496062500002</v>
      </c>
      <c r="K19" s="57">
        <v>0.05</v>
      </c>
      <c r="L19" s="42">
        <f>J19*(1+K19)</f>
        <v>124.69270865625003</v>
      </c>
      <c r="M19" s="57">
        <v>0.05</v>
      </c>
      <c r="N19" s="42">
        <f>L19*(1+M19)</f>
        <v>130.92734408906253</v>
      </c>
      <c r="O19" s="57">
        <v>0.05</v>
      </c>
      <c r="P19" s="42">
        <f>N19*(1+O19)</f>
        <v>137.47371129351566</v>
      </c>
      <c r="Q19" s="57">
        <v>0.05</v>
      </c>
      <c r="R19" s="44">
        <f>P19*(1+Q19)</f>
        <v>144.34739685819144</v>
      </c>
    </row>
    <row r="20" spans="1:18" ht="19" x14ac:dyDescent="0.25">
      <c r="A20" s="79" t="s">
        <v>12</v>
      </c>
      <c r="B20" s="59">
        <f>SUM(B17:B19)</f>
        <v>622.40000000000009</v>
      </c>
      <c r="C20" s="72">
        <f>(D20-B20)/B20</f>
        <v>0.11145565552699209</v>
      </c>
      <c r="D20" s="59">
        <f>SUM(D17:D19)</f>
        <v>691.77</v>
      </c>
      <c r="E20" s="72">
        <f>(F20-D20)/D20</f>
        <v>0.13253285051389924</v>
      </c>
      <c r="F20" s="59">
        <f>SUM(F17:F19)</f>
        <v>783.45225000000005</v>
      </c>
      <c r="G20" s="72">
        <f>(H20-F20)/F20</f>
        <v>0.13545294240970018</v>
      </c>
      <c r="H20" s="59">
        <f>SUM(H17:H19)</f>
        <v>889.57316250000008</v>
      </c>
      <c r="I20" s="72">
        <f>(J20-H20)/H20</f>
        <v>0.14688699213652362</v>
      </c>
      <c r="J20" s="59">
        <f>SUM(J17:J19)</f>
        <v>1020.239888625</v>
      </c>
      <c r="K20" s="72">
        <f>(L20-J20)/J20</f>
        <v>0.15760713665877141</v>
      </c>
      <c r="L20" s="59">
        <f>SUM(L17:L19)</f>
        <v>1181.0369761762502</v>
      </c>
      <c r="M20" s="72">
        <f>(N20-L20)/L20</f>
        <v>0.15960937397228556</v>
      </c>
      <c r="N20" s="59">
        <f>SUM(N17:N19)</f>
        <v>1369.5415485818626</v>
      </c>
      <c r="O20" s="72">
        <f>(P20-N20)/N20</f>
        <v>0.16152152775978582</v>
      </c>
      <c r="P20" s="59">
        <f>SUM(P17:P19)</f>
        <v>1590.7519918393079</v>
      </c>
      <c r="Q20" s="72">
        <f>(R20-P20)/P20</f>
        <v>0.16334560703547743</v>
      </c>
      <c r="R20" s="40">
        <f>SUM(R17:R19)</f>
        <v>1850.5943415891945</v>
      </c>
    </row>
    <row r="21" spans="1:18" ht="19" x14ac:dyDescent="0.25">
      <c r="A21" s="69" t="s">
        <v>13</v>
      </c>
      <c r="B21" s="59">
        <f>B9-B14-B20</f>
        <v>-359.70000000000005</v>
      </c>
      <c r="C21" s="62"/>
      <c r="D21" s="59">
        <f>D9-D14-D20</f>
        <v>-487.65336018341475</v>
      </c>
      <c r="E21" s="62"/>
      <c r="F21" s="59">
        <f>F9-F14-F20</f>
        <v>-552.29269217424405</v>
      </c>
      <c r="G21" s="62"/>
      <c r="H21" s="59">
        <f>H9-H14-H20</f>
        <v>-553.74803256553196</v>
      </c>
      <c r="I21" s="62"/>
      <c r="J21" s="59">
        <f>J9-J14-J20</f>
        <v>-538.99317533725525</v>
      </c>
      <c r="K21" s="62"/>
      <c r="L21" s="59">
        <f>L9-L14-L20</f>
        <v>-499.58702687289247</v>
      </c>
      <c r="M21" s="62"/>
      <c r="N21" s="59">
        <f>N9-N14-N20</f>
        <v>-404.4077688462728</v>
      </c>
      <c r="O21" s="62"/>
      <c r="P21" s="59">
        <f>P9-P14-P20</f>
        <v>-215.77832150142535</v>
      </c>
      <c r="Q21" s="62"/>
      <c r="R21" s="40">
        <f>R9-R14-R20</f>
        <v>71.108151215921907</v>
      </c>
    </row>
    <row r="22" spans="1:18" ht="19" x14ac:dyDescent="0.25">
      <c r="A22" s="69" t="s">
        <v>14</v>
      </c>
      <c r="B22" s="59"/>
      <c r="C22" s="62"/>
      <c r="D22" s="59"/>
      <c r="E22" s="62"/>
      <c r="F22" s="59"/>
      <c r="G22" s="62"/>
      <c r="H22" s="59"/>
      <c r="I22" s="62"/>
      <c r="J22" s="59"/>
      <c r="K22" s="62"/>
      <c r="L22" s="59"/>
      <c r="M22" s="62"/>
      <c r="N22" s="59"/>
      <c r="O22" s="62"/>
      <c r="P22" s="59"/>
      <c r="Q22" s="62"/>
      <c r="R22" s="40"/>
    </row>
    <row r="23" spans="1:18" ht="19" x14ac:dyDescent="0.25">
      <c r="A23" s="69" t="s">
        <v>15</v>
      </c>
      <c r="B23" s="59">
        <v>-8.6</v>
      </c>
      <c r="C23" s="62"/>
      <c r="D23" s="59">
        <v>-8.6</v>
      </c>
      <c r="E23" s="62"/>
      <c r="F23" s="59">
        <v>-8.6</v>
      </c>
      <c r="G23" s="62"/>
      <c r="H23" s="59">
        <v>-8.6</v>
      </c>
      <c r="I23" s="62"/>
      <c r="J23" s="59">
        <v>-8.6</v>
      </c>
      <c r="K23" s="62"/>
      <c r="L23" s="59">
        <v>-8.6</v>
      </c>
      <c r="M23" s="62"/>
      <c r="N23" s="59">
        <v>-8.6</v>
      </c>
      <c r="O23" s="62"/>
      <c r="P23" s="59">
        <v>-8.6</v>
      </c>
      <c r="Q23" s="62"/>
      <c r="R23" s="40">
        <v>-8.6</v>
      </c>
    </row>
    <row r="24" spans="1:18" ht="19" x14ac:dyDescent="0.25">
      <c r="A24" s="69" t="s">
        <v>16</v>
      </c>
      <c r="B24" s="59">
        <v>0.60000000000000009</v>
      </c>
      <c r="C24" s="62"/>
      <c r="D24" s="59">
        <v>0.60000000000000009</v>
      </c>
      <c r="E24" s="62"/>
      <c r="F24" s="59">
        <v>0.60000000000000009</v>
      </c>
      <c r="G24" s="62"/>
      <c r="H24" s="59">
        <v>0.60000000000000009</v>
      </c>
      <c r="I24" s="62"/>
      <c r="J24" s="59">
        <v>0.60000000000000009</v>
      </c>
      <c r="K24" s="62"/>
      <c r="L24" s="59">
        <v>0.60000000000000009</v>
      </c>
      <c r="M24" s="62"/>
      <c r="N24" s="59">
        <v>0.60000000000000009</v>
      </c>
      <c r="O24" s="62"/>
      <c r="P24" s="59">
        <v>0.60000000000000009</v>
      </c>
      <c r="Q24" s="62"/>
      <c r="R24" s="40">
        <v>0.60000000000000009</v>
      </c>
    </row>
    <row r="25" spans="1:18" ht="19" x14ac:dyDescent="0.25">
      <c r="A25" s="69" t="s">
        <v>17</v>
      </c>
      <c r="B25" s="59">
        <v>-5.2</v>
      </c>
      <c r="C25" s="62"/>
      <c r="D25" s="59">
        <v>-5.2</v>
      </c>
      <c r="E25" s="62"/>
      <c r="F25" s="59">
        <v>-5.2</v>
      </c>
      <c r="G25" s="62"/>
      <c r="H25" s="59">
        <v>-5.2</v>
      </c>
      <c r="I25" s="62"/>
      <c r="J25" s="59">
        <v>-5.2</v>
      </c>
      <c r="K25" s="62"/>
      <c r="L25" s="59">
        <v>-5.2</v>
      </c>
      <c r="M25" s="62"/>
      <c r="N25" s="59">
        <v>-5.2</v>
      </c>
      <c r="O25" s="62"/>
      <c r="P25" s="59">
        <v>-5.2</v>
      </c>
      <c r="Q25" s="62"/>
      <c r="R25" s="40">
        <v>-5.2</v>
      </c>
    </row>
    <row r="26" spans="1:18" ht="19" x14ac:dyDescent="0.25">
      <c r="A26" s="69" t="s">
        <v>18</v>
      </c>
      <c r="B26" s="59">
        <v>-0.7</v>
      </c>
      <c r="C26" s="62"/>
      <c r="D26" s="59">
        <v>-0.7</v>
      </c>
      <c r="E26" s="62"/>
      <c r="F26" s="59">
        <v>-0.7</v>
      </c>
      <c r="G26" s="62"/>
      <c r="H26" s="59">
        <v>-0.7</v>
      </c>
      <c r="I26" s="62"/>
      <c r="J26" s="59">
        <v>-0.7</v>
      </c>
      <c r="K26" s="62"/>
      <c r="L26" s="59">
        <v>-0.7</v>
      </c>
      <c r="M26" s="62"/>
      <c r="N26" s="59">
        <v>-0.7</v>
      </c>
      <c r="O26" s="62"/>
      <c r="P26" s="59">
        <v>-0.7</v>
      </c>
      <c r="Q26" s="62"/>
      <c r="R26" s="40">
        <v>-0.7</v>
      </c>
    </row>
    <row r="27" spans="1:18" ht="19" x14ac:dyDescent="0.25">
      <c r="A27" s="69" t="s">
        <v>19</v>
      </c>
      <c r="B27" s="59">
        <f>SUM(B23:B26)</f>
        <v>-13.899999999999999</v>
      </c>
      <c r="C27" s="62"/>
      <c r="D27" s="59">
        <f>SUM(D23:D26)</f>
        <v>-13.899999999999999</v>
      </c>
      <c r="E27" s="62"/>
      <c r="F27" s="59">
        <f>SUM(F23:F26)</f>
        <v>-13.899999999999999</v>
      </c>
      <c r="G27" s="62"/>
      <c r="H27" s="59">
        <f>SUM(H23:H26)</f>
        <v>-13.899999999999999</v>
      </c>
      <c r="I27" s="62"/>
      <c r="J27" s="59">
        <f>SUM(J23:J26)</f>
        <v>-13.899999999999999</v>
      </c>
      <c r="K27" s="62"/>
      <c r="L27" s="59">
        <f>SUM(L23:L26)</f>
        <v>-13.899999999999999</v>
      </c>
      <c r="M27" s="62"/>
      <c r="N27" s="59">
        <f>SUM(N23:N26)</f>
        <v>-13.899999999999999</v>
      </c>
      <c r="O27" s="62"/>
      <c r="P27" s="59">
        <f>SUM(P23:P26)</f>
        <v>-13.899999999999999</v>
      </c>
      <c r="Q27" s="62"/>
      <c r="R27" s="40">
        <f>SUM(R23:R26)</f>
        <v>-13.899999999999999</v>
      </c>
    </row>
    <row r="28" spans="1:18" ht="19" x14ac:dyDescent="0.25">
      <c r="A28" s="69" t="s">
        <v>20</v>
      </c>
      <c r="B28" s="59">
        <f>B21+B27</f>
        <v>-373.6</v>
      </c>
      <c r="C28" s="62"/>
      <c r="D28" s="59">
        <f>D21+D27</f>
        <v>-501.55336018341472</v>
      </c>
      <c r="E28" s="62"/>
      <c r="F28" s="59">
        <f>F21+F27</f>
        <v>-566.19269217424403</v>
      </c>
      <c r="G28" s="62"/>
      <c r="H28" s="59">
        <f>H21+H27</f>
        <v>-567.64803256553193</v>
      </c>
      <c r="I28" s="62"/>
      <c r="J28" s="59">
        <f>J21+J27</f>
        <v>-552.89317533725523</v>
      </c>
      <c r="K28" s="62"/>
      <c r="L28" s="59">
        <f>L21+L27</f>
        <v>-513.48702687289244</v>
      </c>
      <c r="M28" s="62"/>
      <c r="N28" s="59">
        <f>N21+N27</f>
        <v>-418.30776884627278</v>
      </c>
      <c r="O28" s="62"/>
      <c r="P28" s="59">
        <f>P21+P27</f>
        <v>-229.67832150142536</v>
      </c>
      <c r="Q28" s="62"/>
      <c r="R28" s="40">
        <f>R21+R27</f>
        <v>57.208151215921909</v>
      </c>
    </row>
    <row r="29" spans="1:18" ht="19" x14ac:dyDescent="0.25">
      <c r="A29" s="69" t="s">
        <v>21</v>
      </c>
      <c r="B29" s="59">
        <v>2.4</v>
      </c>
      <c r="C29" s="62"/>
      <c r="D29" s="59">
        <v>2.4</v>
      </c>
      <c r="E29" s="62"/>
      <c r="F29" s="59">
        <v>2.4</v>
      </c>
      <c r="G29" s="62"/>
      <c r="H29" s="59">
        <v>2.4</v>
      </c>
      <c r="I29" s="62"/>
      <c r="J29" s="59">
        <v>2.4</v>
      </c>
      <c r="K29" s="62"/>
      <c r="L29" s="59">
        <v>2.4</v>
      </c>
      <c r="M29" s="62"/>
      <c r="N29" s="59">
        <v>2.4</v>
      </c>
      <c r="O29" s="62"/>
      <c r="P29" s="59">
        <v>2.4</v>
      </c>
      <c r="Q29" s="62"/>
      <c r="R29" s="40">
        <v>2.4</v>
      </c>
    </row>
    <row r="30" spans="1:18" ht="19" x14ac:dyDescent="0.25">
      <c r="A30" s="71" t="s">
        <v>22</v>
      </c>
      <c r="B30" s="42">
        <f>B28-B29</f>
        <v>-376</v>
      </c>
      <c r="C30" s="61"/>
      <c r="D30" s="42">
        <f>D28-D29</f>
        <v>-503.9533601834147</v>
      </c>
      <c r="E30" s="61"/>
      <c r="F30" s="42">
        <f>F28-F29</f>
        <v>-568.59269217424401</v>
      </c>
      <c r="G30" s="61"/>
      <c r="H30" s="42">
        <f>H28-H29</f>
        <v>-570.04803256553191</v>
      </c>
      <c r="I30" s="61"/>
      <c r="J30" s="42">
        <f>J28-J29</f>
        <v>-555.29317533725521</v>
      </c>
      <c r="K30" s="61"/>
      <c r="L30" s="42">
        <f>L28-L29</f>
        <v>-515.88702687289242</v>
      </c>
      <c r="M30" s="61"/>
      <c r="N30" s="42">
        <f>N28-N29</f>
        <v>-420.70776884627276</v>
      </c>
      <c r="O30" s="61"/>
      <c r="P30" s="42">
        <f>P28-P29</f>
        <v>-232.07832150142536</v>
      </c>
      <c r="Q30" s="61"/>
      <c r="R30" s="44">
        <f>R28-R29</f>
        <v>54.80815121592191</v>
      </c>
    </row>
    <row r="31" spans="1:18" x14ac:dyDescent="0.2">
      <c r="F31" s="2" t="s">
        <v>55</v>
      </c>
      <c r="G31" s="2" t="s">
        <v>53</v>
      </c>
    </row>
    <row r="32" spans="1:18" x14ac:dyDescent="0.2">
      <c r="F32" s="67" t="s">
        <v>50</v>
      </c>
      <c r="G32" s="83">
        <f>SUM(B18,D18,F18,H18,J18,L18,N18,P18,R18)+SUM(B17,D17,F17,H17,J17,L17,N17,P17,R17)</f>
        <v>8922.0648252895953</v>
      </c>
      <c r="H32" s="67" t="s">
        <v>51</v>
      </c>
      <c r="I32" s="84">
        <f>(G33-G32)/G32</f>
        <v>-0.25848654099435042</v>
      </c>
    </row>
    <row r="33" spans="6:19" x14ac:dyDescent="0.2">
      <c r="F33" s="67" t="s">
        <v>48</v>
      </c>
      <c r="G33" s="83">
        <f>SUM(B6,D6,F6,H6,J6,L6,N6,P6,R6)</f>
        <v>6615.8311500731243</v>
      </c>
      <c r="H33" s="67"/>
      <c r="I33" s="67"/>
    </row>
    <row r="44" spans="6:19" ht="323" x14ac:dyDescent="0.2">
      <c r="S44" s="32" t="s">
        <v>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Consolidated Income Statement</vt:lpstr>
      <vt:lpstr>Solution 1</vt:lpstr>
      <vt:lpstr>Solution 2</vt:lpstr>
      <vt:lpstr>Solution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2021-11-30T22:03:57Z</dcterms:created>
  <dcterms:modified xsi:type="dcterms:W3CDTF">2021-12-02T00:56:39Z</dcterms:modified>
</cp:coreProperties>
</file>