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20" firstSheet="2" activeTab="7"/>
  </bookViews>
  <sheets>
    <sheet name="AFP" sheetId="1" r:id="rId1"/>
    <sheet name="Answer Report 1" sheetId="5" r:id="rId2"/>
    <sheet name="Answer Report 2" sheetId="8" r:id="rId3"/>
    <sheet name="SCI" sheetId="2" r:id="rId4"/>
    <sheet name="Answer Report 3" sheetId="9" r:id="rId5"/>
    <sheet name="Answer Report 4" sheetId="10" r:id="rId6"/>
    <sheet name="Company K" sheetId="4" r:id="rId7"/>
    <sheet name="Heat" sheetId="3" r:id="rId8"/>
  </sheets>
  <definedNames>
    <definedName name="solver_adj" localSheetId="6" hidden="1">'Company K'!$G$13:$H$13</definedName>
    <definedName name="solver_adj" localSheetId="3" hidden="1">SCI!$B$14:$E$14,SCI!$B$17:$E$17</definedName>
    <definedName name="solver_cvg" localSheetId="6" hidden="1">0.0001</definedName>
    <definedName name="solver_cvg" localSheetId="3" hidden="1">0.0001</definedName>
    <definedName name="solver_drv" localSheetId="6" hidden="1">1</definedName>
    <definedName name="solver_drv" localSheetId="3" hidden="1">1</definedName>
    <definedName name="solver_eng" localSheetId="6" hidden="1">1</definedName>
    <definedName name="solver_eng" localSheetId="3" hidden="1">1</definedName>
    <definedName name="solver_est" localSheetId="6" hidden="1">1</definedName>
    <definedName name="solver_est" localSheetId="3" hidden="1">1</definedName>
    <definedName name="solver_itr" localSheetId="6" hidden="1">2147483647</definedName>
    <definedName name="solver_itr" localSheetId="3" hidden="1">2147483647</definedName>
    <definedName name="solver_lhs1" localSheetId="3" hidden="1">SCI!$B$14:$E$14</definedName>
    <definedName name="solver_lhs2" localSheetId="3" hidden="1">SCI!$B$17:$E$17</definedName>
    <definedName name="solver_lhs3" localSheetId="3" hidden="1">SCI!$F$19:$F$21</definedName>
    <definedName name="solver_lhs4" localSheetId="3" hidden="1">SCI!$G$17</definedName>
    <definedName name="solver_mip" localSheetId="6" hidden="1">2147483647</definedName>
    <definedName name="solver_mip" localSheetId="3" hidden="1">2147483647</definedName>
    <definedName name="solver_mni" localSheetId="6" hidden="1">30</definedName>
    <definedName name="solver_mni" localSheetId="3" hidden="1">30</definedName>
    <definedName name="solver_mrt" localSheetId="6" hidden="1">0.075</definedName>
    <definedName name="solver_mrt" localSheetId="3" hidden="1">0.075</definedName>
    <definedName name="solver_msl" localSheetId="6" hidden="1">2</definedName>
    <definedName name="solver_msl" localSheetId="3" hidden="1">2</definedName>
    <definedName name="solver_neg" localSheetId="6" hidden="1">1</definedName>
    <definedName name="solver_neg" localSheetId="3" hidden="1">1</definedName>
    <definedName name="solver_nod" localSheetId="6" hidden="1">2147483647</definedName>
    <definedName name="solver_nod" localSheetId="3" hidden="1">2147483647</definedName>
    <definedName name="solver_num" localSheetId="6" hidden="1">0</definedName>
    <definedName name="solver_num" localSheetId="3" hidden="1">4</definedName>
    <definedName name="solver_nwt" localSheetId="6" hidden="1">1</definedName>
    <definedName name="solver_nwt" localSheetId="3" hidden="1">1</definedName>
    <definedName name="solver_opt" localSheetId="6" hidden="1">'Company K'!$I$20</definedName>
    <definedName name="solver_opt" localSheetId="3" hidden="1">SCI!$H$25</definedName>
    <definedName name="solver_pre" localSheetId="6" hidden="1">0.000001</definedName>
    <definedName name="solver_pre" localSheetId="3" hidden="1">0.000001</definedName>
    <definedName name="solver_rbv" localSheetId="6" hidden="1">1</definedName>
    <definedName name="solver_rbv" localSheetId="3" hidden="1">1</definedName>
    <definedName name="solver_rel1" localSheetId="3" hidden="1">4</definedName>
    <definedName name="solver_rel2" localSheetId="3" hidden="1">5</definedName>
    <definedName name="solver_rel3" localSheetId="3" hidden="1">1</definedName>
    <definedName name="solver_rel4" localSheetId="3" hidden="1">3</definedName>
    <definedName name="solver_rhs1" localSheetId="3" hidden="1">integer</definedName>
    <definedName name="solver_rhs2" localSheetId="3" hidden="1">binary</definedName>
    <definedName name="solver_rhs3" localSheetId="3" hidden="1">SCI!$H$19:$H$21</definedName>
    <definedName name="solver_rhs4" localSheetId="3" hidden="1">SCI!$I$17</definedName>
    <definedName name="solver_rlx" localSheetId="6" hidden="1">2</definedName>
    <definedName name="solver_rlx" localSheetId="3" hidden="1">2</definedName>
    <definedName name="solver_rsd" localSheetId="6" hidden="1">0</definedName>
    <definedName name="solver_rsd" localSheetId="3" hidden="1">0</definedName>
    <definedName name="solver_scl" localSheetId="6" hidden="1">1</definedName>
    <definedName name="solver_scl" localSheetId="3" hidden="1">1</definedName>
    <definedName name="solver_sho" localSheetId="6" hidden="1">2</definedName>
    <definedName name="solver_sho" localSheetId="3" hidden="1">2</definedName>
    <definedName name="solver_ssz" localSheetId="6" hidden="1">100</definedName>
    <definedName name="solver_ssz" localSheetId="3" hidden="1">100</definedName>
    <definedName name="solver_tim" localSheetId="6" hidden="1">2147483647</definedName>
    <definedName name="solver_tim" localSheetId="3" hidden="1">2147483647</definedName>
    <definedName name="solver_tol" localSheetId="6" hidden="1">0.01</definedName>
    <definedName name="solver_tol" localSheetId="3" hidden="1">0.01</definedName>
    <definedName name="solver_typ" localSheetId="6" hidden="1">2</definedName>
    <definedName name="solver_typ" localSheetId="3" hidden="1">1</definedName>
    <definedName name="solver_val" localSheetId="6" hidden="1">0</definedName>
    <definedName name="solver_val" localSheetId="3" hidden="1">0</definedName>
    <definedName name="solver_ver" localSheetId="6" hidden="1">3</definedName>
    <definedName name="solver_ver" localSheetId="3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9" i="3" l="1"/>
  <c r="H20" i="3"/>
  <c r="G20" i="3"/>
  <c r="G19" i="3"/>
  <c r="H15" i="3"/>
  <c r="G15" i="3"/>
  <c r="I14" i="3"/>
  <c r="I13" i="3"/>
  <c r="G14" i="3"/>
  <c r="H14" i="3"/>
  <c r="H13" i="3"/>
  <c r="G13" i="3"/>
  <c r="C14" i="3"/>
  <c r="B14" i="3"/>
  <c r="C25" i="3"/>
  <c r="B25" i="3"/>
  <c r="G16" i="4"/>
  <c r="I16" i="4" s="1"/>
  <c r="G17" i="4"/>
  <c r="I17" i="4" s="1"/>
  <c r="G18" i="4"/>
  <c r="I18" i="4" s="1"/>
  <c r="G15" i="4"/>
  <c r="I15" i="4" s="1"/>
  <c r="D22" i="4"/>
  <c r="B16" i="4"/>
  <c r="D16" i="4" s="1"/>
  <c r="B17" i="4"/>
  <c r="D17" i="4" s="1"/>
  <c r="B18" i="4"/>
  <c r="D18" i="4" s="1"/>
  <c r="B15" i="4"/>
  <c r="D15" i="4" s="1"/>
  <c r="G17" i="2"/>
  <c r="H16" i="2"/>
  <c r="I16" i="2"/>
  <c r="J16" i="2"/>
  <c r="G16" i="2"/>
  <c r="H12" i="1"/>
  <c r="G15" i="1"/>
  <c r="G16" i="1"/>
  <c r="G13" i="1"/>
  <c r="G19" i="1" s="1"/>
  <c r="C10" i="1"/>
  <c r="G14" i="1" s="1"/>
  <c r="E33" i="1"/>
  <c r="E31" i="1"/>
  <c r="E26" i="1"/>
  <c r="E27" i="1"/>
  <c r="E28" i="1"/>
  <c r="E25" i="1"/>
  <c r="C25" i="1"/>
  <c r="C26" i="1"/>
  <c r="C27" i="1"/>
  <c r="C28" i="1"/>
  <c r="B26" i="1"/>
  <c r="B27" i="1"/>
  <c r="B28" i="1"/>
  <c r="B25" i="1"/>
  <c r="E21" i="1"/>
  <c r="E19" i="1"/>
  <c r="E14" i="1"/>
  <c r="E15" i="1"/>
  <c r="E16" i="1"/>
  <c r="E13" i="1"/>
  <c r="C16" i="1"/>
  <c r="B16" i="1"/>
  <c r="C15" i="1"/>
  <c r="B15" i="1"/>
  <c r="C14" i="1"/>
  <c r="B14" i="1"/>
  <c r="C13" i="1"/>
  <c r="B13" i="1"/>
  <c r="I22" i="4" l="1"/>
  <c r="I20" i="4"/>
  <c r="D20" i="4"/>
  <c r="H23" i="2"/>
  <c r="H25" i="2" s="1"/>
  <c r="F21" i="2"/>
  <c r="F20" i="2"/>
  <c r="F19" i="2"/>
  <c r="G21" i="1"/>
  <c r="B37" i="1"/>
  <c r="H9" i="1"/>
</calcChain>
</file>

<file path=xl/sharedStrings.xml><?xml version="1.0" encoding="utf-8"?>
<sst xmlns="http://schemas.openxmlformats.org/spreadsheetml/2006/main" count="372" uniqueCount="178">
  <si>
    <t>Status Quo</t>
  </si>
  <si>
    <t>New Tech A</t>
  </si>
  <si>
    <t>New Tech B</t>
  </si>
  <si>
    <t>New Tech C</t>
  </si>
  <si>
    <t>Strong</t>
  </si>
  <si>
    <t>Weak</t>
  </si>
  <si>
    <t>Costs</t>
  </si>
  <si>
    <t>State of Economy</t>
  </si>
  <si>
    <t>Model 1</t>
  </si>
  <si>
    <t>Model 2</t>
  </si>
  <si>
    <t>Model 3</t>
  </si>
  <si>
    <t>Model 4</t>
  </si>
  <si>
    <t>Hrs Available</t>
  </si>
  <si>
    <t>Stage 1</t>
  </si>
  <si>
    <t>Stage 2</t>
  </si>
  <si>
    <t>Stage 3</t>
  </si>
  <si>
    <t>Hours Required per unit</t>
  </si>
  <si>
    <t>Contract Cost</t>
  </si>
  <si>
    <t>million</t>
  </si>
  <si>
    <t>High-Level Performance</t>
  </si>
  <si>
    <t>Non-High-Level Performance</t>
  </si>
  <si>
    <t>Probability of High Level Performance</t>
  </si>
  <si>
    <t>Chance Contract is Accepted</t>
  </si>
  <si>
    <t>Input Data</t>
  </si>
  <si>
    <t>Contribution Margin</t>
  </si>
  <si>
    <t>Phoenix Heat Contract Decision</t>
  </si>
  <si>
    <t>Company K Warehouse Location</t>
  </si>
  <si>
    <t>x</t>
  </si>
  <si>
    <t>y</t>
  </si>
  <si>
    <t>Pop Served</t>
  </si>
  <si>
    <t>Store 1</t>
  </si>
  <si>
    <t>Store 2</t>
  </si>
  <si>
    <t>Store 3</t>
  </si>
  <si>
    <t>Store 4</t>
  </si>
  <si>
    <t>Sun Country Industrial Production Plan</t>
  </si>
  <si>
    <t>Ant Products Fab New Technology Decision</t>
  </si>
  <si>
    <t>Payoff table</t>
  </si>
  <si>
    <t>Events</t>
  </si>
  <si>
    <t>Decisions</t>
  </si>
  <si>
    <t>Strong economy</t>
  </si>
  <si>
    <t>Weak economy</t>
  </si>
  <si>
    <t>Aggressive (Maximax)</t>
  </si>
  <si>
    <t>Best Decision</t>
  </si>
  <si>
    <t>Decision</t>
  </si>
  <si>
    <t>Regret table</t>
  </si>
  <si>
    <t>Regret</t>
  </si>
  <si>
    <t>Probabilities</t>
  </si>
  <si>
    <t>EMV</t>
  </si>
  <si>
    <t>Answer a:-</t>
  </si>
  <si>
    <t>Answer b:-</t>
  </si>
  <si>
    <t>EV with PI</t>
  </si>
  <si>
    <t>Answer c:-</t>
  </si>
  <si>
    <t>Answer d:-</t>
  </si>
  <si>
    <t>Probabilities :-</t>
  </si>
  <si>
    <t>Decision Variables:-</t>
  </si>
  <si>
    <t>&lt;=</t>
  </si>
  <si>
    <t>Total contribution margin</t>
  </si>
  <si>
    <t>Microsoft Excel 16.0 Answer Report</t>
  </si>
  <si>
    <t>Worksheet: [final_Praveen Kumar_Pratheek.xlsx]SCI</t>
  </si>
  <si>
    <t>Report Created: 3/15/2022 1:37:30 PM</t>
  </si>
  <si>
    <t>Result: Solver found a solution.  All Constraints and optimality conditions are satisfied.</t>
  </si>
  <si>
    <t>Solver Engine</t>
  </si>
  <si>
    <t>Engine: Simplex LP</t>
  </si>
  <si>
    <t>Solution Time: 0.015 Seconds.</t>
  </si>
  <si>
    <t>Iterations: 3 Subproblems: 2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</si>
  <si>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</si>
  <si>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</si>
  <si>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</si>
  <si>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</si>
  <si>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</si>
  <si>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</si>
  <si>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</si>
  <si>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</si>
  <si>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</si>
  <si>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</si>
  <si>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</si>
  <si>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</si>
  <si>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</si>
  <si>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</si>
  <si>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</si>
  <si>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$H$23</t>
  </si>
  <si>
    <t>Total contribution margin Hrs Available</t>
  </si>
  <si>
    <t>$B$14</t>
  </si>
  <si>
    <t>Amout produced Model 1</t>
  </si>
  <si>
    <t>Contin</t>
  </si>
  <si>
    <t>$C$14</t>
  </si>
  <si>
    <t>Amout produced Model 2</t>
  </si>
  <si>
    <t>$D$14</t>
  </si>
  <si>
    <t>Amout produced Model 3</t>
  </si>
  <si>
    <t>$E$14</t>
  </si>
  <si>
    <t>Amout produced Model 4</t>
  </si>
  <si>
    <t>$F$19</t>
  </si>
  <si>
    <t>Stage 1 Hrs Available</t>
  </si>
  <si>
    <t>$F$19&lt;=$H$19</t>
  </si>
  <si>
    <t>Not Binding</t>
  </si>
  <si>
    <t>$F$20</t>
  </si>
  <si>
    <t>Stage 2 Hrs Available</t>
  </si>
  <si>
    <t>$F$20&lt;=$H$20</t>
  </si>
  <si>
    <t>$F$21</t>
  </si>
  <si>
    <t>Stage 3 Hrs Available</t>
  </si>
  <si>
    <t>$F$21&lt;=$H$21</t>
  </si>
  <si>
    <t>Binding</t>
  </si>
  <si>
    <t>$B$14&gt;=$B$16</t>
  </si>
  <si>
    <t>$C$14&gt;=$C$16</t>
  </si>
  <si>
    <t>$D$14&gt;=$D$16</t>
  </si>
  <si>
    <t>$E$14&gt;=$E$16</t>
  </si>
  <si>
    <t>$B$14:$E$14=Integer</t>
  </si>
  <si>
    <t>&gt;=</t>
  </si>
  <si>
    <t>Amount produced</t>
  </si>
  <si>
    <t>Is produced</t>
  </si>
  <si>
    <t>Answer a,b:-</t>
  </si>
  <si>
    <t>Total profit</t>
  </si>
  <si>
    <t>Result: Solver has converged to the current solution.  All Constraints are satisfied.</t>
  </si>
  <si>
    <t>Engine: GRG Nonlinear</t>
  </si>
  <si>
    <t xml:space="preserve"> Convergence 0.0001, Population Size 100, Random Seed 0, Derivatives Forward, Require Bounds</t>
  </si>
  <si>
    <t>$H$25</t>
  </si>
  <si>
    <t>Total profit Hrs Available</t>
  </si>
  <si>
    <t>Amount produced Model 1</t>
  </si>
  <si>
    <t>Amount produced Model 2</t>
  </si>
  <si>
    <t>Amount produced Model 3</t>
  </si>
  <si>
    <t>Amount produced Model 4</t>
  </si>
  <si>
    <t>$B$17</t>
  </si>
  <si>
    <t>Is produced &gt;=</t>
  </si>
  <si>
    <t>$C$17</t>
  </si>
  <si>
    <t>$D$17</t>
  </si>
  <si>
    <t>$E$17</t>
  </si>
  <si>
    <t>$B$17:$E$17=Binary</t>
  </si>
  <si>
    <t>Binary</t>
  </si>
  <si>
    <t>Report Created: 3/15/2022 2:03:23 PM</t>
  </si>
  <si>
    <t>Result: Solver found an integer solution within tolerance.  All Constraints are satisfied.</t>
  </si>
  <si>
    <t>Solution Time: 26.266 Seconds.</t>
  </si>
  <si>
    <t>Iterations: 2 Subproblems: 292</t>
  </si>
  <si>
    <t>$G$17</t>
  </si>
  <si>
    <t>$G$17&gt;=$I$17</t>
  </si>
  <si>
    <t>Decision Variables :-</t>
  </si>
  <si>
    <t>Warehouse location:-</t>
  </si>
  <si>
    <t>Distance</t>
  </si>
  <si>
    <t>Total miles travelled</t>
  </si>
  <si>
    <t>Worksheet: [final_Praveen Kumar_Pratheek.xlsx]Company K</t>
  </si>
  <si>
    <t>Report Created: 3/15/2022 2:18:10 PM</t>
  </si>
  <si>
    <t>Solution Time: 0.062 Seconds.</t>
  </si>
  <si>
    <t>Iterations: 6 Subproblems: 0</t>
  </si>
  <si>
    <t>Objective Cell (Min)</t>
  </si>
  <si>
    <t>NONE</t>
  </si>
  <si>
    <t>$D$20</t>
  </si>
  <si>
    <t>Total miles travelled Pop Served</t>
  </si>
  <si>
    <t>$B$13</t>
  </si>
  <si>
    <t>$C$13</t>
  </si>
  <si>
    <t>Average distance</t>
  </si>
  <si>
    <t>Answer a :-</t>
  </si>
  <si>
    <t>Report Created: 3/15/2022 2:24:50 PM</t>
  </si>
  <si>
    <t>Solution Time: 0.125 Seconds.</t>
  </si>
  <si>
    <t>Iterations: 14 Subproblems: 0</t>
  </si>
  <si>
    <t>$I$20</t>
  </si>
  <si>
    <t>$G$13</t>
  </si>
  <si>
    <t>$H$13</t>
  </si>
  <si>
    <t xml:space="preserve">Likelihood Probabilities </t>
  </si>
  <si>
    <t>(Note these are given)</t>
  </si>
  <si>
    <t>S</t>
  </si>
  <si>
    <t>F</t>
  </si>
  <si>
    <t>G</t>
  </si>
  <si>
    <t>not G</t>
  </si>
  <si>
    <t>Events:</t>
  </si>
  <si>
    <t>S = Anthony performs well</t>
  </si>
  <si>
    <t>G = Workout goes well</t>
  </si>
  <si>
    <t>P(G|S)</t>
  </si>
  <si>
    <t>P(G|F)</t>
  </si>
  <si>
    <t>(Consult recommendation is "Good" or "Not Good")</t>
  </si>
  <si>
    <t>Success (overall)</t>
  </si>
  <si>
    <t>"Good" given Workout goes well</t>
  </si>
  <si>
    <t>"Good" given Workout is bad</t>
  </si>
  <si>
    <t>Probability Calculations</t>
  </si>
  <si>
    <t>Prior Probabilities</t>
  </si>
  <si>
    <t>Joint Probabilities</t>
  </si>
  <si>
    <t>Marginal of G</t>
  </si>
  <si>
    <t>Marginal of S</t>
  </si>
  <si>
    <t>Posterior Probabilities</t>
  </si>
  <si>
    <t>not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</si>
</sst>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164" formatCode="&quot;$&quot;#,##0.0"/>
    <numFmt numFmtId="165" formatCode="&quot;$&quot;#,##0"/>
    <numFmt numFmtId="166" formatCode="&quot;$&quot;#,##0.00"/>
    <numFmt numFmtId="167" formatCode="0.0"/>
    <numFmt numFmtId="168" formatCode="0.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31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9" fontId="0" fillId="0" borderId="0" xfId="1" applyFont="1" applyFill="1" applyBorder="1" applyAlignment="1">
      <alignment horizontal="center" vertical="center" wrapText="1"/>
    </xf>
    <xf numFmtId="9" fontId="0" fillId="0" borderId="0" xfId="1" applyFon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2" applyFont="1"/>
    <xf numFmtId="166" fontId="1" fillId="0" borderId="0" xfId="2" applyNumberFormat="1" applyFont="1" applyAlignment="1">
      <alignment horizontal="center"/>
    </xf>
    <xf numFmtId="0" fontId="1" fillId="0" borderId="0" xfId="2" applyFont="1" applyAlignment="1">
      <alignment horizontal="center"/>
    </xf>
    <xf numFmtId="167" fontId="1" fillId="0" borderId="0" xfId="2" applyNumberFormat="1" applyFont="1" applyAlignment="1">
      <alignment horizontal="center"/>
    </xf>
    <xf numFmtId="1" fontId="1" fillId="0" borderId="0" xfId="2" applyNumberFormat="1" applyFont="1" applyAlignment="1">
      <alignment horizontal="center"/>
    </xf>
    <xf numFmtId="6" fontId="0" fillId="0" borderId="0" xfId="0" applyNumberFormat="1"/>
    <xf numFmtId="0" fontId="0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2" xfId="0" applyFill="1" applyBorder="1" applyAlignment="1"/>
    <xf numFmtId="0" fontId="4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0" fillId="3" borderId="0" xfId="0" applyFill="1"/>
    <xf numFmtId="0" fontId="2" fillId="0" borderId="0" xfId="0" applyFont="1" applyAlignment="1">
      <alignment horizontal="right"/>
    </xf>
    <xf numFmtId="0" fontId="4" fillId="0" borderId="1" xfId="0" applyFont="1" applyFill="1" applyBorder="1" applyAlignment="1">
      <alignment horizontal="centerContinuous"/>
    </xf>
    <xf numFmtId="0" fontId="0" fillId="0" borderId="0" xfId="0" applyAlignment="1">
      <alignment horizontal="right"/>
    </xf>
    <xf numFmtId="9" fontId="0" fillId="0" borderId="0" xfId="0" applyNumberFormat="1"/>
    <xf numFmtId="0" fontId="0" fillId="0" borderId="0" xfId="0" applyAlignment="1">
      <alignment wrapText="1"/>
    </xf>
    <xf numFmtId="168" fontId="0" fillId="0" borderId="0" xfId="0" applyNumberFormat="1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5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C270ECB-E5D8-442B-A4D7-E6041AB319A5}"/>
            </a:ext>
          </a:extLst>
        </xdr:cNvPr>
        <xdr:cNvSpPr txBox="1"/>
      </xdr:nvSpPr>
      <xdr:spPr>
        <a:xfrm>
          <a:off x="5924973" y="1323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C270ECB-E5D8-442B-A4D7-E6041AB319A5}"/>
            </a:ext>
          </a:extLst>
        </xdr:cNvPr>
        <xdr:cNvSpPr txBox="1"/>
      </xdr:nvSpPr>
      <xdr:spPr>
        <a:xfrm>
          <a:off x="3990975" y="95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48" workbookViewId="0">
      <selection activeCell="C55" sqref="C55"/>
    </sheetView>
  </sheetViews>
  <sheetFormatPr defaultRowHeight="15" x14ac:dyDescent="0.25"/>
  <cols>
    <col min="1" max="1" width="18.42578125" customWidth="1"/>
    <col min="2" max="2" width="15.5703125" customWidth="1"/>
    <col min="3" max="5" width="12.7109375" customWidth="1"/>
    <col min="6" max="6" width="12.28515625" customWidth="1"/>
    <col min="7" max="7" width="12.42578125" customWidth="1"/>
  </cols>
  <sheetData>
    <row r="1" spans="1:8" x14ac:dyDescent="0.25">
      <c r="A1" s="1" t="s">
        <v>35</v>
      </c>
    </row>
    <row r="3" spans="1:8" x14ac:dyDescent="0.25">
      <c r="A3" s="2" t="s">
        <v>7</v>
      </c>
      <c r="B3" s="2" t="s">
        <v>0</v>
      </c>
      <c r="C3" s="2" t="s">
        <v>1</v>
      </c>
      <c r="D3" s="2" t="s">
        <v>2</v>
      </c>
      <c r="E3" s="2" t="s">
        <v>3</v>
      </c>
      <c r="F3" s="2"/>
    </row>
    <row r="4" spans="1:8" x14ac:dyDescent="0.25">
      <c r="A4" s="2" t="s">
        <v>4</v>
      </c>
      <c r="B4" s="3">
        <v>2</v>
      </c>
      <c r="C4" s="3">
        <v>7</v>
      </c>
      <c r="D4" s="3">
        <v>10</v>
      </c>
      <c r="E4" s="3">
        <v>12.5</v>
      </c>
      <c r="F4" s="4"/>
    </row>
    <row r="5" spans="1:8" x14ac:dyDescent="0.25">
      <c r="A5" s="2" t="s">
        <v>5</v>
      </c>
      <c r="B5" s="3">
        <v>0.5</v>
      </c>
      <c r="C5" s="3">
        <v>-1</v>
      </c>
      <c r="D5" s="3">
        <v>-2</v>
      </c>
      <c r="E5" s="3">
        <v>-3</v>
      </c>
      <c r="F5" s="5"/>
    </row>
    <row r="6" spans="1:8" x14ac:dyDescent="0.25">
      <c r="B6" s="6"/>
      <c r="C6" s="6"/>
      <c r="D6" s="6"/>
      <c r="E6" s="6"/>
      <c r="F6" s="7"/>
    </row>
    <row r="7" spans="1:8" x14ac:dyDescent="0.25">
      <c r="A7" s="2" t="s">
        <v>6</v>
      </c>
      <c r="B7" s="8">
        <v>0.3</v>
      </c>
      <c r="C7" s="8">
        <v>2</v>
      </c>
      <c r="D7" s="8">
        <v>2.2000000000000002</v>
      </c>
      <c r="E7" s="8">
        <v>3</v>
      </c>
      <c r="F7" s="7"/>
    </row>
    <row r="9" spans="1:8" x14ac:dyDescent="0.25">
      <c r="A9" s="1" t="s">
        <v>48</v>
      </c>
      <c r="G9" s="1" t="s">
        <v>51</v>
      </c>
      <c r="H9">
        <f>H12-G19</f>
        <v>2.4800000000000004</v>
      </c>
    </row>
    <row r="10" spans="1:8" x14ac:dyDescent="0.25">
      <c r="A10" s="1" t="s">
        <v>46</v>
      </c>
      <c r="B10">
        <v>0.6</v>
      </c>
      <c r="C10">
        <f>1-B10</f>
        <v>0.4</v>
      </c>
    </row>
    <row r="11" spans="1:8" x14ac:dyDescent="0.25">
      <c r="A11" s="1" t="s">
        <v>36</v>
      </c>
      <c r="C11" s="1" t="s">
        <v>37</v>
      </c>
      <c r="E11" s="1" t="s">
        <v>41</v>
      </c>
      <c r="G11" s="1" t="s">
        <v>47</v>
      </c>
      <c r="H11" s="1" t="s">
        <v>50</v>
      </c>
    </row>
    <row r="12" spans="1:8" x14ac:dyDescent="0.25">
      <c r="A12" s="1" t="s">
        <v>38</v>
      </c>
      <c r="B12" t="s">
        <v>39</v>
      </c>
      <c r="C12" t="s">
        <v>40</v>
      </c>
      <c r="H12" s="1">
        <f>0.6*9.5+0.4*0.2</f>
        <v>5.78</v>
      </c>
    </row>
    <row r="13" spans="1:8" x14ac:dyDescent="0.25">
      <c r="A13" s="16" t="s">
        <v>0</v>
      </c>
      <c r="B13">
        <f>-0.3+2</f>
        <v>1.7</v>
      </c>
      <c r="C13">
        <f>-0.3+0.5</f>
        <v>0.2</v>
      </c>
      <c r="E13">
        <f>MAX(B13:C13)</f>
        <v>1.7</v>
      </c>
      <c r="G13">
        <f>SUMPRODUCT($B$10:$C$10,B13:C13)</f>
        <v>1.1000000000000001</v>
      </c>
    </row>
    <row r="14" spans="1:8" x14ac:dyDescent="0.25">
      <c r="A14" t="s">
        <v>1</v>
      </c>
      <c r="B14">
        <f>-2+7</f>
        <v>5</v>
      </c>
      <c r="C14">
        <f>-2-1</f>
        <v>-3</v>
      </c>
      <c r="E14">
        <f t="shared" ref="E14:E16" si="0">MAX(B14:C14)</f>
        <v>5</v>
      </c>
      <c r="G14">
        <f t="shared" ref="G14:G16" si="1">SUMPRODUCT($B$10:$C$10,B14:C14)</f>
        <v>1.7999999999999998</v>
      </c>
    </row>
    <row r="15" spans="1:8" x14ac:dyDescent="0.25">
      <c r="A15" s="16" t="s">
        <v>2</v>
      </c>
      <c r="B15">
        <f>-2.2+10</f>
        <v>7.8</v>
      </c>
      <c r="C15">
        <f>-2.2-2</f>
        <v>-4.2</v>
      </c>
      <c r="E15">
        <f t="shared" si="0"/>
        <v>7.8</v>
      </c>
      <c r="G15">
        <f t="shared" si="1"/>
        <v>2.9999999999999996</v>
      </c>
    </row>
    <row r="16" spans="1:8" x14ac:dyDescent="0.25">
      <c r="A16" t="s">
        <v>3</v>
      </c>
      <c r="B16">
        <f>-3+12.5</f>
        <v>9.5</v>
      </c>
      <c r="C16">
        <f>-3-3</f>
        <v>-6</v>
      </c>
      <c r="E16">
        <f t="shared" si="0"/>
        <v>9.5</v>
      </c>
      <c r="G16">
        <f t="shared" si="1"/>
        <v>3.3</v>
      </c>
    </row>
    <row r="18" spans="1:8" x14ac:dyDescent="0.25">
      <c r="E18" s="17" t="s">
        <v>42</v>
      </c>
      <c r="G18" s="17" t="s">
        <v>42</v>
      </c>
    </row>
    <row r="19" spans="1:8" x14ac:dyDescent="0.25">
      <c r="E19" s="18">
        <f>MAX(E13:E16)</f>
        <v>9.5</v>
      </c>
      <c r="G19" s="18">
        <f>MAX(G13:G16)</f>
        <v>3.3</v>
      </c>
      <c r="H19" s="1" t="s">
        <v>47</v>
      </c>
    </row>
    <row r="20" spans="1:8" x14ac:dyDescent="0.25">
      <c r="E20" s="17" t="s">
        <v>43</v>
      </c>
      <c r="G20" s="17" t="s">
        <v>43</v>
      </c>
    </row>
    <row r="21" spans="1:8" x14ac:dyDescent="0.25">
      <c r="E21" s="18" t="str">
        <f>INDEX($A$13:$A$16,MATCH(E19,E13:E16))</f>
        <v>New Tech C</v>
      </c>
      <c r="G21" s="18" t="str">
        <f>INDEX($A$13:$A$16,MATCH(G19,G13:G16))</f>
        <v>New Tech C</v>
      </c>
    </row>
    <row r="22" spans="1:8" x14ac:dyDescent="0.25">
      <c r="A22" s="1" t="s">
        <v>49</v>
      </c>
    </row>
    <row r="23" spans="1:8" x14ac:dyDescent="0.25">
      <c r="A23" s="1" t="s">
        <v>44</v>
      </c>
      <c r="C23" s="1" t="s">
        <v>37</v>
      </c>
      <c r="E23" s="1" t="s">
        <v>45</v>
      </c>
    </row>
    <row r="24" spans="1:8" x14ac:dyDescent="0.25">
      <c r="A24" s="1" t="s">
        <v>38</v>
      </c>
      <c r="B24" t="s">
        <v>39</v>
      </c>
      <c r="C24" t="s">
        <v>40</v>
      </c>
    </row>
    <row r="25" spans="1:8" x14ac:dyDescent="0.25">
      <c r="A25" s="16" t="s">
        <v>0</v>
      </c>
      <c r="B25">
        <f>B13-MAX(B$13:B$16)</f>
        <v>-7.8</v>
      </c>
      <c r="C25">
        <f>C13-MAX(C$13:C$16)</f>
        <v>0</v>
      </c>
      <c r="E25">
        <f>MAX(B25:C25)</f>
        <v>0</v>
      </c>
    </row>
    <row r="26" spans="1:8" x14ac:dyDescent="0.25">
      <c r="A26" t="s">
        <v>1</v>
      </c>
      <c r="B26">
        <f t="shared" ref="B26:C28" si="2">B14-MAX(B$13:B$16)</f>
        <v>-4.5</v>
      </c>
      <c r="C26">
        <f t="shared" si="2"/>
        <v>-3.2</v>
      </c>
      <c r="E26">
        <f t="shared" ref="E26:E28" si="3">MAX(B26:C26)</f>
        <v>-3.2</v>
      </c>
    </row>
    <row r="27" spans="1:8" x14ac:dyDescent="0.25">
      <c r="A27" s="16" t="s">
        <v>2</v>
      </c>
      <c r="B27">
        <f t="shared" si="2"/>
        <v>-1.7000000000000002</v>
      </c>
      <c r="C27">
        <f t="shared" si="2"/>
        <v>-4.4000000000000004</v>
      </c>
      <c r="E27">
        <f t="shared" si="3"/>
        <v>-1.7000000000000002</v>
      </c>
    </row>
    <row r="28" spans="1:8" x14ac:dyDescent="0.25">
      <c r="A28" t="s">
        <v>3</v>
      </c>
      <c r="B28">
        <f t="shared" si="2"/>
        <v>0</v>
      </c>
      <c r="C28">
        <f t="shared" si="2"/>
        <v>-6.2</v>
      </c>
      <c r="E28">
        <f t="shared" si="3"/>
        <v>0</v>
      </c>
    </row>
    <row r="30" spans="1:8" x14ac:dyDescent="0.25">
      <c r="E30" s="17" t="s">
        <v>42</v>
      </c>
    </row>
    <row r="31" spans="1:8" x14ac:dyDescent="0.25">
      <c r="E31" s="18">
        <f>MIN(E25:E28)</f>
        <v>-3.2</v>
      </c>
    </row>
    <row r="32" spans="1:8" x14ac:dyDescent="0.25">
      <c r="E32" s="17" t="s">
        <v>43</v>
      </c>
    </row>
    <row r="33" spans="1:5" x14ac:dyDescent="0.25">
      <c r="E33" s="18" t="str">
        <f>INDEX(A25:A28,MATCH(E31,E25:E28))</f>
        <v>New Tech A</v>
      </c>
    </row>
    <row r="35" spans="1:5" x14ac:dyDescent="0.25">
      <c r="A35" s="1" t="s">
        <v>52</v>
      </c>
    </row>
    <row r="36" spans="1:5" x14ac:dyDescent="0.25">
      <c r="A36" s="1" t="s">
        <v>53</v>
      </c>
    </row>
    <row r="37" spans="1:5" x14ac:dyDescent="0.25">
      <c r="A37" s="1"/>
      <c r="B37">
        <f>G19</f>
        <v>3.3</v>
      </c>
    </row>
    <row r="38" spans="1:5" x14ac:dyDescent="0.25">
      <c r="A38">
        <v>0</v>
      </c>
      <c r="B38">
        <f t="dataTable" ref="B38:B58" dt2D="0" dtr="0" r1="B10"/>
        <v>0.2</v>
      </c>
    </row>
    <row r="39" spans="1:5" x14ac:dyDescent="0.25">
      <c r="A39">
        <v>0.05</v>
      </c>
      <c r="B39">
        <v>0.27500000000000002</v>
      </c>
    </row>
    <row r="40" spans="1:5" x14ac:dyDescent="0.25">
      <c r="A40">
        <v>0.1</v>
      </c>
      <c r="B40">
        <v>0.35000000000000003</v>
      </c>
    </row>
    <row r="41" spans="1:5" x14ac:dyDescent="0.25">
      <c r="A41">
        <v>0.15</v>
      </c>
      <c r="B41">
        <v>0.42500000000000004</v>
      </c>
    </row>
    <row r="42" spans="1:5" x14ac:dyDescent="0.25">
      <c r="A42">
        <v>0.2</v>
      </c>
      <c r="B42">
        <v>0.5</v>
      </c>
    </row>
    <row r="43" spans="1:5" x14ac:dyDescent="0.25">
      <c r="A43">
        <v>0.25</v>
      </c>
      <c r="B43">
        <v>0.57499999999999996</v>
      </c>
    </row>
    <row r="44" spans="1:5" x14ac:dyDescent="0.25">
      <c r="A44">
        <v>0.3</v>
      </c>
      <c r="B44">
        <v>0.65</v>
      </c>
    </row>
    <row r="45" spans="1:5" x14ac:dyDescent="0.25">
      <c r="A45">
        <v>0.35</v>
      </c>
      <c r="B45">
        <v>0.72499999999999998</v>
      </c>
    </row>
    <row r="46" spans="1:5" x14ac:dyDescent="0.25">
      <c r="A46">
        <v>0.4</v>
      </c>
      <c r="B46">
        <v>0.8</v>
      </c>
    </row>
    <row r="47" spans="1:5" x14ac:dyDescent="0.25">
      <c r="A47">
        <v>0.45</v>
      </c>
      <c r="B47">
        <v>1.1999999999999993</v>
      </c>
    </row>
    <row r="48" spans="1:5" x14ac:dyDescent="0.25">
      <c r="A48">
        <v>0.5</v>
      </c>
      <c r="B48">
        <v>1.7999999999999998</v>
      </c>
    </row>
    <row r="49" spans="1:2" x14ac:dyDescent="0.25">
      <c r="A49">
        <v>0.55000000000000004</v>
      </c>
      <c r="B49">
        <v>2.5250000000000008</v>
      </c>
    </row>
    <row r="50" spans="1:2" x14ac:dyDescent="0.25">
      <c r="A50">
        <v>0.6</v>
      </c>
      <c r="B50">
        <v>3.3</v>
      </c>
    </row>
    <row r="51" spans="1:2" x14ac:dyDescent="0.25">
      <c r="A51">
        <v>0.65</v>
      </c>
      <c r="B51">
        <v>4.0750000000000002</v>
      </c>
    </row>
    <row r="52" spans="1:2" x14ac:dyDescent="0.25">
      <c r="A52">
        <v>0.7</v>
      </c>
      <c r="B52">
        <v>4.8499999999999996</v>
      </c>
    </row>
    <row r="53" spans="1:2" x14ac:dyDescent="0.25">
      <c r="A53">
        <v>0.75</v>
      </c>
      <c r="B53">
        <v>5.625</v>
      </c>
    </row>
    <row r="54" spans="1:2" x14ac:dyDescent="0.25">
      <c r="A54">
        <v>0.8</v>
      </c>
      <c r="B54">
        <v>6.4</v>
      </c>
    </row>
    <row r="55" spans="1:2" x14ac:dyDescent="0.25">
      <c r="A55">
        <v>0.85</v>
      </c>
      <c r="B55">
        <v>7.1749999999999989</v>
      </c>
    </row>
    <row r="56" spans="1:2" x14ac:dyDescent="0.25">
      <c r="A56">
        <v>0.9</v>
      </c>
      <c r="B56">
        <v>7.9500000000000011</v>
      </c>
    </row>
    <row r="57" spans="1:2" x14ac:dyDescent="0.25">
      <c r="A57">
        <v>0.95</v>
      </c>
      <c r="B57">
        <v>8.7249999999999996</v>
      </c>
    </row>
    <row r="58" spans="1:2" x14ac:dyDescent="0.25">
      <c r="A58">
        <v>1</v>
      </c>
      <c r="B58">
        <v>9.5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showGridLines="0" workbookViewId="0"/>
  </sheetViews>
  <sheetFormatPr defaultRowHeight="15" x14ac:dyDescent="0.25"/>
  <cols>
    <col min="1" max="1" width="2.28515625" customWidth="1"/>
    <col min="2" max="2" width="19.42578125" customWidth="1"/>
    <col min="3" max="3" width="36.28515625" bestFit="1" customWidth="1"/>
    <col min="4" max="5" width="13.7109375" bestFit="1" customWidth="1"/>
    <col min="6" max="6" width="11.42578125" customWidth="1"/>
    <col min="7" max="7" width="5.42578125" customWidth="1"/>
  </cols>
  <sheetData>
    <row r="1" spans="1:5" x14ac:dyDescent="0.25">
      <c r="A1" s="1" t="s">
        <v>57</v>
      </c>
    </row>
    <row r="2" spans="1:5" x14ac:dyDescent="0.25">
      <c r="A2" s="1" t="s">
        <v>58</v>
      </c>
    </row>
    <row r="3" spans="1:5" x14ac:dyDescent="0.25">
      <c r="A3" s="1" t="s">
        <v>59</v>
      </c>
    </row>
    <row r="4" spans="1:5" x14ac:dyDescent="0.25">
      <c r="A4" s="1" t="s">
        <v>60</v>
      </c>
    </row>
    <row r="5" spans="1:5" x14ac:dyDescent="0.25">
      <c r="A5" s="1" t="s">
        <v>61</v>
      </c>
    </row>
    <row r="6" spans="1:5" x14ac:dyDescent="0.25">
      <c r="A6" s="1"/>
      <c r="B6" t="s">
        <v>62</v>
      </c>
    </row>
    <row r="7" spans="1:5" x14ac:dyDescent="0.25">
      <c r="A7" s="1"/>
      <c r="B7" t="s">
        <v>63</v>
      </c>
    </row>
    <row r="8" spans="1:5" x14ac:dyDescent="0.25">
      <c r="A8" s="1"/>
      <c r="B8" t="s">
        <v>64</v>
      </c>
    </row>
    <row r="9" spans="1:5" x14ac:dyDescent="0.25">
      <c r="A9" s="1" t="s">
        <v>65</v>
      </c>
    </row>
    <row r="10" spans="1:5" x14ac:dyDescent="0.25">
      <c r="B10" t="s">
        <v>66</v>
      </c>
    </row>
    <row r="11" spans="1:5" x14ac:dyDescent="0.25">
      <c r="B11" t="s">
        <v>67</v>
      </c>
    </row>
    <row r="14" spans="1:5" ht="15.75" thickBot="1" x14ac:dyDescent="0.3">
      <c r="A14" t="s">
        <v>68</v>
      </c>
    </row>
    <row r="15" spans="1:5" ht="15.75" thickBot="1" x14ac:dyDescent="0.3">
      <c r="B15" s="20" t="s">
        <v>69</v>
      </c>
      <c r="C15" s="20" t="s">
        <v>70</v>
      </c>
      <c r="D15" s="20" t="s">
        <v>71</v>
      </c>
      <c r="E15" s="20" t="s">
        <v>72</v>
      </c>
    </row>
    <row r="16" spans="1:5" ht="15.75" thickBot="1" x14ac:dyDescent="0.3">
      <c r="B16" s="19" t="s">
        <v>80</v>
      </c>
      <c r="C16" s="19" t="s">
        <v>81</v>
      </c>
      <c r="D16" s="22">
        <v>37.5</v>
      </c>
      <c r="E16" s="22">
        <v>341.1</v>
      </c>
    </row>
    <row r="19" spans="1:7" ht="15.75" thickBot="1" x14ac:dyDescent="0.3">
      <c r="A19" t="s">
        <v>73</v>
      </c>
    </row>
    <row r="20" spans="1:7" ht="15.75" thickBot="1" x14ac:dyDescent="0.3">
      <c r="B20" s="20" t="s">
        <v>69</v>
      </c>
      <c r="C20" s="20" t="s">
        <v>70</v>
      </c>
      <c r="D20" s="20" t="s">
        <v>71</v>
      </c>
      <c r="E20" s="20" t="s">
        <v>72</v>
      </c>
      <c r="F20" s="20" t="s">
        <v>74</v>
      </c>
    </row>
    <row r="21" spans="1:7" x14ac:dyDescent="0.25">
      <c r="B21" s="21" t="s">
        <v>82</v>
      </c>
      <c r="C21" s="21" t="s">
        <v>83</v>
      </c>
      <c r="D21" s="23">
        <v>1</v>
      </c>
      <c r="E21" s="23">
        <v>5</v>
      </c>
      <c r="F21" s="21" t="s">
        <v>74</v>
      </c>
    </row>
    <row r="22" spans="1:7" x14ac:dyDescent="0.25">
      <c r="B22" s="21" t="s">
        <v>85</v>
      </c>
      <c r="C22" s="21" t="s">
        <v>86</v>
      </c>
      <c r="D22" s="23">
        <v>1</v>
      </c>
      <c r="E22" s="23">
        <v>5</v>
      </c>
      <c r="F22" s="21" t="s">
        <v>74</v>
      </c>
    </row>
    <row r="23" spans="1:7" x14ac:dyDescent="0.25">
      <c r="B23" s="21" t="s">
        <v>87</v>
      </c>
      <c r="C23" s="21" t="s">
        <v>88</v>
      </c>
      <c r="D23" s="23">
        <v>1</v>
      </c>
      <c r="E23" s="23">
        <v>19</v>
      </c>
      <c r="F23" s="21" t="s">
        <v>74</v>
      </c>
    </row>
    <row r="24" spans="1:7" ht="15.75" thickBot="1" x14ac:dyDescent="0.3">
      <c r="B24" s="19" t="s">
        <v>89</v>
      </c>
      <c r="C24" s="19" t="s">
        <v>90</v>
      </c>
      <c r="D24" s="22">
        <v>1</v>
      </c>
      <c r="E24" s="22">
        <v>6</v>
      </c>
      <c r="F24" s="19" t="s">
        <v>74</v>
      </c>
    </row>
    <row r="27" spans="1:7" ht="15.75" thickBot="1" x14ac:dyDescent="0.3">
      <c r="A27" t="s">
        <v>75</v>
      </c>
    </row>
    <row r="28" spans="1:7" ht="15.75" thickBot="1" x14ac:dyDescent="0.3">
      <c r="B28" s="20" t="s">
        <v>69</v>
      </c>
      <c r="C28" s="20" t="s">
        <v>70</v>
      </c>
      <c r="D28" s="20" t="s">
        <v>76</v>
      </c>
      <c r="E28" s="20" t="s">
        <v>77</v>
      </c>
      <c r="F28" s="20" t="s">
        <v>78</v>
      </c>
      <c r="G28" s="20" t="s">
        <v>79</v>
      </c>
    </row>
    <row r="29" spans="1:7" x14ac:dyDescent="0.25">
      <c r="B29" s="21" t="s">
        <v>91</v>
      </c>
      <c r="C29" s="21" t="s">
        <v>92</v>
      </c>
      <c r="D29" s="23">
        <v>59.7</v>
      </c>
      <c r="E29" s="21" t="s">
        <v>93</v>
      </c>
      <c r="F29" s="21" t="s">
        <v>94</v>
      </c>
      <c r="G29" s="21">
        <v>0.29999999999999716</v>
      </c>
    </row>
    <row r="30" spans="1:7" x14ac:dyDescent="0.25">
      <c r="B30" s="21" t="s">
        <v>95</v>
      </c>
      <c r="C30" s="21" t="s">
        <v>96</v>
      </c>
      <c r="D30" s="23">
        <v>53.2</v>
      </c>
      <c r="E30" s="21" t="s">
        <v>97</v>
      </c>
      <c r="F30" s="21" t="s">
        <v>94</v>
      </c>
      <c r="G30" s="21">
        <v>6.7999999999999972</v>
      </c>
    </row>
    <row r="31" spans="1:7" x14ac:dyDescent="0.25">
      <c r="B31" s="21" t="s">
        <v>98</v>
      </c>
      <c r="C31" s="21" t="s">
        <v>99</v>
      </c>
      <c r="D31" s="23">
        <v>75</v>
      </c>
      <c r="E31" s="21" t="s">
        <v>100</v>
      </c>
      <c r="F31" s="21" t="s">
        <v>101</v>
      </c>
      <c r="G31" s="21">
        <v>0</v>
      </c>
    </row>
    <row r="32" spans="1:7" x14ac:dyDescent="0.25">
      <c r="B32" s="21" t="s">
        <v>82</v>
      </c>
      <c r="C32" s="21" t="s">
        <v>83</v>
      </c>
      <c r="D32" s="23">
        <v>5</v>
      </c>
      <c r="E32" s="21" t="s">
        <v>102</v>
      </c>
      <c r="F32" s="21" t="s">
        <v>101</v>
      </c>
      <c r="G32" s="23">
        <v>0</v>
      </c>
    </row>
    <row r="33" spans="2:7" x14ac:dyDescent="0.25">
      <c r="B33" s="21" t="s">
        <v>85</v>
      </c>
      <c r="C33" s="21" t="s">
        <v>86</v>
      </c>
      <c r="D33" s="23">
        <v>5</v>
      </c>
      <c r="E33" s="21" t="s">
        <v>103</v>
      </c>
      <c r="F33" s="21" t="s">
        <v>101</v>
      </c>
      <c r="G33" s="23">
        <v>0</v>
      </c>
    </row>
    <row r="34" spans="2:7" x14ac:dyDescent="0.25">
      <c r="B34" s="21" t="s">
        <v>87</v>
      </c>
      <c r="C34" s="21" t="s">
        <v>88</v>
      </c>
      <c r="D34" s="23">
        <v>19</v>
      </c>
      <c r="E34" s="21" t="s">
        <v>104</v>
      </c>
      <c r="F34" s="21" t="s">
        <v>94</v>
      </c>
      <c r="G34" s="23">
        <v>14</v>
      </c>
    </row>
    <row r="35" spans="2:7" x14ac:dyDescent="0.25">
      <c r="B35" s="21" t="s">
        <v>89</v>
      </c>
      <c r="C35" s="21" t="s">
        <v>90</v>
      </c>
      <c r="D35" s="23">
        <v>6</v>
      </c>
      <c r="E35" s="21" t="s">
        <v>105</v>
      </c>
      <c r="F35" s="21" t="s">
        <v>94</v>
      </c>
      <c r="G35" s="23">
        <v>1</v>
      </c>
    </row>
    <row r="36" spans="2:7" ht="15.75" thickBot="1" x14ac:dyDescent="0.3">
      <c r="B36" s="19" t="s">
        <v>106</v>
      </c>
      <c r="C36" s="19"/>
      <c r="D36" s="19"/>
      <c r="E36" s="19"/>
      <c r="F36" s="19"/>
      <c r="G36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showGridLines="0" workbookViewId="0"/>
  </sheetViews>
  <sheetFormatPr defaultRowHeight="15" x14ac:dyDescent="0.25"/>
  <cols>
    <col min="1" max="1" width="2.28515625" customWidth="1"/>
    <col min="2" max="2" width="19.42578125" customWidth="1"/>
    <col min="3" max="3" width="25" bestFit="1" customWidth="1"/>
    <col min="4" max="4" width="13.7109375" bestFit="1" customWidth="1"/>
    <col min="5" max="5" width="13.42578125" bestFit="1" customWidth="1"/>
    <col min="6" max="6" width="11.42578125" customWidth="1"/>
    <col min="7" max="7" width="5.42578125" customWidth="1"/>
  </cols>
  <sheetData>
    <row r="1" spans="1:5" x14ac:dyDescent="0.25">
      <c r="A1" s="1" t="s">
        <v>57</v>
      </c>
    </row>
    <row r="2" spans="1:5" x14ac:dyDescent="0.25">
      <c r="A2" s="1" t="s">
        <v>58</v>
      </c>
    </row>
    <row r="3" spans="1:5" x14ac:dyDescent="0.25">
      <c r="A3" s="1" t="s">
        <v>128</v>
      </c>
    </row>
    <row r="4" spans="1:5" x14ac:dyDescent="0.25">
      <c r="A4" s="1" t="s">
        <v>129</v>
      </c>
    </row>
    <row r="5" spans="1:5" x14ac:dyDescent="0.25">
      <c r="A5" s="1" t="s">
        <v>61</v>
      </c>
    </row>
    <row r="6" spans="1:5" x14ac:dyDescent="0.25">
      <c r="A6" s="1"/>
      <c r="B6" t="s">
        <v>113</v>
      </c>
    </row>
    <row r="7" spans="1:5" x14ac:dyDescent="0.25">
      <c r="A7" s="1"/>
      <c r="B7" t="s">
        <v>130</v>
      </c>
    </row>
    <row r="8" spans="1:5" x14ac:dyDescent="0.25">
      <c r="A8" s="1"/>
      <c r="B8" t="s">
        <v>131</v>
      </c>
    </row>
    <row r="9" spans="1:5" x14ac:dyDescent="0.25">
      <c r="A9" s="1" t="s">
        <v>65</v>
      </c>
    </row>
    <row r="10" spans="1:5" x14ac:dyDescent="0.25">
      <c r="B10" t="s">
        <v>66</v>
      </c>
    </row>
    <row r="11" spans="1:5" x14ac:dyDescent="0.25">
      <c r="B11" t="s">
        <v>114</v>
      </c>
    </row>
    <row r="12" spans="1:5" x14ac:dyDescent="0.25">
      <c r="B12" t="s">
        <v>67</v>
      </c>
    </row>
    <row r="14" spans="1:5" ht="15.75" thickBot="1" x14ac:dyDescent="0.3">
      <c r="A14" t="s">
        <v>68</v>
      </c>
    </row>
    <row r="15" spans="1:5" ht="15.75" thickBot="1" x14ac:dyDescent="0.3">
      <c r="B15" s="20" t="s">
        <v>69</v>
      </c>
      <c r="C15" s="20" t="s">
        <v>70</v>
      </c>
      <c r="D15" s="20" t="s">
        <v>71</v>
      </c>
      <c r="E15" s="20" t="s">
        <v>72</v>
      </c>
    </row>
    <row r="16" spans="1:5" ht="15.75" thickBot="1" x14ac:dyDescent="0.3">
      <c r="B16" s="19" t="s">
        <v>115</v>
      </c>
      <c r="C16" s="19" t="s">
        <v>116</v>
      </c>
      <c r="D16" s="22">
        <v>283.2</v>
      </c>
      <c r="E16" s="22">
        <v>326.39999999999998</v>
      </c>
    </row>
    <row r="19" spans="1:7" ht="15.75" thickBot="1" x14ac:dyDescent="0.3">
      <c r="A19" t="s">
        <v>73</v>
      </c>
    </row>
    <row r="20" spans="1:7" ht="15.75" thickBot="1" x14ac:dyDescent="0.3">
      <c r="B20" s="20" t="s">
        <v>69</v>
      </c>
      <c r="C20" s="20" t="s">
        <v>70</v>
      </c>
      <c r="D20" s="20" t="s">
        <v>71</v>
      </c>
      <c r="E20" s="20" t="s">
        <v>72</v>
      </c>
      <c r="F20" s="20" t="s">
        <v>74</v>
      </c>
    </row>
    <row r="21" spans="1:7" x14ac:dyDescent="0.25">
      <c r="B21" s="21" t="s">
        <v>82</v>
      </c>
      <c r="C21" s="21" t="s">
        <v>117</v>
      </c>
      <c r="D21" s="23">
        <v>0</v>
      </c>
      <c r="E21" s="23">
        <v>0</v>
      </c>
      <c r="F21" s="21" t="s">
        <v>74</v>
      </c>
    </row>
    <row r="22" spans="1:7" x14ac:dyDescent="0.25">
      <c r="B22" s="21" t="s">
        <v>85</v>
      </c>
      <c r="C22" s="21" t="s">
        <v>118</v>
      </c>
      <c r="D22" s="23">
        <v>0</v>
      </c>
      <c r="E22" s="23">
        <v>0</v>
      </c>
      <c r="F22" s="21" t="s">
        <v>74</v>
      </c>
    </row>
    <row r="23" spans="1:7" x14ac:dyDescent="0.25">
      <c r="B23" s="21" t="s">
        <v>87</v>
      </c>
      <c r="C23" s="21" t="s">
        <v>119</v>
      </c>
      <c r="D23" s="23">
        <v>18</v>
      </c>
      <c r="E23" s="23">
        <v>35</v>
      </c>
      <c r="F23" s="21" t="s">
        <v>74</v>
      </c>
    </row>
    <row r="24" spans="1:7" x14ac:dyDescent="0.25">
      <c r="B24" s="21" t="s">
        <v>89</v>
      </c>
      <c r="C24" s="21" t="s">
        <v>120</v>
      </c>
      <c r="D24" s="23">
        <v>12</v>
      </c>
      <c r="E24" s="23">
        <v>24</v>
      </c>
      <c r="F24" s="21" t="s">
        <v>74</v>
      </c>
    </row>
    <row r="25" spans="1:7" x14ac:dyDescent="0.25">
      <c r="B25" s="21" t="s">
        <v>121</v>
      </c>
      <c r="C25" s="21" t="s">
        <v>122</v>
      </c>
      <c r="D25" s="23">
        <v>0</v>
      </c>
      <c r="E25" s="23">
        <v>0</v>
      </c>
      <c r="F25" s="21" t="s">
        <v>127</v>
      </c>
    </row>
    <row r="26" spans="1:7" x14ac:dyDescent="0.25">
      <c r="B26" s="21" t="s">
        <v>123</v>
      </c>
      <c r="C26" s="21" t="s">
        <v>122</v>
      </c>
      <c r="D26" s="23">
        <v>0</v>
      </c>
      <c r="E26" s="23">
        <v>0</v>
      </c>
      <c r="F26" s="21" t="s">
        <v>127</v>
      </c>
    </row>
    <row r="27" spans="1:7" x14ac:dyDescent="0.25">
      <c r="B27" s="21" t="s">
        <v>124</v>
      </c>
      <c r="C27" s="21" t="s">
        <v>122</v>
      </c>
      <c r="D27" s="23">
        <v>1</v>
      </c>
      <c r="E27" s="23">
        <v>0</v>
      </c>
      <c r="F27" s="21" t="s">
        <v>127</v>
      </c>
    </row>
    <row r="28" spans="1:7" ht="15.75" thickBot="1" x14ac:dyDescent="0.3">
      <c r="B28" s="19" t="s">
        <v>125</v>
      </c>
      <c r="C28" s="19" t="s">
        <v>122</v>
      </c>
      <c r="D28" s="22">
        <v>1</v>
      </c>
      <c r="E28" s="22">
        <v>1</v>
      </c>
      <c r="F28" s="19" t="s">
        <v>127</v>
      </c>
    </row>
    <row r="31" spans="1:7" ht="15.75" thickBot="1" x14ac:dyDescent="0.3">
      <c r="A31" t="s">
        <v>75</v>
      </c>
    </row>
    <row r="32" spans="1:7" ht="15.75" thickBot="1" x14ac:dyDescent="0.3">
      <c r="B32" s="20" t="s">
        <v>69</v>
      </c>
      <c r="C32" s="20" t="s">
        <v>70</v>
      </c>
      <c r="D32" s="20" t="s">
        <v>76</v>
      </c>
      <c r="E32" s="20" t="s">
        <v>77</v>
      </c>
      <c r="F32" s="20" t="s">
        <v>78</v>
      </c>
      <c r="G32" s="20" t="s">
        <v>79</v>
      </c>
    </row>
    <row r="33" spans="2:7" x14ac:dyDescent="0.25">
      <c r="B33" s="21" t="s">
        <v>91</v>
      </c>
      <c r="C33" s="21" t="s">
        <v>92</v>
      </c>
      <c r="D33" s="23">
        <v>50.400000000000006</v>
      </c>
      <c r="E33" s="21" t="s">
        <v>93</v>
      </c>
      <c r="F33" s="21" t="s">
        <v>94</v>
      </c>
      <c r="G33" s="21">
        <v>9.5999999999999943</v>
      </c>
    </row>
    <row r="34" spans="2:7" x14ac:dyDescent="0.25">
      <c r="B34" s="21" t="s">
        <v>95</v>
      </c>
      <c r="C34" s="21" t="s">
        <v>96</v>
      </c>
      <c r="D34" s="23">
        <v>43.2</v>
      </c>
      <c r="E34" s="21" t="s">
        <v>97</v>
      </c>
      <c r="F34" s="21" t="s">
        <v>94</v>
      </c>
      <c r="G34" s="21">
        <v>16.799999999999976</v>
      </c>
    </row>
    <row r="35" spans="2:7" x14ac:dyDescent="0.25">
      <c r="B35" s="21" t="s">
        <v>98</v>
      </c>
      <c r="C35" s="21" t="s">
        <v>99</v>
      </c>
      <c r="D35" s="23">
        <v>74.400000000000006</v>
      </c>
      <c r="E35" s="21" t="s">
        <v>100</v>
      </c>
      <c r="F35" s="21" t="s">
        <v>94</v>
      </c>
      <c r="G35" s="21">
        <v>0.60000000000002274</v>
      </c>
    </row>
    <row r="36" spans="2:7" x14ac:dyDescent="0.25">
      <c r="B36" s="21" t="s">
        <v>132</v>
      </c>
      <c r="C36" s="21" t="s">
        <v>109</v>
      </c>
      <c r="D36" s="23">
        <v>1</v>
      </c>
      <c r="E36" s="21" t="s">
        <v>133</v>
      </c>
      <c r="F36" s="21" t="s">
        <v>101</v>
      </c>
      <c r="G36" s="23">
        <v>0</v>
      </c>
    </row>
    <row r="37" spans="2:7" x14ac:dyDescent="0.25">
      <c r="B37" s="21" t="s">
        <v>106</v>
      </c>
      <c r="C37" s="21"/>
      <c r="D37" s="21"/>
      <c r="E37" s="21"/>
      <c r="F37" s="21"/>
      <c r="G37" s="21"/>
    </row>
    <row r="38" spans="2:7" ht="15.75" thickBot="1" x14ac:dyDescent="0.3">
      <c r="B38" s="19" t="s">
        <v>126</v>
      </c>
      <c r="C38" s="19"/>
      <c r="D38" s="19"/>
      <c r="E38" s="19"/>
      <c r="F38" s="19"/>
      <c r="G38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0" workbookViewId="0">
      <selection activeCell="F22" sqref="F22"/>
    </sheetView>
  </sheetViews>
  <sheetFormatPr defaultRowHeight="15" x14ac:dyDescent="0.25"/>
  <cols>
    <col min="1" max="1" width="23.28515625" bestFit="1" customWidth="1"/>
    <col min="6" max="6" width="12.28515625" bestFit="1" customWidth="1"/>
    <col min="7" max="7" width="11.5703125" customWidth="1"/>
  </cols>
  <sheetData>
    <row r="1" spans="1:10" x14ac:dyDescent="0.25">
      <c r="A1" s="1" t="s">
        <v>34</v>
      </c>
      <c r="B1" s="9"/>
      <c r="C1" s="9"/>
      <c r="D1" s="9"/>
      <c r="E1" s="9"/>
      <c r="F1" s="9"/>
      <c r="G1" s="9"/>
    </row>
    <row r="2" spans="1:10" x14ac:dyDescent="0.25">
      <c r="A2" s="9"/>
      <c r="B2" s="9"/>
      <c r="C2" s="9"/>
      <c r="D2" s="9"/>
      <c r="E2" s="9"/>
      <c r="F2" s="9"/>
      <c r="G2" s="9"/>
    </row>
    <row r="3" spans="1:10" x14ac:dyDescent="0.25">
      <c r="A3" s="9"/>
      <c r="B3" s="12" t="s">
        <v>8</v>
      </c>
      <c r="C3" s="12" t="s">
        <v>9</v>
      </c>
      <c r="D3" s="12" t="s">
        <v>10</v>
      </c>
      <c r="E3" s="12" t="s">
        <v>11</v>
      </c>
      <c r="F3" s="16"/>
      <c r="G3" s="9"/>
    </row>
    <row r="4" spans="1:10" x14ac:dyDescent="0.25">
      <c r="A4" s="10" t="s">
        <v>24</v>
      </c>
      <c r="B4" s="11">
        <v>6.1</v>
      </c>
      <c r="C4" s="11">
        <v>7.8</v>
      </c>
      <c r="D4" s="11">
        <v>10</v>
      </c>
      <c r="E4" s="11">
        <v>13.6</v>
      </c>
      <c r="F4" s="16"/>
      <c r="G4" s="9"/>
    </row>
    <row r="5" spans="1:10" x14ac:dyDescent="0.25">
      <c r="A5" s="10"/>
      <c r="B5" s="11"/>
      <c r="C5" s="11"/>
      <c r="D5" s="11"/>
      <c r="E5" s="11"/>
      <c r="F5" s="16"/>
      <c r="G5" s="9"/>
    </row>
    <row r="6" spans="1:10" x14ac:dyDescent="0.25">
      <c r="A6" s="10" t="s">
        <v>16</v>
      </c>
      <c r="B6" s="12" t="s">
        <v>8</v>
      </c>
      <c r="C6" s="12" t="s">
        <v>9</v>
      </c>
      <c r="D6" s="12" t="s">
        <v>10</v>
      </c>
      <c r="E6" s="12" t="s">
        <v>11</v>
      </c>
      <c r="F6" s="12" t="s">
        <v>12</v>
      </c>
      <c r="G6" s="9"/>
    </row>
    <row r="7" spans="1:10" x14ac:dyDescent="0.25">
      <c r="A7" s="10" t="s">
        <v>13</v>
      </c>
      <c r="B7" s="13">
        <v>1</v>
      </c>
      <c r="C7" s="13">
        <v>1.2</v>
      </c>
      <c r="D7" s="13">
        <v>1.9</v>
      </c>
      <c r="E7" s="13">
        <v>2.1</v>
      </c>
      <c r="F7" s="14">
        <v>60</v>
      </c>
      <c r="G7" s="9"/>
    </row>
    <row r="8" spans="1:10" x14ac:dyDescent="0.25">
      <c r="A8" s="10" t="s">
        <v>14</v>
      </c>
      <c r="B8" s="13">
        <v>0.9</v>
      </c>
      <c r="C8" s="13">
        <v>1.5</v>
      </c>
      <c r="D8" s="13">
        <v>1.6</v>
      </c>
      <c r="E8" s="13">
        <v>1.8</v>
      </c>
      <c r="F8" s="14">
        <v>60</v>
      </c>
      <c r="G8" s="9"/>
    </row>
    <row r="9" spans="1:10" x14ac:dyDescent="0.25">
      <c r="A9" s="10" t="s">
        <v>15</v>
      </c>
      <c r="B9" s="13">
        <v>1.4</v>
      </c>
      <c r="C9" s="13">
        <v>1.9</v>
      </c>
      <c r="D9" s="13">
        <v>2.1</v>
      </c>
      <c r="E9" s="13">
        <v>3.1</v>
      </c>
      <c r="F9" s="14">
        <v>75</v>
      </c>
      <c r="G9" s="9"/>
    </row>
    <row r="10" spans="1:10" x14ac:dyDescent="0.25">
      <c r="F10" s="9"/>
      <c r="G10" s="9"/>
    </row>
    <row r="11" spans="1:10" x14ac:dyDescent="0.25">
      <c r="A11" s="1" t="s">
        <v>110</v>
      </c>
    </row>
    <row r="12" spans="1:10" x14ac:dyDescent="0.25">
      <c r="A12" s="1" t="s">
        <v>54</v>
      </c>
    </row>
    <row r="13" spans="1:10" x14ac:dyDescent="0.25">
      <c r="B13" s="12" t="s">
        <v>8</v>
      </c>
      <c r="C13" s="12" t="s">
        <v>9</v>
      </c>
      <c r="D13" s="12" t="s">
        <v>10</v>
      </c>
      <c r="E13" s="12" t="s">
        <v>11</v>
      </c>
    </row>
    <row r="14" spans="1:10" x14ac:dyDescent="0.25">
      <c r="A14" t="s">
        <v>108</v>
      </c>
      <c r="B14" s="18">
        <v>0</v>
      </c>
      <c r="C14" s="18">
        <v>0</v>
      </c>
      <c r="D14" s="18">
        <v>35</v>
      </c>
      <c r="E14" s="18">
        <v>24</v>
      </c>
    </row>
    <row r="15" spans="1:10" x14ac:dyDescent="0.25">
      <c r="B15" t="s">
        <v>107</v>
      </c>
      <c r="C15" t="s">
        <v>107</v>
      </c>
      <c r="D15" t="s">
        <v>107</v>
      </c>
      <c r="E15" t="s">
        <v>107</v>
      </c>
    </row>
    <row r="16" spans="1:10" x14ac:dyDescent="0.25">
      <c r="B16">
        <v>5</v>
      </c>
      <c r="C16">
        <v>5</v>
      </c>
      <c r="D16">
        <v>5</v>
      </c>
      <c r="E16">
        <v>5</v>
      </c>
      <c r="G16">
        <f>B14*B17</f>
        <v>0</v>
      </c>
      <c r="H16">
        <f t="shared" ref="H16:J16" si="0">C14*C17</f>
        <v>0</v>
      </c>
      <c r="I16">
        <f t="shared" si="0"/>
        <v>0</v>
      </c>
      <c r="J16">
        <f t="shared" si="0"/>
        <v>24</v>
      </c>
    </row>
    <row r="17" spans="1:9" x14ac:dyDescent="0.25">
      <c r="A17" s="24" t="s">
        <v>109</v>
      </c>
      <c r="B17" s="18">
        <v>0</v>
      </c>
      <c r="C17" s="18">
        <v>0</v>
      </c>
      <c r="D17" s="18">
        <v>0</v>
      </c>
      <c r="E17" s="18">
        <v>1</v>
      </c>
      <c r="G17">
        <f>SUM(B17:E17)</f>
        <v>1</v>
      </c>
      <c r="H17" t="s">
        <v>107</v>
      </c>
      <c r="I17">
        <v>1</v>
      </c>
    </row>
    <row r="18" spans="1:9" x14ac:dyDescent="0.25">
      <c r="A18" s="10" t="s">
        <v>16</v>
      </c>
      <c r="B18" s="12" t="s">
        <v>8</v>
      </c>
      <c r="C18" s="12" t="s">
        <v>9</v>
      </c>
      <c r="D18" s="12" t="s">
        <v>10</v>
      </c>
      <c r="E18" s="12" t="s">
        <v>11</v>
      </c>
      <c r="H18" s="12" t="s">
        <v>12</v>
      </c>
    </row>
    <row r="19" spans="1:9" x14ac:dyDescent="0.25">
      <c r="A19" s="10" t="s">
        <v>13</v>
      </c>
      <c r="B19" s="13">
        <v>1</v>
      </c>
      <c r="C19" s="13">
        <v>1.2</v>
      </c>
      <c r="D19" s="13">
        <v>1.9</v>
      </c>
      <c r="E19" s="13">
        <v>2.1</v>
      </c>
      <c r="F19">
        <f>SUMPRODUCT($G$16:$J$16,B19:E19)</f>
        <v>50.400000000000006</v>
      </c>
      <c r="G19" t="s">
        <v>55</v>
      </c>
      <c r="H19" s="14">
        <v>60</v>
      </c>
    </row>
    <row r="20" spans="1:9" x14ac:dyDescent="0.25">
      <c r="A20" s="10" t="s">
        <v>14</v>
      </c>
      <c r="B20" s="13">
        <v>0.9</v>
      </c>
      <c r="C20" s="13">
        <v>1.5</v>
      </c>
      <c r="D20" s="13">
        <v>1.6</v>
      </c>
      <c r="E20" s="13">
        <v>1.8</v>
      </c>
      <c r="F20">
        <f t="shared" ref="F20:F21" si="1">SUMPRODUCT($G$16:$J$16,B20:E20)</f>
        <v>43.2</v>
      </c>
      <c r="G20" t="s">
        <v>55</v>
      </c>
      <c r="H20" s="14">
        <v>60</v>
      </c>
    </row>
    <row r="21" spans="1:9" x14ac:dyDescent="0.25">
      <c r="A21" s="10" t="s">
        <v>15</v>
      </c>
      <c r="B21" s="13">
        <v>1.4</v>
      </c>
      <c r="C21" s="13">
        <v>1.9</v>
      </c>
      <c r="D21" s="13">
        <v>2.1</v>
      </c>
      <c r="E21" s="13">
        <v>3.1</v>
      </c>
      <c r="F21">
        <f t="shared" si="1"/>
        <v>74.400000000000006</v>
      </c>
      <c r="G21" t="s">
        <v>55</v>
      </c>
      <c r="H21" s="14">
        <v>75</v>
      </c>
    </row>
    <row r="23" spans="1:9" x14ac:dyDescent="0.25">
      <c r="F23" s="1" t="s">
        <v>56</v>
      </c>
      <c r="H23" s="18">
        <f>SUMPRODUCT($G$16:$J$16,B4:E4)</f>
        <v>326.39999999999998</v>
      </c>
    </row>
    <row r="25" spans="1:9" x14ac:dyDescent="0.25">
      <c r="G25" s="1" t="s">
        <v>111</v>
      </c>
      <c r="H25">
        <f>H23-60*(G17-1)</f>
        <v>326.39999999999998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workbookViewId="0"/>
  </sheetViews>
  <sheetFormatPr defaultRowHeight="15" x14ac:dyDescent="0.25"/>
  <cols>
    <col min="1" max="1" width="2.28515625" customWidth="1"/>
    <col min="2" max="2" width="4.42578125" customWidth="1"/>
    <col min="3" max="3" width="30.28515625" bestFit="1" customWidth="1"/>
    <col min="4" max="4" width="13.7109375" bestFit="1" customWidth="1"/>
    <col min="5" max="5" width="12" bestFit="1" customWidth="1"/>
    <col min="6" max="6" width="7.42578125" customWidth="1"/>
  </cols>
  <sheetData>
    <row r="1" spans="1:5" x14ac:dyDescent="0.25">
      <c r="A1" s="1" t="s">
        <v>57</v>
      </c>
    </row>
    <row r="2" spans="1:5" x14ac:dyDescent="0.25">
      <c r="A2" s="1" t="s">
        <v>138</v>
      </c>
    </row>
    <row r="3" spans="1:5" x14ac:dyDescent="0.25">
      <c r="A3" s="1" t="s">
        <v>139</v>
      </c>
    </row>
    <row r="4" spans="1:5" x14ac:dyDescent="0.25">
      <c r="A4" s="1" t="s">
        <v>60</v>
      </c>
    </row>
    <row r="5" spans="1:5" x14ac:dyDescent="0.25">
      <c r="A5" s="1" t="s">
        <v>61</v>
      </c>
    </row>
    <row r="6" spans="1:5" x14ac:dyDescent="0.25">
      <c r="A6" s="1"/>
      <c r="B6" t="s">
        <v>113</v>
      </c>
    </row>
    <row r="7" spans="1:5" x14ac:dyDescent="0.25">
      <c r="A7" s="1"/>
      <c r="B7" t="s">
        <v>140</v>
      </c>
    </row>
    <row r="8" spans="1:5" x14ac:dyDescent="0.25">
      <c r="A8" s="1"/>
      <c r="B8" t="s">
        <v>141</v>
      </c>
    </row>
    <row r="9" spans="1:5" x14ac:dyDescent="0.25">
      <c r="A9" s="1" t="s">
        <v>65</v>
      </c>
    </row>
    <row r="10" spans="1:5" x14ac:dyDescent="0.25">
      <c r="B10" t="s">
        <v>66</v>
      </c>
    </row>
    <row r="11" spans="1:5" x14ac:dyDescent="0.25">
      <c r="B11" t="s">
        <v>114</v>
      </c>
    </row>
    <row r="12" spans="1:5" x14ac:dyDescent="0.25">
      <c r="B12" t="s">
        <v>67</v>
      </c>
    </row>
    <row r="14" spans="1:5" ht="15.75" thickBot="1" x14ac:dyDescent="0.3">
      <c r="A14" t="s">
        <v>142</v>
      </c>
    </row>
    <row r="15" spans="1:5" ht="15.75" thickBot="1" x14ac:dyDescent="0.3">
      <c r="B15" s="20" t="s">
        <v>69</v>
      </c>
      <c r="C15" s="20" t="s">
        <v>70</v>
      </c>
      <c r="D15" s="20" t="s">
        <v>71</v>
      </c>
      <c r="E15" s="20" t="s">
        <v>72</v>
      </c>
    </row>
    <row r="16" spans="1:5" ht="15.75" thickBot="1" x14ac:dyDescent="0.3">
      <c r="B16" s="19" t="s">
        <v>144</v>
      </c>
      <c r="C16" s="19" t="s">
        <v>145</v>
      </c>
      <c r="D16" s="22">
        <v>49.172647978193638</v>
      </c>
      <c r="E16" s="22">
        <v>30.362250362318989</v>
      </c>
    </row>
    <row r="19" spans="1:7" ht="15.75" thickBot="1" x14ac:dyDescent="0.3">
      <c r="A19" t="s">
        <v>73</v>
      </c>
    </row>
    <row r="20" spans="1:7" ht="15.75" thickBot="1" x14ac:dyDescent="0.3">
      <c r="B20" s="20" t="s">
        <v>69</v>
      </c>
      <c r="C20" s="20" t="s">
        <v>70</v>
      </c>
      <c r="D20" s="20" t="s">
        <v>71</v>
      </c>
      <c r="E20" s="20" t="s">
        <v>72</v>
      </c>
      <c r="F20" s="20" t="s">
        <v>74</v>
      </c>
    </row>
    <row r="21" spans="1:7" x14ac:dyDescent="0.25">
      <c r="B21" s="21" t="s">
        <v>146</v>
      </c>
      <c r="C21" s="21" t="s">
        <v>27</v>
      </c>
      <c r="D21" s="23">
        <v>1</v>
      </c>
      <c r="E21" s="23">
        <v>9.474733280033572</v>
      </c>
      <c r="F21" s="21" t="s">
        <v>84</v>
      </c>
    </row>
    <row r="22" spans="1:7" ht="15.75" thickBot="1" x14ac:dyDescent="0.3">
      <c r="B22" s="19" t="s">
        <v>147</v>
      </c>
      <c r="C22" s="19" t="s">
        <v>28</v>
      </c>
      <c r="D22" s="22">
        <v>3</v>
      </c>
      <c r="E22" s="22">
        <v>7.3055591606792358</v>
      </c>
      <c r="F22" s="19" t="s">
        <v>84</v>
      </c>
    </row>
    <row r="25" spans="1:7" ht="15.75" thickBot="1" x14ac:dyDescent="0.3">
      <c r="A25" t="s">
        <v>75</v>
      </c>
    </row>
    <row r="26" spans="1:7" ht="15.75" thickBot="1" x14ac:dyDescent="0.3">
      <c r="B26" s="26" t="s">
        <v>143</v>
      </c>
      <c r="C26" s="26"/>
      <c r="D26" s="26"/>
      <c r="E26" s="26"/>
      <c r="F26" s="26"/>
      <c r="G26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workbookViewId="0"/>
  </sheetViews>
  <sheetFormatPr defaultRowHeight="15" x14ac:dyDescent="0.25"/>
  <cols>
    <col min="1" max="1" width="2.28515625" customWidth="1"/>
    <col min="2" max="2" width="4.42578125" customWidth="1"/>
    <col min="3" max="3" width="19.42578125" bestFit="1" customWidth="1"/>
    <col min="4" max="4" width="13.7109375" bestFit="1" customWidth="1"/>
    <col min="5" max="5" width="12" bestFit="1" customWidth="1"/>
    <col min="6" max="6" width="7.42578125" customWidth="1"/>
  </cols>
  <sheetData>
    <row r="1" spans="1:5" x14ac:dyDescent="0.25">
      <c r="A1" s="1" t="s">
        <v>57</v>
      </c>
    </row>
    <row r="2" spans="1:5" x14ac:dyDescent="0.25">
      <c r="A2" s="1" t="s">
        <v>138</v>
      </c>
    </row>
    <row r="3" spans="1:5" x14ac:dyDescent="0.25">
      <c r="A3" s="1" t="s">
        <v>150</v>
      </c>
    </row>
    <row r="4" spans="1:5" x14ac:dyDescent="0.25">
      <c r="A4" s="1" t="s">
        <v>112</v>
      </c>
    </row>
    <row r="5" spans="1:5" x14ac:dyDescent="0.25">
      <c r="A5" s="1" t="s">
        <v>61</v>
      </c>
    </row>
    <row r="6" spans="1:5" x14ac:dyDescent="0.25">
      <c r="A6" s="1"/>
      <c r="B6" t="s">
        <v>113</v>
      </c>
    </row>
    <row r="7" spans="1:5" x14ac:dyDescent="0.25">
      <c r="A7" s="1"/>
      <c r="B7" t="s">
        <v>151</v>
      </c>
    </row>
    <row r="8" spans="1:5" x14ac:dyDescent="0.25">
      <c r="A8" s="1"/>
      <c r="B8" t="s">
        <v>152</v>
      </c>
    </row>
    <row r="9" spans="1:5" x14ac:dyDescent="0.25">
      <c r="A9" s="1" t="s">
        <v>65</v>
      </c>
    </row>
    <row r="10" spans="1:5" x14ac:dyDescent="0.25">
      <c r="B10" t="s">
        <v>66</v>
      </c>
    </row>
    <row r="11" spans="1:5" x14ac:dyDescent="0.25">
      <c r="B11" t="s">
        <v>114</v>
      </c>
    </row>
    <row r="12" spans="1:5" x14ac:dyDescent="0.25">
      <c r="B12" t="s">
        <v>67</v>
      </c>
    </row>
    <row r="14" spans="1:5" ht="15.75" thickBot="1" x14ac:dyDescent="0.3">
      <c r="A14" t="s">
        <v>142</v>
      </c>
    </row>
    <row r="15" spans="1:5" ht="15.75" thickBot="1" x14ac:dyDescent="0.3">
      <c r="B15" s="20" t="s">
        <v>69</v>
      </c>
      <c r="C15" s="20" t="s">
        <v>70</v>
      </c>
      <c r="D15" s="20" t="s">
        <v>71</v>
      </c>
      <c r="E15" s="20" t="s">
        <v>72</v>
      </c>
    </row>
    <row r="16" spans="1:5" ht="15.75" thickBot="1" x14ac:dyDescent="0.3">
      <c r="B16" s="19" t="s">
        <v>153</v>
      </c>
      <c r="C16" s="19" t="s">
        <v>137</v>
      </c>
      <c r="D16" s="22">
        <v>62.199999999999996</v>
      </c>
      <c r="E16" s="22">
        <v>35.40280220099055</v>
      </c>
    </row>
    <row r="19" spans="1:7" ht="15.75" thickBot="1" x14ac:dyDescent="0.3">
      <c r="A19" t="s">
        <v>73</v>
      </c>
    </row>
    <row r="20" spans="1:7" ht="15.75" thickBot="1" x14ac:dyDescent="0.3">
      <c r="B20" s="20" t="s">
        <v>69</v>
      </c>
      <c r="C20" s="20" t="s">
        <v>70</v>
      </c>
      <c r="D20" s="20" t="s">
        <v>71</v>
      </c>
      <c r="E20" s="20" t="s">
        <v>72</v>
      </c>
      <c r="F20" s="20" t="s">
        <v>74</v>
      </c>
    </row>
    <row r="21" spans="1:7" x14ac:dyDescent="0.25">
      <c r="B21" s="21" t="s">
        <v>154</v>
      </c>
      <c r="C21" s="21" t="s">
        <v>27</v>
      </c>
      <c r="D21" s="23">
        <v>1</v>
      </c>
      <c r="E21" s="23">
        <v>10.002333516720263</v>
      </c>
      <c r="F21" s="21" t="s">
        <v>84</v>
      </c>
    </row>
    <row r="22" spans="1:7" ht="15.75" thickBot="1" x14ac:dyDescent="0.3">
      <c r="B22" s="19" t="s">
        <v>155</v>
      </c>
      <c r="C22" s="19" t="s">
        <v>28</v>
      </c>
      <c r="D22" s="22">
        <v>3</v>
      </c>
      <c r="E22" s="22">
        <v>4.0000049523155852</v>
      </c>
      <c r="F22" s="19" t="s">
        <v>84</v>
      </c>
    </row>
    <row r="25" spans="1:7" ht="15.75" thickBot="1" x14ac:dyDescent="0.3">
      <c r="A25" t="s">
        <v>75</v>
      </c>
    </row>
    <row r="26" spans="1:7" ht="15.75" thickBot="1" x14ac:dyDescent="0.3">
      <c r="B26" s="26" t="s">
        <v>143</v>
      </c>
      <c r="C26" s="26"/>
      <c r="D26" s="26"/>
      <c r="E26" s="26"/>
      <c r="F26" s="26"/>
      <c r="G26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K20" sqref="K20"/>
    </sheetView>
  </sheetViews>
  <sheetFormatPr defaultRowHeight="15" x14ac:dyDescent="0.25"/>
  <sheetData>
    <row r="1" spans="1:9" x14ac:dyDescent="0.25">
      <c r="A1" s="1" t="s">
        <v>26</v>
      </c>
    </row>
    <row r="3" spans="1:9" x14ac:dyDescent="0.25">
      <c r="B3" s="7" t="s">
        <v>27</v>
      </c>
      <c r="C3" s="7" t="s">
        <v>28</v>
      </c>
      <c r="D3" s="7" t="s">
        <v>29</v>
      </c>
    </row>
    <row r="4" spans="1:9" x14ac:dyDescent="0.25">
      <c r="A4" t="s">
        <v>30</v>
      </c>
      <c r="B4" s="7">
        <v>1</v>
      </c>
      <c r="C4" s="7">
        <v>3</v>
      </c>
      <c r="D4" s="7">
        <v>0.8</v>
      </c>
    </row>
    <row r="5" spans="1:9" x14ac:dyDescent="0.25">
      <c r="A5" t="s">
        <v>31</v>
      </c>
      <c r="B5" s="7">
        <v>12</v>
      </c>
      <c r="C5" s="7">
        <v>4</v>
      </c>
      <c r="D5" s="7">
        <v>1.9</v>
      </c>
    </row>
    <row r="6" spans="1:9" x14ac:dyDescent="0.25">
      <c r="A6" t="s">
        <v>32</v>
      </c>
      <c r="B6" s="7">
        <v>4</v>
      </c>
      <c r="C6" s="7">
        <v>9</v>
      </c>
      <c r="D6" s="7">
        <v>0.6</v>
      </c>
    </row>
    <row r="7" spans="1:9" x14ac:dyDescent="0.25">
      <c r="A7" t="s">
        <v>33</v>
      </c>
      <c r="B7" s="7">
        <v>10</v>
      </c>
      <c r="C7" s="7">
        <v>14</v>
      </c>
      <c r="D7" s="7">
        <v>1.7</v>
      </c>
    </row>
    <row r="8" spans="1:9" x14ac:dyDescent="0.25">
      <c r="A8" s="1" t="s">
        <v>149</v>
      </c>
      <c r="F8" s="1" t="s">
        <v>49</v>
      </c>
    </row>
    <row r="10" spans="1:9" x14ac:dyDescent="0.25">
      <c r="A10" s="1" t="s">
        <v>134</v>
      </c>
      <c r="F10" s="1" t="s">
        <v>134</v>
      </c>
    </row>
    <row r="11" spans="1:9" x14ac:dyDescent="0.25">
      <c r="A11" t="s">
        <v>135</v>
      </c>
      <c r="F11" t="s">
        <v>135</v>
      </c>
    </row>
    <row r="12" spans="1:9" x14ac:dyDescent="0.25">
      <c r="B12" t="s">
        <v>27</v>
      </c>
      <c r="C12" t="s">
        <v>28</v>
      </c>
      <c r="G12" t="s">
        <v>27</v>
      </c>
      <c r="H12" t="s">
        <v>28</v>
      </c>
    </row>
    <row r="13" spans="1:9" x14ac:dyDescent="0.25">
      <c r="B13" s="18">
        <v>9.474733280033572</v>
      </c>
      <c r="C13" s="18">
        <v>7.3055591606792358</v>
      </c>
      <c r="G13" s="18">
        <v>10.002333516720263</v>
      </c>
      <c r="H13" s="18">
        <v>4.0000049523155852</v>
      </c>
    </row>
    <row r="14" spans="1:9" x14ac:dyDescent="0.25">
      <c r="A14" s="1" t="s">
        <v>136</v>
      </c>
      <c r="F14" s="1" t="s">
        <v>136</v>
      </c>
    </row>
    <row r="15" spans="1:9" x14ac:dyDescent="0.25">
      <c r="A15" t="s">
        <v>30</v>
      </c>
      <c r="B15">
        <f>SQRT((B4-$B$13)^2+(C4-$C$13)^2)</f>
        <v>9.5057321576939806</v>
      </c>
      <c r="C15" s="7">
        <v>0.8</v>
      </c>
      <c r="D15">
        <f>B15*C15</f>
        <v>7.604585726155185</v>
      </c>
      <c r="F15" t="s">
        <v>30</v>
      </c>
      <c r="G15">
        <f>ABS($G$13-B4)+ABS($H$13-C4)</f>
        <v>10.002338469035848</v>
      </c>
      <c r="H15" s="7">
        <v>0.8</v>
      </c>
      <c r="I15">
        <f>G15*H15</f>
        <v>8.0018707752286797</v>
      </c>
    </row>
    <row r="16" spans="1:9" x14ac:dyDescent="0.25">
      <c r="A16" t="s">
        <v>31</v>
      </c>
      <c r="B16">
        <f t="shared" ref="B16:B18" si="0">SQRT((B5-$B$13)^2+(C5-$C$13)^2)</f>
        <v>4.1597708316348889</v>
      </c>
      <c r="C16" s="7">
        <v>1.9</v>
      </c>
      <c r="D16">
        <f t="shared" ref="D16:D18" si="1">B16*C16</f>
        <v>7.9035645801062886</v>
      </c>
      <c r="F16" t="s">
        <v>31</v>
      </c>
      <c r="G16">
        <f t="shared" ref="G16:G18" si="2">ABS($G$13-B5)+ABS($H$13-C5)</f>
        <v>1.997671435595322</v>
      </c>
      <c r="H16" s="7">
        <v>1.9</v>
      </c>
      <c r="I16">
        <f t="shared" ref="I16:I18" si="3">G16*H16</f>
        <v>3.7955757276311117</v>
      </c>
    </row>
    <row r="17" spans="1:9" x14ac:dyDescent="0.25">
      <c r="A17" t="s">
        <v>32</v>
      </c>
      <c r="B17">
        <f t="shared" si="0"/>
        <v>5.7309540432169941</v>
      </c>
      <c r="C17" s="7">
        <v>0.6</v>
      </c>
      <c r="D17">
        <f t="shared" si="1"/>
        <v>3.4385724259301962</v>
      </c>
      <c r="F17" t="s">
        <v>32</v>
      </c>
      <c r="G17">
        <f t="shared" si="2"/>
        <v>11.002328564404678</v>
      </c>
      <c r="H17" s="7">
        <v>0.6</v>
      </c>
      <c r="I17">
        <f t="shared" si="3"/>
        <v>6.601397138642807</v>
      </c>
    </row>
    <row r="18" spans="1:9" x14ac:dyDescent="0.25">
      <c r="A18" t="s">
        <v>33</v>
      </c>
      <c r="B18">
        <f t="shared" si="0"/>
        <v>6.7150162530160706</v>
      </c>
      <c r="C18" s="7">
        <v>1.7</v>
      </c>
      <c r="D18">
        <f t="shared" si="1"/>
        <v>11.41552763012732</v>
      </c>
      <c r="F18" t="s">
        <v>33</v>
      </c>
      <c r="G18">
        <f t="shared" si="2"/>
        <v>10.002328564404678</v>
      </c>
      <c r="H18" s="7">
        <v>1.7</v>
      </c>
      <c r="I18">
        <f t="shared" si="3"/>
        <v>17.003958559487952</v>
      </c>
    </row>
    <row r="20" spans="1:9" x14ac:dyDescent="0.25">
      <c r="C20" s="25" t="s">
        <v>137</v>
      </c>
      <c r="D20" s="18">
        <f>SUM(D15:D18)</f>
        <v>30.362250362318989</v>
      </c>
      <c r="H20" s="25" t="s">
        <v>137</v>
      </c>
      <c r="I20" s="18">
        <f>SUM(I15:I18)</f>
        <v>35.40280220099055</v>
      </c>
    </row>
    <row r="22" spans="1:9" x14ac:dyDescent="0.25">
      <c r="B22" s="1" t="s">
        <v>148</v>
      </c>
      <c r="D22" s="18">
        <f>AVERAGE(D15:D18)</f>
        <v>7.5905625905797471</v>
      </c>
      <c r="G22" s="1" t="s">
        <v>148</v>
      </c>
      <c r="I22" s="18">
        <f>AVERAGE(I15:I18)</f>
        <v>8.8507005502476375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13" workbookViewId="0">
      <selection activeCell="G22" sqref="G22"/>
    </sheetView>
  </sheetViews>
  <sheetFormatPr defaultRowHeight="15" x14ac:dyDescent="0.25"/>
  <cols>
    <col min="1" max="1" width="34.28515625" bestFit="1" customWidth="1"/>
  </cols>
  <sheetData>
    <row r="1" spans="1:9" x14ac:dyDescent="0.25">
      <c r="A1" s="1" t="s">
        <v>25</v>
      </c>
    </row>
    <row r="3" spans="1:9" x14ac:dyDescent="0.25">
      <c r="A3" t="s">
        <v>23</v>
      </c>
    </row>
    <row r="4" spans="1:9" x14ac:dyDescent="0.25">
      <c r="A4" t="s">
        <v>17</v>
      </c>
      <c r="B4" s="15">
        <v>40</v>
      </c>
      <c r="C4" t="s">
        <v>18</v>
      </c>
      <c r="E4" t="s">
        <v>162</v>
      </c>
    </row>
    <row r="5" spans="1:9" x14ac:dyDescent="0.25">
      <c r="A5" t="s">
        <v>22</v>
      </c>
      <c r="B5">
        <v>0.5</v>
      </c>
      <c r="E5" t="s">
        <v>163</v>
      </c>
    </row>
    <row r="6" spans="1:9" x14ac:dyDescent="0.25">
      <c r="A6" t="s">
        <v>21</v>
      </c>
      <c r="E6" t="s">
        <v>164</v>
      </c>
    </row>
    <row r="7" spans="1:9" x14ac:dyDescent="0.25">
      <c r="A7" t="s">
        <v>19</v>
      </c>
      <c r="B7" s="15">
        <v>80</v>
      </c>
      <c r="C7" t="s">
        <v>18</v>
      </c>
    </row>
    <row r="8" spans="1:9" x14ac:dyDescent="0.25">
      <c r="A8" t="s">
        <v>20</v>
      </c>
      <c r="B8" s="15">
        <v>20</v>
      </c>
      <c r="C8" t="s">
        <v>18</v>
      </c>
    </row>
    <row r="11" spans="1:9" x14ac:dyDescent="0.25">
      <c r="A11" s="27" t="s">
        <v>156</v>
      </c>
      <c r="B11" t="s">
        <v>157</v>
      </c>
      <c r="F11" s="27" t="s">
        <v>173</v>
      </c>
    </row>
    <row r="12" spans="1:9" x14ac:dyDescent="0.25">
      <c r="B12" s="27" t="s">
        <v>158</v>
      </c>
      <c r="C12" s="27" t="s">
        <v>159</v>
      </c>
      <c r="G12" s="27" t="s">
        <v>158</v>
      </c>
      <c r="H12" s="27" t="s">
        <v>159</v>
      </c>
      <c r="I12" s="27" t="s">
        <v>174</v>
      </c>
    </row>
    <row r="13" spans="1:9" x14ac:dyDescent="0.25">
      <c r="A13" s="27" t="s">
        <v>160</v>
      </c>
      <c r="B13" s="28">
        <v>0.65</v>
      </c>
      <c r="C13" s="28">
        <v>0.3</v>
      </c>
      <c r="F13" s="27" t="s">
        <v>160</v>
      </c>
      <c r="G13" s="30">
        <f>B13*B$25</f>
        <v>0.32500000000000001</v>
      </c>
      <c r="H13" s="30">
        <f>C13*C$25</f>
        <v>0.15</v>
      </c>
      <c r="I13" s="28">
        <f>SUM(G13:H13)</f>
        <v>0.47499999999999998</v>
      </c>
    </row>
    <row r="14" spans="1:9" x14ac:dyDescent="0.25">
      <c r="A14" s="27" t="s">
        <v>161</v>
      </c>
      <c r="B14" s="28">
        <f>1-B13</f>
        <v>0.35</v>
      </c>
      <c r="C14" s="28">
        <f>1-C13</f>
        <v>0.7</v>
      </c>
      <c r="F14" s="27" t="s">
        <v>161</v>
      </c>
      <c r="G14" s="30">
        <f>B14*B$25</f>
        <v>0.17499999999999999</v>
      </c>
      <c r="H14" s="30">
        <f>C14*C$25</f>
        <v>0.35</v>
      </c>
      <c r="I14" s="28">
        <f>SUM(G14:H14)</f>
        <v>0.52499999999999991</v>
      </c>
    </row>
    <row r="15" spans="1:9" x14ac:dyDescent="0.25">
      <c r="F15" s="27" t="s">
        <v>175</v>
      </c>
      <c r="G15" s="28">
        <f>SUM(G13:G14)</f>
        <v>0.5</v>
      </c>
      <c r="H15" s="28">
        <f>SUM(H13:H14)</f>
        <v>0.5</v>
      </c>
      <c r="I15" s="28"/>
    </row>
    <row r="16" spans="1:9" x14ac:dyDescent="0.25">
      <c r="A16" t="s">
        <v>46</v>
      </c>
    </row>
    <row r="17" spans="1:8" x14ac:dyDescent="0.25">
      <c r="A17" t="s">
        <v>168</v>
      </c>
      <c r="B17" s="28">
        <v>0.5</v>
      </c>
      <c r="F17" s="25" t="s">
        <v>176</v>
      </c>
    </row>
    <row r="18" spans="1:8" x14ac:dyDescent="0.25">
      <c r="G18" s="27" t="s">
        <v>158</v>
      </c>
      <c r="H18" s="27" t="s">
        <v>177</v>
      </c>
    </row>
    <row r="19" spans="1:8" x14ac:dyDescent="0.25">
      <c r="A19" s="29" t="s">
        <v>169</v>
      </c>
      <c r="B19" s="28">
        <v>0.65</v>
      </c>
      <c r="C19" t="s">
        <v>165</v>
      </c>
      <c r="F19" s="27" t="s">
        <v>160</v>
      </c>
      <c r="G19" s="28">
        <f>G13/$I13</f>
        <v>0.68421052631578949</v>
      </c>
      <c r="H19" s="28">
        <f>H13/$I13</f>
        <v>0.31578947368421051</v>
      </c>
    </row>
    <row r="20" spans="1:8" x14ac:dyDescent="0.25">
      <c r="A20" s="29" t="s">
        <v>170</v>
      </c>
      <c r="B20" s="28">
        <v>0.3</v>
      </c>
      <c r="C20" t="s">
        <v>166</v>
      </c>
      <c r="F20" s="27" t="s">
        <v>161</v>
      </c>
      <c r="G20" s="28">
        <f>G14/$I14</f>
        <v>0.33333333333333337</v>
      </c>
      <c r="H20" s="28">
        <f>H14/$I14</f>
        <v>0.66666666666666674</v>
      </c>
    </row>
    <row r="21" spans="1:8" x14ac:dyDescent="0.25">
      <c r="A21" t="s">
        <v>167</v>
      </c>
    </row>
    <row r="23" spans="1:8" x14ac:dyDescent="0.25">
      <c r="A23" t="s">
        <v>171</v>
      </c>
    </row>
    <row r="24" spans="1:8" x14ac:dyDescent="0.25">
      <c r="B24" s="27" t="s">
        <v>158</v>
      </c>
      <c r="C24" s="27" t="s">
        <v>159</v>
      </c>
    </row>
    <row r="25" spans="1:8" x14ac:dyDescent="0.25">
      <c r="A25" s="27" t="s">
        <v>172</v>
      </c>
      <c r="B25" s="28">
        <f>B17</f>
        <v>0.5</v>
      </c>
      <c r="C25" s="28">
        <f>1-B17</f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AFP</vt:lpstr>
      <vt:lpstr>Answer Report 1</vt:lpstr>
      <vt:lpstr>Answer Report 2</vt:lpstr>
      <vt:lpstr>SCI</vt:lpstr>
      <vt:lpstr>Answer Report 3</vt:lpstr>
      <vt:lpstr>Answer Report 4</vt:lpstr>
      <vt:lpstr>Company K</vt:lpstr>
      <vt:lpstr>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Murphy</dc:creator>
  <cp:lastModifiedBy>hp</cp:lastModifiedBy>
  <dcterms:created xsi:type="dcterms:W3CDTF">2022-03-14T23:37:22Z</dcterms:created>
  <dcterms:modified xsi:type="dcterms:W3CDTF">2022-03-15T22:38:02Z</dcterms:modified>
</cp:coreProperties>
</file>