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 activeTab="3"/>
  </bookViews>
  <sheets>
    <sheet name="1.1" sheetId="6" r:id="rId1"/>
    <sheet name="1.1a" sheetId="7" r:id="rId2"/>
    <sheet name="1.2" sheetId="1" r:id="rId3"/>
    <sheet name="1.3" sheetId="2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2" l="1"/>
  <c r="C14" i="2"/>
  <c r="C15" i="2" s="1"/>
  <c r="C16" i="2" s="1"/>
  <c r="C17" i="2" s="1"/>
  <c r="C18" i="2" s="1"/>
  <c r="B14" i="2"/>
  <c r="D14" i="2" s="1"/>
  <c r="E14" i="2" s="1"/>
  <c r="B12" i="1"/>
  <c r="B19" i="1"/>
  <c r="B16" i="1"/>
  <c r="B14" i="1"/>
  <c r="B21" i="6"/>
  <c r="B29" i="7"/>
  <c r="B23" i="7"/>
  <c r="B21" i="7"/>
  <c r="B24" i="7" s="1"/>
  <c r="B19" i="7"/>
  <c r="B25" i="7" s="1"/>
  <c r="B17" i="7"/>
  <c r="B22" i="6"/>
  <c r="B19" i="6"/>
  <c r="B17" i="6"/>
  <c r="B15" i="2" l="1"/>
  <c r="B16" i="2" s="1"/>
  <c r="D16" i="2" s="1"/>
  <c r="G14" i="2"/>
  <c r="F15" i="2"/>
  <c r="F16" i="2" s="1"/>
  <c r="F17" i="2" s="1"/>
  <c r="F18" i="2" s="1"/>
  <c r="D15" i="2"/>
  <c r="B17" i="2"/>
  <c r="B15" i="1"/>
  <c r="B17" i="1" s="1"/>
  <c r="B20" i="1"/>
  <c r="B26" i="7"/>
  <c r="B28" i="7" s="1"/>
  <c r="B30" i="7" s="1"/>
  <c r="A34" i="7" s="1"/>
  <c r="B23" i="6"/>
  <c r="G15" i="2" l="1"/>
  <c r="E15" i="2"/>
  <c r="E16" i="2"/>
  <c r="G16" i="2"/>
  <c r="B18" i="2"/>
  <c r="D18" i="2" s="1"/>
  <c r="D17" i="2"/>
  <c r="B21" i="1"/>
  <c r="B41" i="1" s="1"/>
  <c r="B61" i="2" l="1"/>
  <c r="D20" i="2"/>
  <c r="E17" i="2"/>
  <c r="G17" i="2"/>
  <c r="E18" i="2"/>
  <c r="G18" i="2"/>
  <c r="A24" i="1"/>
  <c r="G20" i="2" l="1"/>
  <c r="E20" i="2"/>
  <c r="D22" i="2" l="1"/>
  <c r="B30" i="2" s="1"/>
  <c r="B42" i="2" l="1"/>
</calcChain>
</file>

<file path=xl/sharedStrings.xml><?xml version="1.0" encoding="utf-8"?>
<sst xmlns="http://schemas.openxmlformats.org/spreadsheetml/2006/main" count="142" uniqueCount="95">
  <si>
    <t>Cost per Copier</t>
  </si>
  <si>
    <t>per year</t>
  </si>
  <si>
    <t>Cost per Copy</t>
  </si>
  <si>
    <t>Fixed Cost</t>
  </si>
  <si>
    <t>per month</t>
  </si>
  <si>
    <t xml:space="preserve">Price per Copy </t>
  </si>
  <si>
    <t>Open Days</t>
  </si>
  <si>
    <t>Copier Capacity</t>
  </si>
  <si>
    <t>Daily Demand</t>
  </si>
  <si>
    <t># of Copiers</t>
  </si>
  <si>
    <t>Year 0 Cost</t>
  </si>
  <si>
    <t>Unit Price</t>
  </si>
  <si>
    <t>per unit</t>
  </si>
  <si>
    <t>Variable Cost Percentage</t>
  </si>
  <si>
    <t>(of revenue)</t>
  </si>
  <si>
    <t>SG&amp;A Costs Year 1</t>
  </si>
  <si>
    <t>Year 1 Sales Volume</t>
  </si>
  <si>
    <t>SG&amp;A Cost Annual Decline</t>
  </si>
  <si>
    <t>Annual Price Decrease</t>
  </si>
  <si>
    <t>Lunch</t>
  </si>
  <si>
    <t>per person</t>
  </si>
  <si>
    <t>Nonmember Fee</t>
  </si>
  <si>
    <t>Free Seats</t>
  </si>
  <si>
    <t>Corporate Members</t>
  </si>
  <si>
    <t xml:space="preserve">Parking </t>
  </si>
  <si>
    <t>Continental Breakfast</t>
  </si>
  <si>
    <t>Number of Speakers</t>
  </si>
  <si>
    <t xml:space="preserve">Speaker Cost </t>
  </si>
  <si>
    <t>Registration Processing</t>
  </si>
  <si>
    <t>Rental Cost for Auditorium</t>
  </si>
  <si>
    <t>(for each corporate member)</t>
  </si>
  <si>
    <t>Copy Shop Breakeven Analysis</t>
  </si>
  <si>
    <t>copies per day</t>
  </si>
  <si>
    <t>copier</t>
  </si>
  <si>
    <t>Kendall - Fredo B Financing Example</t>
  </si>
  <si>
    <t xml:space="preserve"> units of FredoB</t>
  </si>
  <si>
    <t>Real Estate Center Symposium Analysis - Data for parts a and b</t>
  </si>
  <si>
    <t>Total cost</t>
  </si>
  <si>
    <t>Total cost of speakers</t>
  </si>
  <si>
    <t>Number of nonmember registrants</t>
  </si>
  <si>
    <t>Total number of attendees</t>
  </si>
  <si>
    <t>Total revenue</t>
  </si>
  <si>
    <t>Profit</t>
  </si>
  <si>
    <t xml:space="preserve">In order to find out the breakeven point, I chose the goal seek option from the what if analysis and put set cell as B23, the to value as 0 and by changing value to B18 </t>
  </si>
  <si>
    <t>Doing this, I found the breakeven point to be 101.14141</t>
  </si>
  <si>
    <t>Total number of registrants</t>
  </si>
  <si>
    <t>Number of nonmember no shows</t>
  </si>
  <si>
    <t>Number of member no shows</t>
  </si>
  <si>
    <t>Non member refund</t>
  </si>
  <si>
    <t>Catering cost</t>
  </si>
  <si>
    <t>Parking cost</t>
  </si>
  <si>
    <t>Nonmember attendance</t>
  </si>
  <si>
    <t>Member attendance</t>
  </si>
  <si>
    <t>Total refund</t>
  </si>
  <si>
    <t>The profit for the full allotment of corporate members and 100 nonmember registrants is 671</t>
  </si>
  <si>
    <t>no show percentage of non members</t>
  </si>
  <si>
    <t>Cost of renting copiers</t>
  </si>
  <si>
    <t>Cost of operating copiers</t>
  </si>
  <si>
    <t>Annual fixed cost</t>
  </si>
  <si>
    <t>Total costs</t>
  </si>
  <si>
    <t>Total copier capacity</t>
  </si>
  <si>
    <t>Annual demand</t>
  </si>
  <si>
    <t>Daily demand levels</t>
  </si>
  <si>
    <t>Number of copy machines</t>
  </si>
  <si>
    <t>x</t>
  </si>
  <si>
    <t>Breakeven point</t>
  </si>
  <si>
    <t>n/a</t>
  </si>
  <si>
    <t>Daily copy demand = 500</t>
  </si>
  <si>
    <t>Daily copy demand = 1500</t>
  </si>
  <si>
    <t>Daily copy demand = 2500</t>
  </si>
  <si>
    <t>According to these graphs, getting only one copier is always bad and will always lead to a loss whatever the daily demand is. For the demand level of 1500, the profit starts levelling off at around 4 copiers. On the other hand for the demand level of 2500, the profit level is linearly increasing.</t>
  </si>
  <si>
    <t>Year</t>
  </si>
  <si>
    <t>Units sold</t>
  </si>
  <si>
    <t>Unit price</t>
  </si>
  <si>
    <t>Increase in units sold, g</t>
  </si>
  <si>
    <t>Variable costs</t>
  </si>
  <si>
    <t>SG&amp;A costs</t>
  </si>
  <si>
    <t>SG&amp;A percentage</t>
  </si>
  <si>
    <t>a. The total profit turns out to be $138510</t>
  </si>
  <si>
    <t xml:space="preserve">b. At the sales growth rate g of 16%  Kendoll breaks-even by the end of year 5 </t>
  </si>
  <si>
    <t xml:space="preserve">c. </t>
  </si>
  <si>
    <t>g</t>
  </si>
  <si>
    <t xml:space="preserve">d. </t>
  </si>
  <si>
    <t>From the above table we can see that when the SG&amp;A costs vary from 25% to 75% the profit varies from 2.12 million to -4.48 million. This is a difference of approximately 6.6 million dollars. On the other hand the costs of building the plant is 1.75 million dollars.</t>
  </si>
  <si>
    <t>From this observation we can conclude that the FredoB project is more sensitive to the initial SG&amp;A costs than the cost of building the plant.</t>
  </si>
  <si>
    <t>e.</t>
  </si>
  <si>
    <t>discount rate</t>
  </si>
  <si>
    <t>NPV</t>
  </si>
  <si>
    <t xml:space="preserve">This shows that the NPV becomes 9862072.5 compared to the result that we got in part a which was 13199852 which is a difference of 3337779.51   </t>
  </si>
  <si>
    <t>1.c.</t>
  </si>
  <si>
    <t>1.a.</t>
  </si>
  <si>
    <t>1.b.</t>
  </si>
  <si>
    <t>In this graph, we can see that the profit remains constant for some time but it starts decreasing in a linear fashion.</t>
  </si>
  <si>
    <t>In this graph, we ca see that the profit  increases in a linear fashion and then levels off.</t>
  </si>
  <si>
    <t>In this graph we can see that the profit keeps on increasing in a linear fashion. It does not level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</si>
</sst>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0" fillId="0" borderId="0" xfId="1" applyFont="1" applyAlignment="1">
      <alignment horizontal="right"/>
    </xf>
    <xf numFmtId="9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'1.2'!$B$51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'1.2'!$A$52:$A$56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'1.2'!$B$52:$B$56</c:f>
              <c:numCache>
                <c:formatCode>General</c:formatCode>
                <c:ptCount val="5"/>
                <c:pt idx="0">
                  <c:v>-1400</c:v>
                </c:pt>
                <c:pt idx="1">
                  <c:v>-1400</c:v>
                </c:pt>
                <c:pt idx="2">
                  <c:v>-6400</c:v>
                </c:pt>
                <c:pt idx="3">
                  <c:v>-11400</c:v>
                </c:pt>
                <c:pt idx="4">
                  <c:v>-16400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4-481B-B082-C6C31D7E7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063184"/>
        <c:axId val="1516049872"/>
      </c:scatterChart>
      <c:valAx>
        <c:axId val="151606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49872"/>
        <c:crosses val="autoZero"/>
        <c:crossBetween val="midCat"/>
      </c:valAx>
      <c:valAx>
        <c:axId val="15160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6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'1.2'!$B$61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'1.2'!$A$62:$A$66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'1.2'!$B$62:$B$66</c:f>
              <c:numCache>
                <c:formatCode>General</c:formatCode>
                <c:ptCount val="5"/>
                <c:pt idx="0">
                  <c:v>-1400</c:v>
                </c:pt>
                <c:pt idx="1">
                  <c:v>3200</c:v>
                </c:pt>
                <c:pt idx="2">
                  <c:v>7800</c:v>
                </c:pt>
                <c:pt idx="3">
                  <c:v>12400</c:v>
                </c:pt>
                <c:pt idx="4">
                  <c:v>12800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3-4137-8E7A-F10303DE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051536"/>
        <c:axId val="1516064016"/>
      </c:scatterChart>
      <c:valAx>
        <c:axId val="151605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64016"/>
        <c:crosses val="autoZero"/>
        <c:crossBetween val="midCat"/>
      </c:valAx>
      <c:valAx>
        <c:axId val="15160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5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'1.2'!$B$71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'1.2'!$A$72:$A$76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'1.2'!$B$72:$B$76</c:f>
              <c:numCache>
                <c:formatCode>General</c:formatCode>
                <c:ptCount val="5"/>
                <c:pt idx="0">
                  <c:v>-1400</c:v>
                </c:pt>
                <c:pt idx="1">
                  <c:v>3200</c:v>
                </c:pt>
                <c:pt idx="2">
                  <c:v>7800</c:v>
                </c:pt>
                <c:pt idx="3">
                  <c:v>12400</c:v>
                </c:pt>
                <c:pt idx="4">
                  <c:v>17000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D-43E9-AF7A-C4964245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059856"/>
        <c:axId val="1516051536"/>
      </c:scatterChart>
      <c:valAx>
        <c:axId val="151605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51536"/>
        <c:crosses val="autoZero"/>
        <c:crossBetween val="midCat"/>
      </c:valAx>
      <c:valAx>
        <c:axId val="15160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05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47</xdr:row>
      <xdr:rowOff>152400</xdr:rowOff>
    </xdr:from>
    <xdr:to>
      <xdr:col>9</xdr:col>
      <xdr:colOff>247650</xdr:colOff>
      <xdr:row>57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58</xdr:row>
      <xdr:rowOff>19049</xdr:rowOff>
    </xdr:from>
    <xdr:to>
      <xdr:col>9</xdr:col>
      <xdr:colOff>180975</xdr:colOff>
      <xdr:row>67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161925</xdr:colOff>
      <xdr:row>68</xdr:row>
      <xdr:rowOff>114300</xdr:rowOff>
    </xdr:from>
    <xdr:to>
      <xdr:col>9</xdr:col>
      <xdr:colOff>161925</xdr:colOff>
      <xdr:row>79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0" zoomScaleNormal="80" workbookViewId="0">
      <selection activeCell="B18" sqref="B18"/>
    </sheetView>
  </sheetViews>
  <sheetFormatPr defaultColWidth="9.140625" defaultRowHeight="15" x14ac:dyDescent="0.25"/>
  <cols>
    <col min="1" max="1" width="78" style="4" customWidth="1"/>
    <col min="2" max="2" width="9.85546875" style="4" bestFit="1" customWidth="1"/>
    <col min="3" max="3" width="23.140625" style="4" bestFit="1" customWidth="1"/>
    <col min="4" max="16384" width="9.140625" style="4"/>
  </cols>
  <sheetData>
    <row r="1" spans="1:3" x14ac:dyDescent="0.25">
      <c r="A1" s="3" t="s">
        <v>36</v>
      </c>
    </row>
    <row r="3" spans="1:3" x14ac:dyDescent="0.25">
      <c r="A3" s="4" t="s">
        <v>29</v>
      </c>
      <c r="B3" s="5">
        <v>1000</v>
      </c>
    </row>
    <row r="4" spans="1:3" x14ac:dyDescent="0.25">
      <c r="A4" s="4" t="s">
        <v>28</v>
      </c>
      <c r="B4" s="5">
        <v>8.5</v>
      </c>
      <c r="C4" s="4" t="s">
        <v>20</v>
      </c>
    </row>
    <row r="5" spans="1:3" x14ac:dyDescent="0.25">
      <c r="A5" s="4" t="s">
        <v>27</v>
      </c>
      <c r="B5" s="5">
        <v>800</v>
      </c>
      <c r="C5" s="4" t="s">
        <v>20</v>
      </c>
    </row>
    <row r="6" spans="1:3" x14ac:dyDescent="0.25">
      <c r="A6" s="4" t="s">
        <v>26</v>
      </c>
      <c r="B6" s="4">
        <v>3</v>
      </c>
    </row>
    <row r="7" spans="1:3" x14ac:dyDescent="0.25">
      <c r="A7" s="4" t="s">
        <v>25</v>
      </c>
      <c r="B7" s="5">
        <v>4</v>
      </c>
      <c r="C7" s="4" t="s">
        <v>20</v>
      </c>
    </row>
    <row r="8" spans="1:3" x14ac:dyDescent="0.25">
      <c r="A8" s="4" t="s">
        <v>19</v>
      </c>
      <c r="B8" s="5">
        <v>8</v>
      </c>
      <c r="C8" s="4" t="s">
        <v>20</v>
      </c>
    </row>
    <row r="9" spans="1:3" x14ac:dyDescent="0.25">
      <c r="A9" s="4" t="s">
        <v>24</v>
      </c>
      <c r="B9" s="5">
        <v>5</v>
      </c>
      <c r="C9" s="4" t="s">
        <v>20</v>
      </c>
    </row>
    <row r="11" spans="1:3" x14ac:dyDescent="0.25">
      <c r="A11" s="4" t="s">
        <v>23</v>
      </c>
      <c r="B11" s="4">
        <v>10</v>
      </c>
    </row>
    <row r="12" spans="1:3" x14ac:dyDescent="0.25">
      <c r="A12" s="4" t="s">
        <v>22</v>
      </c>
      <c r="B12" s="4">
        <v>6</v>
      </c>
      <c r="C12" s="6" t="s">
        <v>30</v>
      </c>
    </row>
    <row r="13" spans="1:3" x14ac:dyDescent="0.25">
      <c r="A13" s="4" t="s">
        <v>21</v>
      </c>
      <c r="B13" s="5">
        <v>75</v>
      </c>
      <c r="C13" s="4" t="s">
        <v>20</v>
      </c>
    </row>
    <row r="14" spans="1:3" x14ac:dyDescent="0.25">
      <c r="B14" s="5"/>
    </row>
    <row r="15" spans="1:3" x14ac:dyDescent="0.25">
      <c r="B15" s="5"/>
    </row>
    <row r="17" spans="1:2" x14ac:dyDescent="0.25">
      <c r="A17" s="6" t="s">
        <v>38</v>
      </c>
      <c r="B17" s="5">
        <f>B5*B6</f>
        <v>2400</v>
      </c>
    </row>
    <row r="18" spans="1:2" x14ac:dyDescent="0.25">
      <c r="A18" s="6" t="s">
        <v>39</v>
      </c>
      <c r="B18" s="4">
        <v>101.14141414141415</v>
      </c>
    </row>
    <row r="19" spans="1:2" x14ac:dyDescent="0.25">
      <c r="A19" s="6" t="s">
        <v>40</v>
      </c>
      <c r="B19" s="4">
        <f>B6+B11*B12+B18</f>
        <v>164.14141414141415</v>
      </c>
    </row>
    <row r="21" spans="1:2" x14ac:dyDescent="0.25">
      <c r="A21" s="6" t="s">
        <v>37</v>
      </c>
      <c r="B21" s="5">
        <f>B17+B4*B19+B7*B19+B8*B19+B9*B19+B3</f>
        <v>7585.6060606060601</v>
      </c>
    </row>
    <row r="22" spans="1:2" x14ac:dyDescent="0.25">
      <c r="A22" s="6" t="s">
        <v>41</v>
      </c>
      <c r="B22" s="5">
        <f>B18*B13</f>
        <v>7585.606060606061</v>
      </c>
    </row>
    <row r="23" spans="1:2" x14ac:dyDescent="0.25">
      <c r="A23" s="6" t="s">
        <v>42</v>
      </c>
      <c r="B23" s="5">
        <f>B22-B21</f>
        <v>0</v>
      </c>
    </row>
    <row r="25" spans="1:2" x14ac:dyDescent="0.25">
      <c r="A25" s="6" t="s">
        <v>43</v>
      </c>
    </row>
    <row r="26" spans="1:2" x14ac:dyDescent="0.25">
      <c r="A26" s="6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9" zoomScale="80" zoomScaleNormal="80" workbookViewId="0">
      <selection activeCell="E57" sqref="E57"/>
    </sheetView>
  </sheetViews>
  <sheetFormatPr defaultColWidth="9.140625" defaultRowHeight="15" x14ac:dyDescent="0.25"/>
  <cols>
    <col min="1" max="1" width="27.5703125" style="4" customWidth="1"/>
    <col min="2" max="2" width="9.85546875" style="4" bestFit="1" customWidth="1"/>
    <col min="3" max="3" width="21" style="4" customWidth="1"/>
    <col min="4" max="16384" width="9.140625" style="4"/>
  </cols>
  <sheetData>
    <row r="1" spans="1:3" x14ac:dyDescent="0.25">
      <c r="A1" s="3" t="s">
        <v>36</v>
      </c>
    </row>
    <row r="2" spans="1:3" x14ac:dyDescent="0.25">
      <c r="A2" s="6" t="s">
        <v>89</v>
      </c>
    </row>
    <row r="3" spans="1:3" x14ac:dyDescent="0.25">
      <c r="A3" s="4" t="s">
        <v>29</v>
      </c>
      <c r="B3" s="5">
        <v>1000</v>
      </c>
    </row>
    <row r="4" spans="1:3" x14ac:dyDescent="0.25">
      <c r="A4" s="4" t="s">
        <v>28</v>
      </c>
      <c r="B4" s="5">
        <v>8.5</v>
      </c>
      <c r="C4" s="4" t="s">
        <v>20</v>
      </c>
    </row>
    <row r="5" spans="1:3" x14ac:dyDescent="0.25">
      <c r="A5" s="4" t="s">
        <v>27</v>
      </c>
      <c r="B5" s="5">
        <v>800</v>
      </c>
      <c r="C5" s="4" t="s">
        <v>20</v>
      </c>
    </row>
    <row r="6" spans="1:3" x14ac:dyDescent="0.25">
      <c r="A6" s="4" t="s">
        <v>26</v>
      </c>
      <c r="B6" s="4">
        <v>3</v>
      </c>
    </row>
    <row r="7" spans="1:3" x14ac:dyDescent="0.25">
      <c r="A7" s="4" t="s">
        <v>25</v>
      </c>
      <c r="B7" s="5">
        <v>4</v>
      </c>
      <c r="C7" s="4" t="s">
        <v>20</v>
      </c>
    </row>
    <row r="8" spans="1:3" x14ac:dyDescent="0.25">
      <c r="A8" s="4" t="s">
        <v>19</v>
      </c>
      <c r="B8" s="5">
        <v>8</v>
      </c>
      <c r="C8" s="4" t="s">
        <v>20</v>
      </c>
    </row>
    <row r="9" spans="1:3" x14ac:dyDescent="0.25">
      <c r="A9" s="4" t="s">
        <v>24</v>
      </c>
      <c r="B9" s="5">
        <v>5</v>
      </c>
      <c r="C9" s="4" t="s">
        <v>20</v>
      </c>
    </row>
    <row r="11" spans="1:3" x14ac:dyDescent="0.25">
      <c r="A11" s="4" t="s">
        <v>23</v>
      </c>
      <c r="B11" s="4">
        <v>10</v>
      </c>
    </row>
    <row r="12" spans="1:3" x14ac:dyDescent="0.25">
      <c r="A12" s="4" t="s">
        <v>22</v>
      </c>
      <c r="B12" s="4">
        <v>6</v>
      </c>
      <c r="C12" s="6" t="s">
        <v>30</v>
      </c>
    </row>
    <row r="13" spans="1:3" x14ac:dyDescent="0.25">
      <c r="A13" s="4" t="s">
        <v>21</v>
      </c>
      <c r="B13" s="5">
        <v>75</v>
      </c>
      <c r="C13" s="4" t="s">
        <v>20</v>
      </c>
    </row>
    <row r="14" spans="1:3" x14ac:dyDescent="0.25">
      <c r="B14" s="5"/>
    </row>
    <row r="15" spans="1:3" x14ac:dyDescent="0.25">
      <c r="B15" s="5"/>
    </row>
    <row r="16" spans="1:3" x14ac:dyDescent="0.25">
      <c r="A16" s="6" t="s">
        <v>48</v>
      </c>
      <c r="B16" s="7">
        <v>0.5</v>
      </c>
    </row>
    <row r="17" spans="1:2" x14ac:dyDescent="0.25">
      <c r="A17" s="6" t="s">
        <v>38</v>
      </c>
      <c r="B17" s="5">
        <f>B5*B6</f>
        <v>2400</v>
      </c>
    </row>
    <row r="18" spans="1:2" x14ac:dyDescent="0.25">
      <c r="A18" s="6" t="s">
        <v>39</v>
      </c>
      <c r="B18" s="4">
        <v>100</v>
      </c>
    </row>
    <row r="19" spans="1:2" x14ac:dyDescent="0.25">
      <c r="A19" s="6" t="s">
        <v>45</v>
      </c>
      <c r="B19" s="4">
        <f>B6+B11*B12+B18</f>
        <v>163</v>
      </c>
    </row>
    <row r="20" spans="1:2" x14ac:dyDescent="0.25">
      <c r="A20" s="6" t="s">
        <v>46</v>
      </c>
      <c r="B20" s="7">
        <v>0.15</v>
      </c>
    </row>
    <row r="21" spans="1:2" x14ac:dyDescent="0.25">
      <c r="A21" s="6" t="s">
        <v>51</v>
      </c>
      <c r="B21" s="8">
        <f>(1-B20)*B18</f>
        <v>85</v>
      </c>
    </row>
    <row r="22" spans="1:2" x14ac:dyDescent="0.25">
      <c r="A22" s="6" t="s">
        <v>47</v>
      </c>
      <c r="B22" s="7">
        <v>0.3</v>
      </c>
    </row>
    <row r="23" spans="1:2" x14ac:dyDescent="0.25">
      <c r="A23" s="6" t="s">
        <v>52</v>
      </c>
      <c r="B23" s="8">
        <f>(B11*B12)*(1-B22)</f>
        <v>42</v>
      </c>
    </row>
    <row r="24" spans="1:2" x14ac:dyDescent="0.25">
      <c r="A24" s="6" t="s">
        <v>50</v>
      </c>
      <c r="B24" s="9">
        <f>(B21+B23+B6)*B9</f>
        <v>650</v>
      </c>
    </row>
    <row r="25" spans="1:2" x14ac:dyDescent="0.25">
      <c r="A25" s="6" t="s">
        <v>49</v>
      </c>
      <c r="B25" s="9">
        <f>B19*(B7+B8)</f>
        <v>1956</v>
      </c>
    </row>
    <row r="26" spans="1:2" x14ac:dyDescent="0.25">
      <c r="A26" s="6" t="s">
        <v>53</v>
      </c>
      <c r="B26" s="9">
        <f>(B18-B21)*0.5*B13</f>
        <v>562.5</v>
      </c>
    </row>
    <row r="28" spans="1:2" x14ac:dyDescent="0.25">
      <c r="A28" s="6" t="s">
        <v>37</v>
      </c>
      <c r="B28" s="5">
        <f>B24+B25-B26+B3+B4*B19+B17</f>
        <v>6829</v>
      </c>
    </row>
    <row r="29" spans="1:2" x14ac:dyDescent="0.25">
      <c r="A29" s="6" t="s">
        <v>41</v>
      </c>
      <c r="B29" s="5">
        <f>B18*B13</f>
        <v>7500</v>
      </c>
    </row>
    <row r="30" spans="1:2" x14ac:dyDescent="0.25">
      <c r="A30" s="6" t="s">
        <v>42</v>
      </c>
      <c r="B30" s="5">
        <f>B29-B28</f>
        <v>671</v>
      </c>
    </row>
    <row r="32" spans="1:2" x14ac:dyDescent="0.25">
      <c r="A32" s="6" t="s">
        <v>54</v>
      </c>
    </row>
    <row r="33" spans="1:14" x14ac:dyDescent="0.25">
      <c r="B33" s="6" t="s">
        <v>55</v>
      </c>
    </row>
    <row r="34" spans="1:14" x14ac:dyDescent="0.25">
      <c r="A34" s="10">
        <f>B30</f>
        <v>671</v>
      </c>
      <c r="B34" s="6">
        <v>10</v>
      </c>
      <c r="C34" s="4">
        <v>12</v>
      </c>
      <c r="D34" s="6">
        <v>14</v>
      </c>
      <c r="E34" s="4">
        <v>16</v>
      </c>
      <c r="F34" s="6">
        <v>18</v>
      </c>
      <c r="G34" s="4">
        <v>20</v>
      </c>
      <c r="H34" s="6">
        <v>22</v>
      </c>
      <c r="I34" s="4">
        <v>24</v>
      </c>
      <c r="J34" s="6">
        <v>26</v>
      </c>
      <c r="K34" s="4">
        <v>28</v>
      </c>
      <c r="L34" s="6">
        <v>30</v>
      </c>
      <c r="N34" s="6"/>
    </row>
    <row r="35" spans="1:14" x14ac:dyDescent="0.25">
      <c r="A35" s="4">
        <v>60</v>
      </c>
      <c r="B35" s="4">
        <f t="dataTable" ref="B35:L55" dt2D="1" dtr="1" r1="B20" r2="B18"/>
        <v>23553.5</v>
      </c>
      <c r="C35" s="4">
        <v>28653.5</v>
      </c>
      <c r="D35" s="4">
        <v>33753.5</v>
      </c>
      <c r="E35" s="4">
        <v>38853.5</v>
      </c>
      <c r="F35" s="4">
        <v>43953.5</v>
      </c>
      <c r="G35" s="4">
        <v>49053.5</v>
      </c>
      <c r="H35" s="4">
        <v>54153.5</v>
      </c>
      <c r="I35" s="4">
        <v>59253.5</v>
      </c>
      <c r="J35" s="4">
        <v>64353.5</v>
      </c>
      <c r="K35" s="4">
        <v>69453.5</v>
      </c>
      <c r="L35" s="4">
        <v>74553.5</v>
      </c>
    </row>
    <row r="36" spans="1:14" x14ac:dyDescent="0.25">
      <c r="A36" s="4">
        <v>65</v>
      </c>
      <c r="B36" s="4">
        <v>25926</v>
      </c>
      <c r="C36" s="4">
        <v>31451</v>
      </c>
      <c r="D36" s="4">
        <v>36976</v>
      </c>
      <c r="E36" s="4">
        <v>42501</v>
      </c>
      <c r="F36" s="4">
        <v>48026</v>
      </c>
      <c r="G36" s="4">
        <v>53551</v>
      </c>
      <c r="H36" s="4">
        <v>59076</v>
      </c>
      <c r="I36" s="4">
        <v>64601</v>
      </c>
      <c r="J36" s="4">
        <v>70126</v>
      </c>
      <c r="K36" s="4">
        <v>75651</v>
      </c>
      <c r="L36" s="4">
        <v>81176</v>
      </c>
    </row>
    <row r="37" spans="1:14" x14ac:dyDescent="0.25">
      <c r="A37" s="4">
        <v>70</v>
      </c>
      <c r="B37" s="4">
        <v>28298.5</v>
      </c>
      <c r="C37" s="4">
        <v>34248.5</v>
      </c>
      <c r="D37" s="4">
        <v>40198.5</v>
      </c>
      <c r="E37" s="4">
        <v>46148.5</v>
      </c>
      <c r="F37" s="4">
        <v>52098.5</v>
      </c>
      <c r="G37" s="4">
        <v>58048.5</v>
      </c>
      <c r="H37" s="4">
        <v>63998.5</v>
      </c>
      <c r="I37" s="4">
        <v>69948.5</v>
      </c>
      <c r="J37" s="4">
        <v>75898.5</v>
      </c>
      <c r="K37" s="4">
        <v>81848.5</v>
      </c>
      <c r="L37" s="4">
        <v>87798.5</v>
      </c>
    </row>
    <row r="38" spans="1:14" x14ac:dyDescent="0.25">
      <c r="A38" s="4">
        <v>75</v>
      </c>
      <c r="B38" s="4">
        <v>30671</v>
      </c>
      <c r="C38" s="4">
        <v>37046</v>
      </c>
      <c r="D38" s="4">
        <v>43421</v>
      </c>
      <c r="E38" s="4">
        <v>49796</v>
      </c>
      <c r="F38" s="4">
        <v>56171</v>
      </c>
      <c r="G38" s="4">
        <v>62546</v>
      </c>
      <c r="H38" s="4">
        <v>68921</v>
      </c>
      <c r="I38" s="4">
        <v>75296</v>
      </c>
      <c r="J38" s="4">
        <v>81671</v>
      </c>
      <c r="K38" s="4">
        <v>88046</v>
      </c>
      <c r="L38" s="4">
        <v>94421</v>
      </c>
    </row>
    <row r="39" spans="1:14" x14ac:dyDescent="0.25">
      <c r="A39" s="4">
        <v>80</v>
      </c>
      <c r="B39" s="4">
        <v>33043.5</v>
      </c>
      <c r="C39" s="4">
        <v>39843.5</v>
      </c>
      <c r="D39" s="4">
        <v>46643.5</v>
      </c>
      <c r="E39" s="4">
        <v>53443.5</v>
      </c>
      <c r="F39" s="4">
        <v>60243.5</v>
      </c>
      <c r="G39" s="4">
        <v>67043.5</v>
      </c>
      <c r="H39" s="4">
        <v>73843.5</v>
      </c>
      <c r="I39" s="4">
        <v>80643.5</v>
      </c>
      <c r="J39" s="4">
        <v>87443.5</v>
      </c>
      <c r="K39" s="4">
        <v>94243.5</v>
      </c>
      <c r="L39" s="4">
        <v>101043.5</v>
      </c>
    </row>
    <row r="40" spans="1:14" x14ac:dyDescent="0.25">
      <c r="A40" s="4">
        <v>85</v>
      </c>
      <c r="B40" s="4">
        <v>35416</v>
      </c>
      <c r="C40" s="4">
        <v>42641</v>
      </c>
      <c r="D40" s="4">
        <v>49866</v>
      </c>
      <c r="E40" s="4">
        <v>57091</v>
      </c>
      <c r="F40" s="4">
        <v>64316</v>
      </c>
      <c r="G40" s="4">
        <v>71541</v>
      </c>
      <c r="H40" s="4">
        <v>78766</v>
      </c>
      <c r="I40" s="4">
        <v>85991</v>
      </c>
      <c r="J40" s="4">
        <v>93216</v>
      </c>
      <c r="K40" s="4">
        <v>100441</v>
      </c>
      <c r="L40" s="4">
        <v>107666</v>
      </c>
    </row>
    <row r="41" spans="1:14" x14ac:dyDescent="0.25">
      <c r="A41" s="4">
        <v>90</v>
      </c>
      <c r="B41" s="4">
        <v>37788.5</v>
      </c>
      <c r="C41" s="4">
        <v>45438.5</v>
      </c>
      <c r="D41" s="4">
        <v>53088.5</v>
      </c>
      <c r="E41" s="4">
        <v>60738.5</v>
      </c>
      <c r="F41" s="4">
        <v>68388.5</v>
      </c>
      <c r="G41" s="4">
        <v>76038.5</v>
      </c>
      <c r="H41" s="4">
        <v>83688.5</v>
      </c>
      <c r="I41" s="4">
        <v>91338.5</v>
      </c>
      <c r="J41" s="4">
        <v>98988.5</v>
      </c>
      <c r="K41" s="4">
        <v>106638.5</v>
      </c>
      <c r="L41" s="4">
        <v>114288.5</v>
      </c>
    </row>
    <row r="42" spans="1:14" x14ac:dyDescent="0.25">
      <c r="A42" s="4">
        <v>95</v>
      </c>
      <c r="B42" s="4">
        <v>40161</v>
      </c>
      <c r="C42" s="4">
        <v>48236</v>
      </c>
      <c r="D42" s="4">
        <v>56311</v>
      </c>
      <c r="E42" s="4">
        <v>64386</v>
      </c>
      <c r="F42" s="4">
        <v>72461</v>
      </c>
      <c r="G42" s="4">
        <v>80536</v>
      </c>
      <c r="H42" s="4">
        <v>88611</v>
      </c>
      <c r="I42" s="4">
        <v>96686</v>
      </c>
      <c r="J42" s="4">
        <v>104761</v>
      </c>
      <c r="K42" s="4">
        <v>112836</v>
      </c>
      <c r="L42" s="4">
        <v>120911</v>
      </c>
    </row>
    <row r="43" spans="1:14" x14ac:dyDescent="0.25">
      <c r="A43" s="4">
        <v>100</v>
      </c>
      <c r="B43" s="4">
        <v>42533.5</v>
      </c>
      <c r="C43" s="4">
        <v>51033.5</v>
      </c>
      <c r="D43" s="4">
        <v>59533.5</v>
      </c>
      <c r="E43" s="4">
        <v>68033.5</v>
      </c>
      <c r="F43" s="4">
        <v>76533.5</v>
      </c>
      <c r="G43" s="4">
        <v>85033.5</v>
      </c>
      <c r="H43" s="4">
        <v>93533.5</v>
      </c>
      <c r="I43" s="4">
        <v>102033.5</v>
      </c>
      <c r="J43" s="4">
        <v>110533.5</v>
      </c>
      <c r="K43" s="4">
        <v>119033.5</v>
      </c>
      <c r="L43" s="4">
        <v>127533.5</v>
      </c>
    </row>
    <row r="44" spans="1:14" x14ac:dyDescent="0.25">
      <c r="A44" s="4">
        <v>105</v>
      </c>
      <c r="B44" s="4">
        <v>44906</v>
      </c>
      <c r="C44" s="4">
        <v>53831</v>
      </c>
      <c r="D44" s="4">
        <v>62756</v>
      </c>
      <c r="E44" s="4">
        <v>71681</v>
      </c>
      <c r="F44" s="4">
        <v>80606</v>
      </c>
      <c r="G44" s="4">
        <v>89531</v>
      </c>
      <c r="H44" s="4">
        <v>98456</v>
      </c>
      <c r="I44" s="4">
        <v>107381</v>
      </c>
      <c r="J44" s="4">
        <v>116306</v>
      </c>
      <c r="K44" s="4">
        <v>125231</v>
      </c>
      <c r="L44" s="4">
        <v>134156</v>
      </c>
    </row>
    <row r="45" spans="1:14" x14ac:dyDescent="0.25">
      <c r="A45" s="4">
        <v>110</v>
      </c>
      <c r="B45" s="4">
        <v>47278.5</v>
      </c>
      <c r="C45" s="4">
        <v>56628.5</v>
      </c>
      <c r="D45" s="4">
        <v>65978.5</v>
      </c>
      <c r="E45" s="4">
        <v>75328.5</v>
      </c>
      <c r="F45" s="4">
        <v>84678.5</v>
      </c>
      <c r="G45" s="4">
        <v>94028.5</v>
      </c>
      <c r="H45" s="4">
        <v>103378.5</v>
      </c>
      <c r="I45" s="4">
        <v>112728.5</v>
      </c>
      <c r="J45" s="4">
        <v>122078.5</v>
      </c>
      <c r="K45" s="4">
        <v>131428.5</v>
      </c>
      <c r="L45" s="4">
        <v>140778.5</v>
      </c>
    </row>
    <row r="46" spans="1:14" x14ac:dyDescent="0.25">
      <c r="A46" s="4">
        <v>115</v>
      </c>
      <c r="B46" s="4">
        <v>49651</v>
      </c>
      <c r="C46" s="4">
        <v>59426</v>
      </c>
      <c r="D46" s="4">
        <v>69201</v>
      </c>
      <c r="E46" s="4">
        <v>78976</v>
      </c>
      <c r="F46" s="4">
        <v>88751</v>
      </c>
      <c r="G46" s="4">
        <v>98526</v>
      </c>
      <c r="H46" s="4">
        <v>108301</v>
      </c>
      <c r="I46" s="4">
        <v>118076</v>
      </c>
      <c r="J46" s="4">
        <v>127851</v>
      </c>
      <c r="K46" s="4">
        <v>137626</v>
      </c>
      <c r="L46" s="4">
        <v>147401</v>
      </c>
    </row>
    <row r="47" spans="1:14" x14ac:dyDescent="0.25">
      <c r="A47" s="4">
        <v>120</v>
      </c>
      <c r="B47" s="4">
        <v>52023.5</v>
      </c>
      <c r="C47" s="4">
        <v>62223.5</v>
      </c>
      <c r="D47" s="4">
        <v>72423.5</v>
      </c>
      <c r="E47" s="4">
        <v>82623.5</v>
      </c>
      <c r="F47" s="4">
        <v>92823.5</v>
      </c>
      <c r="G47" s="4">
        <v>103023.5</v>
      </c>
      <c r="H47" s="4">
        <v>113223.5</v>
      </c>
      <c r="I47" s="4">
        <v>123423.5</v>
      </c>
      <c r="J47" s="4">
        <v>133623.5</v>
      </c>
      <c r="K47" s="4">
        <v>143823.5</v>
      </c>
      <c r="L47" s="4">
        <v>154023.5</v>
      </c>
    </row>
    <row r="48" spans="1:14" x14ac:dyDescent="0.25">
      <c r="A48" s="4">
        <v>125</v>
      </c>
      <c r="B48" s="4">
        <v>54396</v>
      </c>
      <c r="C48" s="4">
        <v>65021</v>
      </c>
      <c r="D48" s="4">
        <v>75646</v>
      </c>
      <c r="E48" s="4">
        <v>86271</v>
      </c>
      <c r="F48" s="4">
        <v>96896</v>
      </c>
      <c r="G48" s="4">
        <v>107521</v>
      </c>
      <c r="H48" s="4">
        <v>118146</v>
      </c>
      <c r="I48" s="4">
        <v>128771</v>
      </c>
      <c r="J48" s="4">
        <v>139396</v>
      </c>
      <c r="K48" s="4">
        <v>150021</v>
      </c>
      <c r="L48" s="4">
        <v>160646</v>
      </c>
    </row>
    <row r="49" spans="1:12" x14ac:dyDescent="0.25">
      <c r="A49" s="4">
        <v>130</v>
      </c>
      <c r="B49" s="4">
        <v>56768.5</v>
      </c>
      <c r="C49" s="4">
        <v>67818.5</v>
      </c>
      <c r="D49" s="4">
        <v>78868.5</v>
      </c>
      <c r="E49" s="4">
        <v>89918.5</v>
      </c>
      <c r="F49" s="4">
        <v>100968.5</v>
      </c>
      <c r="G49" s="4">
        <v>112018.5</v>
      </c>
      <c r="H49" s="4">
        <v>123068.5</v>
      </c>
      <c r="I49" s="4">
        <v>134118.5</v>
      </c>
      <c r="J49" s="4">
        <v>145168.5</v>
      </c>
      <c r="K49" s="4">
        <v>156218.5</v>
      </c>
      <c r="L49" s="4">
        <v>167268.5</v>
      </c>
    </row>
    <row r="50" spans="1:12" x14ac:dyDescent="0.25">
      <c r="A50" s="4">
        <v>135</v>
      </c>
      <c r="B50" s="4">
        <v>59141</v>
      </c>
      <c r="C50" s="4">
        <v>70616</v>
      </c>
      <c r="D50" s="4">
        <v>82091</v>
      </c>
      <c r="E50" s="4">
        <v>93566</v>
      </c>
      <c r="F50" s="4">
        <v>105041</v>
      </c>
      <c r="G50" s="4">
        <v>116516</v>
      </c>
      <c r="H50" s="4">
        <v>127991</v>
      </c>
      <c r="I50" s="4">
        <v>139466</v>
      </c>
      <c r="J50" s="4">
        <v>150941</v>
      </c>
      <c r="K50" s="4">
        <v>162416</v>
      </c>
      <c r="L50" s="4">
        <v>173891</v>
      </c>
    </row>
    <row r="51" spans="1:12" x14ac:dyDescent="0.25">
      <c r="A51" s="4">
        <v>140</v>
      </c>
      <c r="B51" s="4">
        <v>61513.5</v>
      </c>
      <c r="C51" s="4">
        <v>73413.5</v>
      </c>
      <c r="D51" s="4">
        <v>85313.5</v>
      </c>
      <c r="E51" s="4">
        <v>97213.5</v>
      </c>
      <c r="F51" s="4">
        <v>109113.5</v>
      </c>
      <c r="G51" s="4">
        <v>121013.5</v>
      </c>
      <c r="H51" s="4">
        <v>132913.5</v>
      </c>
      <c r="I51" s="4">
        <v>144813.5</v>
      </c>
      <c r="J51" s="4">
        <v>156713.5</v>
      </c>
      <c r="K51" s="4">
        <v>168613.5</v>
      </c>
      <c r="L51" s="4">
        <v>180513.5</v>
      </c>
    </row>
    <row r="52" spans="1:12" x14ac:dyDescent="0.25">
      <c r="A52" s="4">
        <v>145</v>
      </c>
      <c r="B52" s="4">
        <v>63886</v>
      </c>
      <c r="C52" s="4">
        <v>76211</v>
      </c>
      <c r="D52" s="4">
        <v>88536</v>
      </c>
      <c r="E52" s="4">
        <v>100861</v>
      </c>
      <c r="F52" s="4">
        <v>113186</v>
      </c>
      <c r="G52" s="4">
        <v>125511</v>
      </c>
      <c r="H52" s="4">
        <v>137836</v>
      </c>
      <c r="I52" s="4">
        <v>150161</v>
      </c>
      <c r="J52" s="4">
        <v>162486</v>
      </c>
      <c r="K52" s="4">
        <v>174811</v>
      </c>
      <c r="L52" s="4">
        <v>187136</v>
      </c>
    </row>
    <row r="53" spans="1:12" x14ac:dyDescent="0.25">
      <c r="A53" s="4">
        <v>150</v>
      </c>
      <c r="B53" s="4">
        <v>66258.5</v>
      </c>
      <c r="C53" s="4">
        <v>79008.5</v>
      </c>
      <c r="D53" s="4">
        <v>91758.5</v>
      </c>
      <c r="E53" s="4">
        <v>104508.5</v>
      </c>
      <c r="F53" s="4">
        <v>117258.5</v>
      </c>
      <c r="G53" s="4">
        <v>130008.5</v>
      </c>
      <c r="H53" s="4">
        <v>142758.5</v>
      </c>
      <c r="I53" s="4">
        <v>155508.5</v>
      </c>
      <c r="J53" s="4">
        <v>168258.5</v>
      </c>
      <c r="K53" s="4">
        <v>181008.5</v>
      </c>
      <c r="L53" s="4">
        <v>193758.5</v>
      </c>
    </row>
    <row r="54" spans="1:12" x14ac:dyDescent="0.25">
      <c r="A54" s="4">
        <v>155</v>
      </c>
      <c r="B54" s="4">
        <v>68631</v>
      </c>
      <c r="C54" s="4">
        <v>81806</v>
      </c>
      <c r="D54" s="4">
        <v>94981</v>
      </c>
      <c r="E54" s="4">
        <v>108156</v>
      </c>
      <c r="F54" s="4">
        <v>121331</v>
      </c>
      <c r="G54" s="4">
        <v>134506</v>
      </c>
      <c r="H54" s="4">
        <v>147681</v>
      </c>
      <c r="I54" s="4">
        <v>160856</v>
      </c>
      <c r="J54" s="4">
        <v>174031</v>
      </c>
      <c r="K54" s="4">
        <v>187206</v>
      </c>
      <c r="L54" s="4">
        <v>200381</v>
      </c>
    </row>
    <row r="55" spans="1:12" x14ac:dyDescent="0.25">
      <c r="A55" s="4">
        <v>160</v>
      </c>
      <c r="B55" s="4">
        <v>71003.5</v>
      </c>
      <c r="C55" s="4">
        <v>84603.5</v>
      </c>
      <c r="D55" s="4">
        <v>98203.5</v>
      </c>
      <c r="E55" s="4">
        <v>111803.5</v>
      </c>
      <c r="F55" s="4">
        <v>125403.5</v>
      </c>
      <c r="G55" s="4">
        <v>139003.5</v>
      </c>
      <c r="H55" s="4">
        <v>152603.5</v>
      </c>
      <c r="I55" s="4">
        <v>166203.5</v>
      </c>
      <c r="J55" s="4">
        <v>179803.5</v>
      </c>
      <c r="K55" s="4">
        <v>193403.5</v>
      </c>
      <c r="L55" s="4">
        <v>207003.5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8" zoomScaleNormal="100" workbookViewId="0">
      <selection activeCell="B69" sqref="B69"/>
    </sheetView>
  </sheetViews>
  <sheetFormatPr defaultRowHeight="15" x14ac:dyDescent="0.25"/>
  <cols>
    <col min="1" max="1" width="23.85546875" style="1" bestFit="1" customWidth="1"/>
    <col min="2" max="2" width="23" style="1" customWidth="1"/>
    <col min="3" max="3" width="12.7109375" style="1" bestFit="1" customWidth="1"/>
    <col min="4" max="16384" width="9.140625" style="1"/>
  </cols>
  <sheetData>
    <row r="1" spans="1:3" x14ac:dyDescent="0.25">
      <c r="A1" s="11" t="s">
        <v>31</v>
      </c>
    </row>
    <row r="2" spans="1:3" x14ac:dyDescent="0.25">
      <c r="A2" s="1" t="s">
        <v>90</v>
      </c>
    </row>
    <row r="3" spans="1:3" x14ac:dyDescent="0.25">
      <c r="A3" s="1" t="s">
        <v>0</v>
      </c>
      <c r="B3" s="12">
        <v>5000</v>
      </c>
      <c r="C3" s="1" t="s">
        <v>1</v>
      </c>
    </row>
    <row r="4" spans="1:3" x14ac:dyDescent="0.25">
      <c r="A4" s="1" t="s">
        <v>2</v>
      </c>
      <c r="B4" s="2">
        <v>0.03</v>
      </c>
    </row>
    <row r="5" spans="1:3" x14ac:dyDescent="0.25">
      <c r="A5" s="1" t="s">
        <v>3</v>
      </c>
      <c r="B5" s="12">
        <v>500</v>
      </c>
      <c r="C5" s="1" t="s">
        <v>4</v>
      </c>
    </row>
    <row r="6" spans="1:3" x14ac:dyDescent="0.25">
      <c r="A6" s="1" t="s">
        <v>5</v>
      </c>
      <c r="B6" s="2">
        <v>0.11</v>
      </c>
    </row>
    <row r="7" spans="1:3" x14ac:dyDescent="0.25">
      <c r="A7" s="1" t="s">
        <v>6</v>
      </c>
      <c r="B7" s="1">
        <v>365</v>
      </c>
      <c r="C7" s="1" t="s">
        <v>1</v>
      </c>
    </row>
    <row r="8" spans="1:3" x14ac:dyDescent="0.25">
      <c r="A8" s="1" t="s">
        <v>7</v>
      </c>
      <c r="B8" s="1">
        <v>120000</v>
      </c>
      <c r="C8" s="1" t="s">
        <v>1</v>
      </c>
    </row>
    <row r="10" spans="1:3" x14ac:dyDescent="0.25">
      <c r="A10" s="1" t="s">
        <v>8</v>
      </c>
      <c r="B10" s="13">
        <v>2500</v>
      </c>
      <c r="C10" s="1" t="s">
        <v>32</v>
      </c>
    </row>
    <row r="11" spans="1:3" x14ac:dyDescent="0.25">
      <c r="A11" s="1" t="s">
        <v>9</v>
      </c>
      <c r="B11" s="1">
        <v>5</v>
      </c>
      <c r="C11" s="1" t="s">
        <v>33</v>
      </c>
    </row>
    <row r="12" spans="1:3" x14ac:dyDescent="0.25">
      <c r="A12" s="1" t="s">
        <v>61</v>
      </c>
      <c r="B12" s="1">
        <f>B10*B7</f>
        <v>912500</v>
      </c>
    </row>
    <row r="14" spans="1:3" x14ac:dyDescent="0.25">
      <c r="A14" s="1" t="s">
        <v>56</v>
      </c>
      <c r="B14" s="12">
        <f>B3*B11</f>
        <v>25000</v>
      </c>
    </row>
    <row r="15" spans="1:3" x14ac:dyDescent="0.25">
      <c r="A15" s="1" t="s">
        <v>57</v>
      </c>
      <c r="B15" s="2">
        <f>MIN(B12,B19)*B4</f>
        <v>18000</v>
      </c>
      <c r="C15" s="2"/>
    </row>
    <row r="16" spans="1:3" x14ac:dyDescent="0.25">
      <c r="A16" s="1" t="s">
        <v>58</v>
      </c>
      <c r="B16" s="12">
        <f>B5*12</f>
        <v>6000</v>
      </c>
    </row>
    <row r="17" spans="1:6" x14ac:dyDescent="0.25">
      <c r="A17" s="1" t="s">
        <v>59</v>
      </c>
      <c r="B17" s="2">
        <f>B14+B15+B16</f>
        <v>49000</v>
      </c>
    </row>
    <row r="19" spans="1:6" x14ac:dyDescent="0.25">
      <c r="A19" s="1" t="s">
        <v>60</v>
      </c>
      <c r="B19" s="1">
        <f>B8*B11</f>
        <v>600000</v>
      </c>
    </row>
    <row r="20" spans="1:6" x14ac:dyDescent="0.25">
      <c r="A20" s="1" t="s">
        <v>41</v>
      </c>
      <c r="B20" s="2">
        <f>MIN(B12,B19)*B6</f>
        <v>66000</v>
      </c>
      <c r="C20" s="2"/>
    </row>
    <row r="21" spans="1:6" x14ac:dyDescent="0.25">
      <c r="A21" s="1" t="s">
        <v>42</v>
      </c>
      <c r="B21" s="2">
        <f>B20-B17</f>
        <v>17000</v>
      </c>
      <c r="C21" s="2"/>
    </row>
    <row r="23" spans="1:6" x14ac:dyDescent="0.25">
      <c r="A23" s="1" t="s">
        <v>62</v>
      </c>
      <c r="B23" s="1" t="s">
        <v>63</v>
      </c>
    </row>
    <row r="24" spans="1:6" x14ac:dyDescent="0.25">
      <c r="A24" s="2">
        <f>B21</f>
        <v>17000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</row>
    <row r="25" spans="1:6" x14ac:dyDescent="0.25">
      <c r="A25" s="1">
        <v>500</v>
      </c>
      <c r="B25" s="1">
        <f t="dataTable" ref="B25:F29" dt2D="1" dtr="1" r1="B11" r2="B10" ca="1"/>
        <v>-1400</v>
      </c>
      <c r="C25" s="1">
        <v>-1400</v>
      </c>
      <c r="D25" s="1">
        <v>-6400</v>
      </c>
      <c r="E25" s="1">
        <v>-11400</v>
      </c>
      <c r="F25" s="1">
        <v>-16400</v>
      </c>
    </row>
    <row r="26" spans="1:6" x14ac:dyDescent="0.25">
      <c r="A26" s="1">
        <v>1000</v>
      </c>
      <c r="B26" s="1">
        <v>-1400</v>
      </c>
      <c r="C26" s="1">
        <v>3200</v>
      </c>
      <c r="D26" s="1">
        <v>7800</v>
      </c>
      <c r="E26" s="1">
        <v>3200</v>
      </c>
      <c r="F26" s="1">
        <v>-1800</v>
      </c>
    </row>
    <row r="27" spans="1:6" x14ac:dyDescent="0.25">
      <c r="A27" s="1">
        <v>1500</v>
      </c>
      <c r="B27" s="1">
        <v>-1400</v>
      </c>
      <c r="C27" s="1">
        <v>3200</v>
      </c>
      <c r="D27" s="1">
        <v>7800</v>
      </c>
      <c r="E27" s="1">
        <v>12400</v>
      </c>
      <c r="F27" s="1">
        <v>12800</v>
      </c>
    </row>
    <row r="28" spans="1:6" x14ac:dyDescent="0.25">
      <c r="A28" s="1">
        <v>2000</v>
      </c>
      <c r="B28" s="1">
        <v>-1400</v>
      </c>
      <c r="C28" s="1">
        <v>3200</v>
      </c>
      <c r="D28" s="1">
        <v>7800</v>
      </c>
      <c r="E28" s="1">
        <v>12400</v>
      </c>
      <c r="F28" s="1">
        <v>17000</v>
      </c>
    </row>
    <row r="29" spans="1:6" x14ac:dyDescent="0.25">
      <c r="A29" s="1">
        <v>2500</v>
      </c>
      <c r="B29" s="1">
        <v>-1400</v>
      </c>
      <c r="C29" s="1">
        <v>3200</v>
      </c>
      <c r="D29" s="1">
        <v>7800</v>
      </c>
      <c r="E29" s="1">
        <v>12400</v>
      </c>
      <c r="F29" s="1">
        <v>17000</v>
      </c>
    </row>
    <row r="31" spans="1:6" x14ac:dyDescent="0.25">
      <c r="A31" s="1" t="s">
        <v>91</v>
      </c>
    </row>
    <row r="32" spans="1:6" x14ac:dyDescent="0.25">
      <c r="A32" s="1" t="s">
        <v>64</v>
      </c>
      <c r="B32" s="1" t="s">
        <v>65</v>
      </c>
    </row>
    <row r="33" spans="1:2" x14ac:dyDescent="0.25">
      <c r="A33" s="1">
        <v>1</v>
      </c>
      <c r="B33" s="1" t="s">
        <v>66</v>
      </c>
    </row>
    <row r="34" spans="1:2" x14ac:dyDescent="0.25">
      <c r="A34" s="1">
        <v>2</v>
      </c>
      <c r="B34" s="13">
        <v>547.94520547945194</v>
      </c>
    </row>
    <row r="35" spans="1:2" x14ac:dyDescent="0.25">
      <c r="A35" s="1">
        <v>3</v>
      </c>
      <c r="B35" s="13">
        <v>719.17808219178096</v>
      </c>
    </row>
    <row r="36" spans="1:2" x14ac:dyDescent="0.25">
      <c r="A36" s="1">
        <v>4</v>
      </c>
      <c r="B36" s="13">
        <v>890.41095890410907</v>
      </c>
    </row>
    <row r="37" spans="1:2" x14ac:dyDescent="0.25">
      <c r="A37" s="1">
        <v>5</v>
      </c>
      <c r="B37" s="13">
        <v>1061.6438356164383</v>
      </c>
    </row>
    <row r="39" spans="1:2" x14ac:dyDescent="0.25">
      <c r="A39" s="1" t="s">
        <v>89</v>
      </c>
    </row>
    <row r="40" spans="1:2" x14ac:dyDescent="0.25">
      <c r="B40" s="2" t="s">
        <v>42</v>
      </c>
    </row>
    <row r="41" spans="1:2" x14ac:dyDescent="0.25">
      <c r="A41" s="1" t="s">
        <v>64</v>
      </c>
      <c r="B41" s="2">
        <f>B21</f>
        <v>17000</v>
      </c>
    </row>
    <row r="42" spans="1:2" x14ac:dyDescent="0.25">
      <c r="A42" s="1">
        <v>1</v>
      </c>
      <c r="B42" s="1">
        <f t="dataTable" ref="B42:B46" dt2D="0" dtr="0" r1="B11"/>
        <v>-1400</v>
      </c>
    </row>
    <row r="43" spans="1:2" x14ac:dyDescent="0.25">
      <c r="A43" s="1">
        <v>2</v>
      </c>
      <c r="B43" s="1">
        <v>3200</v>
      </c>
    </row>
    <row r="44" spans="1:2" x14ac:dyDescent="0.25">
      <c r="A44" s="1">
        <v>3</v>
      </c>
      <c r="B44" s="1">
        <v>7800</v>
      </c>
    </row>
    <row r="45" spans="1:2" x14ac:dyDescent="0.25">
      <c r="A45" s="1">
        <v>4</v>
      </c>
      <c r="B45" s="1">
        <v>12400</v>
      </c>
    </row>
    <row r="46" spans="1:2" x14ac:dyDescent="0.25">
      <c r="A46" s="1">
        <v>5</v>
      </c>
      <c r="B46" s="1">
        <v>17000</v>
      </c>
    </row>
    <row r="48" spans="1:2" x14ac:dyDescent="0.25">
      <c r="A48" s="1" t="s">
        <v>67</v>
      </c>
      <c r="B48" s="1" t="s">
        <v>92</v>
      </c>
    </row>
    <row r="49" spans="1:2" x14ac:dyDescent="0.25">
      <c r="B49" s="17"/>
    </row>
    <row r="51" spans="1:2" x14ac:dyDescent="0.25">
      <c r="A51" s="1" t="s">
        <v>64</v>
      </c>
      <c r="B51" s="1" t="s">
        <v>42</v>
      </c>
    </row>
    <row r="52" spans="1:2" x14ac:dyDescent="0.25">
      <c r="A52" s="1">
        <v>1</v>
      </c>
      <c r="B52" s="1">
        <v>-1400</v>
      </c>
    </row>
    <row r="53" spans="1:2" x14ac:dyDescent="0.25">
      <c r="A53" s="1">
        <v>2</v>
      </c>
      <c r="B53" s="1">
        <v>-1400</v>
      </c>
    </row>
    <row r="54" spans="1:2" x14ac:dyDescent="0.25">
      <c r="A54" s="1">
        <v>3</v>
      </c>
      <c r="B54" s="1">
        <v>-6400</v>
      </c>
    </row>
    <row r="55" spans="1:2" x14ac:dyDescent="0.25">
      <c r="A55" s="1">
        <v>4</v>
      </c>
      <c r="B55" s="1">
        <v>-11400</v>
      </c>
    </row>
    <row r="56" spans="1:2" x14ac:dyDescent="0.25">
      <c r="A56" s="1">
        <v>5</v>
      </c>
      <c r="B56" s="1">
        <v>-16400</v>
      </c>
    </row>
    <row r="58" spans="1:2" x14ac:dyDescent="0.25">
      <c r="A58" s="1" t="s">
        <v>68</v>
      </c>
      <c r="B58" s="1" t="s">
        <v>93</v>
      </c>
    </row>
    <row r="61" spans="1:2" x14ac:dyDescent="0.25">
      <c r="A61" s="1" t="s">
        <v>64</v>
      </c>
      <c r="B61" s="1" t="s">
        <v>42</v>
      </c>
    </row>
    <row r="62" spans="1:2" x14ac:dyDescent="0.25">
      <c r="A62" s="1">
        <v>1</v>
      </c>
      <c r="B62" s="1">
        <v>-1400</v>
      </c>
    </row>
    <row r="63" spans="1:2" x14ac:dyDescent="0.25">
      <c r="A63" s="1">
        <v>2</v>
      </c>
      <c r="B63" s="1">
        <v>3200</v>
      </c>
    </row>
    <row r="64" spans="1:2" x14ac:dyDescent="0.25">
      <c r="A64" s="1">
        <v>3</v>
      </c>
      <c r="B64" s="1">
        <v>7800</v>
      </c>
    </row>
    <row r="65" spans="1:2" x14ac:dyDescent="0.25">
      <c r="A65" s="1">
        <v>4</v>
      </c>
      <c r="B65" s="1">
        <v>12400</v>
      </c>
    </row>
    <row r="66" spans="1:2" x14ac:dyDescent="0.25">
      <c r="A66" s="1">
        <v>5</v>
      </c>
      <c r="B66" s="1">
        <v>12800</v>
      </c>
    </row>
    <row r="68" spans="1:2" x14ac:dyDescent="0.25">
      <c r="A68" s="1" t="s">
        <v>69</v>
      </c>
    </row>
    <row r="69" spans="1:2" x14ac:dyDescent="0.25">
      <c r="B69" s="1" t="s">
        <v>94</v>
      </c>
    </row>
    <row r="71" spans="1:2" x14ac:dyDescent="0.25">
      <c r="A71" s="1" t="s">
        <v>64</v>
      </c>
      <c r="B71" s="1" t="s">
        <v>42</v>
      </c>
    </row>
    <row r="72" spans="1:2" x14ac:dyDescent="0.25">
      <c r="A72" s="1">
        <v>1</v>
      </c>
      <c r="B72" s="1">
        <v>-1400</v>
      </c>
    </row>
    <row r="73" spans="1:2" x14ac:dyDescent="0.25">
      <c r="A73" s="1">
        <v>2</v>
      </c>
      <c r="B73" s="1">
        <v>3200</v>
      </c>
    </row>
    <row r="74" spans="1:2" x14ac:dyDescent="0.25">
      <c r="A74" s="1">
        <v>3</v>
      </c>
      <c r="B74" s="1">
        <v>7800</v>
      </c>
    </row>
    <row r="75" spans="1:2" x14ac:dyDescent="0.25">
      <c r="A75" s="1">
        <v>4</v>
      </c>
      <c r="B75" s="1">
        <v>12400</v>
      </c>
    </row>
    <row r="76" spans="1:2" x14ac:dyDescent="0.25">
      <c r="A76" s="1">
        <v>5</v>
      </c>
      <c r="B76" s="1">
        <v>17000</v>
      </c>
    </row>
    <row r="82" spans="1:1" x14ac:dyDescent="0.25">
      <c r="A82" s="1" t="s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3" zoomScale="80" zoomScaleNormal="80" workbookViewId="0">
      <selection activeCell="D53" sqref="D53"/>
    </sheetView>
  </sheetViews>
  <sheetFormatPr defaultRowHeight="15" x14ac:dyDescent="0.25"/>
  <cols>
    <col min="1" max="1" width="46.42578125" style="1" customWidth="1"/>
    <col min="2" max="2" width="35.85546875" style="1" customWidth="1"/>
    <col min="3" max="3" width="8.85546875" style="1" customWidth="1"/>
    <col min="4" max="4" width="16.42578125" style="1" customWidth="1"/>
    <col min="5" max="5" width="13.85546875" style="1" customWidth="1"/>
    <col min="6" max="6" width="15.28515625" style="1" customWidth="1"/>
    <col min="7" max="7" width="14.5703125" style="1" customWidth="1"/>
    <col min="8" max="8" width="14.42578125" style="1" bestFit="1" customWidth="1"/>
    <col min="9" max="16384" width="9.140625" style="1"/>
  </cols>
  <sheetData>
    <row r="1" spans="1:8" x14ac:dyDescent="0.25">
      <c r="A1" s="11" t="s">
        <v>34</v>
      </c>
    </row>
    <row r="3" spans="1:8" x14ac:dyDescent="0.25">
      <c r="A3" s="1" t="s">
        <v>10</v>
      </c>
      <c r="B3" s="12">
        <v>1750000</v>
      </c>
    </row>
    <row r="4" spans="1:8" x14ac:dyDescent="0.25">
      <c r="A4" s="1" t="s">
        <v>16</v>
      </c>
      <c r="B4" s="1">
        <v>75000</v>
      </c>
      <c r="C4" s="1" t="s">
        <v>35</v>
      </c>
    </row>
    <row r="5" spans="1:8" x14ac:dyDescent="0.25">
      <c r="A5" s="1" t="s">
        <v>11</v>
      </c>
      <c r="B5" s="14">
        <v>30</v>
      </c>
      <c r="C5" s="1" t="s">
        <v>12</v>
      </c>
    </row>
    <row r="6" spans="1:8" x14ac:dyDescent="0.25">
      <c r="A6" s="1" t="s">
        <v>18</v>
      </c>
      <c r="B6" s="15">
        <v>0.1</v>
      </c>
    </row>
    <row r="7" spans="1:8" x14ac:dyDescent="0.25">
      <c r="A7" s="1" t="s">
        <v>13</v>
      </c>
      <c r="B7" s="15">
        <v>0.5</v>
      </c>
      <c r="C7" s="1" t="s">
        <v>14</v>
      </c>
    </row>
    <row r="8" spans="1:8" x14ac:dyDescent="0.25">
      <c r="A8" s="1" t="s">
        <v>15</v>
      </c>
      <c r="B8" s="15">
        <v>0.4</v>
      </c>
      <c r="C8" s="1" t="s">
        <v>14</v>
      </c>
    </row>
    <row r="9" spans="1:8" x14ac:dyDescent="0.25">
      <c r="A9" s="1" t="s">
        <v>17</v>
      </c>
      <c r="B9" s="15">
        <v>0.02</v>
      </c>
      <c r="C9" s="1" t="s">
        <v>1</v>
      </c>
    </row>
    <row r="10" spans="1:8" x14ac:dyDescent="0.25">
      <c r="A10" s="1" t="s">
        <v>74</v>
      </c>
      <c r="B10" s="15">
        <v>0.2</v>
      </c>
    </row>
    <row r="12" spans="1:8" x14ac:dyDescent="0.25">
      <c r="A12" s="1" t="s">
        <v>71</v>
      </c>
      <c r="B12" s="1" t="s">
        <v>72</v>
      </c>
      <c r="C12" s="1" t="s">
        <v>73</v>
      </c>
      <c r="D12" s="1" t="s">
        <v>41</v>
      </c>
      <c r="E12" s="1" t="s">
        <v>75</v>
      </c>
      <c r="F12" s="1" t="s">
        <v>77</v>
      </c>
      <c r="G12" s="1" t="s">
        <v>76</v>
      </c>
    </row>
    <row r="13" spans="1:8" x14ac:dyDescent="0.25">
      <c r="A13" s="1">
        <v>0</v>
      </c>
      <c r="B13" s="12"/>
    </row>
    <row r="14" spans="1:8" x14ac:dyDescent="0.25">
      <c r="A14" s="1">
        <v>1</v>
      </c>
      <c r="B14" s="1">
        <f>B4</f>
        <v>75000</v>
      </c>
      <c r="C14" s="14">
        <f>B5</f>
        <v>30</v>
      </c>
      <c r="D14" s="14">
        <f>B14*C14</f>
        <v>2250000</v>
      </c>
      <c r="E14" s="14">
        <f>D14*$B$7</f>
        <v>1125000</v>
      </c>
      <c r="F14" s="15">
        <f>$B$8</f>
        <v>0.4</v>
      </c>
      <c r="G14" s="14">
        <f>D14*F14</f>
        <v>900000</v>
      </c>
      <c r="H14" s="19"/>
    </row>
    <row r="15" spans="1:8" x14ac:dyDescent="0.25">
      <c r="A15" s="1">
        <v>2</v>
      </c>
      <c r="B15" s="1">
        <f>B14*(1+$B$10)</f>
        <v>90000</v>
      </c>
      <c r="C15" s="2">
        <f>C14*(1-$B$6)</f>
        <v>27</v>
      </c>
      <c r="D15" s="14">
        <f t="shared" ref="D15:D18" si="0">B15*C15</f>
        <v>2430000</v>
      </c>
      <c r="E15" s="14">
        <f t="shared" ref="E15:E18" si="1">D15*$B$7</f>
        <v>1215000</v>
      </c>
      <c r="F15" s="16">
        <f>F14-$B$9</f>
        <v>0.38</v>
      </c>
      <c r="G15" s="14">
        <f t="shared" ref="G15:G18" si="2">D15*F15</f>
        <v>923400</v>
      </c>
    </row>
    <row r="16" spans="1:8" x14ac:dyDescent="0.25">
      <c r="A16" s="1">
        <v>3</v>
      </c>
      <c r="B16" s="1">
        <f t="shared" ref="B16:B18" si="3">B15*(1+$B$10)</f>
        <v>108000</v>
      </c>
      <c r="C16" s="2">
        <f t="shared" ref="C16:C18" si="4">C15*(1-$B$6)</f>
        <v>24.3</v>
      </c>
      <c r="D16" s="14">
        <f t="shared" si="0"/>
        <v>2624400</v>
      </c>
      <c r="E16" s="14">
        <f t="shared" si="1"/>
        <v>1312200</v>
      </c>
      <c r="F16" s="16">
        <f t="shared" ref="F16:F18" si="5">F15-$B$9</f>
        <v>0.36</v>
      </c>
      <c r="G16" s="14">
        <f t="shared" si="2"/>
        <v>944784</v>
      </c>
    </row>
    <row r="17" spans="1:7" x14ac:dyDescent="0.25">
      <c r="A17" s="1">
        <v>4</v>
      </c>
      <c r="B17" s="1">
        <f t="shared" si="3"/>
        <v>129600</v>
      </c>
      <c r="C17" s="2">
        <f t="shared" si="4"/>
        <v>21.87</v>
      </c>
      <c r="D17" s="14">
        <f t="shared" si="0"/>
        <v>2834352</v>
      </c>
      <c r="E17" s="14">
        <f t="shared" si="1"/>
        <v>1417176</v>
      </c>
      <c r="F17" s="16">
        <f t="shared" si="5"/>
        <v>0.33999999999999997</v>
      </c>
      <c r="G17" s="14">
        <f t="shared" si="2"/>
        <v>963679.67999999993</v>
      </c>
    </row>
    <row r="18" spans="1:7" x14ac:dyDescent="0.25">
      <c r="A18" s="1">
        <v>5</v>
      </c>
      <c r="B18" s="1">
        <f t="shared" si="3"/>
        <v>155520</v>
      </c>
      <c r="C18" s="2">
        <f t="shared" si="4"/>
        <v>19.683</v>
      </c>
      <c r="D18" s="14">
        <f t="shared" si="0"/>
        <v>3061100.16</v>
      </c>
      <c r="E18" s="14">
        <f t="shared" si="1"/>
        <v>1530550.08</v>
      </c>
      <c r="F18" s="16">
        <f t="shared" si="5"/>
        <v>0.31999999999999995</v>
      </c>
      <c r="G18" s="14">
        <f t="shared" si="2"/>
        <v>979552.05119999987</v>
      </c>
    </row>
    <row r="20" spans="1:7" x14ac:dyDescent="0.25">
      <c r="C20" s="1" t="s">
        <v>41</v>
      </c>
      <c r="D20" s="14">
        <f>D14+D15+D16+D17+D18</f>
        <v>13199852.16</v>
      </c>
      <c r="E20" s="14">
        <f>E14+E15+E16+E17+E18</f>
        <v>6599926.0800000001</v>
      </c>
      <c r="G20" s="14">
        <f>G14+G15+G16+G17+G18</f>
        <v>4711415.7311999993</v>
      </c>
    </row>
    <row r="22" spans="1:7" x14ac:dyDescent="0.25">
      <c r="C22" s="1" t="s">
        <v>42</v>
      </c>
      <c r="D22" s="14">
        <f>D20-E20-G20-B3</f>
        <v>138510.34880000073</v>
      </c>
    </row>
    <row r="24" spans="1:7" x14ac:dyDescent="0.25">
      <c r="A24" s="1" t="s">
        <v>78</v>
      </c>
    </row>
    <row r="26" spans="1:7" x14ac:dyDescent="0.25">
      <c r="A26" s="17" t="s">
        <v>79</v>
      </c>
    </row>
    <row r="28" spans="1:7" x14ac:dyDescent="0.25">
      <c r="A28" s="1" t="s">
        <v>80</v>
      </c>
    </row>
    <row r="30" spans="1:7" x14ac:dyDescent="0.25">
      <c r="A30" s="1" t="s">
        <v>81</v>
      </c>
      <c r="B30" s="14">
        <f>D22</f>
        <v>138510.34880000073</v>
      </c>
    </row>
    <row r="31" spans="1:7" x14ac:dyDescent="0.25">
      <c r="A31" s="1">
        <v>10</v>
      </c>
      <c r="B31" s="18">
        <f t="dataTable" ref="B31:B37" dt2D="0" dtr="0" r1="B10"/>
        <v>4271742630.500001</v>
      </c>
    </row>
    <row r="32" spans="1:7" x14ac:dyDescent="0.25">
      <c r="A32" s="1">
        <v>20</v>
      </c>
      <c r="B32" s="18">
        <v>54224144550.500015</v>
      </c>
    </row>
    <row r="33" spans="1:2" x14ac:dyDescent="0.25">
      <c r="A33" s="1">
        <v>30</v>
      </c>
      <c r="B33" s="18">
        <v>253468019070.50006</v>
      </c>
    </row>
    <row r="34" spans="1:2" x14ac:dyDescent="0.25">
      <c r="A34" s="1">
        <v>40</v>
      </c>
      <c r="B34" s="18">
        <v>769387598190.50024</v>
      </c>
    </row>
    <row r="35" spans="1:2" x14ac:dyDescent="0.25">
      <c r="A35" s="1">
        <v>50</v>
      </c>
      <c r="B35" s="18">
        <v>1833140033910.5005</v>
      </c>
    </row>
    <row r="36" spans="1:2" x14ac:dyDescent="0.25">
      <c r="A36" s="1">
        <v>60</v>
      </c>
      <c r="B36" s="18">
        <v>3739655398230.501</v>
      </c>
    </row>
    <row r="37" spans="1:2" x14ac:dyDescent="0.25">
      <c r="A37" s="1">
        <v>70</v>
      </c>
      <c r="B37" s="18">
        <v>6847636683150.502</v>
      </c>
    </row>
    <row r="38" spans="1:2" x14ac:dyDescent="0.25">
      <c r="B38" s="18"/>
    </row>
    <row r="40" spans="1:2" x14ac:dyDescent="0.25">
      <c r="A40" s="1" t="s">
        <v>82</v>
      </c>
    </row>
    <row r="41" spans="1:2" x14ac:dyDescent="0.25">
      <c r="A41" s="1" t="s">
        <v>76</v>
      </c>
    </row>
    <row r="42" spans="1:2" x14ac:dyDescent="0.25">
      <c r="B42" s="14">
        <f>D22</f>
        <v>138510.34880000073</v>
      </c>
    </row>
    <row r="43" spans="1:2" x14ac:dyDescent="0.25">
      <c r="A43" s="16">
        <v>0.25</v>
      </c>
      <c r="B43" s="1">
        <f t="dataTable" ref="B43:B53" dt2D="0" dtr="0" r1="B8" ca="1"/>
        <v>2118488.1727999998</v>
      </c>
    </row>
    <row r="44" spans="1:2" x14ac:dyDescent="0.25">
      <c r="A44" s="16">
        <v>0.3</v>
      </c>
      <c r="B44" s="1">
        <v>1458495.5648000003</v>
      </c>
    </row>
    <row r="45" spans="1:2" x14ac:dyDescent="0.25">
      <c r="A45" s="16">
        <v>0.35</v>
      </c>
      <c r="B45" s="1">
        <v>798502.95680000028</v>
      </c>
    </row>
    <row r="46" spans="1:2" x14ac:dyDescent="0.25">
      <c r="A46" s="16">
        <v>0.4</v>
      </c>
      <c r="B46" s="1">
        <v>138510.34880000073</v>
      </c>
    </row>
    <row r="47" spans="1:2" x14ac:dyDescent="0.25">
      <c r="A47" s="16">
        <v>0.45</v>
      </c>
      <c r="B47" s="1">
        <v>-521482.25919999927</v>
      </c>
    </row>
    <row r="48" spans="1:2" x14ac:dyDescent="0.25">
      <c r="A48" s="16">
        <v>0.5</v>
      </c>
      <c r="B48" s="1">
        <v>-1181474.8672000002</v>
      </c>
    </row>
    <row r="49" spans="1:2" x14ac:dyDescent="0.25">
      <c r="A49" s="16">
        <v>0.55000000000000004</v>
      </c>
      <c r="B49" s="1">
        <v>-1841467.4752000002</v>
      </c>
    </row>
    <row r="50" spans="1:2" x14ac:dyDescent="0.25">
      <c r="A50" s="16">
        <v>0.6</v>
      </c>
      <c r="B50" s="1">
        <v>-2501460.0832000002</v>
      </c>
    </row>
    <row r="51" spans="1:2" x14ac:dyDescent="0.25">
      <c r="A51" s="16">
        <v>0.65</v>
      </c>
      <c r="B51" s="1">
        <v>-3161452.6911999993</v>
      </c>
    </row>
    <row r="52" spans="1:2" x14ac:dyDescent="0.25">
      <c r="A52" s="16">
        <v>0.7</v>
      </c>
      <c r="B52" s="1">
        <v>-3821445.2991999984</v>
      </c>
    </row>
    <row r="53" spans="1:2" x14ac:dyDescent="0.25">
      <c r="A53" s="16">
        <v>0.75</v>
      </c>
      <c r="B53" s="1">
        <v>-4481437.9071999993</v>
      </c>
    </row>
    <row r="55" spans="1:2" x14ac:dyDescent="0.25">
      <c r="A55" s="17" t="s">
        <v>83</v>
      </c>
    </row>
    <row r="56" spans="1:2" x14ac:dyDescent="0.25">
      <c r="A56" s="17" t="s">
        <v>84</v>
      </c>
    </row>
    <row r="58" spans="1:2" x14ac:dyDescent="0.25">
      <c r="A58" s="1" t="s">
        <v>85</v>
      </c>
    </row>
    <row r="60" spans="1:2" x14ac:dyDescent="0.25">
      <c r="A60" s="1" t="s">
        <v>86</v>
      </c>
      <c r="B60" s="15">
        <v>0.1</v>
      </c>
    </row>
    <row r="61" spans="1:2" x14ac:dyDescent="0.25">
      <c r="A61" s="1" t="s">
        <v>87</v>
      </c>
      <c r="B61" s="19">
        <f>NPV(B60,D14:D18)</f>
        <v>9862072.4863552488</v>
      </c>
    </row>
    <row r="63" spans="1:2" x14ac:dyDescent="0.25">
      <c r="A63" s="17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1.1</vt:lpstr>
      <vt:lpstr>1.1a</vt:lpstr>
      <vt:lpstr>1.2</vt:lpstr>
      <vt:lpstr>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hp</cp:lastModifiedBy>
  <dcterms:created xsi:type="dcterms:W3CDTF">2014-02-18T15:47:02Z</dcterms:created>
  <dcterms:modified xsi:type="dcterms:W3CDTF">2022-01-12T19:01:12Z</dcterms:modified>
</cp:coreProperties>
</file>