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1235" windowHeight="7095" firstSheet="4" activeTab="7"/>
  </bookViews>
  <sheets>
    <sheet name="Answer Report 1" sheetId="4" r:id="rId1"/>
    <sheet name="Sensitivity Report 1" sheetId="5" r:id="rId2"/>
    <sheet name="Limits Report 1" sheetId="6" r:id="rId3"/>
    <sheet name="Farmer in GA" sheetId="1" r:id="rId4"/>
    <sheet name="Sensitivity Report 2" sheetId="8" r:id="rId5"/>
    <sheet name="Planning Dessert" sheetId="2" r:id="rId6"/>
    <sheet name="Answer Report 2" sheetId="14" r:id="rId7"/>
    <sheet name="Heart Valves" sheetId="3" r:id="rId8"/>
    <sheet name="Planning Dessert_STS" sheetId="9" state="veryHidden" r:id="rId9"/>
    <sheet name="STS_1" sheetId="12" r:id="rId10"/>
    <sheet name="STS_2" sheetId="13" r:id="rId11"/>
  </sheets>
  <definedNames>
    <definedName name="ChartData" localSheetId="9">STS_1!$K$5:$K$13</definedName>
    <definedName name="ChartData" localSheetId="10">STS_2!$K$5:$K$10</definedName>
    <definedName name="InputValues" localSheetId="9">STS_1!$A$5:$A$13</definedName>
    <definedName name="InputValues" localSheetId="10">STS_2!$A$5:$A$10</definedName>
    <definedName name="OutputAddresses" localSheetId="5">'Planning Dessert'!$B$4</definedName>
    <definedName name="OutputAddresses" localSheetId="9">STS_1!$B$4</definedName>
    <definedName name="OutputAddresses" localSheetId="10">STS_2!$B$4</definedName>
    <definedName name="OutputValues" localSheetId="5">'Planning Dessert'!$B$5:$B$13</definedName>
    <definedName name="OutputValues" localSheetId="9">STS_1!$B$5:$B$13</definedName>
    <definedName name="OutputValues" localSheetId="10">STS_2!$B$5:$B$10</definedName>
    <definedName name="solver_adj" localSheetId="3" hidden="1">'Farmer in GA'!$B$18:$C$18</definedName>
    <definedName name="solver_adj" localSheetId="7" hidden="1">'Heart Valves'!$A$23:$C$23</definedName>
    <definedName name="solver_adj" localSheetId="5" hidden="1">'Planning Dessert'!$B$14:$C$14</definedName>
    <definedName name="solver_cvg" localSheetId="3" hidden="1">0.0001</definedName>
    <definedName name="solver_cvg" localSheetId="7" hidden="1">0.0001</definedName>
    <definedName name="solver_cvg" localSheetId="5" hidden="1">0.0001</definedName>
    <definedName name="solver_drv" localSheetId="3" hidden="1">1</definedName>
    <definedName name="solver_drv" localSheetId="7" hidden="1">1</definedName>
    <definedName name="solver_drv" localSheetId="5" hidden="1">1</definedName>
    <definedName name="solver_eng" localSheetId="3" hidden="1">2</definedName>
    <definedName name="solver_eng" localSheetId="7" hidden="1">2</definedName>
    <definedName name="solver_eng" localSheetId="5" hidden="1">2</definedName>
    <definedName name="solver_est" localSheetId="3" hidden="1">1</definedName>
    <definedName name="solver_est" localSheetId="7" hidden="1">1</definedName>
    <definedName name="solver_est" localSheetId="5" hidden="1">1</definedName>
    <definedName name="solver_itr" localSheetId="3" hidden="1">2147483647</definedName>
    <definedName name="solver_itr" localSheetId="7" hidden="1">2147483647</definedName>
    <definedName name="solver_itr" localSheetId="5" hidden="1">2147483647</definedName>
    <definedName name="solver_lhs1" localSheetId="3" hidden="1">'Farmer in GA'!$D$21</definedName>
    <definedName name="solver_lhs1" localSheetId="7" hidden="1">'Heart Valves'!$D$27</definedName>
    <definedName name="solver_lhs1" localSheetId="5" hidden="1">'Planning Dessert'!$D$18</definedName>
    <definedName name="solver_lhs2" localSheetId="3" hidden="1">'Farmer in GA'!$D$22</definedName>
    <definedName name="solver_lhs2" localSheetId="7" hidden="1">'Heart Valves'!$D$28</definedName>
    <definedName name="solver_lhs2" localSheetId="5" hidden="1">'Planning Dessert'!$D$19</definedName>
    <definedName name="solver_lhs3" localSheetId="3" hidden="1">'Farmer in GA'!$D$23</definedName>
    <definedName name="solver_lhs3" localSheetId="7" hidden="1">'Heart Valves'!$D$29</definedName>
    <definedName name="solver_lhs3" localSheetId="5" hidden="1">'Planning Dessert'!$D$20</definedName>
    <definedName name="solver_lhs4" localSheetId="3" hidden="1">'Farmer in GA'!$D$24</definedName>
    <definedName name="solver_lhs4" localSheetId="7" hidden="1">'Heart Valves'!$D$30</definedName>
    <definedName name="solver_lhs5" localSheetId="3" hidden="1">'Farmer in GA'!$D$24</definedName>
    <definedName name="solver_lhs5" localSheetId="7" hidden="1">'Heart Valves'!$D$31</definedName>
    <definedName name="solver_lhs6" localSheetId="7" hidden="1">'Heart Valves'!$D$32</definedName>
    <definedName name="solver_mip" localSheetId="3" hidden="1">2147483647</definedName>
    <definedName name="solver_mip" localSheetId="7" hidden="1">2147483647</definedName>
    <definedName name="solver_mip" localSheetId="5" hidden="1">2147483647</definedName>
    <definedName name="solver_mni" localSheetId="3" hidden="1">30</definedName>
    <definedName name="solver_mni" localSheetId="7" hidden="1">30</definedName>
    <definedName name="solver_mni" localSheetId="5" hidden="1">30</definedName>
    <definedName name="solver_mrt" localSheetId="3" hidden="1">0.075</definedName>
    <definedName name="solver_mrt" localSheetId="7" hidden="1">0.075</definedName>
    <definedName name="solver_mrt" localSheetId="5" hidden="1">0.075</definedName>
    <definedName name="solver_msl" localSheetId="3" hidden="1">2</definedName>
    <definedName name="solver_msl" localSheetId="7" hidden="1">2</definedName>
    <definedName name="solver_msl" localSheetId="5" hidden="1">2</definedName>
    <definedName name="solver_neg" localSheetId="3" hidden="1">1</definedName>
    <definedName name="solver_neg" localSheetId="7" hidden="1">1</definedName>
    <definedName name="solver_neg" localSheetId="5" hidden="1">1</definedName>
    <definedName name="solver_nod" localSheetId="3" hidden="1">2147483647</definedName>
    <definedName name="solver_nod" localSheetId="7" hidden="1">2147483647</definedName>
    <definedName name="solver_nod" localSheetId="5" hidden="1">2147483647</definedName>
    <definedName name="solver_num" localSheetId="3" hidden="1">4</definedName>
    <definedName name="solver_num" localSheetId="7" hidden="1">6</definedName>
    <definedName name="solver_num" localSheetId="5" hidden="1">3</definedName>
    <definedName name="solver_nwt" localSheetId="3" hidden="1">1</definedName>
    <definedName name="solver_nwt" localSheetId="7" hidden="1">1</definedName>
    <definedName name="solver_nwt" localSheetId="5" hidden="1">1</definedName>
    <definedName name="solver_opt" localSheetId="3" hidden="1">'Farmer in GA'!$D$27</definedName>
    <definedName name="solver_opt" localSheetId="7" hidden="1">'Heart Valves'!$D$36</definedName>
    <definedName name="solver_opt" localSheetId="5" hidden="1">'Planning Dessert'!$D$23</definedName>
    <definedName name="solver_pre" localSheetId="3" hidden="1">0.000001</definedName>
    <definedName name="solver_pre" localSheetId="7" hidden="1">0.000001</definedName>
    <definedName name="solver_pre" localSheetId="5" hidden="1">0.000001</definedName>
    <definedName name="solver_rbv" localSheetId="3" hidden="1">1</definedName>
    <definedName name="solver_rbv" localSheetId="7" hidden="1">1</definedName>
    <definedName name="solver_rbv" localSheetId="5" hidden="1">1</definedName>
    <definedName name="solver_rel1" localSheetId="3" hidden="1">1</definedName>
    <definedName name="solver_rel1" localSheetId="7" hidden="1">3</definedName>
    <definedName name="solver_rel1" localSheetId="5" hidden="1">1</definedName>
    <definedName name="solver_rel2" localSheetId="3" hidden="1">1</definedName>
    <definedName name="solver_rel2" localSheetId="7" hidden="1">3</definedName>
    <definedName name="solver_rel2" localSheetId="5" hidden="1">1</definedName>
    <definedName name="solver_rel3" localSheetId="3" hidden="1">3</definedName>
    <definedName name="solver_rel3" localSheetId="7" hidden="1">3</definedName>
    <definedName name="solver_rel3" localSheetId="5" hidden="1">1</definedName>
    <definedName name="solver_rel4" localSheetId="3" hidden="1">3</definedName>
    <definedName name="solver_rel4" localSheetId="7" hidden="1">1</definedName>
    <definedName name="solver_rel5" localSheetId="3" hidden="1">3</definedName>
    <definedName name="solver_rel5" localSheetId="7" hidden="1">1</definedName>
    <definedName name="solver_rel6" localSheetId="7" hidden="1">1</definedName>
    <definedName name="solver_rhs1" localSheetId="3" hidden="1">'Farmer in GA'!$F$21</definedName>
    <definedName name="solver_rhs1" localSheetId="7" hidden="1">'Heart Valves'!$F$27</definedName>
    <definedName name="solver_rhs1" localSheetId="5" hidden="1">'Planning Dessert'!$F$18</definedName>
    <definedName name="solver_rhs2" localSheetId="3" hidden="1">'Farmer in GA'!$F$22</definedName>
    <definedName name="solver_rhs2" localSheetId="7" hidden="1">'Heart Valves'!$F$28</definedName>
    <definedName name="solver_rhs2" localSheetId="5" hidden="1">'Planning Dessert'!$F$19</definedName>
    <definedName name="solver_rhs3" localSheetId="3" hidden="1">'Farmer in GA'!$F$23</definedName>
    <definedName name="solver_rhs3" localSheetId="7" hidden="1">'Heart Valves'!$F$29</definedName>
    <definedName name="solver_rhs3" localSheetId="5" hidden="1">'Planning Dessert'!$F$20</definedName>
    <definedName name="solver_rhs4" localSheetId="3" hidden="1">'Farmer in GA'!$F$24</definedName>
    <definedName name="solver_rhs4" localSheetId="7" hidden="1">'Heart Valves'!$F$30</definedName>
    <definedName name="solver_rhs5" localSheetId="3" hidden="1">'Farmer in GA'!$F$24</definedName>
    <definedName name="solver_rhs5" localSheetId="7" hidden="1">'Heart Valves'!$F$31</definedName>
    <definedName name="solver_rhs6" localSheetId="7" hidden="1">'Heart Valves'!$F$32</definedName>
    <definedName name="solver_rlx" localSheetId="3" hidden="1">2</definedName>
    <definedName name="solver_rlx" localSheetId="7" hidden="1">2</definedName>
    <definedName name="solver_rlx" localSheetId="5" hidden="1">2</definedName>
    <definedName name="solver_rsd" localSheetId="3" hidden="1">0</definedName>
    <definedName name="solver_rsd" localSheetId="7" hidden="1">0</definedName>
    <definedName name="solver_rsd" localSheetId="5" hidden="1">0</definedName>
    <definedName name="solver_scl" localSheetId="3" hidden="1">1</definedName>
    <definedName name="solver_scl" localSheetId="7" hidden="1">1</definedName>
    <definedName name="solver_scl" localSheetId="5" hidden="1">1</definedName>
    <definedName name="solver_sho" localSheetId="3" hidden="1">2</definedName>
    <definedName name="solver_sho" localSheetId="7" hidden="1">1</definedName>
    <definedName name="solver_sho" localSheetId="2" hidden="1">2</definedName>
    <definedName name="solver_sho" localSheetId="5" hidden="1">2</definedName>
    <definedName name="solver_ssz" localSheetId="3" hidden="1">100</definedName>
    <definedName name="solver_ssz" localSheetId="7" hidden="1">100</definedName>
    <definedName name="solver_ssz" localSheetId="5" hidden="1">100</definedName>
    <definedName name="solver_tim" localSheetId="3" hidden="1">2147483647</definedName>
    <definedName name="solver_tim" localSheetId="7" hidden="1">2147483647</definedName>
    <definedName name="solver_tim" localSheetId="5" hidden="1">2147483647</definedName>
    <definedName name="solver_tol" localSheetId="3" hidden="1">0.01</definedName>
    <definedName name="solver_tol" localSheetId="7" hidden="1">0.01</definedName>
    <definedName name="solver_tol" localSheetId="5" hidden="1">0.01</definedName>
    <definedName name="solver_typ" localSheetId="3" hidden="1">1</definedName>
    <definedName name="solver_typ" localSheetId="7" hidden="1">2</definedName>
    <definedName name="solver_typ" localSheetId="5" hidden="1">1</definedName>
    <definedName name="solver_val" localSheetId="3" hidden="1">0</definedName>
    <definedName name="solver_val" localSheetId="7" hidden="1">0</definedName>
    <definedName name="solver_val" localSheetId="5" hidden="1">0</definedName>
    <definedName name="solver_ver" localSheetId="3" hidden="1">3</definedName>
    <definedName name="solver_ver" localSheetId="7" hidden="1">3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30" i="3"/>
  <c r="D31" i="3"/>
  <c r="D32" i="3"/>
  <c r="D28" i="3"/>
  <c r="D29" i="3"/>
  <c r="D27" i="3"/>
  <c r="K1" i="13"/>
  <c r="K10" i="13"/>
  <c r="K9" i="13"/>
  <c r="K8" i="13"/>
  <c r="K7" i="13"/>
  <c r="K6" i="13"/>
  <c r="K5" i="13"/>
  <c r="J4" i="13"/>
  <c r="K1" i="12"/>
  <c r="K13" i="12"/>
  <c r="K12" i="12"/>
  <c r="K11" i="12"/>
  <c r="K10" i="12"/>
  <c r="K9" i="12"/>
  <c r="K8" i="12"/>
  <c r="K7" i="12"/>
  <c r="K6" i="12"/>
  <c r="K5" i="12"/>
  <c r="J4" i="12"/>
  <c r="D19" i="2"/>
  <c r="C29" i="2"/>
  <c r="D23" i="2"/>
  <c r="D20" i="2"/>
  <c r="D18" i="2"/>
  <c r="D28" i="1"/>
  <c r="D27" i="1"/>
  <c r="C28" i="1"/>
  <c r="E40" i="1"/>
  <c r="E39" i="1"/>
  <c r="C35" i="1"/>
  <c r="B33" i="1"/>
  <c r="B34" i="1"/>
  <c r="B35" i="1"/>
  <c r="C12" i="1"/>
  <c r="B12" i="1"/>
  <c r="C11" i="1"/>
  <c r="B11" i="1"/>
  <c r="C10" i="1"/>
  <c r="B10" i="1"/>
  <c r="D24" i="1"/>
  <c r="D23" i="1"/>
  <c r="D22" i="1"/>
  <c r="D21" i="1"/>
  <c r="B13" i="1" l="1"/>
  <c r="C13" i="1"/>
  <c r="D13" i="1" l="1"/>
</calcChain>
</file>

<file path=xl/comments1.xml><?xml version="1.0" encoding="utf-8"?>
<comments xmlns="http://schemas.openxmlformats.org/spreadsheetml/2006/main">
  <authors>
    <author>hp</author>
  </authors>
  <commentList>
    <comment ref="J4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>
  <authors>
    <author>hp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<sst xmlns="http://schemas.openxmlformats.org/spreadsheetml/2006/main" count="411" uniqueCount="197">
  <si>
    <t>Farmer in Georgia</t>
  </si>
  <si>
    <t>Water</t>
  </si>
  <si>
    <t>Watermelons</t>
  </si>
  <si>
    <t>Cantalopes</t>
  </si>
  <si>
    <t>Available</t>
  </si>
  <si>
    <t>Acres</t>
  </si>
  <si>
    <t>acres</t>
  </si>
  <si>
    <t>gallons/day</t>
  </si>
  <si>
    <t>Fertilizer</t>
  </si>
  <si>
    <t>pounds</t>
  </si>
  <si>
    <t>Labor</t>
  </si>
  <si>
    <t>hours/acre</t>
  </si>
  <si>
    <t>Units per Acre</t>
  </si>
  <si>
    <t>dollars per unit</t>
  </si>
  <si>
    <t>units/acre</t>
  </si>
  <si>
    <t>Selling Price per Unit</t>
  </si>
  <si>
    <t>Fetilizer Cost</t>
  </si>
  <si>
    <t>per/50 pound bag</t>
  </si>
  <si>
    <t>Labor Cost</t>
  </si>
  <si>
    <t>per/hour</t>
  </si>
  <si>
    <t>Ice cream</t>
  </si>
  <si>
    <t>Snack bar</t>
  </si>
  <si>
    <t>Fat (grams)</t>
  </si>
  <si>
    <t>Calories</t>
  </si>
  <si>
    <t>Limit</t>
  </si>
  <si>
    <t>Ingredients (per serving) of each dessert</t>
  </si>
  <si>
    <t>Planning Dessert</t>
  </si>
  <si>
    <t>Tast Index</t>
  </si>
  <si>
    <t>Total Grams</t>
  </si>
  <si>
    <t>Procuring Heart Valves</t>
  </si>
  <si>
    <t>Inputs</t>
  </si>
  <si>
    <t>Cost/valve</t>
  </si>
  <si>
    <t>% small</t>
  </si>
  <si>
    <t>% medium</t>
  </si>
  <si>
    <t>% large</t>
  </si>
  <si>
    <t>Supplier 1</t>
  </si>
  <si>
    <t>Supplier 2</t>
  </si>
  <si>
    <t>Supplier 3</t>
  </si>
  <si>
    <t># of valves</t>
  </si>
  <si>
    <t>Required</t>
  </si>
  <si>
    <t>Constraints</t>
  </si>
  <si>
    <t>Decision Variables</t>
  </si>
  <si>
    <t># of Units</t>
  </si>
  <si>
    <t>x1+x2&lt;=100</t>
  </si>
  <si>
    <t>50x1+75x2&lt;=6000</t>
  </si>
  <si>
    <t>x1&gt;=0</t>
  </si>
  <si>
    <t>x2&gt;=0</t>
  </si>
  <si>
    <t>LHS</t>
  </si>
  <si>
    <t>RHS</t>
  </si>
  <si>
    <t>&lt;=</t>
  </si>
  <si>
    <t>&gt;=</t>
  </si>
  <si>
    <t>Objective Function</t>
  </si>
  <si>
    <t>Profit</t>
  </si>
  <si>
    <t>Z</t>
  </si>
  <si>
    <t>Microsoft Excel 16.0 Answer Report</t>
  </si>
  <si>
    <t>Worksheet: [hw2_ba201B_template (1).xlsx]Farmer in GA</t>
  </si>
  <si>
    <t>Report Created: 1/17/2022 10:24:14 PM</t>
  </si>
  <si>
    <t>Result: Solver found a solution.  All Constraints and optimality conditions are satisfied.</t>
  </si>
  <si>
    <t>Solver Engine</t>
  </si>
  <si>
    <t>Engine: Simplex LP</t>
  </si>
  <si>
    <t>Solution Time: 0.032 Seconds.</t>
  </si>
  <si>
    <t>Iterations: 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</si>
  <si>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</si>
  <si>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</si>
  <si>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</si>
  <si>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</si>
  <si>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</si>
  <si>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</si>
  <si>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</si>
  <si>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</si>
  <si>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</si>
  <si>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</si>
  <si>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</si>
  <si>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</si>
  <si>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</si>
  <si>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</si>
  <si>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$D$25</t>
  </si>
  <si>
    <t>Profit Z</t>
  </si>
  <si>
    <t>$B$16</t>
  </si>
  <si>
    <t># of Units Watermelons</t>
  </si>
  <si>
    <t>Contin</t>
  </si>
  <si>
    <t>$C$16</t>
  </si>
  <si>
    <t># of Units Cantalopes</t>
  </si>
  <si>
    <t>$D$19</t>
  </si>
  <si>
    <t>x1+x2&lt;=100 LHS</t>
  </si>
  <si>
    <t>$D$19&lt;=$F$19</t>
  </si>
  <si>
    <t>Binding</t>
  </si>
  <si>
    <t>$D$20</t>
  </si>
  <si>
    <t>50x1+75x2&lt;=6000 LHS</t>
  </si>
  <si>
    <t>$D$20&lt;=$F$20</t>
  </si>
  <si>
    <t>$D$21</t>
  </si>
  <si>
    <t>x1&gt;=0 LHS</t>
  </si>
  <si>
    <t>$D$21&gt;=$F$21</t>
  </si>
  <si>
    <t>Not Binding</t>
  </si>
  <si>
    <t>$D$22</t>
  </si>
  <si>
    <t>x2&gt;=0 LHS</t>
  </si>
  <si>
    <t>$D$22&gt;=$F$22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</si>
  <si>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</si>
  <si>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</si>
  <si>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</si>
  <si>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</si>
  <si>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</si>
  <si>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</si>
  <si>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</si>
  <si>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</si>
  <si>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</si>
  <si>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</si>
  <si>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</si>
  <si>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</si>
  <si>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</si>
  <si>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</si>
  <si>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</si>
  <si>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</si>
  <si>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</si>
  <si>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Result</t>
  </si>
  <si>
    <t>Upper</t>
  </si>
  <si>
    <t>e.i.</t>
  </si>
  <si>
    <t>270-66.3333333333333</t>
  </si>
  <si>
    <t>e.ii.</t>
  </si>
  <si>
    <t>Total Price</t>
  </si>
  <si>
    <t>66.3333333333333/90</t>
  </si>
  <si>
    <t>e.iii.</t>
  </si>
  <si>
    <t>Current price of watermelons per acre</t>
  </si>
  <si>
    <t>Current price of Cantaloupes per acre</t>
  </si>
  <si>
    <t>New Profit</t>
  </si>
  <si>
    <t>No, the optimal solution has changed to (0,80)</t>
  </si>
  <si>
    <t>e.iv.</t>
  </si>
  <si>
    <t>The farmer should lease all 20 extra acres. The max amount per acre to pay is 198$.</t>
  </si>
  <si>
    <t>d.</t>
  </si>
  <si>
    <t>The optimal solution is (60,40) which matches the graph</t>
  </si>
  <si>
    <t>a. The decision variables for the problem are the number of acres for watermelons and the number of acres for cantaloupes.</t>
  </si>
  <si>
    <t xml:space="preserve">b. </t>
  </si>
  <si>
    <t>No of Servings</t>
  </si>
  <si>
    <t>Snack bars</t>
  </si>
  <si>
    <t>Ice Cream</t>
  </si>
  <si>
    <t>a.</t>
  </si>
  <si>
    <t>Worksheet: [hw2_ba201B_template (1).xlsx]Planning Dessert</t>
  </si>
  <si>
    <t>$B$14</t>
  </si>
  <si>
    <t>$C$14</t>
  </si>
  <si>
    <t>$D$18</t>
  </si>
  <si>
    <t>Calories Limit</t>
  </si>
  <si>
    <t>Fat (grams) Limit</t>
  </si>
  <si>
    <t>Total Grams Limit</t>
  </si>
  <si>
    <t xml:space="preserve">b. The optimal value is </t>
  </si>
  <si>
    <t xml:space="preserve">The optimal solution is </t>
  </si>
  <si>
    <t xml:space="preserve">c. </t>
  </si>
  <si>
    <t>Report Created: 1/18/2022 6:48:54 PM</t>
  </si>
  <si>
    <t>The shadow prices tell us how much the optimal solution can be increased or decreased if we change the right hand side values (resources available) with one unit.</t>
  </si>
  <si>
    <t>The shadow price of the calories is 0 which means that the optimal solution of 389.18 can be increased by 0 if we change the limit of calories by 1</t>
  </si>
  <si>
    <t>The shadow price of the fat is 0 which means that the optimal solution of 16.22 can be increased by 0 if we change the limit of fat by 1</t>
  </si>
  <si>
    <t>The range of values are these interpretations valid are :-</t>
  </si>
  <si>
    <t>infinity</t>
  </si>
  <si>
    <t xml:space="preserve">to </t>
  </si>
  <si>
    <t>$D$23</t>
  </si>
  <si>
    <t>Oneway analysis for Solver model in Planning Dessert worksheet</t>
  </si>
  <si>
    <t>Data for chart</t>
  </si>
  <si>
    <t>Calories (cell $F$18) values along side, output cell(s) along top</t>
  </si>
  <si>
    <t>When one varies the limit on calories’ from 250 to 650 in increments of 50</t>
  </si>
  <si>
    <t>When one varyies the fat constraint limit from 15 to 40 in increments of 5</t>
  </si>
  <si>
    <t>$F$19</t>
  </si>
  <si>
    <t>Fat</t>
  </si>
  <si>
    <t>Fat (cell $F$19) values along side, output cell(s) along top</t>
  </si>
  <si>
    <t>Decision variables</t>
  </si>
  <si>
    <t>Heart valves bought</t>
  </si>
  <si>
    <t>.4x1 + .3x2 + .2x3 ³ &gt;=1300</t>
  </si>
  <si>
    <t>.4x1 + .35x2 + .2x3 ³ &gt;=900</t>
  </si>
  <si>
    <t>.2x1 + .35x2 + .60x3 ³ &gt;=400</t>
  </si>
  <si>
    <t>x1 &lt;= 2400, x2 &lt;= 2000, x3 &lt;= 1000</t>
  </si>
  <si>
    <t>a. The optimal solution is</t>
  </si>
  <si>
    <t>The optimal value is 253666.67</t>
  </si>
  <si>
    <t>Worksheet: [hw2_ba201B_template (1).xlsx]Heart Valves</t>
  </si>
  <si>
    <t>Report Created: 1/19/2022 1:43:14 PM</t>
  </si>
  <si>
    <t>Solution Time: 63.891 Seconds.</t>
  </si>
  <si>
    <t>Max Time Unlimited,  Iterations Unlimited, Precision 0.000001, Use Automatic Scaling, Show Iteration Results</t>
  </si>
  <si>
    <t>Objective Cell (Min)</t>
  </si>
  <si>
    <t>$D$36</t>
  </si>
  <si>
    <t>$A$23</t>
  </si>
  <si>
    <t>$B$23</t>
  </si>
  <si>
    <t>$C$23</t>
  </si>
  <si>
    <t>$D$27</t>
  </si>
  <si>
    <t>$D$27&gt;=$F$27</t>
  </si>
  <si>
    <t>$D$28</t>
  </si>
  <si>
    <t>$D$28&gt;=$F$28</t>
  </si>
  <si>
    <t>$D$29</t>
  </si>
  <si>
    <t>$D$29&gt;=$F$29</t>
  </si>
  <si>
    <t>$D$30</t>
  </si>
  <si>
    <t>$D$30&lt;=$F$30</t>
  </si>
  <si>
    <t>$D$31</t>
  </si>
  <si>
    <t>$D$31&lt;=$F$31</t>
  </si>
  <si>
    <t>$D$32</t>
  </si>
  <si>
    <t>$D$32&lt;=$F$32</t>
  </si>
  <si>
    <t>$A$23:$C$23</t>
  </si>
  <si>
    <t>Iteration 1</t>
  </si>
  <si>
    <t>Iteration 2</t>
  </si>
  <si>
    <t>Iteration 3</t>
  </si>
  <si>
    <t>Iteration 4</t>
  </si>
  <si>
    <t>It takes 4 iterations to reach the optimal value, but it runs 5 iterations all in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</si>
</sst>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;\-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12121"/>
      <name val="Calibri"/>
      <family val="2"/>
    </font>
    <font>
      <sz val="12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1" applyFont="1"/>
    <xf numFmtId="0" fontId="3" fillId="0" borderId="0" xfId="1" applyFont="1" applyAlignment="1">
      <alignment horizontal="right"/>
    </xf>
    <xf numFmtId="0" fontId="4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right"/>
    </xf>
    <xf numFmtId="165" fontId="3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" fillId="0" borderId="5" xfId="0" applyFont="1" applyFill="1" applyBorder="1" applyAlignment="1"/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0" fillId="0" borderId="5" xfId="0" applyFill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2" borderId="0" xfId="0" applyFill="1" applyAlignment="1">
      <alignment horizontal="right" textRotation="90"/>
    </xf>
    <xf numFmtId="0" fontId="9" fillId="0" borderId="0" xfId="0" applyFont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$D$23 to Calories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STS_1!$A$5:$A$13</c:f>
              <c:numCache>
                <c:formatCode>General</c:formatCode>
                <c:ptCount val="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cat>
          <c:val>
            <c:numRef>
              <c:f>STS_1!$K$5:$K$13</c:f>
              <c:numCache>
                <c:formatCode>General</c:formatCode>
                <c:ptCount val="9"/>
                <c:pt idx="0">
                  <c:v>177.08333333333334</c:v>
                </c:pt>
                <c:pt idx="1">
                  <c:v>212.5</c:v>
                </c:pt>
                <c:pt idx="2">
                  <c:v>247.91666666666666</c:v>
                </c:pt>
                <c:pt idx="3">
                  <c:v>275.67567567567568</c:v>
                </c:pt>
                <c:pt idx="4">
                  <c:v>275.67567567567568</c:v>
                </c:pt>
                <c:pt idx="5">
                  <c:v>275.67567567567568</c:v>
                </c:pt>
                <c:pt idx="6">
                  <c:v>275.67567567567568</c:v>
                </c:pt>
                <c:pt idx="7">
                  <c:v>275.67567567567568</c:v>
                </c:pt>
                <c:pt idx="8">
                  <c:v>275.67567567567568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C-4161-A7E9-D4263DFF2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43487"/>
        <c:axId val="1919343903"/>
      </c:lineChart>
      <c:catAx>
        <c:axId val="191934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 ($F$18)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343903"/>
        <c:crosses val="autoZero"/>
        <c:auto val="1"/>
        <c:lblAlgn val="ctr"/>
        <c:lblOffset val="100"/>
        <c:noMultiLvlLbl val="0"/>
      </c:catAx>
      <c:valAx>
        <c:axId val="19193439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343487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$D$23 to Fat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STS_2!$A$5:$A$10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STS_2!$K$5:$K$10</c:f>
              <c:numCache>
                <c:formatCode>General</c:formatCode>
                <c:ptCount val="6"/>
                <c:pt idx="0">
                  <c:v>255</c:v>
                </c:pt>
                <c:pt idx="1">
                  <c:v>275.67567567567568</c:v>
                </c:pt>
                <c:pt idx="2">
                  <c:v>275.67567567567568</c:v>
                </c:pt>
                <c:pt idx="3">
                  <c:v>275.67567567567568</c:v>
                </c:pt>
                <c:pt idx="4">
                  <c:v>275.67567567567568</c:v>
                </c:pt>
                <c:pt idx="5">
                  <c:v>275.67567567567568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3-474B-B9EE-E6B8627A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46399"/>
        <c:axId val="1919348895"/>
      </c:lineChart>
      <c:catAx>
        <c:axId val="191934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($F$19)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348895"/>
        <c:crosses val="autoZero"/>
        <c:auto val="1"/>
        <c:lblAlgn val="ctr"/>
        <c:lblOffset val="100"/>
        <c:noMultiLvlLbl val="0"/>
      </c:catAx>
      <c:valAx>
        <c:axId val="19193488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346399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$D$23 to Calories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STS_1!$A$5:$A$13</c:f>
              <c:numCache>
                <c:formatCode>General</c:formatCode>
                <c:ptCount val="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cat>
          <c:val>
            <c:numRef>
              <c:f>STS_1!$K$5:$K$13</c:f>
              <c:numCache>
                <c:formatCode>General</c:formatCode>
                <c:ptCount val="9"/>
                <c:pt idx="0">
                  <c:v>177.08333333333334</c:v>
                </c:pt>
                <c:pt idx="1">
                  <c:v>212.5</c:v>
                </c:pt>
                <c:pt idx="2">
                  <c:v>247.91666666666666</c:v>
                </c:pt>
                <c:pt idx="3">
                  <c:v>275.67567567567568</c:v>
                </c:pt>
                <c:pt idx="4">
                  <c:v>275.67567567567568</c:v>
                </c:pt>
                <c:pt idx="5">
                  <c:v>275.67567567567568</c:v>
                </c:pt>
                <c:pt idx="6">
                  <c:v>275.67567567567568</c:v>
                </c:pt>
                <c:pt idx="7">
                  <c:v>275.67567567567568</c:v>
                </c:pt>
                <c:pt idx="8">
                  <c:v>275.67567567567568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42C2-B030-12AC7830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43487"/>
        <c:axId val="1919343903"/>
      </c:lineChart>
      <c:catAx>
        <c:axId val="191934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 ($F$18)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343903"/>
        <c:crosses val="autoZero"/>
        <c:auto val="1"/>
        <c:lblAlgn val="ctr"/>
        <c:lblOffset val="100"/>
        <c:noMultiLvlLbl val="0"/>
      </c:catAx>
      <c:valAx>
        <c:axId val="19193439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343487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$D$23 to Fat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STS_2!$A$5:$A$10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STS_2!$K$5:$K$10</c:f>
              <c:numCache>
                <c:formatCode>General</c:formatCode>
                <c:ptCount val="6"/>
                <c:pt idx="0">
                  <c:v>255</c:v>
                </c:pt>
                <c:pt idx="1">
                  <c:v>275.67567567567568</c:v>
                </c:pt>
                <c:pt idx="2">
                  <c:v>275.67567567567568</c:v>
                </c:pt>
                <c:pt idx="3">
                  <c:v>275.67567567567568</c:v>
                </c:pt>
                <c:pt idx="4">
                  <c:v>275.67567567567568</c:v>
                </c:pt>
                <c:pt idx="5">
                  <c:v>275.67567567567568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6-420D-AF99-2D2E5422E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46399"/>
        <c:axId val="1919348895"/>
      </c:lineChart>
      <c:catAx>
        <c:axId val="191934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($F$19)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348895"/>
        <c:crosses val="autoZero"/>
        <c:auto val="1"/>
        <c:lblAlgn val="ctr"/>
        <c:lblOffset val="100"/>
        <c:noMultiLvlLbl val="0"/>
      </c:catAx>
      <c:valAx>
        <c:axId val="19193488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346399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11</xdr:col>
      <xdr:colOff>190500</xdr:colOff>
      <xdr:row>70</xdr:row>
      <xdr:rowOff>10873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34500"/>
          <a:ext cx="8420100" cy="4011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41</xdr:row>
      <xdr:rowOff>133350</xdr:rowOff>
    </xdr:from>
    <xdr:to>
      <xdr:col>7</xdr:col>
      <xdr:colOff>9525</xdr:colOff>
      <xdr:row>56</xdr:row>
      <xdr:rowOff>133350</xdr:rowOff>
    </xdr:to>
    <xdr:graphicFrame macro="">
      <xdr:nvGraphicFramePr>
        <xdr:cNvPr id="3" name="STS_1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133350</xdr:colOff>
      <xdr:row>60</xdr:row>
      <xdr:rowOff>0</xdr:rowOff>
    </xdr:from>
    <xdr:to>
      <xdr:col>7</xdr:col>
      <xdr:colOff>47625</xdr:colOff>
      <xdr:row>75</xdr:row>
      <xdr:rowOff>0</xdr:rowOff>
    </xdr:to>
    <xdr:graphicFrame macro="">
      <xdr:nvGraphicFramePr>
        <xdr:cNvPr id="4" name="STS_2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600075</xdr:colOff>
      <xdr:row>7</xdr:row>
      <xdr:rowOff>0</xdr:rowOff>
    </xdr:from>
    <xdr:to>
      <xdr:col>19</xdr:col>
      <xdr:colOff>600075</xdr:colOff>
      <xdr:row>22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5</xdr:row>
      <xdr:rowOff>152400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11</xdr:row>
      <xdr:rowOff>0</xdr:rowOff>
    </xdr:from>
    <xdr:to>
      <xdr:col>18</xdr:col>
      <xdr:colOff>0</xdr:colOff>
      <xdr:row>26</xdr:row>
      <xdr:rowOff>0</xdr:rowOff>
    </xdr:to>
    <xdr:graphicFrame macro="">
      <xdr:nvGraphicFramePr>
        <xdr:cNvPr id="2" name="STS_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5</xdr:row>
      <xdr:rowOff>152400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13" workbookViewId="0"/>
  </sheetViews>
  <sheetFormatPr defaultRowHeight="15" outlineLevelRow="1" x14ac:dyDescent="0.25"/>
  <cols>
    <col min="1" max="1" width="2.28515625" customWidth="1"/>
    <col min="2" max="2" width="6.28515625" customWidth="1"/>
    <col min="3" max="3" width="22.140625" bestFit="1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1" t="s">
        <v>54</v>
      </c>
    </row>
    <row r="2" spans="1:5" x14ac:dyDescent="0.25">
      <c r="A2" s="1" t="s">
        <v>55</v>
      </c>
    </row>
    <row r="3" spans="1:5" x14ac:dyDescent="0.25">
      <c r="A3" s="1" t="s">
        <v>56</v>
      </c>
    </row>
    <row r="4" spans="1:5" x14ac:dyDescent="0.25">
      <c r="A4" s="1" t="s">
        <v>57</v>
      </c>
    </row>
    <row r="5" spans="1:5" x14ac:dyDescent="0.25">
      <c r="A5" s="1" t="s">
        <v>58</v>
      </c>
    </row>
    <row r="6" spans="1:5" hidden="1" outlineLevel="1" x14ac:dyDescent="0.25">
      <c r="A6" s="1"/>
      <c r="B6" t="s">
        <v>59</v>
      </c>
    </row>
    <row r="7" spans="1:5" hidden="1" outlineLevel="1" x14ac:dyDescent="0.25">
      <c r="A7" s="1"/>
      <c r="B7" t="s">
        <v>60</v>
      </c>
    </row>
    <row r="8" spans="1:5" hidden="1" outlineLevel="1" x14ac:dyDescent="0.25">
      <c r="A8" s="1"/>
      <c r="B8" t="s">
        <v>61</v>
      </c>
    </row>
    <row r="9" spans="1:5" collapsed="1" x14ac:dyDescent="0.25">
      <c r="A9" s="1" t="s">
        <v>62</v>
      </c>
    </row>
    <row r="10" spans="1:5" hidden="1" outlineLevel="1" x14ac:dyDescent="0.25">
      <c r="B10" t="s">
        <v>63</v>
      </c>
    </row>
    <row r="11" spans="1:5" hidden="1" outlineLevel="1" x14ac:dyDescent="0.25">
      <c r="B11" t="s">
        <v>64</v>
      </c>
    </row>
    <row r="12" spans="1:5" collapsed="1" x14ac:dyDescent="0.25"/>
    <row r="14" spans="1:5" ht="15.75" thickBot="1" x14ac:dyDescent="0.3">
      <c r="A14" t="s">
        <v>65</v>
      </c>
    </row>
    <row r="15" spans="1:5" ht="15.75" thickBot="1" x14ac:dyDescent="0.3">
      <c r="B15" s="15" t="s">
        <v>66</v>
      </c>
      <c r="C15" s="15" t="s">
        <v>67</v>
      </c>
      <c r="D15" s="15" t="s">
        <v>68</v>
      </c>
      <c r="E15" s="15" t="s">
        <v>69</v>
      </c>
    </row>
    <row r="16" spans="1:5" ht="15.75" thickBot="1" x14ac:dyDescent="0.3">
      <c r="B16" s="14" t="s">
        <v>76</v>
      </c>
      <c r="C16" s="14" t="s">
        <v>77</v>
      </c>
      <c r="D16" s="18">
        <v>26740</v>
      </c>
      <c r="E16" s="18">
        <v>26740</v>
      </c>
    </row>
    <row r="19" spans="1:7" ht="15.75" thickBot="1" x14ac:dyDescent="0.3">
      <c r="A19" t="s">
        <v>70</v>
      </c>
    </row>
    <row r="20" spans="1:7" ht="15.75" thickBot="1" x14ac:dyDescent="0.3">
      <c r="B20" s="15" t="s">
        <v>66</v>
      </c>
      <c r="C20" s="15" t="s">
        <v>67</v>
      </c>
      <c r="D20" s="15" t="s">
        <v>68</v>
      </c>
      <c r="E20" s="15" t="s">
        <v>69</v>
      </c>
      <c r="F20" s="15" t="s">
        <v>71</v>
      </c>
    </row>
    <row r="21" spans="1:7" x14ac:dyDescent="0.25">
      <c r="B21" s="17" t="s">
        <v>78</v>
      </c>
      <c r="C21" s="17" t="s">
        <v>79</v>
      </c>
      <c r="D21" s="19">
        <v>60.000000000000014</v>
      </c>
      <c r="E21" s="19">
        <v>60.000000000000014</v>
      </c>
      <c r="F21" s="17" t="s">
        <v>80</v>
      </c>
    </row>
    <row r="22" spans="1:7" ht="15.75" thickBot="1" x14ac:dyDescent="0.3">
      <c r="B22" s="14" t="s">
        <v>81</v>
      </c>
      <c r="C22" s="14" t="s">
        <v>82</v>
      </c>
      <c r="D22" s="18">
        <v>39.999999999999986</v>
      </c>
      <c r="E22" s="18">
        <v>39.999999999999986</v>
      </c>
      <c r="F22" s="14" t="s">
        <v>80</v>
      </c>
    </row>
    <row r="25" spans="1:7" ht="15.75" thickBot="1" x14ac:dyDescent="0.3">
      <c r="A25" t="s">
        <v>40</v>
      </c>
    </row>
    <row r="26" spans="1:7" ht="15.75" thickBot="1" x14ac:dyDescent="0.3">
      <c r="B26" s="15" t="s">
        <v>66</v>
      </c>
      <c r="C26" s="15" t="s">
        <v>67</v>
      </c>
      <c r="D26" s="15" t="s">
        <v>72</v>
      </c>
      <c r="E26" s="15" t="s">
        <v>73</v>
      </c>
      <c r="F26" s="15" t="s">
        <v>74</v>
      </c>
      <c r="G26" s="15" t="s">
        <v>75</v>
      </c>
    </row>
    <row r="27" spans="1:7" x14ac:dyDescent="0.25">
      <c r="B27" s="17" t="s">
        <v>83</v>
      </c>
      <c r="C27" s="17" t="s">
        <v>84</v>
      </c>
      <c r="D27" s="19">
        <v>100</v>
      </c>
      <c r="E27" s="17" t="s">
        <v>85</v>
      </c>
      <c r="F27" s="17" t="s">
        <v>86</v>
      </c>
      <c r="G27" s="17">
        <v>0</v>
      </c>
    </row>
    <row r="28" spans="1:7" x14ac:dyDescent="0.25">
      <c r="B28" s="17" t="s">
        <v>87</v>
      </c>
      <c r="C28" s="17" t="s">
        <v>88</v>
      </c>
      <c r="D28" s="19">
        <v>6000</v>
      </c>
      <c r="E28" s="17" t="s">
        <v>89</v>
      </c>
      <c r="F28" s="17" t="s">
        <v>86</v>
      </c>
      <c r="G28" s="17">
        <v>0</v>
      </c>
    </row>
    <row r="29" spans="1:7" x14ac:dyDescent="0.25">
      <c r="B29" s="17" t="s">
        <v>90</v>
      </c>
      <c r="C29" s="17" t="s">
        <v>91</v>
      </c>
      <c r="D29" s="19">
        <v>60.000000000000014</v>
      </c>
      <c r="E29" s="17" t="s">
        <v>92</v>
      </c>
      <c r="F29" s="17" t="s">
        <v>93</v>
      </c>
      <c r="G29" s="19">
        <v>60.000000000000014</v>
      </c>
    </row>
    <row r="30" spans="1:7" ht="15.75" thickBot="1" x14ac:dyDescent="0.3">
      <c r="B30" s="14" t="s">
        <v>94</v>
      </c>
      <c r="C30" s="14" t="s">
        <v>95</v>
      </c>
      <c r="D30" s="18">
        <v>39.999999999999986</v>
      </c>
      <c r="E30" s="14" t="s">
        <v>96</v>
      </c>
      <c r="F30" s="14" t="s">
        <v>93</v>
      </c>
      <c r="G30" s="18">
        <v>39.999999999999986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I14" sqref="I14"/>
    </sheetView>
  </sheetViews>
  <sheetFormatPr defaultRowHeight="15" x14ac:dyDescent="0.25"/>
  <sheetData>
    <row r="1" spans="1:11" x14ac:dyDescent="0.25">
      <c r="A1" s="1" t="s">
        <v>154</v>
      </c>
      <c r="K1" s="34" t="str">
        <f>CONCATENATE("Sensitivity of ",$K$4," to ","Calories")</f>
        <v>Sensitivity of $D$23 to Calories</v>
      </c>
    </row>
    <row r="3" spans="1:11" x14ac:dyDescent="0.25">
      <c r="A3" t="s">
        <v>156</v>
      </c>
      <c r="K3" t="s">
        <v>155</v>
      </c>
    </row>
    <row r="4" spans="1:11" ht="33" x14ac:dyDescent="0.25">
      <c r="B4" s="32" t="s">
        <v>153</v>
      </c>
      <c r="J4" s="34">
        <f>MATCH($K$4,OutputAddresses,0)</f>
        <v>1</v>
      </c>
      <c r="K4" s="33" t="s">
        <v>153</v>
      </c>
    </row>
    <row r="5" spans="1:11" x14ac:dyDescent="0.25">
      <c r="A5" s="20">
        <v>250</v>
      </c>
      <c r="B5" s="35">
        <v>177.08333333333334</v>
      </c>
      <c r="K5">
        <f>INDEX(OutputValues,1,$J$4)</f>
        <v>177.08333333333334</v>
      </c>
    </row>
    <row r="6" spans="1:11" x14ac:dyDescent="0.25">
      <c r="A6" s="20">
        <v>300</v>
      </c>
      <c r="B6" s="36">
        <v>212.5</v>
      </c>
      <c r="K6">
        <f>INDEX(OutputValues,2,$J$4)</f>
        <v>212.5</v>
      </c>
    </row>
    <row r="7" spans="1:11" x14ac:dyDescent="0.25">
      <c r="A7" s="20">
        <v>350</v>
      </c>
      <c r="B7" s="36">
        <v>247.91666666666666</v>
      </c>
      <c r="K7">
        <f>INDEX(OutputValues,3,$J$4)</f>
        <v>247.91666666666666</v>
      </c>
    </row>
    <row r="8" spans="1:11" x14ac:dyDescent="0.25">
      <c r="A8" s="20">
        <v>400</v>
      </c>
      <c r="B8" s="36">
        <v>275.67567567567568</v>
      </c>
      <c r="K8">
        <f>INDEX(OutputValues,4,$J$4)</f>
        <v>275.67567567567568</v>
      </c>
    </row>
    <row r="9" spans="1:11" x14ac:dyDescent="0.25">
      <c r="A9" s="20">
        <v>450</v>
      </c>
      <c r="B9" s="36">
        <v>275.67567567567568</v>
      </c>
      <c r="K9">
        <f>INDEX(OutputValues,5,$J$4)</f>
        <v>275.67567567567568</v>
      </c>
    </row>
    <row r="10" spans="1:11" x14ac:dyDescent="0.25">
      <c r="A10" s="20">
        <v>500</v>
      </c>
      <c r="B10" s="36">
        <v>275.67567567567568</v>
      </c>
      <c r="K10">
        <f>INDEX(OutputValues,6,$J$4)</f>
        <v>275.67567567567568</v>
      </c>
    </row>
    <row r="11" spans="1:11" x14ac:dyDescent="0.25">
      <c r="A11" s="20">
        <v>550</v>
      </c>
      <c r="B11" s="36">
        <v>275.67567567567568</v>
      </c>
      <c r="K11">
        <f>INDEX(OutputValues,7,$J$4)</f>
        <v>275.67567567567568</v>
      </c>
    </row>
    <row r="12" spans="1:11" x14ac:dyDescent="0.25">
      <c r="A12" s="20">
        <v>600</v>
      </c>
      <c r="B12" s="36">
        <v>275.67567567567568</v>
      </c>
      <c r="K12">
        <f>INDEX(OutputValues,8,$J$4)</f>
        <v>275.67567567567568</v>
      </c>
    </row>
    <row r="13" spans="1:11" x14ac:dyDescent="0.25">
      <c r="A13" s="20">
        <v>650</v>
      </c>
      <c r="B13" s="37">
        <v>275.67567567567568</v>
      </c>
      <c r="K13">
        <f>INDEX(OutputValues,9,$J$4)</f>
        <v>275.67567567567568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workbookViewId="0">
      <selection activeCell="A5" sqref="A5:B10"/>
    </sheetView>
  </sheetViews>
  <sheetFormatPr defaultRowHeight="15" x14ac:dyDescent="0.25"/>
  <sheetData>
    <row r="1" spans="1:11" x14ac:dyDescent="0.25">
      <c r="A1" s="1" t="s">
        <v>154</v>
      </c>
      <c r="K1" s="34" t="str">
        <f>CONCATENATE("Sensitivity of ",$K$4," to ","Fat")</f>
        <v>Sensitivity of $D$23 to Fat</v>
      </c>
    </row>
    <row r="3" spans="1:11" x14ac:dyDescent="0.25">
      <c r="A3" t="s">
        <v>161</v>
      </c>
      <c r="K3" t="s">
        <v>155</v>
      </c>
    </row>
    <row r="4" spans="1:11" ht="33" x14ac:dyDescent="0.25">
      <c r="B4" s="32" t="s">
        <v>153</v>
      </c>
      <c r="J4" s="34">
        <f>MATCH($K$4,OutputAddresses,0)</f>
        <v>1</v>
      </c>
      <c r="K4" s="33" t="s">
        <v>153</v>
      </c>
    </row>
    <row r="5" spans="1:11" x14ac:dyDescent="0.25">
      <c r="A5" s="20">
        <v>15</v>
      </c>
      <c r="B5" s="35">
        <v>255</v>
      </c>
      <c r="K5">
        <f>INDEX(OutputValues,1,$J$4)</f>
        <v>255</v>
      </c>
    </row>
    <row r="6" spans="1:11" x14ac:dyDescent="0.25">
      <c r="A6" s="20">
        <v>20</v>
      </c>
      <c r="B6" s="36">
        <v>275.67567567567568</v>
      </c>
      <c r="K6">
        <f>INDEX(OutputValues,2,$J$4)</f>
        <v>275.67567567567568</v>
      </c>
    </row>
    <row r="7" spans="1:11" x14ac:dyDescent="0.25">
      <c r="A7" s="20">
        <v>25</v>
      </c>
      <c r="B7" s="36">
        <v>275.67567567567568</v>
      </c>
      <c r="K7">
        <f>INDEX(OutputValues,3,$J$4)</f>
        <v>275.67567567567568</v>
      </c>
    </row>
    <row r="8" spans="1:11" x14ac:dyDescent="0.25">
      <c r="A8" s="20">
        <v>30</v>
      </c>
      <c r="B8" s="36">
        <v>275.67567567567568</v>
      </c>
      <c r="K8">
        <f>INDEX(OutputValues,4,$J$4)</f>
        <v>275.67567567567568</v>
      </c>
    </row>
    <row r="9" spans="1:11" x14ac:dyDescent="0.25">
      <c r="A9" s="20">
        <v>35</v>
      </c>
      <c r="B9" s="36">
        <v>275.67567567567568</v>
      </c>
      <c r="K9">
        <f>INDEX(OutputValues,5,$J$4)</f>
        <v>275.67567567567568</v>
      </c>
    </row>
    <row r="10" spans="1:11" x14ac:dyDescent="0.25">
      <c r="A10" s="20">
        <v>40</v>
      </c>
      <c r="B10" s="37">
        <v>275.67567567567568</v>
      </c>
      <c r="K10">
        <f>INDEX(OutputValues,6,$J$4)</f>
        <v>275.67567567567568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opLeftCell="A4" workbookViewId="0">
      <selection activeCell="H9" sqref="H9"/>
    </sheetView>
  </sheetViews>
  <sheetFormatPr defaultRowHeight="15" x14ac:dyDescent="0.25"/>
  <cols>
    <col min="1" max="1" width="2.28515625" customWidth="1"/>
    <col min="2" max="2" width="6.28515625" bestFit="1" customWidth="1"/>
    <col min="3" max="3" width="22.140625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1" t="s">
        <v>97</v>
      </c>
    </row>
    <row r="2" spans="1:8" x14ac:dyDescent="0.25">
      <c r="A2" s="1" t="s">
        <v>55</v>
      </c>
    </row>
    <row r="3" spans="1:8" x14ac:dyDescent="0.25">
      <c r="A3" s="1" t="s">
        <v>56</v>
      </c>
    </row>
    <row r="6" spans="1:8" ht="15.75" thickBot="1" x14ac:dyDescent="0.3">
      <c r="A6" t="s">
        <v>70</v>
      </c>
    </row>
    <row r="7" spans="1:8" x14ac:dyDescent="0.25">
      <c r="B7" s="22"/>
      <c r="C7" s="22"/>
      <c r="D7" s="22" t="s">
        <v>98</v>
      </c>
      <c r="E7" s="22" t="s">
        <v>100</v>
      </c>
      <c r="F7" s="22" t="s">
        <v>102</v>
      </c>
      <c r="G7" s="22" t="s">
        <v>104</v>
      </c>
      <c r="H7" s="22" t="s">
        <v>104</v>
      </c>
    </row>
    <row r="8" spans="1:8" ht="15.75" thickBot="1" x14ac:dyDescent="0.3">
      <c r="B8" s="23" t="s">
        <v>66</v>
      </c>
      <c r="C8" s="23" t="s">
        <v>67</v>
      </c>
      <c r="D8" s="23" t="s">
        <v>99</v>
      </c>
      <c r="E8" s="23" t="s">
        <v>101</v>
      </c>
      <c r="F8" s="23" t="s">
        <v>103</v>
      </c>
      <c r="G8" s="23" t="s">
        <v>105</v>
      </c>
      <c r="H8" s="23" t="s">
        <v>106</v>
      </c>
    </row>
    <row r="9" spans="1:8" x14ac:dyDescent="0.25">
      <c r="B9" s="17" t="s">
        <v>78</v>
      </c>
      <c r="C9" s="17" t="s">
        <v>79</v>
      </c>
      <c r="D9" s="17">
        <v>60.000000000000014</v>
      </c>
      <c r="E9" s="17">
        <v>0</v>
      </c>
      <c r="F9" s="17">
        <v>256</v>
      </c>
      <c r="G9" s="17">
        <v>28.499999999999982</v>
      </c>
      <c r="H9" s="17">
        <v>66.333333333333314</v>
      </c>
    </row>
    <row r="10" spans="1:8" ht="15.75" thickBot="1" x14ac:dyDescent="0.3">
      <c r="B10" s="14" t="s">
        <v>81</v>
      </c>
      <c r="C10" s="14" t="s">
        <v>82</v>
      </c>
      <c r="D10" s="14">
        <v>39.999999999999986</v>
      </c>
      <c r="E10" s="14">
        <v>0</v>
      </c>
      <c r="F10" s="14">
        <v>284.5</v>
      </c>
      <c r="G10" s="14">
        <v>99.499999999999957</v>
      </c>
      <c r="H10" s="14">
        <v>28.499999999999982</v>
      </c>
    </row>
    <row r="12" spans="1:8" ht="15.75" thickBot="1" x14ac:dyDescent="0.3">
      <c r="A12" t="s">
        <v>40</v>
      </c>
    </row>
    <row r="13" spans="1:8" x14ac:dyDescent="0.25">
      <c r="B13" s="22"/>
      <c r="C13" s="22"/>
      <c r="D13" s="22" t="s">
        <v>98</v>
      </c>
      <c r="E13" s="22" t="s">
        <v>107</v>
      </c>
      <c r="F13" s="22" t="s">
        <v>109</v>
      </c>
      <c r="G13" s="22" t="s">
        <v>104</v>
      </c>
      <c r="H13" s="22" t="s">
        <v>104</v>
      </c>
    </row>
    <row r="14" spans="1:8" ht="15.75" thickBot="1" x14ac:dyDescent="0.3">
      <c r="B14" s="23" t="s">
        <v>66</v>
      </c>
      <c r="C14" s="23" t="s">
        <v>67</v>
      </c>
      <c r="D14" s="23" t="s">
        <v>99</v>
      </c>
      <c r="E14" s="23" t="s">
        <v>108</v>
      </c>
      <c r="F14" s="23" t="s">
        <v>110</v>
      </c>
      <c r="G14" s="23" t="s">
        <v>105</v>
      </c>
      <c r="H14" s="23" t="s">
        <v>106</v>
      </c>
    </row>
    <row r="15" spans="1:8" x14ac:dyDescent="0.25">
      <c r="B15" s="17" t="s">
        <v>83</v>
      </c>
      <c r="C15" s="17" t="s">
        <v>84</v>
      </c>
      <c r="D15" s="17">
        <v>100</v>
      </c>
      <c r="E15" s="17">
        <v>199</v>
      </c>
      <c r="F15" s="17">
        <v>100</v>
      </c>
      <c r="G15" s="17">
        <v>19.999999999999986</v>
      </c>
      <c r="H15" s="17">
        <v>20</v>
      </c>
    </row>
    <row r="16" spans="1:8" x14ac:dyDescent="0.25">
      <c r="B16" s="17" t="s">
        <v>87</v>
      </c>
      <c r="C16" s="17" t="s">
        <v>88</v>
      </c>
      <c r="D16" s="17">
        <v>6000</v>
      </c>
      <c r="E16" s="17">
        <v>1.1399999999999997</v>
      </c>
      <c r="F16" s="17">
        <v>6000</v>
      </c>
      <c r="G16" s="17">
        <v>1499.9999999999998</v>
      </c>
      <c r="H16" s="17">
        <v>999.99999999999932</v>
      </c>
    </row>
    <row r="17" spans="2:8" x14ac:dyDescent="0.25">
      <c r="B17" s="17" t="s">
        <v>90</v>
      </c>
      <c r="C17" s="17" t="s">
        <v>91</v>
      </c>
      <c r="D17" s="17">
        <v>60.000000000000014</v>
      </c>
      <c r="E17" s="17">
        <v>0</v>
      </c>
      <c r="F17" s="17">
        <v>0</v>
      </c>
      <c r="G17" s="17">
        <v>60.000000000000014</v>
      </c>
      <c r="H17" s="17">
        <v>1E+30</v>
      </c>
    </row>
    <row r="18" spans="2:8" ht="15.75" thickBot="1" x14ac:dyDescent="0.3">
      <c r="B18" s="14" t="s">
        <v>94</v>
      </c>
      <c r="C18" s="14" t="s">
        <v>95</v>
      </c>
      <c r="D18" s="14">
        <v>39.999999999999986</v>
      </c>
      <c r="E18" s="14">
        <v>0</v>
      </c>
      <c r="F18" s="14">
        <v>0</v>
      </c>
      <c r="G18" s="14">
        <v>39.999999999999986</v>
      </c>
      <c r="H18" s="14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2.1406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111</v>
      </c>
    </row>
    <row r="2" spans="1:10" x14ac:dyDescent="0.25">
      <c r="A2" s="1" t="s">
        <v>55</v>
      </c>
    </row>
    <row r="3" spans="1:10" x14ac:dyDescent="0.25">
      <c r="A3" s="1" t="s">
        <v>56</v>
      </c>
    </row>
    <row r="5" spans="1:10" ht="15.75" thickBot="1" x14ac:dyDescent="0.3"/>
    <row r="6" spans="1:10" x14ac:dyDescent="0.25">
      <c r="B6" s="22"/>
      <c r="C6" s="22" t="s">
        <v>102</v>
      </c>
      <c r="D6" s="22"/>
    </row>
    <row r="7" spans="1:10" ht="15.75" thickBot="1" x14ac:dyDescent="0.3">
      <c r="B7" s="23" t="s">
        <v>66</v>
      </c>
      <c r="C7" s="23" t="s">
        <v>67</v>
      </c>
      <c r="D7" s="23" t="s">
        <v>99</v>
      </c>
    </row>
    <row r="8" spans="1:10" ht="15.75" thickBot="1" x14ac:dyDescent="0.3">
      <c r="B8" s="14" t="s">
        <v>76</v>
      </c>
      <c r="C8" s="14" t="s">
        <v>77</v>
      </c>
      <c r="D8" s="18">
        <v>26740</v>
      </c>
    </row>
    <row r="10" spans="1:10" ht="15.75" thickBot="1" x14ac:dyDescent="0.3"/>
    <row r="11" spans="1:10" x14ac:dyDescent="0.25">
      <c r="B11" s="22"/>
      <c r="C11" s="22" t="s">
        <v>112</v>
      </c>
      <c r="D11" s="22"/>
      <c r="F11" s="22" t="s">
        <v>113</v>
      </c>
      <c r="G11" s="22" t="s">
        <v>102</v>
      </c>
      <c r="I11" s="22" t="s">
        <v>115</v>
      </c>
      <c r="J11" s="22" t="s">
        <v>102</v>
      </c>
    </row>
    <row r="12" spans="1:10" ht="15.75" thickBot="1" x14ac:dyDescent="0.3">
      <c r="B12" s="23" t="s">
        <v>66</v>
      </c>
      <c r="C12" s="23" t="s">
        <v>67</v>
      </c>
      <c r="D12" s="23" t="s">
        <v>99</v>
      </c>
      <c r="F12" s="23" t="s">
        <v>24</v>
      </c>
      <c r="G12" s="23" t="s">
        <v>114</v>
      </c>
      <c r="I12" s="23" t="s">
        <v>24</v>
      </c>
      <c r="J12" s="23" t="s">
        <v>114</v>
      </c>
    </row>
    <row r="13" spans="1:10" x14ac:dyDescent="0.25">
      <c r="B13" s="17" t="s">
        <v>78</v>
      </c>
      <c r="C13" s="17" t="s">
        <v>79</v>
      </c>
      <c r="D13" s="19">
        <v>60.000000000000014</v>
      </c>
      <c r="F13" s="19">
        <v>0</v>
      </c>
      <c r="G13" s="19">
        <v>11379.999999999996</v>
      </c>
      <c r="I13" s="19">
        <v>60.000000000000014</v>
      </c>
      <c r="J13" s="19">
        <v>26740</v>
      </c>
    </row>
    <row r="14" spans="1:10" ht="15.75" thickBot="1" x14ac:dyDescent="0.3">
      <c r="B14" s="14" t="s">
        <v>81</v>
      </c>
      <c r="C14" s="14" t="s">
        <v>82</v>
      </c>
      <c r="D14" s="18">
        <v>39.999999999999986</v>
      </c>
      <c r="F14" s="18">
        <v>0</v>
      </c>
      <c r="G14" s="18">
        <v>15360.000000000004</v>
      </c>
      <c r="I14" s="18">
        <v>39.999999999999993</v>
      </c>
      <c r="J14" s="18">
        <v>26740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3" workbookViewId="0">
      <selection activeCell="A26" sqref="A26:D26"/>
    </sheetView>
  </sheetViews>
  <sheetFormatPr defaultRowHeight="15" x14ac:dyDescent="0.25"/>
  <cols>
    <col min="1" max="1" width="17.7109375" bestFit="1" customWidth="1"/>
    <col min="2" max="5" width="12.7109375" customWidth="1"/>
  </cols>
  <sheetData>
    <row r="1" spans="1:5" x14ac:dyDescent="0.25">
      <c r="A1" s="1" t="s">
        <v>0</v>
      </c>
    </row>
    <row r="3" spans="1:5" x14ac:dyDescent="0.25">
      <c r="B3" s="3" t="s">
        <v>2</v>
      </c>
      <c r="C3" s="3" t="s">
        <v>3</v>
      </c>
      <c r="D3" s="3" t="s">
        <v>4</v>
      </c>
    </row>
    <row r="4" spans="1:5" x14ac:dyDescent="0.25">
      <c r="A4" t="s">
        <v>1</v>
      </c>
      <c r="B4">
        <v>50</v>
      </c>
      <c r="C4">
        <v>75</v>
      </c>
      <c r="D4">
        <v>6000</v>
      </c>
      <c r="E4" t="s">
        <v>7</v>
      </c>
    </row>
    <row r="5" spans="1:5" x14ac:dyDescent="0.25">
      <c r="A5" t="s">
        <v>5</v>
      </c>
      <c r="B5" s="3"/>
      <c r="C5" s="3"/>
      <c r="D5">
        <v>100</v>
      </c>
      <c r="E5" t="s">
        <v>6</v>
      </c>
    </row>
    <row r="6" spans="1:5" x14ac:dyDescent="0.25">
      <c r="A6" t="s">
        <v>12</v>
      </c>
      <c r="B6">
        <v>90</v>
      </c>
      <c r="C6">
        <v>300</v>
      </c>
      <c r="E6" t="s">
        <v>14</v>
      </c>
    </row>
    <row r="7" spans="1:5" x14ac:dyDescent="0.25">
      <c r="A7" t="s">
        <v>10</v>
      </c>
      <c r="B7">
        <v>2</v>
      </c>
      <c r="C7">
        <v>2.5</v>
      </c>
      <c r="E7" t="s">
        <v>11</v>
      </c>
    </row>
    <row r="8" spans="1:5" x14ac:dyDescent="0.25">
      <c r="A8" t="s">
        <v>15</v>
      </c>
      <c r="B8" s="2">
        <v>3</v>
      </c>
      <c r="C8" s="2">
        <v>1</v>
      </c>
      <c r="E8" t="s">
        <v>13</v>
      </c>
    </row>
    <row r="9" spans="1:5" x14ac:dyDescent="0.25">
      <c r="A9" t="s">
        <v>8</v>
      </c>
      <c r="B9">
        <v>20</v>
      </c>
      <c r="C9">
        <v>15</v>
      </c>
      <c r="E9" t="s">
        <v>9</v>
      </c>
    </row>
    <row r="10" spans="1:5" x14ac:dyDescent="0.25">
      <c r="A10" t="s">
        <v>16</v>
      </c>
      <c r="B10">
        <f>B18*B9/5</f>
        <v>240.00000000000006</v>
      </c>
      <c r="C10">
        <f>C18*C9/5</f>
        <v>119.99999999999996</v>
      </c>
      <c r="D10" s="2">
        <v>10</v>
      </c>
      <c r="E10" t="s">
        <v>17</v>
      </c>
    </row>
    <row r="11" spans="1:5" x14ac:dyDescent="0.25">
      <c r="A11" t="s">
        <v>18</v>
      </c>
      <c r="B11">
        <f>B18*B7*5</f>
        <v>600.00000000000011</v>
      </c>
      <c r="C11">
        <f>C18*C7*5</f>
        <v>499.99999999999989</v>
      </c>
      <c r="D11" s="2">
        <v>5</v>
      </c>
      <c r="E11" t="s">
        <v>19</v>
      </c>
    </row>
    <row r="12" spans="1:5" x14ac:dyDescent="0.25">
      <c r="A12" t="s">
        <v>119</v>
      </c>
      <c r="B12" s="2">
        <f>B6*B18*B8</f>
        <v>16200.000000000004</v>
      </c>
      <c r="C12" s="2">
        <f>C18*C6*C8</f>
        <v>11999.999999999996</v>
      </c>
      <c r="D12" s="2"/>
    </row>
    <row r="13" spans="1:5" x14ac:dyDescent="0.25">
      <c r="A13" t="s">
        <v>52</v>
      </c>
      <c r="B13" s="2">
        <f>B12-B11-B10</f>
        <v>15360.000000000004</v>
      </c>
      <c r="C13" s="2">
        <f>C12-C11-C10</f>
        <v>11379.999999999996</v>
      </c>
      <c r="D13" s="2">
        <f>B13+C13</f>
        <v>26740</v>
      </c>
    </row>
    <row r="14" spans="1:5" x14ac:dyDescent="0.25">
      <c r="B14" s="2"/>
      <c r="C14" s="2"/>
      <c r="D14" s="2"/>
    </row>
    <row r="15" spans="1:5" x14ac:dyDescent="0.25">
      <c r="A15" t="s">
        <v>130</v>
      </c>
    </row>
    <row r="16" spans="1:5" x14ac:dyDescent="0.25">
      <c r="B16" s="1" t="s">
        <v>41</v>
      </c>
    </row>
    <row r="17" spans="1:6" x14ac:dyDescent="0.25">
      <c r="B17" t="s">
        <v>2</v>
      </c>
      <c r="C17" t="s">
        <v>3</v>
      </c>
    </row>
    <row r="18" spans="1:6" x14ac:dyDescent="0.25">
      <c r="A18" t="s">
        <v>42</v>
      </c>
      <c r="B18">
        <v>60.000000000000014</v>
      </c>
      <c r="C18">
        <v>39.999999999999986</v>
      </c>
    </row>
    <row r="20" spans="1:6" x14ac:dyDescent="0.25">
      <c r="A20" s="1" t="s">
        <v>40</v>
      </c>
      <c r="B20" s="3" t="s">
        <v>2</v>
      </c>
      <c r="C20" s="3" t="s">
        <v>3</v>
      </c>
      <c r="D20" s="3" t="s">
        <v>47</v>
      </c>
      <c r="F20" t="s">
        <v>48</v>
      </c>
    </row>
    <row r="21" spans="1:6" x14ac:dyDescent="0.25">
      <c r="A21" t="s">
        <v>43</v>
      </c>
      <c r="B21" s="3">
        <v>1</v>
      </c>
      <c r="C21" s="3">
        <v>1</v>
      </c>
      <c r="D21">
        <f>B18*B21+C18*C21</f>
        <v>100</v>
      </c>
      <c r="E21" s="3" t="s">
        <v>49</v>
      </c>
      <c r="F21">
        <v>100</v>
      </c>
    </row>
    <row r="22" spans="1:6" x14ac:dyDescent="0.25">
      <c r="A22" t="s">
        <v>44</v>
      </c>
      <c r="B22" s="3">
        <v>50</v>
      </c>
      <c r="C22" s="3">
        <v>75</v>
      </c>
      <c r="D22">
        <f>B18*B22+C18*C22</f>
        <v>6000</v>
      </c>
      <c r="E22" s="3" t="s">
        <v>49</v>
      </c>
      <c r="F22">
        <v>6000</v>
      </c>
    </row>
    <row r="23" spans="1:6" x14ac:dyDescent="0.25">
      <c r="A23" t="s">
        <v>45</v>
      </c>
      <c r="B23" s="3">
        <v>1</v>
      </c>
      <c r="C23" s="3">
        <v>0</v>
      </c>
      <c r="D23">
        <f>B18*B23+C18*C23</f>
        <v>60.000000000000014</v>
      </c>
      <c r="E23" s="3" t="s">
        <v>50</v>
      </c>
      <c r="F23">
        <v>0</v>
      </c>
    </row>
    <row r="24" spans="1:6" x14ac:dyDescent="0.25">
      <c r="A24" t="s">
        <v>46</v>
      </c>
      <c r="B24" s="3">
        <v>0</v>
      </c>
      <c r="C24" s="3">
        <v>1</v>
      </c>
      <c r="D24">
        <f>B18*B24+C18*C24</f>
        <v>39.999999999999986</v>
      </c>
      <c r="E24" s="3" t="s">
        <v>50</v>
      </c>
      <c r="F24">
        <v>0</v>
      </c>
    </row>
    <row r="26" spans="1:6" x14ac:dyDescent="0.25">
      <c r="A26" s="1" t="s">
        <v>51</v>
      </c>
      <c r="B26" s="3" t="s">
        <v>2</v>
      </c>
      <c r="C26" s="3" t="s">
        <v>3</v>
      </c>
      <c r="D26" s="3" t="s">
        <v>53</v>
      </c>
    </row>
    <row r="27" spans="1:6" x14ac:dyDescent="0.25">
      <c r="A27" t="s">
        <v>52</v>
      </c>
      <c r="B27" s="3">
        <v>256</v>
      </c>
      <c r="C27" s="3">
        <v>284.5</v>
      </c>
      <c r="D27">
        <f>B18*B27+C18*C27</f>
        <v>26740</v>
      </c>
    </row>
    <row r="28" spans="1:6" x14ac:dyDescent="0.25">
      <c r="A28" t="s">
        <v>124</v>
      </c>
      <c r="B28" s="3">
        <v>196</v>
      </c>
      <c r="C28" s="3">
        <f>C27+50</f>
        <v>334.5</v>
      </c>
      <c r="D28">
        <f>B18*B28+C18*C28</f>
        <v>25140</v>
      </c>
    </row>
    <row r="29" spans="1:6" x14ac:dyDescent="0.25">
      <c r="B29" s="3"/>
      <c r="C29" s="3"/>
    </row>
    <row r="30" spans="1:6" x14ac:dyDescent="0.25">
      <c r="A30" t="s">
        <v>128</v>
      </c>
      <c r="B30" s="25" t="s">
        <v>129</v>
      </c>
      <c r="C30" s="3"/>
    </row>
    <row r="32" spans="1:6" x14ac:dyDescent="0.25">
      <c r="A32" t="s">
        <v>116</v>
      </c>
      <c r="B32" s="17" t="s">
        <v>117</v>
      </c>
    </row>
    <row r="33" spans="1:5" x14ac:dyDescent="0.25">
      <c r="B33">
        <f>270-66.3333333333333</f>
        <v>203.66666666666669</v>
      </c>
    </row>
    <row r="34" spans="1:5" x14ac:dyDescent="0.25">
      <c r="B34">
        <f>B33/90</f>
        <v>2.2629629629629631</v>
      </c>
      <c r="C34" t="s">
        <v>120</v>
      </c>
    </row>
    <row r="35" spans="1:5" x14ac:dyDescent="0.25">
      <c r="B35" s="1">
        <f>3-B34</f>
        <v>0.73703703703703694</v>
      </c>
      <c r="C35" s="24">
        <f>66.3333333333333/90</f>
        <v>0.73703703703703671</v>
      </c>
    </row>
    <row r="37" spans="1:5" x14ac:dyDescent="0.25">
      <c r="A37" t="s">
        <v>118</v>
      </c>
      <c r="B37" s="1">
        <v>0</v>
      </c>
    </row>
    <row r="39" spans="1:5" x14ac:dyDescent="0.25">
      <c r="A39" t="s">
        <v>121</v>
      </c>
      <c r="B39" t="s">
        <v>122</v>
      </c>
      <c r="E39" s="2">
        <f>B8*B6</f>
        <v>270</v>
      </c>
    </row>
    <row r="40" spans="1:5" x14ac:dyDescent="0.25">
      <c r="B40" t="s">
        <v>123</v>
      </c>
      <c r="E40" s="2">
        <f>C6*C8</f>
        <v>300</v>
      </c>
    </row>
    <row r="42" spans="1:5" x14ac:dyDescent="0.25">
      <c r="B42" t="s">
        <v>122</v>
      </c>
      <c r="E42">
        <v>210</v>
      </c>
    </row>
    <row r="43" spans="1:5" x14ac:dyDescent="0.25">
      <c r="B43" t="s">
        <v>123</v>
      </c>
      <c r="E43">
        <v>350</v>
      </c>
    </row>
    <row r="45" spans="1:5" x14ac:dyDescent="0.25">
      <c r="B45" t="s">
        <v>125</v>
      </c>
    </row>
    <row r="47" spans="1:5" x14ac:dyDescent="0.25">
      <c r="A47" t="s">
        <v>126</v>
      </c>
      <c r="B47" t="s">
        <v>127</v>
      </c>
    </row>
    <row r="49" spans="1:1" x14ac:dyDescent="0.25">
      <c r="A49" t="s">
        <v>131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topLeftCell="B1" workbookViewId="0">
      <selection activeCell="D15" sqref="D15:D16"/>
    </sheetView>
  </sheetViews>
  <sheetFormatPr defaultRowHeight="15" x14ac:dyDescent="0.25"/>
  <cols>
    <col min="1" max="1" width="2.28515625" customWidth="1"/>
    <col min="2" max="2" width="6.28515625" bestFit="1" customWidth="1"/>
    <col min="3" max="3" width="16.425781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97</v>
      </c>
    </row>
    <row r="2" spans="1:8" x14ac:dyDescent="0.25">
      <c r="A2" s="1" t="s">
        <v>136</v>
      </c>
    </row>
    <row r="3" spans="1:8" x14ac:dyDescent="0.25">
      <c r="A3" s="1" t="s">
        <v>146</v>
      </c>
    </row>
    <row r="6" spans="1:8" ht="15.75" thickBot="1" x14ac:dyDescent="0.3">
      <c r="A6" t="s">
        <v>70</v>
      </c>
    </row>
    <row r="7" spans="1:8" x14ac:dyDescent="0.25">
      <c r="B7" s="22"/>
      <c r="C7" s="22"/>
      <c r="D7" s="22" t="s">
        <v>98</v>
      </c>
      <c r="E7" s="22" t="s">
        <v>100</v>
      </c>
      <c r="F7" s="22" t="s">
        <v>102</v>
      </c>
      <c r="G7" s="22" t="s">
        <v>104</v>
      </c>
      <c r="H7" s="22" t="s">
        <v>104</v>
      </c>
    </row>
    <row r="8" spans="1:8" ht="15.75" thickBot="1" x14ac:dyDescent="0.3">
      <c r="B8" s="23" t="s">
        <v>66</v>
      </c>
      <c r="C8" s="23" t="s">
        <v>67</v>
      </c>
      <c r="D8" s="23" t="s">
        <v>99</v>
      </c>
      <c r="E8" s="23" t="s">
        <v>101</v>
      </c>
      <c r="F8" s="23" t="s">
        <v>103</v>
      </c>
      <c r="G8" s="23" t="s">
        <v>105</v>
      </c>
      <c r="H8" s="23" t="s">
        <v>106</v>
      </c>
    </row>
    <row r="9" spans="1:8" x14ac:dyDescent="0.25">
      <c r="B9" s="17" t="s">
        <v>137</v>
      </c>
      <c r="C9" s="17" t="s">
        <v>133</v>
      </c>
      <c r="D9" s="17">
        <v>3.2432432432432434</v>
      </c>
      <c r="E9" s="17">
        <v>0</v>
      </c>
      <c r="F9" s="17">
        <v>85</v>
      </c>
      <c r="G9" s="17">
        <v>1E+30</v>
      </c>
      <c r="H9" s="17">
        <v>30.92307692307692</v>
      </c>
    </row>
    <row r="10" spans="1:8" ht="15.75" thickBot="1" x14ac:dyDescent="0.3">
      <c r="B10" s="14" t="s">
        <v>138</v>
      </c>
      <c r="C10" s="14" t="s">
        <v>134</v>
      </c>
      <c r="D10" s="14">
        <v>0</v>
      </c>
      <c r="E10" s="14">
        <v>-54.324324324324323</v>
      </c>
      <c r="F10" s="14">
        <v>95</v>
      </c>
      <c r="G10" s="14">
        <v>54.324324324324323</v>
      </c>
      <c r="H10" s="14">
        <v>1E+30</v>
      </c>
    </row>
    <row r="12" spans="1:8" ht="15.75" thickBot="1" x14ac:dyDescent="0.3">
      <c r="A12" t="s">
        <v>40</v>
      </c>
    </row>
    <row r="13" spans="1:8" x14ac:dyDescent="0.25">
      <c r="B13" s="22"/>
      <c r="C13" s="22"/>
      <c r="D13" s="22" t="s">
        <v>98</v>
      </c>
      <c r="E13" s="22" t="s">
        <v>107</v>
      </c>
      <c r="F13" s="22" t="s">
        <v>109</v>
      </c>
      <c r="G13" s="22" t="s">
        <v>104</v>
      </c>
      <c r="H13" s="22" t="s">
        <v>104</v>
      </c>
    </row>
    <row r="14" spans="1:8" ht="15.75" thickBot="1" x14ac:dyDescent="0.3">
      <c r="B14" s="23" t="s">
        <v>66</v>
      </c>
      <c r="C14" s="23" t="s">
        <v>67</v>
      </c>
      <c r="D14" s="23" t="s">
        <v>99</v>
      </c>
      <c r="E14" s="23" t="s">
        <v>108</v>
      </c>
      <c r="F14" s="23" t="s">
        <v>110</v>
      </c>
      <c r="G14" s="23" t="s">
        <v>105</v>
      </c>
      <c r="H14" s="23" t="s">
        <v>106</v>
      </c>
    </row>
    <row r="15" spans="1:8" x14ac:dyDescent="0.25">
      <c r="B15" s="17" t="s">
        <v>139</v>
      </c>
      <c r="C15" s="17" t="s">
        <v>140</v>
      </c>
      <c r="D15" s="17">
        <v>389.18918918918899</v>
      </c>
      <c r="E15" s="17">
        <v>0</v>
      </c>
      <c r="F15" s="17">
        <v>450</v>
      </c>
      <c r="G15" s="17">
        <v>1E+30</v>
      </c>
      <c r="H15" s="17">
        <v>60.810810810810779</v>
      </c>
    </row>
    <row r="16" spans="1:8" x14ac:dyDescent="0.25">
      <c r="B16" s="17" t="s">
        <v>83</v>
      </c>
      <c r="C16" s="17" t="s">
        <v>141</v>
      </c>
      <c r="D16" s="17">
        <v>16.216216216216218</v>
      </c>
      <c r="E16" s="17">
        <v>0</v>
      </c>
      <c r="F16" s="17">
        <v>25</v>
      </c>
      <c r="G16" s="17">
        <v>1E+30</v>
      </c>
      <c r="H16" s="17">
        <v>8.7837837837837824</v>
      </c>
    </row>
    <row r="17" spans="2:8" ht="15.75" thickBot="1" x14ac:dyDescent="0.3">
      <c r="B17" s="14" t="s">
        <v>87</v>
      </c>
      <c r="C17" s="14" t="s">
        <v>142</v>
      </c>
      <c r="D17" s="14">
        <v>120</v>
      </c>
      <c r="E17" s="14">
        <v>2.2972972972972974</v>
      </c>
      <c r="F17" s="14">
        <v>120</v>
      </c>
      <c r="G17" s="14">
        <v>18.749999999999989</v>
      </c>
      <c r="H17" s="14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"/>
  <sheetViews>
    <sheetView topLeftCell="A7" workbookViewId="0">
      <selection activeCell="A22" sqref="A22"/>
    </sheetView>
  </sheetViews>
  <sheetFormatPr defaultRowHeight="15" x14ac:dyDescent="0.25"/>
  <cols>
    <col min="1" max="1" width="17.85546875" customWidth="1"/>
    <col min="2" max="4" width="9.7109375" customWidth="1"/>
  </cols>
  <sheetData>
    <row r="1" spans="1:4" x14ac:dyDescent="0.25">
      <c r="A1" s="6" t="s">
        <v>26</v>
      </c>
      <c r="B1" s="4"/>
      <c r="C1" s="4"/>
    </row>
    <row r="2" spans="1:4" x14ac:dyDescent="0.25">
      <c r="A2" s="4"/>
      <c r="B2" s="4"/>
      <c r="C2" s="4"/>
    </row>
    <row r="3" spans="1:4" x14ac:dyDescent="0.25">
      <c r="A3" s="6" t="s">
        <v>25</v>
      </c>
      <c r="B3" s="4"/>
      <c r="C3" s="4"/>
    </row>
    <row r="4" spans="1:4" x14ac:dyDescent="0.25">
      <c r="A4" s="4"/>
      <c r="B4" s="5" t="s">
        <v>21</v>
      </c>
      <c r="C4" s="5" t="s">
        <v>20</v>
      </c>
      <c r="D4" s="3" t="s">
        <v>24</v>
      </c>
    </row>
    <row r="5" spans="1:4" x14ac:dyDescent="0.25">
      <c r="A5" s="4" t="s">
        <v>23</v>
      </c>
      <c r="B5" s="4">
        <v>120</v>
      </c>
      <c r="C5" s="4">
        <v>160</v>
      </c>
      <c r="D5">
        <v>450</v>
      </c>
    </row>
    <row r="6" spans="1:4" x14ac:dyDescent="0.25">
      <c r="A6" s="4" t="s">
        <v>22</v>
      </c>
      <c r="B6" s="4">
        <v>5</v>
      </c>
      <c r="C6" s="4">
        <v>10</v>
      </c>
      <c r="D6">
        <v>25</v>
      </c>
    </row>
    <row r="7" spans="1:4" x14ac:dyDescent="0.25">
      <c r="A7" s="4" t="s">
        <v>28</v>
      </c>
      <c r="B7" s="4">
        <v>37</v>
      </c>
      <c r="C7" s="4">
        <v>65</v>
      </c>
      <c r="D7">
        <v>120</v>
      </c>
    </row>
    <row r="8" spans="1:4" x14ac:dyDescent="0.25">
      <c r="A8" s="4"/>
      <c r="B8" s="4"/>
      <c r="C8" s="4"/>
    </row>
    <row r="9" spans="1:4" x14ac:dyDescent="0.25">
      <c r="A9" s="4"/>
      <c r="B9" s="5" t="s">
        <v>21</v>
      </c>
      <c r="C9" s="5" t="s">
        <v>20</v>
      </c>
    </row>
    <row r="10" spans="1:4" x14ac:dyDescent="0.25">
      <c r="A10" s="4" t="s">
        <v>27</v>
      </c>
      <c r="B10" s="4">
        <v>85</v>
      </c>
      <c r="C10" s="4">
        <v>95</v>
      </c>
    </row>
    <row r="11" spans="1:4" x14ac:dyDescent="0.25">
      <c r="A11" s="4" t="s">
        <v>135</v>
      </c>
      <c r="B11" s="4"/>
      <c r="C11" s="4"/>
    </row>
    <row r="12" spans="1:4" x14ac:dyDescent="0.25">
      <c r="A12" s="1" t="s">
        <v>41</v>
      </c>
      <c r="B12" t="s">
        <v>132</v>
      </c>
    </row>
    <row r="13" spans="1:4" x14ac:dyDescent="0.25">
      <c r="B13" t="s">
        <v>133</v>
      </c>
      <c r="C13" t="s">
        <v>134</v>
      </c>
    </row>
    <row r="14" spans="1:4" x14ac:dyDescent="0.25">
      <c r="B14">
        <v>3.2432432174682617</v>
      </c>
      <c r="C14">
        <v>0</v>
      </c>
    </row>
    <row r="16" spans="1:4" x14ac:dyDescent="0.25">
      <c r="A16" s="1" t="s">
        <v>40</v>
      </c>
    </row>
    <row r="17" spans="1:6" x14ac:dyDescent="0.25">
      <c r="A17" s="4"/>
      <c r="B17" s="5" t="s">
        <v>21</v>
      </c>
      <c r="C17" s="5" t="s">
        <v>20</v>
      </c>
      <c r="F17" s="3" t="s">
        <v>24</v>
      </c>
    </row>
    <row r="18" spans="1:6" x14ac:dyDescent="0.25">
      <c r="A18" s="4" t="s">
        <v>23</v>
      </c>
      <c r="B18" s="4">
        <v>120</v>
      </c>
      <c r="C18" s="4">
        <v>160</v>
      </c>
      <c r="D18">
        <f>SUMPRODUCT($B$14:$C$14,B18:C18)</f>
        <v>389.18918609619141</v>
      </c>
      <c r="E18" s="3" t="s">
        <v>49</v>
      </c>
      <c r="F18">
        <v>450</v>
      </c>
    </row>
    <row r="19" spans="1:6" x14ac:dyDescent="0.25">
      <c r="A19" s="4" t="s">
        <v>22</v>
      </c>
      <c r="B19" s="4">
        <v>5</v>
      </c>
      <c r="C19" s="4">
        <v>10</v>
      </c>
      <c r="D19">
        <f>SUMPRODUCT($B$14:$C$14,B19:C19)</f>
        <v>16.216216087341309</v>
      </c>
      <c r="E19" s="3" t="s">
        <v>49</v>
      </c>
      <c r="F19">
        <v>25</v>
      </c>
    </row>
    <row r="20" spans="1:6" x14ac:dyDescent="0.25">
      <c r="A20" s="4" t="s">
        <v>28</v>
      </c>
      <c r="B20" s="4">
        <v>37</v>
      </c>
      <c r="C20" s="4">
        <v>65</v>
      </c>
      <c r="D20">
        <f t="shared" ref="D20" si="0">SUMPRODUCT($B$14:$C$14,B20:C20)</f>
        <v>119.99999904632568</v>
      </c>
      <c r="E20" s="3" t="s">
        <v>49</v>
      </c>
      <c r="F20">
        <v>120</v>
      </c>
    </row>
    <row r="22" spans="1:6" x14ac:dyDescent="0.25">
      <c r="A22" s="1" t="s">
        <v>51</v>
      </c>
      <c r="B22" s="5" t="s">
        <v>21</v>
      </c>
      <c r="C22" s="5" t="s">
        <v>20</v>
      </c>
      <c r="D22" s="3" t="s">
        <v>53</v>
      </c>
    </row>
    <row r="23" spans="1:6" x14ac:dyDescent="0.25">
      <c r="A23" s="4" t="s">
        <v>27</v>
      </c>
      <c r="B23" s="4">
        <v>85</v>
      </c>
      <c r="C23" s="4">
        <v>95</v>
      </c>
      <c r="D23">
        <f>SUMPRODUCT($B$14:$C$14,$B$23:$C$23)</f>
        <v>275.67567348480225</v>
      </c>
    </row>
    <row r="25" spans="1:6" x14ac:dyDescent="0.25">
      <c r="A25" t="s">
        <v>143</v>
      </c>
    </row>
    <row r="26" spans="1:6" x14ac:dyDescent="0.25">
      <c r="B26" t="s">
        <v>133</v>
      </c>
      <c r="C26" t="s">
        <v>134</v>
      </c>
    </row>
    <row r="27" spans="1:6" x14ac:dyDescent="0.25">
      <c r="B27">
        <v>3.2432432432432434</v>
      </c>
      <c r="C27">
        <v>0</v>
      </c>
    </row>
    <row r="29" spans="1:6" x14ac:dyDescent="0.25">
      <c r="A29" t="s">
        <v>144</v>
      </c>
      <c r="C29">
        <f>SUMPRODUCT($B$14:$C$14,$B$23:$C$23)</f>
        <v>275.67567348480225</v>
      </c>
    </row>
    <row r="31" spans="1:6" x14ac:dyDescent="0.25">
      <c r="A31" t="s">
        <v>145</v>
      </c>
    </row>
    <row r="32" spans="1:6" x14ac:dyDescent="0.25">
      <c r="A32" s="28" t="s">
        <v>147</v>
      </c>
    </row>
    <row r="33" spans="1:10" x14ac:dyDescent="0.25">
      <c r="A33" t="s">
        <v>148</v>
      </c>
    </row>
    <row r="34" spans="1:10" x14ac:dyDescent="0.25">
      <c r="A34" t="s">
        <v>149</v>
      </c>
    </row>
    <row r="36" spans="1:10" ht="15.75" x14ac:dyDescent="0.25">
      <c r="A36" s="29" t="s">
        <v>150</v>
      </c>
    </row>
    <row r="38" spans="1:10" x14ac:dyDescent="0.25">
      <c r="A38" s="17" t="s">
        <v>140</v>
      </c>
      <c r="B38">
        <v>328.3784</v>
      </c>
      <c r="C38" s="3" t="s">
        <v>152</v>
      </c>
      <c r="D38" s="30" t="s">
        <v>151</v>
      </c>
      <c r="F38" s="17"/>
    </row>
    <row r="39" spans="1:10" x14ac:dyDescent="0.25">
      <c r="A39" s="17" t="s">
        <v>141</v>
      </c>
      <c r="B39">
        <v>7.4324320000000004</v>
      </c>
      <c r="C39" s="3" t="s">
        <v>152</v>
      </c>
      <c r="D39" s="30" t="s">
        <v>151</v>
      </c>
      <c r="F39" s="17"/>
    </row>
    <row r="41" spans="1:10" ht="15.75" x14ac:dyDescent="0.25">
      <c r="A41" s="29" t="s">
        <v>157</v>
      </c>
    </row>
    <row r="43" spans="1:10" x14ac:dyDescent="0.25">
      <c r="I43" s="20">
        <v>250</v>
      </c>
      <c r="J43" s="35">
        <v>177.08333333333334</v>
      </c>
    </row>
    <row r="44" spans="1:10" x14ac:dyDescent="0.25">
      <c r="I44" s="20">
        <v>300</v>
      </c>
      <c r="J44" s="36">
        <v>212.5</v>
      </c>
    </row>
    <row r="45" spans="1:10" x14ac:dyDescent="0.25">
      <c r="I45" s="20">
        <v>350</v>
      </c>
      <c r="J45" s="36">
        <v>247.91666666666666</v>
      </c>
    </row>
    <row r="46" spans="1:10" x14ac:dyDescent="0.25">
      <c r="I46" s="20">
        <v>400</v>
      </c>
      <c r="J46" s="36">
        <v>275.67567567567568</v>
      </c>
    </row>
    <row r="47" spans="1:10" x14ac:dyDescent="0.25">
      <c r="I47" s="20">
        <v>450</v>
      </c>
      <c r="J47" s="36">
        <v>275.67567567567568</v>
      </c>
    </row>
    <row r="48" spans="1:10" x14ac:dyDescent="0.25">
      <c r="I48" s="20">
        <v>500</v>
      </c>
      <c r="J48" s="36">
        <v>275.67567567567568</v>
      </c>
    </row>
    <row r="49" spans="1:10" x14ac:dyDescent="0.25">
      <c r="I49" s="20">
        <v>550</v>
      </c>
      <c r="J49" s="36">
        <v>275.67567567567568</v>
      </c>
    </row>
    <row r="50" spans="1:10" x14ac:dyDescent="0.25">
      <c r="I50" s="20">
        <v>600</v>
      </c>
      <c r="J50" s="36">
        <v>275.67567567567568</v>
      </c>
    </row>
    <row r="51" spans="1:10" x14ac:dyDescent="0.25">
      <c r="I51" s="20">
        <v>650</v>
      </c>
      <c r="J51" s="37">
        <v>275.67567567567568</v>
      </c>
    </row>
    <row r="59" spans="1:10" ht="15.75" x14ac:dyDescent="0.25">
      <c r="A59" s="29" t="s">
        <v>158</v>
      </c>
    </row>
    <row r="61" spans="1:10" x14ac:dyDescent="0.25">
      <c r="I61" s="20">
        <v>15</v>
      </c>
      <c r="J61" s="35">
        <v>255</v>
      </c>
    </row>
    <row r="62" spans="1:10" x14ac:dyDescent="0.25">
      <c r="I62" s="20">
        <v>20</v>
      </c>
      <c r="J62" s="36">
        <v>275.67567567567568</v>
      </c>
    </row>
    <row r="63" spans="1:10" x14ac:dyDescent="0.25">
      <c r="I63" s="20">
        <v>25</v>
      </c>
      <c r="J63" s="36">
        <v>275.67567567567568</v>
      </c>
    </row>
    <row r="64" spans="1:10" x14ac:dyDescent="0.25">
      <c r="I64" s="20">
        <v>30</v>
      </c>
      <c r="J64" s="36">
        <v>275.67567567567568</v>
      </c>
    </row>
    <row r="65" spans="9:10" x14ac:dyDescent="0.25">
      <c r="I65" s="20">
        <v>35</v>
      </c>
      <c r="J65" s="36">
        <v>275.67567567567568</v>
      </c>
    </row>
    <row r="66" spans="9:10" x14ac:dyDescent="0.25">
      <c r="I66" s="20">
        <v>40</v>
      </c>
      <c r="J66" s="37">
        <v>275.67567567567568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5" outlineLevelRow="1" x14ac:dyDescent="0.25"/>
  <cols>
    <col min="1" max="1" width="2.28515625" customWidth="1"/>
    <col min="2" max="2" width="6.28515625" customWidth="1"/>
    <col min="3" max="3" width="9.85546875" bestFit="1" customWidth="1"/>
    <col min="4" max="4" width="13.7109375" bestFit="1" customWidth="1"/>
    <col min="5" max="5" width="13.42578125" bestFit="1" customWidth="1"/>
    <col min="6" max="6" width="11.42578125" customWidth="1"/>
    <col min="7" max="7" width="12" bestFit="1" customWidth="1"/>
  </cols>
  <sheetData>
    <row r="1" spans="1:5" x14ac:dyDescent="0.25">
      <c r="A1" s="1" t="s">
        <v>54</v>
      </c>
    </row>
    <row r="2" spans="1:5" x14ac:dyDescent="0.25">
      <c r="A2" s="1" t="s">
        <v>170</v>
      </c>
    </row>
    <row r="3" spans="1:5" x14ac:dyDescent="0.25">
      <c r="A3" s="1" t="s">
        <v>171</v>
      </c>
    </row>
    <row r="4" spans="1:5" x14ac:dyDescent="0.25">
      <c r="A4" s="1" t="s">
        <v>57</v>
      </c>
    </row>
    <row r="5" spans="1:5" x14ac:dyDescent="0.25">
      <c r="A5" s="1" t="s">
        <v>58</v>
      </c>
    </row>
    <row r="6" spans="1:5" hidden="1" outlineLevel="1" x14ac:dyDescent="0.25">
      <c r="A6" s="1"/>
      <c r="B6" t="s">
        <v>59</v>
      </c>
    </row>
    <row r="7" spans="1:5" hidden="1" outlineLevel="1" x14ac:dyDescent="0.25">
      <c r="A7" s="1"/>
      <c r="B7" t="s">
        <v>172</v>
      </c>
    </row>
    <row r="8" spans="1:5" hidden="1" outlineLevel="1" x14ac:dyDescent="0.25">
      <c r="A8" s="1"/>
      <c r="B8" t="s">
        <v>61</v>
      </c>
    </row>
    <row r="9" spans="1:5" collapsed="1" x14ac:dyDescent="0.25">
      <c r="A9" s="1" t="s">
        <v>62</v>
      </c>
    </row>
    <row r="10" spans="1:5" hidden="1" outlineLevel="1" x14ac:dyDescent="0.25">
      <c r="B10" t="s">
        <v>173</v>
      </c>
    </row>
    <row r="11" spans="1:5" hidden="1" outlineLevel="1" x14ac:dyDescent="0.25">
      <c r="B11" t="s">
        <v>64</v>
      </c>
    </row>
    <row r="12" spans="1:5" collapsed="1" x14ac:dyDescent="0.25"/>
    <row r="14" spans="1:5" ht="15.75" thickBot="1" x14ac:dyDescent="0.3">
      <c r="A14" t="s">
        <v>174</v>
      </c>
    </row>
    <row r="15" spans="1:5" ht="15.75" thickBot="1" x14ac:dyDescent="0.3">
      <c r="B15" s="15" t="s">
        <v>66</v>
      </c>
      <c r="C15" s="15" t="s">
        <v>67</v>
      </c>
      <c r="D15" s="15" t="s">
        <v>68</v>
      </c>
      <c r="E15" s="15" t="s">
        <v>69</v>
      </c>
    </row>
    <row r="16" spans="1:5" ht="15.75" thickBot="1" x14ac:dyDescent="0.3">
      <c r="B16" s="14" t="s">
        <v>175</v>
      </c>
      <c r="C16" s="14" t="s">
        <v>53</v>
      </c>
      <c r="D16" s="18">
        <v>0</v>
      </c>
      <c r="E16" s="18">
        <v>253666.66666666669</v>
      </c>
    </row>
    <row r="19" spans="1:7" ht="15.75" thickBot="1" x14ac:dyDescent="0.3">
      <c r="A19" t="s">
        <v>70</v>
      </c>
    </row>
    <row r="20" spans="1:7" ht="15.75" thickBot="1" x14ac:dyDescent="0.3">
      <c r="B20" s="15" t="s">
        <v>66</v>
      </c>
      <c r="C20" s="15" t="s">
        <v>67</v>
      </c>
      <c r="D20" s="15" t="s">
        <v>68</v>
      </c>
      <c r="E20" s="15" t="s">
        <v>69</v>
      </c>
      <c r="F20" s="15" t="s">
        <v>71</v>
      </c>
    </row>
    <row r="21" spans="1:7" x14ac:dyDescent="0.25">
      <c r="B21" s="27" t="s">
        <v>191</v>
      </c>
      <c r="C21" s="26"/>
      <c r="D21" s="26"/>
      <c r="E21" s="26"/>
      <c r="F21" s="26"/>
    </row>
    <row r="22" spans="1:7" hidden="1" outlineLevel="1" x14ac:dyDescent="0.25">
      <c r="B22" s="17" t="s">
        <v>176</v>
      </c>
      <c r="C22" s="17" t="s">
        <v>35</v>
      </c>
      <c r="D22" s="19">
        <v>0</v>
      </c>
      <c r="E22" s="19">
        <v>2400</v>
      </c>
      <c r="F22" s="17" t="s">
        <v>80</v>
      </c>
    </row>
    <row r="23" spans="1:7" hidden="1" outlineLevel="1" x14ac:dyDescent="0.25">
      <c r="B23" s="17" t="s">
        <v>177</v>
      </c>
      <c r="C23" s="17" t="s">
        <v>36</v>
      </c>
      <c r="D23" s="19">
        <v>0</v>
      </c>
      <c r="E23" s="19">
        <v>1133.3333333333339</v>
      </c>
      <c r="F23" s="17" t="s">
        <v>80</v>
      </c>
    </row>
    <row r="24" spans="1:7" ht="15.75" hidden="1" outlineLevel="1" thickBot="1" x14ac:dyDescent="0.3">
      <c r="B24" s="14" t="s">
        <v>178</v>
      </c>
      <c r="C24" s="14" t="s">
        <v>37</v>
      </c>
      <c r="D24" s="18">
        <v>0</v>
      </c>
      <c r="E24" s="18">
        <v>0</v>
      </c>
      <c r="F24" s="14" t="s">
        <v>80</v>
      </c>
    </row>
    <row r="25" spans="1:7" collapsed="1" x14ac:dyDescent="0.25">
      <c r="B25" s="16"/>
      <c r="C25" s="16"/>
      <c r="D25" s="21"/>
      <c r="E25" s="21"/>
      <c r="F25" s="16"/>
    </row>
    <row r="28" spans="1:7" ht="15.75" thickBot="1" x14ac:dyDescent="0.3">
      <c r="A28" t="s">
        <v>40</v>
      </c>
    </row>
    <row r="29" spans="1:7" ht="15.75" thickBot="1" x14ac:dyDescent="0.3">
      <c r="B29" s="15" t="s">
        <v>66</v>
      </c>
      <c r="C29" s="15" t="s">
        <v>67</v>
      </c>
      <c r="D29" s="15" t="s">
        <v>72</v>
      </c>
      <c r="E29" s="15" t="s">
        <v>73</v>
      </c>
      <c r="F29" s="15" t="s">
        <v>74</v>
      </c>
      <c r="G29" s="15" t="s">
        <v>75</v>
      </c>
    </row>
    <row r="30" spans="1:7" x14ac:dyDescent="0.25">
      <c r="B30" s="17" t="s">
        <v>179</v>
      </c>
      <c r="C30" s="17" t="s">
        <v>47</v>
      </c>
      <c r="D30" s="19">
        <v>1300.0000000000002</v>
      </c>
      <c r="E30" s="17" t="s">
        <v>180</v>
      </c>
      <c r="F30" s="17" t="s">
        <v>86</v>
      </c>
      <c r="G30" s="19">
        <v>0</v>
      </c>
    </row>
    <row r="31" spans="1:7" x14ac:dyDescent="0.25">
      <c r="B31" s="17" t="s">
        <v>181</v>
      </c>
      <c r="C31" s="17" t="s">
        <v>47</v>
      </c>
      <c r="D31" s="19">
        <v>1356.666666666667</v>
      </c>
      <c r="E31" s="17" t="s">
        <v>182</v>
      </c>
      <c r="F31" s="17" t="s">
        <v>93</v>
      </c>
      <c r="G31" s="19">
        <v>456.66666666666697</v>
      </c>
    </row>
    <row r="32" spans="1:7" x14ac:dyDescent="0.25">
      <c r="B32" s="17" t="s">
        <v>183</v>
      </c>
      <c r="C32" s="17" t="s">
        <v>47</v>
      </c>
      <c r="D32" s="19">
        <v>876.66666666666686</v>
      </c>
      <c r="E32" s="17" t="s">
        <v>184</v>
      </c>
      <c r="F32" s="17" t="s">
        <v>93</v>
      </c>
      <c r="G32" s="19">
        <v>476.66666666666686</v>
      </c>
    </row>
    <row r="33" spans="2:7" x14ac:dyDescent="0.25">
      <c r="B33" s="17" t="s">
        <v>185</v>
      </c>
      <c r="C33" s="17" t="s">
        <v>47</v>
      </c>
      <c r="D33" s="19">
        <v>2400</v>
      </c>
      <c r="E33" s="17" t="s">
        <v>186</v>
      </c>
      <c r="F33" s="17" t="s">
        <v>86</v>
      </c>
      <c r="G33" s="17">
        <v>0</v>
      </c>
    </row>
    <row r="34" spans="2:7" x14ac:dyDescent="0.25">
      <c r="B34" s="17" t="s">
        <v>187</v>
      </c>
      <c r="C34" s="17" t="s">
        <v>47</v>
      </c>
      <c r="D34" s="19">
        <v>1133.3333333333339</v>
      </c>
      <c r="E34" s="17" t="s">
        <v>188</v>
      </c>
      <c r="F34" s="17" t="s">
        <v>93</v>
      </c>
      <c r="G34" s="17">
        <v>866.66666666666606</v>
      </c>
    </row>
    <row r="35" spans="2:7" ht="15.75" thickBot="1" x14ac:dyDescent="0.3">
      <c r="B35" s="14" t="s">
        <v>189</v>
      </c>
      <c r="C35" s="14" t="s">
        <v>47</v>
      </c>
      <c r="D35" s="18">
        <v>0</v>
      </c>
      <c r="E35" s="14" t="s">
        <v>190</v>
      </c>
      <c r="F35" s="14" t="s">
        <v>93</v>
      </c>
      <c r="G35" s="14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B51" sqref="B51"/>
    </sheetView>
  </sheetViews>
  <sheetFormatPr defaultRowHeight="15" x14ac:dyDescent="0.25"/>
  <cols>
    <col min="1" max="6" width="10.7109375" customWidth="1"/>
  </cols>
  <sheetData>
    <row r="1" spans="1:6" x14ac:dyDescent="0.25">
      <c r="A1" s="1" t="s">
        <v>29</v>
      </c>
    </row>
    <row r="3" spans="1:6" x14ac:dyDescent="0.25">
      <c r="A3" s="9" t="s">
        <v>30</v>
      </c>
      <c r="B3" s="9"/>
      <c r="C3" s="9"/>
      <c r="D3" s="9"/>
      <c r="E3" s="9"/>
      <c r="F3" s="10"/>
    </row>
    <row r="4" spans="1:6" x14ac:dyDescent="0.25">
      <c r="A4" s="9"/>
      <c r="B4" s="11" t="s">
        <v>31</v>
      </c>
      <c r="C4" s="11" t="s">
        <v>32</v>
      </c>
      <c r="D4" s="11" t="s">
        <v>33</v>
      </c>
      <c r="E4" s="11" t="s">
        <v>34</v>
      </c>
      <c r="F4" s="8" t="s">
        <v>4</v>
      </c>
    </row>
    <row r="5" spans="1:6" x14ac:dyDescent="0.25">
      <c r="A5" s="9" t="s">
        <v>35</v>
      </c>
      <c r="B5" s="12">
        <v>75</v>
      </c>
      <c r="C5" s="9">
        <v>40</v>
      </c>
      <c r="D5" s="9">
        <v>40</v>
      </c>
      <c r="E5" s="9">
        <v>20</v>
      </c>
      <c r="F5" s="9">
        <v>2400</v>
      </c>
    </row>
    <row r="6" spans="1:6" x14ac:dyDescent="0.25">
      <c r="A6" s="9" t="s">
        <v>36</v>
      </c>
      <c r="B6" s="12">
        <v>65</v>
      </c>
      <c r="C6" s="9">
        <v>30</v>
      </c>
      <c r="D6" s="9">
        <v>35</v>
      </c>
      <c r="E6" s="9">
        <v>35</v>
      </c>
      <c r="F6" s="9">
        <v>2000</v>
      </c>
    </row>
    <row r="7" spans="1:6" x14ac:dyDescent="0.25">
      <c r="A7" s="9" t="s">
        <v>37</v>
      </c>
      <c r="B7" s="12">
        <v>50</v>
      </c>
      <c r="C7" s="9">
        <v>20</v>
      </c>
      <c r="D7" s="9">
        <v>20</v>
      </c>
      <c r="E7" s="9">
        <v>60</v>
      </c>
      <c r="F7" s="9">
        <v>1000</v>
      </c>
    </row>
    <row r="8" spans="1:6" x14ac:dyDescent="0.25">
      <c r="A8" s="9"/>
      <c r="B8" s="9"/>
      <c r="C8" s="9"/>
      <c r="D8" s="9"/>
      <c r="E8" s="9"/>
      <c r="F8" s="13" t="s">
        <v>38</v>
      </c>
    </row>
    <row r="9" spans="1:6" x14ac:dyDescent="0.25">
      <c r="A9" s="9" t="s">
        <v>39</v>
      </c>
      <c r="B9" s="7">
        <v>1300</v>
      </c>
      <c r="C9" s="7">
        <v>900</v>
      </c>
      <c r="D9" s="7">
        <v>400</v>
      </c>
      <c r="E9" s="10"/>
      <c r="F9" s="10"/>
    </row>
    <row r="10" spans="1:6" x14ac:dyDescent="0.25">
      <c r="A10" s="9"/>
      <c r="B10" s="7"/>
      <c r="C10" s="7"/>
      <c r="D10" s="7"/>
      <c r="E10" s="10"/>
      <c r="F10" s="10"/>
    </row>
    <row r="11" spans="1:6" x14ac:dyDescent="0.25">
      <c r="A11" s="1" t="s">
        <v>40</v>
      </c>
      <c r="E11" s="10"/>
      <c r="F11" s="10"/>
    </row>
    <row r="12" spans="1:6" x14ac:dyDescent="0.25">
      <c r="A12" t="s">
        <v>164</v>
      </c>
      <c r="E12" s="10"/>
      <c r="F12" s="10"/>
    </row>
    <row r="13" spans="1:6" x14ac:dyDescent="0.25">
      <c r="E13" s="10"/>
      <c r="F13" s="10"/>
    </row>
    <row r="14" spans="1:6" x14ac:dyDescent="0.25">
      <c r="A14" t="s">
        <v>165</v>
      </c>
      <c r="E14" s="10"/>
      <c r="F14" s="10"/>
    </row>
    <row r="15" spans="1:6" x14ac:dyDescent="0.25">
      <c r="E15" s="10"/>
      <c r="F15" s="10"/>
    </row>
    <row r="16" spans="1:6" x14ac:dyDescent="0.25">
      <c r="A16" t="s">
        <v>166</v>
      </c>
      <c r="E16" s="10"/>
      <c r="F16" s="10"/>
    </row>
    <row r="17" spans="1:6" x14ac:dyDescent="0.25">
      <c r="E17" s="10"/>
      <c r="F17" s="10"/>
    </row>
    <row r="18" spans="1:6" x14ac:dyDescent="0.25">
      <c r="A18" t="s">
        <v>167</v>
      </c>
      <c r="E18" s="10"/>
      <c r="F18" s="10"/>
    </row>
    <row r="19" spans="1:6" x14ac:dyDescent="0.25">
      <c r="A19" s="9"/>
      <c r="B19" s="7"/>
      <c r="C19" s="7"/>
      <c r="D19" s="7"/>
      <c r="E19" s="10"/>
      <c r="F19" s="10"/>
    </row>
    <row r="20" spans="1:6" x14ac:dyDescent="0.25">
      <c r="A20" s="1" t="s">
        <v>162</v>
      </c>
    </row>
    <row r="21" spans="1:6" x14ac:dyDescent="0.25">
      <c r="A21" s="9" t="s">
        <v>163</v>
      </c>
    </row>
    <row r="22" spans="1:6" x14ac:dyDescent="0.25">
      <c r="A22" s="9" t="s">
        <v>35</v>
      </c>
      <c r="B22" t="s">
        <v>36</v>
      </c>
      <c r="C22" t="s">
        <v>37</v>
      </c>
    </row>
    <row r="23" spans="1:6" x14ac:dyDescent="0.25">
      <c r="A23">
        <v>2400</v>
      </c>
      <c r="B23">
        <v>1133.3333333333339</v>
      </c>
      <c r="C23">
        <v>0</v>
      </c>
    </row>
    <row r="25" spans="1:6" x14ac:dyDescent="0.25">
      <c r="A25" s="1" t="s">
        <v>40</v>
      </c>
    </row>
    <row r="26" spans="1:6" x14ac:dyDescent="0.25">
      <c r="A26" s="9" t="s">
        <v>35</v>
      </c>
      <c r="B26" t="s">
        <v>36</v>
      </c>
      <c r="C26" t="s">
        <v>37</v>
      </c>
      <c r="D26" t="s">
        <v>47</v>
      </c>
      <c r="F26" t="s">
        <v>48</v>
      </c>
    </row>
    <row r="27" spans="1:6" x14ac:dyDescent="0.25">
      <c r="A27">
        <v>0.4</v>
      </c>
      <c r="B27">
        <v>0.3</v>
      </c>
      <c r="C27">
        <v>0.2</v>
      </c>
      <c r="D27">
        <f>SUMPRODUCT($A$23:$C$23,A27:C27)</f>
        <v>1300.0000000000002</v>
      </c>
      <c r="E27" t="s">
        <v>50</v>
      </c>
      <c r="F27">
        <v>1300</v>
      </c>
    </row>
    <row r="28" spans="1:6" x14ac:dyDescent="0.25">
      <c r="A28">
        <v>0.4</v>
      </c>
      <c r="B28">
        <v>0.35</v>
      </c>
      <c r="C28">
        <v>0</v>
      </c>
      <c r="D28">
        <f t="shared" ref="D28:D32" si="0">SUMPRODUCT($A$23:$C$23,A28:C28)</f>
        <v>1356.666666666667</v>
      </c>
      <c r="E28" t="s">
        <v>50</v>
      </c>
      <c r="F28">
        <v>900</v>
      </c>
    </row>
    <row r="29" spans="1:6" x14ac:dyDescent="0.25">
      <c r="A29">
        <v>0.2</v>
      </c>
      <c r="B29">
        <v>0.35</v>
      </c>
      <c r="C29">
        <v>0.6</v>
      </c>
      <c r="D29">
        <f t="shared" si="0"/>
        <v>876.66666666666686</v>
      </c>
      <c r="E29" t="s">
        <v>50</v>
      </c>
      <c r="F29">
        <v>400</v>
      </c>
    </row>
    <row r="30" spans="1:6" x14ac:dyDescent="0.25">
      <c r="A30">
        <v>1</v>
      </c>
      <c r="B30">
        <v>0</v>
      </c>
      <c r="C30">
        <v>0</v>
      </c>
      <c r="D30">
        <f t="shared" si="0"/>
        <v>2400</v>
      </c>
      <c r="E30" t="s">
        <v>49</v>
      </c>
      <c r="F30">
        <v>2400</v>
      </c>
    </row>
    <row r="31" spans="1:6" x14ac:dyDescent="0.25">
      <c r="A31">
        <v>0</v>
      </c>
      <c r="B31">
        <v>1</v>
      </c>
      <c r="C31">
        <v>0</v>
      </c>
      <c r="D31">
        <f t="shared" si="0"/>
        <v>1133.3333333333339</v>
      </c>
      <c r="E31" t="s">
        <v>49</v>
      </c>
      <c r="F31">
        <v>2000</v>
      </c>
    </row>
    <row r="32" spans="1:6" x14ac:dyDescent="0.25">
      <c r="A32">
        <v>0</v>
      </c>
      <c r="B32">
        <v>0</v>
      </c>
      <c r="C32">
        <v>1</v>
      </c>
      <c r="D32">
        <f t="shared" si="0"/>
        <v>0</v>
      </c>
      <c r="E32" t="s">
        <v>49</v>
      </c>
      <c r="F32">
        <v>1000</v>
      </c>
    </row>
    <row r="34" spans="1:4" x14ac:dyDescent="0.25">
      <c r="A34" s="1" t="s">
        <v>51</v>
      </c>
    </row>
    <row r="35" spans="1:4" x14ac:dyDescent="0.25">
      <c r="A35" s="9" t="s">
        <v>35</v>
      </c>
      <c r="B35" t="s">
        <v>36</v>
      </c>
      <c r="C35" t="s">
        <v>37</v>
      </c>
      <c r="D35" t="s">
        <v>53</v>
      </c>
    </row>
    <row r="36" spans="1:4" x14ac:dyDescent="0.25">
      <c r="A36">
        <v>75</v>
      </c>
      <c r="B36">
        <v>65</v>
      </c>
      <c r="C36">
        <v>50</v>
      </c>
      <c r="D36">
        <f>SUMPRODUCT(A23:C23,A36:C36)</f>
        <v>253666.66666666669</v>
      </c>
    </row>
    <row r="38" spans="1:4" x14ac:dyDescent="0.25">
      <c r="A38" t="s">
        <v>168</v>
      </c>
    </row>
    <row r="39" spans="1:4" x14ac:dyDescent="0.25">
      <c r="A39" s="9" t="s">
        <v>35</v>
      </c>
      <c r="B39" t="s">
        <v>36</v>
      </c>
      <c r="C39" t="s">
        <v>37</v>
      </c>
    </row>
    <row r="40" spans="1:4" x14ac:dyDescent="0.25">
      <c r="A40">
        <v>2400</v>
      </c>
      <c r="B40">
        <v>1133.3333333333339</v>
      </c>
      <c r="C40">
        <v>0</v>
      </c>
    </row>
    <row r="41" spans="1:4" x14ac:dyDescent="0.25">
      <c r="A41" t="s">
        <v>169</v>
      </c>
    </row>
    <row r="43" spans="1:4" x14ac:dyDescent="0.25">
      <c r="A43" t="s">
        <v>131</v>
      </c>
    </row>
    <row r="44" spans="1:4" x14ac:dyDescent="0.25">
      <c r="A44" t="s">
        <v>196</v>
      </c>
    </row>
    <row r="46" spans="1:4" x14ac:dyDescent="0.25">
      <c r="A46" s="38" t="s">
        <v>192</v>
      </c>
      <c r="B46" s="38"/>
      <c r="C46" s="38"/>
      <c r="D46" s="38"/>
    </row>
    <row r="47" spans="1:4" x14ac:dyDescent="0.25">
      <c r="A47" s="38" t="s">
        <v>35</v>
      </c>
      <c r="B47" s="38" t="s">
        <v>36</v>
      </c>
      <c r="C47" s="38" t="s">
        <v>37</v>
      </c>
      <c r="D47" s="38" t="s">
        <v>53</v>
      </c>
    </row>
    <row r="48" spans="1:4" x14ac:dyDescent="0.25">
      <c r="A48" s="38">
        <v>2000</v>
      </c>
      <c r="B48" s="38">
        <v>0</v>
      </c>
      <c r="C48" s="38">
        <v>0</v>
      </c>
      <c r="D48" s="38">
        <v>150000</v>
      </c>
    </row>
    <row r="51" spans="1:4" x14ac:dyDescent="0.25">
      <c r="A51" s="38" t="s">
        <v>193</v>
      </c>
      <c r="B51" s="38"/>
      <c r="C51" s="38"/>
      <c r="D51" s="38"/>
    </row>
    <row r="52" spans="1:4" x14ac:dyDescent="0.25">
      <c r="A52" s="38" t="s">
        <v>35</v>
      </c>
      <c r="B52" s="38" t="s">
        <v>36</v>
      </c>
      <c r="C52" s="38" t="s">
        <v>37</v>
      </c>
      <c r="D52" s="38" t="s">
        <v>53</v>
      </c>
    </row>
    <row r="53" spans="1:4" x14ac:dyDescent="0.25">
      <c r="A53" s="38">
        <v>2250</v>
      </c>
      <c r="B53" s="38">
        <v>0</v>
      </c>
      <c r="C53" s="38">
        <v>0</v>
      </c>
      <c r="D53" s="38">
        <v>168750</v>
      </c>
    </row>
    <row r="56" spans="1:4" x14ac:dyDescent="0.25">
      <c r="A56" s="38" t="s">
        <v>194</v>
      </c>
      <c r="B56" s="38"/>
      <c r="C56" s="38"/>
      <c r="D56" s="38"/>
    </row>
    <row r="57" spans="1:4" x14ac:dyDescent="0.25">
      <c r="A57" s="38" t="s">
        <v>35</v>
      </c>
      <c r="B57" s="38" t="s">
        <v>36</v>
      </c>
      <c r="C57" s="38" t="s">
        <v>37</v>
      </c>
      <c r="D57" s="38" t="s">
        <v>53</v>
      </c>
    </row>
    <row r="58" spans="1:4" x14ac:dyDescent="0.25">
      <c r="A58" s="38">
        <v>2400</v>
      </c>
      <c r="B58" s="38">
        <v>0</v>
      </c>
      <c r="C58" s="38">
        <v>0</v>
      </c>
      <c r="D58" s="38">
        <v>180000</v>
      </c>
    </row>
    <row r="61" spans="1:4" x14ac:dyDescent="0.25">
      <c r="A61" s="38" t="s">
        <v>195</v>
      </c>
      <c r="B61" s="38"/>
      <c r="C61" s="38"/>
      <c r="D61" s="38"/>
    </row>
    <row r="62" spans="1:4" x14ac:dyDescent="0.25">
      <c r="A62" s="38" t="s">
        <v>35</v>
      </c>
      <c r="B62" s="38" t="s">
        <v>36</v>
      </c>
      <c r="C62" s="38" t="s">
        <v>37</v>
      </c>
      <c r="D62" s="38" t="s">
        <v>53</v>
      </c>
    </row>
    <row r="63" spans="1:4" x14ac:dyDescent="0.25">
      <c r="A63" s="38">
        <v>2400</v>
      </c>
      <c r="B63" s="38">
        <v>1133.3333</v>
      </c>
      <c r="C63" s="38">
        <v>0</v>
      </c>
      <c r="D63" s="38">
        <v>253666.66699999999</v>
      </c>
    </row>
  </sheetData>
  <scenarios current="3">
    <scenario name="Iteration 1" count="3" user="hp" comment="Created by hp on 1/19/2022">
      <inputCells r="A23" val="2000"/>
      <inputCells r="B23" val="0"/>
      <inputCells r="C23" val="0"/>
    </scenario>
    <scenario name="Iteration 2" count="3" user="hp" comment="Created by hp on 1/19/2022">
      <inputCells r="A23" val="2250"/>
      <inputCells r="B23" val="0"/>
      <inputCells r="C23" val="0"/>
    </scenario>
    <scenario name="Iteration 3" count="3" user="hp" comment="Created by hp on 1/19/2022">
      <inputCells r="A23" val="2400"/>
      <inputCells r="B23" val="0"/>
      <inputCells r="C23" val="0"/>
    </scenario>
    <scenario name="Iteration 4" count="3" user="hp" comment="Created by hp on 1/19/2022">
      <inputCells r="A23" val="2400"/>
      <inputCells r="B23" val="1133.33333333333"/>
      <inputCells r="C23" val="0"/>
    </scenario>
  </scenario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sheetData>
    <row r="1" spans="1:2" x14ac:dyDescent="0.25">
      <c r="A1">
        <v>1</v>
      </c>
    </row>
    <row r="2" spans="1:2" x14ac:dyDescent="0.25">
      <c r="A2" t="s">
        <v>159</v>
      </c>
    </row>
    <row r="3" spans="1:2" x14ac:dyDescent="0.25">
      <c r="A3">
        <v>1</v>
      </c>
    </row>
    <row r="4" spans="1:2" x14ac:dyDescent="0.25">
      <c r="A4">
        <v>15</v>
      </c>
    </row>
    <row r="5" spans="1:2" x14ac:dyDescent="0.25">
      <c r="A5">
        <v>40</v>
      </c>
    </row>
    <row r="6" spans="1:2" x14ac:dyDescent="0.25">
      <c r="A6">
        <v>5</v>
      </c>
    </row>
    <row r="8" spans="1:2" x14ac:dyDescent="0.25">
      <c r="A8" s="31"/>
      <c r="B8" s="31"/>
    </row>
    <row r="9" spans="1:2" x14ac:dyDescent="0.25">
      <c r="A9" t="s">
        <v>153</v>
      </c>
    </row>
    <row r="10" spans="1:2" x14ac:dyDescent="0.25">
      <c r="A10" t="s">
        <v>160</v>
      </c>
    </row>
    <row r="15" spans="1:2" x14ac:dyDescent="0.25">
      <c r="B1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Answer Report 1</vt:lpstr>
      <vt:lpstr>Sensitivity Report 1</vt:lpstr>
      <vt:lpstr>Limits Report 1</vt:lpstr>
      <vt:lpstr>Farmer in GA</vt:lpstr>
      <vt:lpstr>Sensitivity Report 2</vt:lpstr>
      <vt:lpstr>Planning Dessert</vt:lpstr>
      <vt:lpstr>Answer Report 2</vt:lpstr>
      <vt:lpstr>Heart Valves</vt:lpstr>
      <vt:lpstr>STS_1</vt:lpstr>
      <vt:lpstr>STS_2</vt:lpstr>
      <vt:lpstr>STS_1!ChartData</vt:lpstr>
      <vt:lpstr>STS_2!ChartData</vt:lpstr>
      <vt:lpstr>STS_1!InputValues</vt:lpstr>
      <vt:lpstr>STS_2!InputValues</vt:lpstr>
      <vt:lpstr>'Planning Dessert'!OutputAddresses</vt:lpstr>
      <vt:lpstr>STS_1!OutputAddresses</vt:lpstr>
      <vt:lpstr>STS_2!OutputAddresses</vt:lpstr>
      <vt:lpstr>'Planning Dessert'!OutputValues</vt:lpstr>
      <vt:lpstr>STS_1!OutputValues</vt:lpstr>
      <vt:lpstr>STS_2!OutputValues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Murphy</dc:creator>
  <cp:lastModifiedBy>hp</cp:lastModifiedBy>
  <dcterms:created xsi:type="dcterms:W3CDTF">2022-01-09T23:46:30Z</dcterms:created>
  <dcterms:modified xsi:type="dcterms:W3CDTF">2022-01-19T21:50:44Z</dcterms:modified>
</cp:coreProperties>
</file>