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ownloads\"/>
    </mc:Choice>
  </mc:AlternateContent>
  <bookViews>
    <workbookView xWindow="-105" yWindow="-105" windowWidth="23250" windowHeight="12570" firstSheet="6" activeTab="9"/>
  </bookViews>
  <sheets>
    <sheet name="Sensitivity Report 1" sheetId="14" r:id="rId1"/>
    <sheet name="Ad Budget" sheetId="1" r:id="rId2"/>
    <sheet name="Sensitivity Report 3" sheetId="17" r:id="rId3"/>
    <sheet name="Sensitivity Report 2" sheetId="18" r:id="rId4"/>
    <sheet name="Sensitivity Report 4" sheetId="19" r:id="rId5"/>
    <sheet name="Smalltown Police" sheetId="2" r:id="rId6"/>
    <sheet name="Sensitivity Report 5" sheetId="20" r:id="rId7"/>
    <sheet name="Toy Company" sheetId="3" r:id="rId8"/>
    <sheet name="Feasibility Report 1" sheetId="25" r:id="rId9"/>
    <sheet name="Risk Index" sheetId="4" r:id="rId10"/>
  </sheets>
  <definedNames>
    <definedName name="solver_adj" localSheetId="1" hidden="1">'Ad Budget'!$B$17:$B$22</definedName>
    <definedName name="solver_adj" localSheetId="9" hidden="1">'Risk Index'!$B$37:$F$37</definedName>
    <definedName name="solver_adj" localSheetId="5" hidden="1">'Smalltown Police'!$B$52:$B$57,'Smalltown Police'!$D$52:$D$57</definedName>
    <definedName name="solver_adj" localSheetId="7" hidden="1">'Toy Company'!$B$22:$D$23,'Toy Company'!$B$28:$D$28,'Toy Company'!$B$30</definedName>
    <definedName name="solver_cvg" localSheetId="1" hidden="1">0.0001</definedName>
    <definedName name="solver_cvg" localSheetId="9" hidden="1">0.0001</definedName>
    <definedName name="solver_cvg" localSheetId="5" hidden="1">0.0001</definedName>
    <definedName name="solver_cvg" localSheetId="7" hidden="1">0.0001</definedName>
    <definedName name="solver_drv" localSheetId="1" hidden="1">2</definedName>
    <definedName name="solver_drv" localSheetId="9" hidden="1">1</definedName>
    <definedName name="solver_drv" localSheetId="5" hidden="1">1</definedName>
    <definedName name="solver_drv" localSheetId="7" hidden="1">2</definedName>
    <definedName name="solver_eng" localSheetId="1" hidden="1">2</definedName>
    <definedName name="solver_eng" localSheetId="9" hidden="1">2</definedName>
    <definedName name="solver_eng" localSheetId="5" hidden="1">2</definedName>
    <definedName name="solver_eng" localSheetId="7" hidden="1">2</definedName>
    <definedName name="solver_est" localSheetId="1" hidden="1">1</definedName>
    <definedName name="solver_est" localSheetId="9" hidden="1">1</definedName>
    <definedName name="solver_est" localSheetId="5" hidden="1">1</definedName>
    <definedName name="solver_est" localSheetId="7" hidden="1">1</definedName>
    <definedName name="solver_itr" localSheetId="1" hidden="1">2147483647</definedName>
    <definedName name="solver_itr" localSheetId="9" hidden="1">2147483647</definedName>
    <definedName name="solver_itr" localSheetId="5" hidden="1">2147483647</definedName>
    <definedName name="solver_itr" localSheetId="7" hidden="1">2147483647</definedName>
    <definedName name="solver_lhs0" localSheetId="1" hidden="1">'Ad Budget'!$C$28</definedName>
    <definedName name="solver_lhs1" localSheetId="1" hidden="1">'Ad Budget'!$A$34</definedName>
    <definedName name="solver_lhs1" localSheetId="9" hidden="1">'Risk Index'!$B$32:$F$32</definedName>
    <definedName name="solver_lhs1" localSheetId="5" hidden="1">'Smalltown Police'!$B$60:$B$65</definedName>
    <definedName name="solver_lhs1" localSheetId="7" hidden="1">'Toy Company'!$B$25:$D$25</definedName>
    <definedName name="solver_lhs2" localSheetId="1" hidden="1">'Ad Budget'!$A$35</definedName>
    <definedName name="solver_lhs2" localSheetId="9" hidden="1">'Risk Index'!$B$32:$F$32</definedName>
    <definedName name="solver_lhs2" localSheetId="5" hidden="1">'Smalltown Police'!$B$66</definedName>
    <definedName name="solver_lhs2" localSheetId="7" hidden="1">'Toy Company'!$E$22:$E$23</definedName>
    <definedName name="solver_lhs3" localSheetId="1" hidden="1">'Ad Budget'!$B$17</definedName>
    <definedName name="solver_lhs3" localSheetId="9" hidden="1">'Risk Index'!$B$36</definedName>
    <definedName name="solver_lhs4" localSheetId="1" hidden="1">'Ad Budget'!$B$18</definedName>
    <definedName name="solver_lhs4" localSheetId="9" hidden="1">'Risk Index'!$G$32</definedName>
    <definedName name="solver_lhs5" localSheetId="1" hidden="1">'Ad Budget'!$B$19</definedName>
    <definedName name="solver_lhs6" localSheetId="1" hidden="1">'Ad Budget'!$B$20</definedName>
    <definedName name="solver_lhs7" localSheetId="1" hidden="1">'Ad Budget'!$B$21</definedName>
    <definedName name="solver_lhs8" localSheetId="1" hidden="1">'Ad Budget'!$B$22</definedName>
    <definedName name="solver_lhs9" localSheetId="1" hidden="1">'Ad Budget'!$F$24</definedName>
    <definedName name="solver_mip" localSheetId="1" hidden="1">2147483647</definedName>
    <definedName name="solver_mip" localSheetId="9" hidden="1">2147483647</definedName>
    <definedName name="solver_mip" localSheetId="5" hidden="1">2147483647</definedName>
    <definedName name="solver_mip" localSheetId="7" hidden="1">2147483647</definedName>
    <definedName name="solver_mni" localSheetId="1" hidden="1">30</definedName>
    <definedName name="solver_mni" localSheetId="9" hidden="1">30</definedName>
    <definedName name="solver_mni" localSheetId="5" hidden="1">30</definedName>
    <definedName name="solver_mni" localSheetId="7" hidden="1">30</definedName>
    <definedName name="solver_mrt" localSheetId="1" hidden="1">0.075</definedName>
    <definedName name="solver_mrt" localSheetId="9" hidden="1">0.075</definedName>
    <definedName name="solver_mrt" localSheetId="5" hidden="1">0.075</definedName>
    <definedName name="solver_mrt" localSheetId="7" hidden="1">0.075</definedName>
    <definedName name="solver_msl" localSheetId="1" hidden="1">2</definedName>
    <definedName name="solver_msl" localSheetId="9" hidden="1">2</definedName>
    <definedName name="solver_msl" localSheetId="5" hidden="1">2</definedName>
    <definedName name="solver_msl" localSheetId="7" hidden="1">2</definedName>
    <definedName name="solver_neg" localSheetId="1" hidden="1">1</definedName>
    <definedName name="solver_neg" localSheetId="9" hidden="1">1</definedName>
    <definedName name="solver_neg" localSheetId="5" hidden="1">1</definedName>
    <definedName name="solver_neg" localSheetId="7" hidden="1">1</definedName>
    <definedName name="solver_nod" localSheetId="1" hidden="1">2147483647</definedName>
    <definedName name="solver_nod" localSheetId="9" hidden="1">2147483647</definedName>
    <definedName name="solver_nod" localSheetId="5" hidden="1">2147483647</definedName>
    <definedName name="solver_nod" localSheetId="7" hidden="1">2147483647</definedName>
    <definedName name="solver_num" localSheetId="1" hidden="1">9</definedName>
    <definedName name="solver_num" localSheetId="9" hidden="1">4</definedName>
    <definedName name="solver_num" localSheetId="5" hidden="1">2</definedName>
    <definedName name="solver_num" localSheetId="7" hidden="1">2</definedName>
    <definedName name="solver_nwt" localSheetId="1" hidden="1">1</definedName>
    <definedName name="solver_nwt" localSheetId="9" hidden="1">1</definedName>
    <definedName name="solver_nwt" localSheetId="5" hidden="1">1</definedName>
    <definedName name="solver_nwt" localSheetId="7" hidden="1">1</definedName>
    <definedName name="solver_opt" localSheetId="1" hidden="1">'Ad Budget'!$E$24</definedName>
    <definedName name="solver_opt" localSheetId="9" hidden="1">'Risk Index'!$B$38</definedName>
    <definedName name="solver_opt" localSheetId="5" hidden="1">'Smalltown Police'!$B$69</definedName>
    <definedName name="solver_opt" localSheetId="7" hidden="1">'Toy Company'!$B$36</definedName>
    <definedName name="solver_pre" localSheetId="1" hidden="1">0.000001</definedName>
    <definedName name="solver_pre" localSheetId="9" hidden="1">0.000000000000000001</definedName>
    <definedName name="solver_pre" localSheetId="5" hidden="1">0.000001</definedName>
    <definedName name="solver_pre" localSheetId="7" hidden="1">0.000001</definedName>
    <definedName name="solver_rbv" localSheetId="1" hidden="1">2</definedName>
    <definedName name="solver_rbv" localSheetId="9" hidden="1">1</definedName>
    <definedName name="solver_rbv" localSheetId="5" hidden="1">1</definedName>
    <definedName name="solver_rbv" localSheetId="7" hidden="1">2</definedName>
    <definedName name="solver_rel0" localSheetId="1" hidden="1">1</definedName>
    <definedName name="solver_rel1" localSheetId="1" hidden="1">1</definedName>
    <definedName name="solver_rel1" localSheetId="9" hidden="1">1</definedName>
    <definedName name="solver_rel1" localSheetId="5" hidden="1">3</definedName>
    <definedName name="solver_rel1" localSheetId="7" hidden="1">1</definedName>
    <definedName name="solver_rel2" localSheetId="1" hidden="1">1</definedName>
    <definedName name="solver_rel2" localSheetId="9" hidden="1">3</definedName>
    <definedName name="solver_rel2" localSheetId="5" hidden="1">1</definedName>
    <definedName name="solver_rel2" localSheetId="7" hidden="1">1</definedName>
    <definedName name="solver_rel3" localSheetId="1" hidden="1">1</definedName>
    <definedName name="solver_rel3" localSheetId="9" hidden="1">2</definedName>
    <definedName name="solver_rel4" localSheetId="1" hidden="1">1</definedName>
    <definedName name="solver_rel4" localSheetId="9" hidden="1">2</definedName>
    <definedName name="solver_rel5" localSheetId="1" hidden="1">1</definedName>
    <definedName name="solver_rel6" localSheetId="1" hidden="1">1</definedName>
    <definedName name="solver_rel7" localSheetId="1" hidden="1">1</definedName>
    <definedName name="solver_rel8" localSheetId="1" hidden="1">1</definedName>
    <definedName name="solver_rel9" localSheetId="1" hidden="1">1</definedName>
    <definedName name="solver_rhs0" localSheetId="1" hidden="1">'Ad Budget'!$G$28</definedName>
    <definedName name="solver_rhs1" localSheetId="1" hidden="1">'Ad Budget'!$C$34</definedName>
    <definedName name="solver_rhs1" localSheetId="9" hidden="1">'Risk Index'!$B$34:$F$34</definedName>
    <definedName name="solver_rhs1" localSheetId="5" hidden="1">'Smalltown Police'!$D$60:$D$65</definedName>
    <definedName name="solver_rhs1" localSheetId="7" hidden="1">'Toy Company'!$B$32:$D$32</definedName>
    <definedName name="solver_rhs2" localSheetId="1" hidden="1">'Ad Budget'!$C$35</definedName>
    <definedName name="solver_rhs2" localSheetId="9" hidden="1">'Risk Index'!$B$30:$F$30</definedName>
    <definedName name="solver_rhs2" localSheetId="5" hidden="1">'Smalltown Police'!$D$66</definedName>
    <definedName name="solver_rhs2" localSheetId="7" hidden="1">'Toy Company'!$G$22:$G$23</definedName>
    <definedName name="solver_rhs3" localSheetId="1" hidden="1">'Ad Budget'!$C$28</definedName>
    <definedName name="solver_rhs3" localSheetId="9" hidden="1">'Risk Index'!$D$36</definedName>
    <definedName name="solver_rhs4" localSheetId="1" hidden="1">'Ad Budget'!$C$29</definedName>
    <definedName name="solver_rhs4" localSheetId="9" hidden="1">'Risk Index'!$I$32</definedName>
    <definedName name="solver_rhs5" localSheetId="1" hidden="1">'Ad Budget'!$C$30</definedName>
    <definedName name="solver_rhs6" localSheetId="1" hidden="1">'Ad Budget'!$C$31</definedName>
    <definedName name="solver_rhs7" localSheetId="1" hidden="1">'Ad Budget'!$C$32</definedName>
    <definedName name="solver_rhs8" localSheetId="1" hidden="1">'Ad Budget'!$C$33</definedName>
    <definedName name="solver_rhs9" localSheetId="1" hidden="1">'Ad Budget'!$C$27</definedName>
    <definedName name="solver_rlx" localSheetId="1" hidden="1">2</definedName>
    <definedName name="solver_rlx" localSheetId="9" hidden="1">1</definedName>
    <definedName name="solver_rlx" localSheetId="5" hidden="1">2</definedName>
    <definedName name="solver_rlx" localSheetId="7" hidden="1">2</definedName>
    <definedName name="solver_rsd" localSheetId="1" hidden="1">0</definedName>
    <definedName name="solver_rsd" localSheetId="9" hidden="1">0</definedName>
    <definedName name="solver_rsd" localSheetId="5" hidden="1">0</definedName>
    <definedName name="solver_rsd" localSheetId="7" hidden="1">0</definedName>
    <definedName name="solver_scl" localSheetId="1" hidden="1">2</definedName>
    <definedName name="solver_scl" localSheetId="9" hidden="1">2</definedName>
    <definedName name="solver_scl" localSheetId="5" hidden="1">1</definedName>
    <definedName name="solver_scl" localSheetId="7" hidden="1">2</definedName>
    <definedName name="solver_sho" localSheetId="1" hidden="1">2</definedName>
    <definedName name="solver_sho" localSheetId="9" hidden="1">1</definedName>
    <definedName name="solver_sho" localSheetId="5" hidden="1">2</definedName>
    <definedName name="solver_sho" localSheetId="7" hidden="1">2</definedName>
    <definedName name="solver_ssz" localSheetId="1" hidden="1">100</definedName>
    <definedName name="solver_ssz" localSheetId="9" hidden="1">100</definedName>
    <definedName name="solver_ssz" localSheetId="5" hidden="1">100</definedName>
    <definedName name="solver_ssz" localSheetId="7" hidden="1">100</definedName>
    <definedName name="solver_tim" localSheetId="1" hidden="1">2147483647</definedName>
    <definedName name="solver_tim" localSheetId="9" hidden="1">2147483647</definedName>
    <definedName name="solver_tim" localSheetId="5" hidden="1">2147483647</definedName>
    <definedName name="solver_tim" localSheetId="7" hidden="1">2147483647</definedName>
    <definedName name="solver_tol" localSheetId="1" hidden="1">0.01</definedName>
    <definedName name="solver_tol" localSheetId="9" hidden="1">0.01</definedName>
    <definedName name="solver_tol" localSheetId="5" hidden="1">0.01</definedName>
    <definedName name="solver_tol" localSheetId="7" hidden="1">0.01</definedName>
    <definedName name="solver_typ" localSheetId="1" hidden="1">1</definedName>
    <definedName name="solver_typ" localSheetId="9" hidden="1">1</definedName>
    <definedName name="solver_typ" localSheetId="5" hidden="1">2</definedName>
    <definedName name="solver_typ" localSheetId="7" hidden="1">1</definedName>
    <definedName name="solver_val" localSheetId="1" hidden="1">0</definedName>
    <definedName name="solver_val" localSheetId="9" hidden="1">0</definedName>
    <definedName name="solver_val" localSheetId="5" hidden="1">0</definedName>
    <definedName name="solver_val" localSheetId="7" hidden="1">0</definedName>
    <definedName name="solver_ver" localSheetId="1" hidden="1">3</definedName>
    <definedName name="solver_ver" localSheetId="9" hidden="1">3</definedName>
    <definedName name="solver_ver" localSheetId="5" hidden="1">3</definedName>
    <definedName name="solver_ver" localSheetId="7" hidden="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 i="4" l="1"/>
  <c r="C27" i="4"/>
  <c r="D27" i="4"/>
  <c r="E27" i="4"/>
  <c r="F27" i="4"/>
  <c r="B27" i="4"/>
  <c r="B38" i="4" l="1"/>
  <c r="N6" i="4"/>
  <c r="O6" i="4"/>
  <c r="P6" i="4"/>
  <c r="Q6" i="4"/>
  <c r="R6" i="4"/>
  <c r="N7" i="4"/>
  <c r="O7" i="4"/>
  <c r="P7" i="4"/>
  <c r="Q7" i="4"/>
  <c r="R7" i="4"/>
  <c r="N8" i="4"/>
  <c r="O8" i="4"/>
  <c r="P8" i="4"/>
  <c r="Q8" i="4"/>
  <c r="R8" i="4"/>
  <c r="N9" i="4"/>
  <c r="O9" i="4"/>
  <c r="P9" i="4"/>
  <c r="Q9" i="4"/>
  <c r="R9" i="4"/>
  <c r="N10" i="4"/>
  <c r="O10" i="4"/>
  <c r="P10" i="4"/>
  <c r="Q10" i="4"/>
  <c r="R10" i="4"/>
  <c r="N11" i="4"/>
  <c r="O11" i="4"/>
  <c r="P11" i="4"/>
  <c r="Q11" i="4"/>
  <c r="R11" i="4"/>
  <c r="N12" i="4"/>
  <c r="O12" i="4"/>
  <c r="P12" i="4"/>
  <c r="Q12" i="4"/>
  <c r="R12" i="4"/>
  <c r="N13" i="4"/>
  <c r="O13" i="4"/>
  <c r="P13" i="4"/>
  <c r="Q13" i="4"/>
  <c r="R13" i="4"/>
  <c r="N14" i="4"/>
  <c r="O14" i="4"/>
  <c r="P14" i="4"/>
  <c r="Q14" i="4"/>
  <c r="R14" i="4"/>
  <c r="N15" i="4"/>
  <c r="O15" i="4"/>
  <c r="P15" i="4"/>
  <c r="Q15" i="4"/>
  <c r="R15" i="4"/>
  <c r="N16" i="4"/>
  <c r="O16" i="4"/>
  <c r="P16" i="4"/>
  <c r="Q16" i="4"/>
  <c r="R16" i="4"/>
  <c r="N17" i="4"/>
  <c r="O17" i="4"/>
  <c r="P17" i="4"/>
  <c r="Q17" i="4"/>
  <c r="R17" i="4"/>
  <c r="N18" i="4"/>
  <c r="O18" i="4"/>
  <c r="P18" i="4"/>
  <c r="Q18" i="4"/>
  <c r="R18" i="4"/>
  <c r="N19" i="4"/>
  <c r="O19" i="4"/>
  <c r="P19" i="4"/>
  <c r="Q19" i="4"/>
  <c r="R19" i="4"/>
  <c r="N20" i="4"/>
  <c r="O20" i="4"/>
  <c r="P20" i="4"/>
  <c r="Q20" i="4"/>
  <c r="R20" i="4"/>
  <c r="N21" i="4"/>
  <c r="O21" i="4"/>
  <c r="P21" i="4"/>
  <c r="Q21" i="4"/>
  <c r="R21" i="4"/>
  <c r="N22" i="4"/>
  <c r="O22" i="4"/>
  <c r="P22" i="4"/>
  <c r="Q22" i="4"/>
  <c r="R22" i="4"/>
  <c r="N23" i="4"/>
  <c r="O23" i="4"/>
  <c r="P23" i="4"/>
  <c r="Q23" i="4"/>
  <c r="R23" i="4"/>
  <c r="N24" i="4"/>
  <c r="O24" i="4"/>
  <c r="P24" i="4"/>
  <c r="Q24" i="4"/>
  <c r="R24" i="4"/>
  <c r="N25" i="4"/>
  <c r="O25" i="4"/>
  <c r="P25" i="4"/>
  <c r="Q25" i="4"/>
  <c r="R25" i="4"/>
  <c r="O5" i="4"/>
  <c r="P5" i="4"/>
  <c r="Q5" i="4"/>
  <c r="R5" i="4"/>
  <c r="N5" i="4"/>
  <c r="B26" i="4"/>
  <c r="C26" i="4"/>
  <c r="D26" i="4"/>
  <c r="E26" i="4"/>
  <c r="F26" i="4"/>
  <c r="G32" i="4"/>
  <c r="C25" i="3"/>
  <c r="D25" i="3"/>
  <c r="B25" i="3"/>
  <c r="C32" i="3"/>
  <c r="D32" i="3"/>
  <c r="B32" i="3"/>
  <c r="F25" i="3"/>
  <c r="F26" i="3" s="1"/>
  <c r="C24" i="3"/>
  <c r="D24" i="3"/>
  <c r="B24" i="3"/>
  <c r="E23" i="3"/>
  <c r="E22" i="3"/>
  <c r="B41" i="2"/>
  <c r="B65" i="2"/>
  <c r="B64" i="2"/>
  <c r="B63" i="2"/>
  <c r="B62" i="2"/>
  <c r="B61" i="2"/>
  <c r="B60" i="2"/>
  <c r="D58" i="2"/>
  <c r="B66" i="2" s="1"/>
  <c r="B58" i="2"/>
  <c r="B39" i="2"/>
  <c r="B38" i="2"/>
  <c r="B37" i="2"/>
  <c r="B36" i="2"/>
  <c r="B35" i="2"/>
  <c r="B34" i="2"/>
  <c r="B32" i="2"/>
  <c r="D32" i="2"/>
  <c r="B21" i="2"/>
  <c r="B20" i="2"/>
  <c r="B19" i="2"/>
  <c r="B18" i="2"/>
  <c r="B17" i="2"/>
  <c r="B16" i="2"/>
  <c r="B14" i="2"/>
  <c r="A35" i="1"/>
  <c r="A34" i="1"/>
  <c r="A33" i="1"/>
  <c r="A32" i="1"/>
  <c r="A31" i="1"/>
  <c r="A30" i="1"/>
  <c r="A29" i="1"/>
  <c r="A28" i="1"/>
  <c r="F18" i="1"/>
  <c r="F19" i="1"/>
  <c r="F20" i="1"/>
  <c r="F21" i="1"/>
  <c r="F22" i="1"/>
  <c r="F17" i="1"/>
  <c r="E18" i="1"/>
  <c r="E19" i="1"/>
  <c r="E20" i="1"/>
  <c r="E21" i="1"/>
  <c r="E22" i="1"/>
  <c r="E17" i="1"/>
  <c r="B34" i="3" l="1"/>
  <c r="B36" i="3" s="1"/>
  <c r="B69" i="2"/>
  <c r="D66" i="2"/>
  <c r="E24" i="1"/>
  <c r="F24" i="1"/>
  <c r="A27" i="1" s="1"/>
</calcChain>
</file>

<file path=xl/sharedStrings.xml><?xml version="1.0" encoding="utf-8"?>
<sst xmlns="http://schemas.openxmlformats.org/spreadsheetml/2006/main" count="531" uniqueCount="253">
  <si>
    <t xml:space="preserve">Media </t>
  </si>
  <si>
    <t>Range</t>
  </si>
  <si>
    <t>New Customers</t>
  </si>
  <si>
    <t>Cost</t>
  </si>
  <si>
    <t>Newspaper</t>
  </si>
  <si>
    <t>1-10</t>
  </si>
  <si>
    <t>11-20</t>
  </si>
  <si>
    <t>21-30</t>
  </si>
  <si>
    <t>Television</t>
  </si>
  <si>
    <t>1-5</t>
  </si>
  <si>
    <t>6-10</t>
  </si>
  <si>
    <t>11-15</t>
  </si>
  <si>
    <t>Advertising Budget</t>
  </si>
  <si>
    <t>Limits</t>
  </si>
  <si>
    <t>Newspaper Ads</t>
  </si>
  <si>
    <t>TV Ads</t>
  </si>
  <si>
    <t>Smalltown Police</t>
  </si>
  <si>
    <t>12a-4a</t>
  </si>
  <si>
    <t>4a-8a</t>
  </si>
  <si>
    <t>8a-12p</t>
  </si>
  <si>
    <t>12p-4p</t>
  </si>
  <si>
    <t>4p-8p</t>
  </si>
  <si>
    <t>8p-12a</t>
  </si>
  <si>
    <t>Requirements</t>
  </si>
  <si>
    <t>Toy Company</t>
  </si>
  <si>
    <t>Region 1</t>
  </si>
  <si>
    <t>Region 2</t>
  </si>
  <si>
    <t>Region 3</t>
  </si>
  <si>
    <t>Plant 1</t>
  </si>
  <si>
    <t>Plant 2</t>
  </si>
  <si>
    <t>Unit selling price</t>
  </si>
  <si>
    <t>Unit Shipping Costs</t>
  </si>
  <si>
    <t>Original Demand</t>
  </si>
  <si>
    <t>Demand increase per $1 of ads local</t>
  </si>
  <si>
    <t>Demand increase per $1 of ads national</t>
  </si>
  <si>
    <t>Capacity</t>
  </si>
  <si>
    <t>Historical returns (% changes)</t>
  </si>
  <si>
    <t>Year</t>
  </si>
  <si>
    <t>Stock A</t>
  </si>
  <si>
    <t>Stock B</t>
  </si>
  <si>
    <t>Stock C</t>
  </si>
  <si>
    <t>Gold</t>
  </si>
  <si>
    <t>T-bills</t>
  </si>
  <si>
    <t>Risk Index</t>
  </si>
  <si>
    <t>Budget</t>
  </si>
  <si>
    <t>Decision Variables</t>
  </si>
  <si>
    <t>Upper limit</t>
  </si>
  <si>
    <t>&lt;=</t>
  </si>
  <si>
    <t>Total cost</t>
  </si>
  <si>
    <t>Worksheet: [hw3_ba201B_template (1).xlsx]Ad Budget</t>
  </si>
  <si>
    <t>Cell</t>
  </si>
  <si>
    <t>Name</t>
  </si>
  <si>
    <t>Variable Cells</t>
  </si>
  <si>
    <t>Constraints</t>
  </si>
  <si>
    <t>$B$17</t>
  </si>
  <si>
    <t>$C$28</t>
  </si>
  <si>
    <t>Microsoft Excel 16.0 Sensitivity Report</t>
  </si>
  <si>
    <t>Final</t>
  </si>
  <si>
    <t>Value</t>
  </si>
  <si>
    <t>Reduced</t>
  </si>
  <si>
    <t>Objective</t>
  </si>
  <si>
    <t>NP1</t>
  </si>
  <si>
    <t>NP2</t>
  </si>
  <si>
    <t>NP3</t>
  </si>
  <si>
    <t>TV1</t>
  </si>
  <si>
    <t>TV2</t>
  </si>
  <si>
    <t>TV3</t>
  </si>
  <si>
    <t>Costs total</t>
  </si>
  <si>
    <t>Customers total</t>
  </si>
  <si>
    <t>Report Created: 1/25/2022 6:56:23 PM</t>
  </si>
  <si>
    <t>NP1 Decision Variables</t>
  </si>
  <si>
    <t>$B$18</t>
  </si>
  <si>
    <t>NP2 Decision Variables</t>
  </si>
  <si>
    <t>$B$19</t>
  </si>
  <si>
    <t>NP3 Decision Variables</t>
  </si>
  <si>
    <t>$B$20</t>
  </si>
  <si>
    <t>TV1 Decision Variables</t>
  </si>
  <si>
    <t>$B$21</t>
  </si>
  <si>
    <t>TV2 Decision Variables</t>
  </si>
  <si>
    <t>$B$22</t>
  </si>
  <si>
    <t>TV3 Decision Variables</t>
  </si>
  <si>
    <t>$A$34</t>
  </si>
  <si>
    <t>$A$35</t>
  </si>
  <si>
    <t>$F$24</t>
  </si>
  <si>
    <t>Coefficient</t>
  </si>
  <si>
    <t>Allowable</t>
  </si>
  <si>
    <t>Increase</t>
  </si>
  <si>
    <t>Decrease</t>
  </si>
  <si>
    <t>Shadow</t>
  </si>
  <si>
    <t>Price</t>
  </si>
  <si>
    <t>Constraint</t>
  </si>
  <si>
    <t>R.H. Side</t>
  </si>
  <si>
    <t>1.a.</t>
  </si>
  <si>
    <t xml:space="preserve">1.b. </t>
  </si>
  <si>
    <t>The Shadow Price measures the increase in the number of customers per unit increase in the budget's bound. So for an increase of 1 dollar, the number of customers increases by 0.625</t>
  </si>
  <si>
    <t>Number per time slot</t>
  </si>
  <si>
    <t>x1</t>
  </si>
  <si>
    <t>x2</t>
  </si>
  <si>
    <t>x3</t>
  </si>
  <si>
    <t>x4</t>
  </si>
  <si>
    <t>x5</t>
  </si>
  <si>
    <t>x6</t>
  </si>
  <si>
    <t>x1 + x2</t>
  </si>
  <si>
    <t>x2 + x3</t>
  </si>
  <si>
    <t>x3 + x4</t>
  </si>
  <si>
    <t>x4 + x5</t>
  </si>
  <si>
    <t>x5 + x6</t>
  </si>
  <si>
    <t>x6 + x1</t>
  </si>
  <si>
    <t>&gt;=</t>
  </si>
  <si>
    <t>Worksheet: [hw3_ba201B_template (1).xlsx]Smalltown Police</t>
  </si>
  <si>
    <t>$B$8</t>
  </si>
  <si>
    <t>x1 12a-4a</t>
  </si>
  <si>
    <t>$B$9</t>
  </si>
  <si>
    <t>x2 12a-4a</t>
  </si>
  <si>
    <t>$B$10</t>
  </si>
  <si>
    <t>x3 12a-4a</t>
  </si>
  <si>
    <t>$B$11</t>
  </si>
  <si>
    <t>x4 12a-4a</t>
  </si>
  <si>
    <t>$B$12</t>
  </si>
  <si>
    <t>x5 12a-4a</t>
  </si>
  <si>
    <t>$B$13</t>
  </si>
  <si>
    <t>x6 12a-4a</t>
  </si>
  <si>
    <t>$B$16</t>
  </si>
  <si>
    <t>x1 + x2 12a-4a</t>
  </si>
  <si>
    <t>x2 + x3 12a-4a</t>
  </si>
  <si>
    <t>x3 + x4 12a-4a</t>
  </si>
  <si>
    <t>x4 + x5 12a-4a</t>
  </si>
  <si>
    <t>x5 + x6 12a-4a</t>
  </si>
  <si>
    <t>x6 + x1 12a-4a</t>
  </si>
  <si>
    <t>Part time</t>
  </si>
  <si>
    <t>y1</t>
  </si>
  <si>
    <t>y2</t>
  </si>
  <si>
    <t>y3</t>
  </si>
  <si>
    <t>y4</t>
  </si>
  <si>
    <t>y5</t>
  </si>
  <si>
    <t>y6</t>
  </si>
  <si>
    <t>Report Created: 1/25/2022 7:42:02 PM</t>
  </si>
  <si>
    <t>x6 + x1+y1</t>
  </si>
  <si>
    <t>x1 + x2 + y2</t>
  </si>
  <si>
    <t>x2 + x3 + y3</t>
  </si>
  <si>
    <t>x3 + x4 +y4</t>
  </si>
  <si>
    <t>x4 + x5 + y5</t>
  </si>
  <si>
    <t>x5 + x6 + y6</t>
  </si>
  <si>
    <t>2.a.</t>
  </si>
  <si>
    <t>2.b.</t>
  </si>
  <si>
    <t>Report Created: 1/25/2022 7:52:07 PM</t>
  </si>
  <si>
    <t>$D$26</t>
  </si>
  <si>
    <t>y1 Part time</t>
  </si>
  <si>
    <t>$D$27</t>
  </si>
  <si>
    <t>y2 Part time</t>
  </si>
  <si>
    <t>$D$28</t>
  </si>
  <si>
    <t>y3 Part time</t>
  </si>
  <si>
    <t>$D$29</t>
  </si>
  <si>
    <t>y4 Part time</t>
  </si>
  <si>
    <t>$D$30</t>
  </si>
  <si>
    <t>y5 Part time</t>
  </si>
  <si>
    <t>$D$31</t>
  </si>
  <si>
    <t>y6 Part time</t>
  </si>
  <si>
    <t>$B$26</t>
  </si>
  <si>
    <t>$B$27</t>
  </si>
  <si>
    <t>$B$28</t>
  </si>
  <si>
    <t>$B$29</t>
  </si>
  <si>
    <t>$B$30</t>
  </si>
  <si>
    <t>$B$31</t>
  </si>
  <si>
    <t>$B$34</t>
  </si>
  <si>
    <t>x6 + x1+y1 12a-4a</t>
  </si>
  <si>
    <t>$B$35</t>
  </si>
  <si>
    <t>x1 + x2 + y2 12a-4a</t>
  </si>
  <si>
    <t>$B$36</t>
  </si>
  <si>
    <t>x2 + x3 + y3 12a-4a</t>
  </si>
  <si>
    <t>$B$37</t>
  </si>
  <si>
    <t>x3 + x4 +y4 12a-4a</t>
  </si>
  <si>
    <t>$B$38</t>
  </si>
  <si>
    <t>x4 + x5 + y5 12a-4a</t>
  </si>
  <si>
    <t>$B$39</t>
  </si>
  <si>
    <t>x5 + x6 + y6 12a-4a</t>
  </si>
  <si>
    <t xml:space="preserve">Looking at the solution for part a and part b we can see that the only difference is that there are 2 part time officers and 19 full time officers instead of 21 full time officers. </t>
  </si>
  <si>
    <t>The cons are that there is a extra time slot(between 8p and 12am) which now has police officers present. This might cause a few problems.</t>
  </si>
  <si>
    <t>It is certainly realistic and makes a lot of sense. The total cost reduces by a substantial amount. (80 dollars per night)</t>
  </si>
  <si>
    <t>2.c.</t>
  </si>
  <si>
    <t>y*4</t>
  </si>
  <si>
    <t>The pro is that the cost reduces and the number of hours worked by police officers also reduces. Therefore manpower is saved.</t>
  </si>
  <si>
    <t>Report Created: 1/25/2022 8:17:53 PM</t>
  </si>
  <si>
    <t>$B$52</t>
  </si>
  <si>
    <t>$B$53</t>
  </si>
  <si>
    <t>$B$54</t>
  </si>
  <si>
    <t>$B$55</t>
  </si>
  <si>
    <t>$B$56</t>
  </si>
  <si>
    <t>$B$57</t>
  </si>
  <si>
    <t>$D$52</t>
  </si>
  <si>
    <t>$D$53</t>
  </si>
  <si>
    <t>$D$54</t>
  </si>
  <si>
    <t>$D$55</t>
  </si>
  <si>
    <t>$D$56</t>
  </si>
  <si>
    <t>$D$57</t>
  </si>
  <si>
    <t>$B$60</t>
  </si>
  <si>
    <t>$B$61</t>
  </si>
  <si>
    <t>$B$62</t>
  </si>
  <si>
    <t>$B$63</t>
  </si>
  <si>
    <t>$B$64</t>
  </si>
  <si>
    <t>$B$65</t>
  </si>
  <si>
    <t>$B$66</t>
  </si>
  <si>
    <t>y*4 12a-4a</t>
  </si>
  <si>
    <t>It looks like the answer is the same as part b. This is more feasible as it prevents circumstances where the part time police officers are the ones who do most of the work because they cost less.</t>
  </si>
  <si>
    <t>Dollars spent for ads</t>
  </si>
  <si>
    <t>National ad spend</t>
  </si>
  <si>
    <t>Total production</t>
  </si>
  <si>
    <t>Total revenue</t>
  </si>
  <si>
    <t>Final demand per region</t>
  </si>
  <si>
    <t>Profit</t>
  </si>
  <si>
    <t>Worksheet: [hw3_ba201B_template (1).xlsx]Toy Company</t>
  </si>
  <si>
    <t>Report Created: 1/26/2022 12:27:53 PM</t>
  </si>
  <si>
    <t>Plant 1 Region 1</t>
  </si>
  <si>
    <t>$C$22</t>
  </si>
  <si>
    <t>Plant 1 Region 2</t>
  </si>
  <si>
    <t>$D$22</t>
  </si>
  <si>
    <t>Plant 1 Region 3</t>
  </si>
  <si>
    <t>$B$23</t>
  </si>
  <si>
    <t>Plant 2 Region 1</t>
  </si>
  <si>
    <t>$C$23</t>
  </si>
  <si>
    <t>Plant 2 Region 2</t>
  </si>
  <si>
    <t>$D$23</t>
  </si>
  <si>
    <t>Plant 2 Region 3</t>
  </si>
  <si>
    <t>Dollars spent for ads &lt;=</t>
  </si>
  <si>
    <t>National ad spend &lt;=</t>
  </si>
  <si>
    <t>$B$25</t>
  </si>
  <si>
    <t>$C$25</t>
  </si>
  <si>
    <t>$D$25</t>
  </si>
  <si>
    <t>$E$22</t>
  </si>
  <si>
    <t>$E$23</t>
  </si>
  <si>
    <t>3.a.</t>
  </si>
  <si>
    <t>3.b.i.</t>
  </si>
  <si>
    <t>I think national advertising is very useful. In fact in the optimal solution, the value of national advertising is much higher than the values for the local regions' ads.</t>
  </si>
  <si>
    <t xml:space="preserve">The allowable increase is 0.33 and the allowable decrease is 0.133. So under these conditions on the national advertising, the optimal solution remains the same. </t>
  </si>
  <si>
    <t>3.b.ii.</t>
  </si>
  <si>
    <t>No. Plant 1 does not serve region 3. For plant 1 to become a supplier the region 3, the reduced cost value is -6.3333. This means that the cost will have to decrease by 6.333 to become a supplier to region 3.</t>
  </si>
  <si>
    <t>3.b.iii.</t>
  </si>
  <si>
    <t>The plant where capacity should be increased is plant 2 because the shadow price is 20.667. The increase in profit is 20667 dollars for a 1000 unit increase in the capacity.</t>
  </si>
  <si>
    <t>Decision variables</t>
  </si>
  <si>
    <t>Risk index</t>
  </si>
  <si>
    <t>==</t>
  </si>
  <si>
    <t>Risk index of portfolio</t>
  </si>
  <si>
    <t>Weights of portfolio</t>
  </si>
  <si>
    <t>Percentage values</t>
  </si>
  <si>
    <t>FVSCHEDULE(B32,N5:N25)</t>
  </si>
  <si>
    <t>Microsoft Excel 16.0 Feasibility Report</t>
  </si>
  <si>
    <t>Worksheet: [hw3_ba201B_template (1).xlsx]Risk Index</t>
  </si>
  <si>
    <t>Constraints (not including Variable Bounds) Which Make the Problem Infeasible</t>
  </si>
  <si>
    <t>Cell Value</t>
  </si>
  <si>
    <t>Formula</t>
  </si>
  <si>
    <t>Status</t>
  </si>
  <si>
    <t>Slack</t>
  </si>
  <si>
    <t>Report Created: 1/26/2022 9:53:38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</si>
</sst>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164" formatCode="&quot;$&quot;#,##0"/>
    <numFmt numFmtId="165" formatCode="&quot;$&quot;#,##0.00"/>
  </numFmts>
  <fonts count="11" x14ac:knownFonts="1">
    <font>
      <sz val="11"/>
      <color theme="1"/>
      <name val="Calibri"/>
      <family val="2"/>
    </font>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Calibri"/>
      <family val="2"/>
      <scheme val="minor"/>
    </font>
    <font>
      <sz val="11"/>
      <name val="Calibri"/>
      <family val="2"/>
    </font>
    <font>
      <b/>
      <sz val="11"/>
      <color theme="1"/>
      <name val="Calibri"/>
      <family val="2"/>
    </font>
    <font>
      <b/>
      <sz val="11"/>
      <color indexed="18"/>
      <name val="Calibri"/>
      <family val="2"/>
    </font>
    <font>
      <sz val="7"/>
      <color theme="1"/>
      <name val="Times New Roman"/>
      <family val="1"/>
    </font>
    <font>
      <b/>
      <sz val="11"/>
      <color indexed="18"/>
      <name val="Calibri"/>
      <family val="2"/>
    </font>
  </fonts>
  <fills count="2">
    <fill>
      <patternFill patternType="none"/>
    </fill>
    <fill>
      <patternFill patternType="gray125"/>
    </fill>
  </fills>
  <borders count="6">
    <border>
      <left/>
      <right/>
      <top/>
      <bottom/>
      <diagonal/>
    </border>
    <border>
      <left/>
      <right/>
      <top style="medium">
        <color indexed="23"/>
      </top>
      <bottom/>
      <diagonal/>
    </border>
    <border>
      <left/>
      <right/>
      <top/>
      <bottom style="medium">
        <color indexed="23"/>
      </bottom>
      <diagonal/>
    </border>
    <border>
      <left/>
      <right/>
      <top style="thin">
        <color indexed="23"/>
      </top>
      <bottom style="medium">
        <color indexed="23"/>
      </bottom>
      <diagonal/>
    </border>
    <border>
      <left/>
      <right/>
      <top style="thin">
        <color indexed="23"/>
      </top>
      <bottom/>
      <diagonal/>
    </border>
    <border>
      <left/>
      <right/>
      <top style="medium">
        <color indexed="23"/>
      </top>
      <bottom style="medium">
        <color indexed="23"/>
      </bottom>
      <diagonal/>
    </border>
  </borders>
  <cellStyleXfs count="3">
    <xf numFmtId="0" fontId="0" fillId="0" borderId="0"/>
    <xf numFmtId="0" fontId="4" fillId="0" borderId="0"/>
    <xf numFmtId="0" fontId="4" fillId="0" borderId="0"/>
  </cellStyleXfs>
  <cellXfs count="27">
    <xf numFmtId="0" fontId="0" fillId="0" borderId="0" xfId="0"/>
    <xf numFmtId="0" fontId="3" fillId="0" borderId="0" xfId="0" applyFont="1"/>
    <xf numFmtId="0" fontId="2" fillId="0" borderId="0" xfId="0" applyFont="1"/>
    <xf numFmtId="0" fontId="5" fillId="0" borderId="0" xfId="1" applyFont="1" applyAlignment="1">
      <alignment horizontal="right" wrapText="1"/>
    </xf>
    <xf numFmtId="0" fontId="5" fillId="0" borderId="0" xfId="1" applyFont="1" applyAlignment="1">
      <alignment horizontal="right"/>
    </xf>
    <xf numFmtId="0" fontId="5" fillId="0" borderId="0" xfId="1" quotePrefix="1" applyFont="1" applyAlignment="1">
      <alignment horizontal="right"/>
    </xf>
    <xf numFmtId="164" fontId="5" fillId="0" borderId="0" xfId="1" applyNumberFormat="1" applyFont="1" applyAlignment="1">
      <alignment horizontal="right"/>
    </xf>
    <xf numFmtId="0" fontId="5" fillId="0" borderId="0" xfId="1" applyFont="1" applyFill="1" applyAlignment="1">
      <alignment horizontal="right"/>
    </xf>
    <xf numFmtId="0" fontId="6" fillId="0" borderId="0" xfId="0" applyFont="1"/>
    <xf numFmtId="0" fontId="6" fillId="0" borderId="0" xfId="0" applyFont="1" applyFill="1"/>
    <xf numFmtId="0" fontId="6" fillId="0" borderId="0" xfId="0" applyFont="1" applyAlignment="1">
      <alignment horizontal="right"/>
    </xf>
    <xf numFmtId="0" fontId="7" fillId="0" borderId="0" xfId="0" applyFont="1"/>
    <xf numFmtId="0" fontId="0" fillId="0" borderId="0" xfId="0" applyAlignment="1">
      <alignment horizontal="right"/>
    </xf>
    <xf numFmtId="0" fontId="6" fillId="0" borderId="0" xfId="2" applyFont="1"/>
    <xf numFmtId="164" fontId="2" fillId="0" borderId="0" xfId="0" applyNumberFormat="1" applyFont="1"/>
    <xf numFmtId="0" fontId="1" fillId="0" borderId="0" xfId="0" applyFont="1"/>
    <xf numFmtId="0" fontId="5" fillId="0" borderId="0" xfId="1" applyFont="1" applyFill="1" applyAlignment="1">
      <alignment horizontal="right" wrapText="1"/>
    </xf>
    <xf numFmtId="165" fontId="2" fillId="0" borderId="0" xfId="0" applyNumberFormat="1" applyFont="1"/>
    <xf numFmtId="0" fontId="2" fillId="0" borderId="0" xfId="0" applyNumberFormat="1" applyFont="1"/>
    <xf numFmtId="0" fontId="0" fillId="0" borderId="3" xfId="0" applyFill="1" applyBorder="1" applyAlignment="1"/>
    <xf numFmtId="0" fontId="0" fillId="0" borderId="4" xfId="0" applyFill="1" applyBorder="1" applyAlignment="1"/>
    <xf numFmtId="7" fontId="0" fillId="0" borderId="3" xfId="0" applyNumberFormat="1" applyFill="1" applyBorder="1" applyAlignment="1"/>
    <xf numFmtId="0" fontId="8" fillId="0" borderId="1" xfId="0" applyFont="1" applyFill="1" applyBorder="1" applyAlignment="1">
      <alignment horizontal="center"/>
    </xf>
    <xf numFmtId="0" fontId="8" fillId="0" borderId="2" xfId="0" applyFont="1" applyFill="1" applyBorder="1" applyAlignment="1">
      <alignment horizontal="center"/>
    </xf>
    <xf numFmtId="0" fontId="9" fillId="0" borderId="0" xfId="0" applyFont="1" applyAlignment="1">
      <alignment horizontal="left" vertical="center" indent="8"/>
    </xf>
    <xf numFmtId="0" fontId="0" fillId="0" borderId="0" xfId="0" quotePrefix="1"/>
    <xf numFmtId="0" fontId="10" fillId="0" borderId="5" xfId="0" applyFont="1" applyFill="1" applyBorder="1"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topLeftCell="A5" workbookViewId="0"/>
  </sheetViews>
  <sheetFormatPr defaultRowHeight="15" x14ac:dyDescent="0.25"/>
  <cols>
    <col min="1" max="1" width="2.28515625" customWidth="1"/>
    <col min="2" max="2" width="6.28515625" bestFit="1" customWidth="1"/>
    <col min="3" max="3" width="21.7109375" bestFit="1" customWidth="1"/>
    <col min="4" max="4" width="11.85546875" bestFit="1" customWidth="1"/>
    <col min="5" max="5" width="8.7109375" bestFit="1" customWidth="1"/>
    <col min="6" max="6" width="10.85546875" bestFit="1" customWidth="1"/>
    <col min="7" max="8" width="10" bestFit="1" customWidth="1"/>
  </cols>
  <sheetData>
    <row r="1" spans="1:8" x14ac:dyDescent="0.25">
      <c r="A1" s="11" t="s">
        <v>56</v>
      </c>
    </row>
    <row r="2" spans="1:8" x14ac:dyDescent="0.25">
      <c r="A2" s="11" t="s">
        <v>49</v>
      </c>
    </row>
    <row r="3" spans="1:8" x14ac:dyDescent="0.25">
      <c r="A3" s="11" t="s">
        <v>69</v>
      </c>
    </row>
    <row r="6" spans="1:8" ht="15.75" thickBot="1" x14ac:dyDescent="0.3">
      <c r="A6" t="s">
        <v>52</v>
      </c>
    </row>
    <row r="7" spans="1:8" x14ac:dyDescent="0.25">
      <c r="B7" s="22"/>
      <c r="C7" s="22"/>
      <c r="D7" s="22" t="s">
        <v>57</v>
      </c>
      <c r="E7" s="22" t="s">
        <v>59</v>
      </c>
      <c r="F7" s="22" t="s">
        <v>60</v>
      </c>
      <c r="G7" s="22" t="s">
        <v>85</v>
      </c>
      <c r="H7" s="22" t="s">
        <v>85</v>
      </c>
    </row>
    <row r="8" spans="1:8" ht="15.75" thickBot="1" x14ac:dyDescent="0.3">
      <c r="B8" s="23" t="s">
        <v>50</v>
      </c>
      <c r="C8" s="23" t="s">
        <v>51</v>
      </c>
      <c r="D8" s="23" t="s">
        <v>58</v>
      </c>
      <c r="E8" s="23" t="s">
        <v>3</v>
      </c>
      <c r="F8" s="23" t="s">
        <v>84</v>
      </c>
      <c r="G8" s="23" t="s">
        <v>86</v>
      </c>
      <c r="H8" s="23" t="s">
        <v>87</v>
      </c>
    </row>
    <row r="9" spans="1:8" x14ac:dyDescent="0.25">
      <c r="B9" s="20" t="s">
        <v>54</v>
      </c>
      <c r="C9" s="20" t="s">
        <v>70</v>
      </c>
      <c r="D9" s="20">
        <v>10</v>
      </c>
      <c r="E9" s="20">
        <v>275</v>
      </c>
      <c r="F9" s="20">
        <v>900</v>
      </c>
      <c r="G9" s="20">
        <v>1E+30</v>
      </c>
      <c r="H9" s="20">
        <v>275</v>
      </c>
    </row>
    <row r="10" spans="1:8" x14ac:dyDescent="0.25">
      <c r="B10" s="20" t="s">
        <v>71</v>
      </c>
      <c r="C10" s="20" t="s">
        <v>72</v>
      </c>
      <c r="D10" s="20">
        <v>10</v>
      </c>
      <c r="E10" s="20">
        <v>137.5</v>
      </c>
      <c r="F10" s="20">
        <v>700</v>
      </c>
      <c r="G10" s="20">
        <v>1E+30</v>
      </c>
      <c r="H10" s="20">
        <v>137.5</v>
      </c>
    </row>
    <row r="11" spans="1:8" x14ac:dyDescent="0.25">
      <c r="B11" s="20" t="s">
        <v>73</v>
      </c>
      <c r="C11" s="20" t="s">
        <v>74</v>
      </c>
      <c r="D11" s="20">
        <v>0</v>
      </c>
      <c r="E11" s="20">
        <v>-100</v>
      </c>
      <c r="F11" s="20">
        <v>400</v>
      </c>
      <c r="G11" s="20">
        <v>100</v>
      </c>
      <c r="H11" s="20">
        <v>1E+30</v>
      </c>
    </row>
    <row r="12" spans="1:8" x14ac:dyDescent="0.25">
      <c r="B12" s="20" t="s">
        <v>75</v>
      </c>
      <c r="C12" s="20" t="s">
        <v>76</v>
      </c>
      <c r="D12" s="20">
        <v>5</v>
      </c>
      <c r="E12" s="20">
        <v>2500</v>
      </c>
      <c r="F12" s="20">
        <v>10000</v>
      </c>
      <c r="G12" s="20">
        <v>1E+30</v>
      </c>
      <c r="H12" s="20">
        <v>2500</v>
      </c>
    </row>
    <row r="13" spans="1:8" x14ac:dyDescent="0.25">
      <c r="B13" s="20" t="s">
        <v>77</v>
      </c>
      <c r="C13" s="20" t="s">
        <v>78</v>
      </c>
      <c r="D13" s="20">
        <v>5</v>
      </c>
      <c r="E13" s="20">
        <v>1250</v>
      </c>
      <c r="F13" s="20">
        <v>7500</v>
      </c>
      <c r="G13" s="20">
        <v>1E+30</v>
      </c>
      <c r="H13" s="20">
        <v>1250</v>
      </c>
    </row>
    <row r="14" spans="1:8" ht="15.75" thickBot="1" x14ac:dyDescent="0.3">
      <c r="B14" s="19" t="s">
        <v>79</v>
      </c>
      <c r="C14" s="19" t="s">
        <v>80</v>
      </c>
      <c r="D14" s="19">
        <v>2</v>
      </c>
      <c r="E14" s="19">
        <v>0</v>
      </c>
      <c r="F14" s="19">
        <v>5000</v>
      </c>
      <c r="G14" s="19">
        <v>1000</v>
      </c>
      <c r="H14" s="19">
        <v>1000</v>
      </c>
    </row>
    <row r="16" spans="1:8" ht="15.75" thickBot="1" x14ac:dyDescent="0.3">
      <c r="A16" t="s">
        <v>53</v>
      </c>
    </row>
    <row r="17" spans="2:8" x14ac:dyDescent="0.25">
      <c r="B17" s="22"/>
      <c r="C17" s="22"/>
      <c r="D17" s="22" t="s">
        <v>57</v>
      </c>
      <c r="E17" s="22" t="s">
        <v>88</v>
      </c>
      <c r="F17" s="22" t="s">
        <v>90</v>
      </c>
      <c r="G17" s="22" t="s">
        <v>85</v>
      </c>
      <c r="H17" s="22" t="s">
        <v>85</v>
      </c>
    </row>
    <row r="18" spans="2:8" ht="15.75" thickBot="1" x14ac:dyDescent="0.3">
      <c r="B18" s="23" t="s">
        <v>50</v>
      </c>
      <c r="C18" s="23" t="s">
        <v>51</v>
      </c>
      <c r="D18" s="23" t="s">
        <v>58</v>
      </c>
      <c r="E18" s="23" t="s">
        <v>89</v>
      </c>
      <c r="F18" s="23" t="s">
        <v>91</v>
      </c>
      <c r="G18" s="23" t="s">
        <v>86</v>
      </c>
      <c r="H18" s="23" t="s">
        <v>87</v>
      </c>
    </row>
    <row r="19" spans="2:8" x14ac:dyDescent="0.25">
      <c r="B19" s="20" t="s">
        <v>81</v>
      </c>
      <c r="C19" s="20" t="s">
        <v>53</v>
      </c>
      <c r="D19" s="20">
        <v>20</v>
      </c>
      <c r="E19" s="20">
        <v>0</v>
      </c>
      <c r="F19" s="20">
        <v>30</v>
      </c>
      <c r="G19" s="20">
        <v>1E+30</v>
      </c>
      <c r="H19" s="20">
        <v>10</v>
      </c>
    </row>
    <row r="20" spans="2:8" x14ac:dyDescent="0.25">
      <c r="B20" s="20" t="s">
        <v>82</v>
      </c>
      <c r="C20" s="20" t="s">
        <v>53</v>
      </c>
      <c r="D20" s="20">
        <v>12</v>
      </c>
      <c r="E20" s="20">
        <v>0</v>
      </c>
      <c r="F20" s="20">
        <v>15</v>
      </c>
      <c r="G20" s="20">
        <v>1E+30</v>
      </c>
      <c r="H20" s="20">
        <v>3</v>
      </c>
    </row>
    <row r="21" spans="2:8" ht="15.75" thickBot="1" x14ac:dyDescent="0.3">
      <c r="B21" s="19" t="s">
        <v>83</v>
      </c>
      <c r="C21" s="19" t="s">
        <v>67</v>
      </c>
      <c r="D21" s="21">
        <v>145000</v>
      </c>
      <c r="E21" s="19">
        <v>0.625</v>
      </c>
      <c r="F21" s="19">
        <v>145000</v>
      </c>
      <c r="G21" s="19">
        <v>24000</v>
      </c>
      <c r="H21" s="19">
        <v>16000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abSelected="1" topLeftCell="B23" workbookViewId="0">
      <selection activeCell="B38" sqref="B38"/>
    </sheetView>
  </sheetViews>
  <sheetFormatPr defaultRowHeight="15" x14ac:dyDescent="0.25"/>
  <cols>
    <col min="2" max="2" width="12.7109375" bestFit="1" customWidth="1"/>
  </cols>
  <sheetData>
    <row r="1" spans="1:18" x14ac:dyDescent="0.25">
      <c r="A1" s="11" t="s">
        <v>43</v>
      </c>
    </row>
    <row r="3" spans="1:18" x14ac:dyDescent="0.25">
      <c r="A3" t="s">
        <v>36</v>
      </c>
      <c r="N3" t="s">
        <v>243</v>
      </c>
    </row>
    <row r="4" spans="1:18" x14ac:dyDescent="0.25">
      <c r="A4" s="12" t="s">
        <v>37</v>
      </c>
      <c r="B4" s="12" t="s">
        <v>38</v>
      </c>
      <c r="C4" s="12" t="s">
        <v>39</v>
      </c>
      <c r="D4" s="12" t="s">
        <v>40</v>
      </c>
      <c r="E4" s="12" t="s">
        <v>41</v>
      </c>
      <c r="F4" s="12" t="s">
        <v>42</v>
      </c>
      <c r="H4" s="12"/>
      <c r="I4" s="12"/>
      <c r="J4" s="12"/>
      <c r="K4" s="12"/>
      <c r="L4" s="12"/>
      <c r="N4" s="12" t="s">
        <v>38</v>
      </c>
      <c r="O4" s="12" t="s">
        <v>39</v>
      </c>
      <c r="P4" s="12" t="s">
        <v>40</v>
      </c>
      <c r="Q4" s="12" t="s">
        <v>41</v>
      </c>
      <c r="R4" s="12" t="s">
        <v>42</v>
      </c>
    </row>
    <row r="5" spans="1:18" x14ac:dyDescent="0.25">
      <c r="A5">
        <v>1</v>
      </c>
      <c r="B5">
        <v>8</v>
      </c>
      <c r="C5">
        <v>13</v>
      </c>
      <c r="D5">
        <v>11</v>
      </c>
      <c r="E5">
        <v>11</v>
      </c>
      <c r="F5">
        <v>5</v>
      </c>
      <c r="N5">
        <f>B5/100</f>
        <v>0.08</v>
      </c>
      <c r="O5">
        <f t="shared" ref="O5:R5" si="0">C5/100</f>
        <v>0.13</v>
      </c>
      <c r="P5">
        <f t="shared" si="0"/>
        <v>0.11</v>
      </c>
      <c r="Q5">
        <f t="shared" si="0"/>
        <v>0.11</v>
      </c>
      <c r="R5">
        <f t="shared" si="0"/>
        <v>0.05</v>
      </c>
    </row>
    <row r="6" spans="1:18" x14ac:dyDescent="0.25">
      <c r="A6">
        <v>2</v>
      </c>
      <c r="B6">
        <v>-4</v>
      </c>
      <c r="C6">
        <v>-16</v>
      </c>
      <c r="D6">
        <v>-9</v>
      </c>
      <c r="E6">
        <v>8</v>
      </c>
      <c r="F6">
        <v>7</v>
      </c>
      <c r="N6">
        <f t="shared" ref="N6:N25" si="1">B6/100</f>
        <v>-0.04</v>
      </c>
      <c r="O6">
        <f t="shared" ref="O6:O25" si="2">C6/100</f>
        <v>-0.16</v>
      </c>
      <c r="P6">
        <f t="shared" ref="P6:P25" si="3">D6/100</f>
        <v>-0.09</v>
      </c>
      <c r="Q6">
        <f t="shared" ref="Q6:Q25" si="4">E6/100</f>
        <v>0.08</v>
      </c>
      <c r="R6">
        <f t="shared" ref="R6:R25" si="5">F6/100</f>
        <v>7.0000000000000007E-2</v>
      </c>
    </row>
    <row r="7" spans="1:18" x14ac:dyDescent="0.25">
      <c r="A7">
        <v>3</v>
      </c>
      <c r="B7">
        <v>2</v>
      </c>
      <c r="C7">
        <v>-1</v>
      </c>
      <c r="D7">
        <v>-1</v>
      </c>
      <c r="E7">
        <v>-14</v>
      </c>
      <c r="F7">
        <v>7</v>
      </c>
      <c r="N7">
        <f t="shared" si="1"/>
        <v>0.02</v>
      </c>
      <c r="O7">
        <f t="shared" si="2"/>
        <v>-0.01</v>
      </c>
      <c r="P7">
        <f t="shared" si="3"/>
        <v>-0.01</v>
      </c>
      <c r="Q7">
        <f t="shared" si="4"/>
        <v>-0.14000000000000001</v>
      </c>
      <c r="R7">
        <f t="shared" si="5"/>
        <v>7.0000000000000007E-2</v>
      </c>
    </row>
    <row r="8" spans="1:18" x14ac:dyDescent="0.25">
      <c r="A8">
        <v>4</v>
      </c>
      <c r="B8">
        <v>10</v>
      </c>
      <c r="C8">
        <v>16</v>
      </c>
      <c r="D8">
        <v>14</v>
      </c>
      <c r="E8">
        <v>44</v>
      </c>
      <c r="F8">
        <v>4</v>
      </c>
      <c r="N8">
        <f t="shared" si="1"/>
        <v>0.1</v>
      </c>
      <c r="O8">
        <f t="shared" si="2"/>
        <v>0.16</v>
      </c>
      <c r="P8">
        <f t="shared" si="3"/>
        <v>0.14000000000000001</v>
      </c>
      <c r="Q8">
        <f t="shared" si="4"/>
        <v>0.44</v>
      </c>
      <c r="R8">
        <f t="shared" si="5"/>
        <v>0.04</v>
      </c>
    </row>
    <row r="9" spans="1:18" x14ac:dyDescent="0.25">
      <c r="A9">
        <v>5</v>
      </c>
      <c r="B9">
        <v>19</v>
      </c>
      <c r="C9">
        <v>27</v>
      </c>
      <c r="D9">
        <v>22</v>
      </c>
      <c r="E9">
        <v>44</v>
      </c>
      <c r="F9">
        <v>4</v>
      </c>
      <c r="N9">
        <f t="shared" si="1"/>
        <v>0.19</v>
      </c>
      <c r="O9">
        <f t="shared" si="2"/>
        <v>0.27</v>
      </c>
      <c r="P9">
        <f t="shared" si="3"/>
        <v>0.22</v>
      </c>
      <c r="Q9">
        <f t="shared" si="4"/>
        <v>0.44</v>
      </c>
      <c r="R9">
        <f t="shared" si="5"/>
        <v>0.04</v>
      </c>
    </row>
    <row r="10" spans="1:18" x14ac:dyDescent="0.25">
      <c r="A10">
        <v>6</v>
      </c>
      <c r="B10">
        <v>-20</v>
      </c>
      <c r="C10">
        <v>-14</v>
      </c>
      <c r="D10">
        <v>-12</v>
      </c>
      <c r="E10">
        <v>66</v>
      </c>
      <c r="F10">
        <v>7</v>
      </c>
      <c r="N10">
        <f t="shared" si="1"/>
        <v>-0.2</v>
      </c>
      <c r="O10">
        <f t="shared" si="2"/>
        <v>-0.14000000000000001</v>
      </c>
      <c r="P10">
        <f t="shared" si="3"/>
        <v>-0.12</v>
      </c>
      <c r="Q10">
        <f t="shared" si="4"/>
        <v>0.66</v>
      </c>
      <c r="R10">
        <f t="shared" si="5"/>
        <v>7.0000000000000007E-2</v>
      </c>
    </row>
    <row r="11" spans="1:18" x14ac:dyDescent="0.25">
      <c r="A11">
        <v>7</v>
      </c>
      <c r="B11">
        <v>-25</v>
      </c>
      <c r="C11">
        <v>-33</v>
      </c>
      <c r="D11">
        <v>-22</v>
      </c>
      <c r="E11">
        <v>64</v>
      </c>
      <c r="F11">
        <v>8</v>
      </c>
      <c r="N11">
        <f t="shared" si="1"/>
        <v>-0.25</v>
      </c>
      <c r="O11">
        <f t="shared" si="2"/>
        <v>-0.33</v>
      </c>
      <c r="P11">
        <f t="shared" si="3"/>
        <v>-0.22</v>
      </c>
      <c r="Q11">
        <f t="shared" si="4"/>
        <v>0.64</v>
      </c>
      <c r="R11">
        <f t="shared" si="5"/>
        <v>0.08</v>
      </c>
    </row>
    <row r="12" spans="1:18" x14ac:dyDescent="0.25">
      <c r="A12">
        <v>8</v>
      </c>
      <c r="B12">
        <v>37</v>
      </c>
      <c r="C12">
        <v>36</v>
      </c>
      <c r="D12">
        <v>47</v>
      </c>
      <c r="E12">
        <v>0</v>
      </c>
      <c r="F12">
        <v>6</v>
      </c>
      <c r="N12">
        <f t="shared" si="1"/>
        <v>0.37</v>
      </c>
      <c r="O12">
        <f t="shared" si="2"/>
        <v>0.36</v>
      </c>
      <c r="P12">
        <f t="shared" si="3"/>
        <v>0.47</v>
      </c>
      <c r="Q12">
        <f t="shared" si="4"/>
        <v>0</v>
      </c>
      <c r="R12">
        <f t="shared" si="5"/>
        <v>0.06</v>
      </c>
    </row>
    <row r="13" spans="1:18" x14ac:dyDescent="0.25">
      <c r="A13">
        <v>9</v>
      </c>
      <c r="B13">
        <v>29</v>
      </c>
      <c r="C13">
        <v>29</v>
      </c>
      <c r="D13">
        <v>23</v>
      </c>
      <c r="E13">
        <v>-22</v>
      </c>
      <c r="F13">
        <v>5</v>
      </c>
      <c r="N13">
        <f t="shared" si="1"/>
        <v>0.28999999999999998</v>
      </c>
      <c r="O13">
        <f t="shared" si="2"/>
        <v>0.28999999999999998</v>
      </c>
      <c r="P13">
        <f t="shared" si="3"/>
        <v>0.23</v>
      </c>
      <c r="Q13">
        <f t="shared" si="4"/>
        <v>-0.22</v>
      </c>
      <c r="R13">
        <f t="shared" si="5"/>
        <v>0.05</v>
      </c>
    </row>
    <row r="14" spans="1:18" x14ac:dyDescent="0.25">
      <c r="A14">
        <v>10</v>
      </c>
      <c r="B14">
        <v>-11</v>
      </c>
      <c r="C14">
        <v>-8</v>
      </c>
      <c r="D14">
        <v>-15</v>
      </c>
      <c r="E14">
        <v>18</v>
      </c>
      <c r="F14">
        <v>5</v>
      </c>
      <c r="N14">
        <f t="shared" si="1"/>
        <v>-0.11</v>
      </c>
      <c r="O14">
        <f t="shared" si="2"/>
        <v>-0.08</v>
      </c>
      <c r="P14">
        <f t="shared" si="3"/>
        <v>-0.15</v>
      </c>
      <c r="Q14">
        <f t="shared" si="4"/>
        <v>0.18</v>
      </c>
      <c r="R14">
        <f t="shared" si="5"/>
        <v>0.05</v>
      </c>
    </row>
    <row r="15" spans="1:18" x14ac:dyDescent="0.25">
      <c r="A15">
        <v>11</v>
      </c>
      <c r="B15">
        <v>7</v>
      </c>
      <c r="C15">
        <v>14</v>
      </c>
      <c r="D15">
        <v>3</v>
      </c>
      <c r="E15">
        <v>31</v>
      </c>
      <c r="F15">
        <v>7</v>
      </c>
      <c r="N15">
        <f t="shared" si="1"/>
        <v>7.0000000000000007E-2</v>
      </c>
      <c r="O15">
        <f t="shared" si="2"/>
        <v>0.14000000000000001</v>
      </c>
      <c r="P15">
        <f t="shared" si="3"/>
        <v>0.03</v>
      </c>
      <c r="Q15">
        <f t="shared" si="4"/>
        <v>0.31</v>
      </c>
      <c r="R15">
        <f t="shared" si="5"/>
        <v>7.0000000000000007E-2</v>
      </c>
    </row>
    <row r="16" spans="1:18" x14ac:dyDescent="0.25">
      <c r="A16">
        <v>12</v>
      </c>
      <c r="B16">
        <v>21</v>
      </c>
      <c r="C16">
        <v>12</v>
      </c>
      <c r="D16">
        <v>15</v>
      </c>
      <c r="E16">
        <v>59</v>
      </c>
      <c r="F16">
        <v>10</v>
      </c>
      <c r="N16">
        <f t="shared" si="1"/>
        <v>0.21</v>
      </c>
      <c r="O16">
        <f t="shared" si="2"/>
        <v>0.12</v>
      </c>
      <c r="P16">
        <f t="shared" si="3"/>
        <v>0.15</v>
      </c>
      <c r="Q16">
        <f t="shared" si="4"/>
        <v>0.59</v>
      </c>
      <c r="R16">
        <f t="shared" si="5"/>
        <v>0.1</v>
      </c>
    </row>
    <row r="17" spans="1:18" x14ac:dyDescent="0.25">
      <c r="A17">
        <v>13</v>
      </c>
      <c r="B17">
        <v>28</v>
      </c>
      <c r="C17">
        <v>33</v>
      </c>
      <c r="D17">
        <v>31</v>
      </c>
      <c r="E17">
        <v>99</v>
      </c>
      <c r="F17">
        <v>11</v>
      </c>
      <c r="N17">
        <f t="shared" si="1"/>
        <v>0.28000000000000003</v>
      </c>
      <c r="O17">
        <f t="shared" si="2"/>
        <v>0.33</v>
      </c>
      <c r="P17">
        <f t="shared" si="3"/>
        <v>0.31</v>
      </c>
      <c r="Q17">
        <f t="shared" si="4"/>
        <v>0.99</v>
      </c>
      <c r="R17">
        <f t="shared" si="5"/>
        <v>0.11</v>
      </c>
    </row>
    <row r="18" spans="1:18" x14ac:dyDescent="0.25">
      <c r="A18">
        <v>14</v>
      </c>
      <c r="B18">
        <v>-5</v>
      </c>
      <c r="C18">
        <v>3</v>
      </c>
      <c r="D18">
        <v>-7</v>
      </c>
      <c r="E18">
        <v>-25</v>
      </c>
      <c r="F18">
        <v>15</v>
      </c>
      <c r="N18">
        <f t="shared" si="1"/>
        <v>-0.05</v>
      </c>
      <c r="O18">
        <f t="shared" si="2"/>
        <v>0.03</v>
      </c>
      <c r="P18">
        <f t="shared" si="3"/>
        <v>-7.0000000000000007E-2</v>
      </c>
      <c r="Q18">
        <f t="shared" si="4"/>
        <v>-0.25</v>
      </c>
      <c r="R18">
        <f t="shared" si="5"/>
        <v>0.15</v>
      </c>
    </row>
    <row r="19" spans="1:18" x14ac:dyDescent="0.25">
      <c r="A19">
        <v>15</v>
      </c>
      <c r="B19">
        <v>17</v>
      </c>
      <c r="C19">
        <v>21</v>
      </c>
      <c r="D19">
        <v>21</v>
      </c>
      <c r="E19">
        <v>4</v>
      </c>
      <c r="F19">
        <v>11</v>
      </c>
      <c r="N19">
        <f t="shared" si="1"/>
        <v>0.17</v>
      </c>
      <c r="O19">
        <f t="shared" si="2"/>
        <v>0.21</v>
      </c>
      <c r="P19">
        <f t="shared" si="3"/>
        <v>0.21</v>
      </c>
      <c r="Q19">
        <f t="shared" si="4"/>
        <v>0.04</v>
      </c>
      <c r="R19">
        <f t="shared" si="5"/>
        <v>0.11</v>
      </c>
    </row>
    <row r="20" spans="1:18" x14ac:dyDescent="0.25">
      <c r="A20">
        <v>16</v>
      </c>
      <c r="B20">
        <v>21</v>
      </c>
      <c r="C20">
        <v>28</v>
      </c>
      <c r="D20">
        <v>28</v>
      </c>
      <c r="E20">
        <v>-11</v>
      </c>
      <c r="F20">
        <v>9</v>
      </c>
      <c r="N20">
        <f t="shared" si="1"/>
        <v>0.21</v>
      </c>
      <c r="O20">
        <f t="shared" si="2"/>
        <v>0.28000000000000003</v>
      </c>
      <c r="P20">
        <f t="shared" si="3"/>
        <v>0.28000000000000003</v>
      </c>
      <c r="Q20">
        <f t="shared" si="4"/>
        <v>-0.11</v>
      </c>
      <c r="R20">
        <f t="shared" si="5"/>
        <v>0.09</v>
      </c>
    </row>
    <row r="21" spans="1:18" x14ac:dyDescent="0.25">
      <c r="A21">
        <v>17</v>
      </c>
      <c r="B21">
        <v>2</v>
      </c>
      <c r="C21">
        <v>7</v>
      </c>
      <c r="D21">
        <v>2</v>
      </c>
      <c r="E21">
        <v>-15</v>
      </c>
      <c r="F21">
        <v>10</v>
      </c>
      <c r="N21">
        <f t="shared" si="1"/>
        <v>0.02</v>
      </c>
      <c r="O21">
        <f t="shared" si="2"/>
        <v>7.0000000000000007E-2</v>
      </c>
      <c r="P21">
        <f t="shared" si="3"/>
        <v>0.02</v>
      </c>
      <c r="Q21">
        <f t="shared" si="4"/>
        <v>-0.15</v>
      </c>
      <c r="R21">
        <f t="shared" si="5"/>
        <v>0.1</v>
      </c>
    </row>
    <row r="22" spans="1:18" x14ac:dyDescent="0.25">
      <c r="A22">
        <v>18</v>
      </c>
      <c r="B22">
        <v>34</v>
      </c>
      <c r="C22">
        <v>30</v>
      </c>
      <c r="D22">
        <v>28</v>
      </c>
      <c r="E22">
        <v>-12</v>
      </c>
      <c r="F22">
        <v>8</v>
      </c>
      <c r="N22">
        <f t="shared" si="1"/>
        <v>0.34</v>
      </c>
      <c r="O22">
        <f t="shared" si="2"/>
        <v>0.3</v>
      </c>
      <c r="P22">
        <f t="shared" si="3"/>
        <v>0.28000000000000003</v>
      </c>
      <c r="Q22">
        <f t="shared" si="4"/>
        <v>-0.12</v>
      </c>
      <c r="R22">
        <f t="shared" si="5"/>
        <v>0.08</v>
      </c>
    </row>
    <row r="23" spans="1:18" x14ac:dyDescent="0.25">
      <c r="A23">
        <v>19</v>
      </c>
      <c r="B23">
        <v>15</v>
      </c>
      <c r="C23">
        <v>21</v>
      </c>
      <c r="D23">
        <v>17</v>
      </c>
      <c r="E23">
        <v>16</v>
      </c>
      <c r="F23">
        <v>6</v>
      </c>
      <c r="N23">
        <f t="shared" si="1"/>
        <v>0.15</v>
      </c>
      <c r="O23">
        <f t="shared" si="2"/>
        <v>0.21</v>
      </c>
      <c r="P23">
        <f t="shared" si="3"/>
        <v>0.17</v>
      </c>
      <c r="Q23">
        <f t="shared" si="4"/>
        <v>0.16</v>
      </c>
      <c r="R23">
        <f t="shared" si="5"/>
        <v>0.06</v>
      </c>
    </row>
    <row r="24" spans="1:18" x14ac:dyDescent="0.25">
      <c r="A24">
        <v>20</v>
      </c>
      <c r="B24">
        <v>3</v>
      </c>
      <c r="C24">
        <v>15</v>
      </c>
      <c r="D24">
        <v>6</v>
      </c>
      <c r="E24">
        <v>22</v>
      </c>
      <c r="F24">
        <v>5</v>
      </c>
      <c r="N24">
        <f t="shared" si="1"/>
        <v>0.03</v>
      </c>
      <c r="O24">
        <f t="shared" si="2"/>
        <v>0.15</v>
      </c>
      <c r="P24">
        <f t="shared" si="3"/>
        <v>0.06</v>
      </c>
      <c r="Q24">
        <f t="shared" si="4"/>
        <v>0.22</v>
      </c>
      <c r="R24">
        <f t="shared" si="5"/>
        <v>0.05</v>
      </c>
    </row>
    <row r="25" spans="1:18" x14ac:dyDescent="0.25">
      <c r="A25">
        <v>21</v>
      </c>
      <c r="B25">
        <v>20</v>
      </c>
      <c r="C25">
        <v>25</v>
      </c>
      <c r="D25">
        <v>16</v>
      </c>
      <c r="E25">
        <v>-2</v>
      </c>
      <c r="F25">
        <v>6</v>
      </c>
      <c r="N25">
        <f t="shared" si="1"/>
        <v>0.2</v>
      </c>
      <c r="O25">
        <f t="shared" si="2"/>
        <v>0.25</v>
      </c>
      <c r="P25">
        <f t="shared" si="3"/>
        <v>0.16</v>
      </c>
      <c r="Q25">
        <f t="shared" si="4"/>
        <v>-0.02</v>
      </c>
      <c r="R25">
        <f t="shared" si="5"/>
        <v>0.06</v>
      </c>
    </row>
    <row r="26" spans="1:18" x14ac:dyDescent="0.25">
      <c r="A26" t="s">
        <v>239</v>
      </c>
      <c r="B26">
        <f>AVERAGE(B5:B25)</f>
        <v>9.9047619047619051</v>
      </c>
      <c r="C26">
        <f t="shared" ref="C26:F26" si="6">AVERAGE(C5:C25)</f>
        <v>12.285714285714286</v>
      </c>
      <c r="D26">
        <f t="shared" si="6"/>
        <v>10.380952380952381</v>
      </c>
      <c r="E26">
        <f t="shared" si="6"/>
        <v>18.333333333333332</v>
      </c>
      <c r="F26">
        <f t="shared" si="6"/>
        <v>7.4285714285714288</v>
      </c>
    </row>
    <row r="27" spans="1:18" x14ac:dyDescent="0.25">
      <c r="B27">
        <f>AVERAGE(ABS(B5),ABS(B6),ABS(B7),ABS(B8),ABS(B9),ABS(B10),ABS(B11),ABS(B12),ABS(B13),ABS(B14),ABS(B15),ABS(B16),ABS(B17),ABS(B18),ABS(B19),ABS(B20),ABS(B21),ABS(B22),ABS(B23),ABS(B24),ABS(B25))</f>
        <v>16.095238095238095</v>
      </c>
      <c r="C27">
        <f t="shared" ref="C27:F27" si="7">AVERAGE(ABS(C5),ABS(C6),ABS(C7),ABS(C8),ABS(C9),ABS(C10),ABS(C11),ABS(C12),ABS(C13),ABS(C14),ABS(C15),ABS(C16),ABS(C17),ABS(C18),ABS(C19),ABS(C20),ABS(C21),ABS(C22),ABS(C23),ABS(C24),ABS(C25))</f>
        <v>19.142857142857142</v>
      </c>
      <c r="D27">
        <f t="shared" si="7"/>
        <v>16.666666666666668</v>
      </c>
      <c r="E27">
        <f t="shared" si="7"/>
        <v>27.952380952380953</v>
      </c>
      <c r="F27">
        <f t="shared" si="7"/>
        <v>7.4285714285714288</v>
      </c>
    </row>
    <row r="29" spans="1:18" x14ac:dyDescent="0.25">
      <c r="A29" s="11" t="s">
        <v>238</v>
      </c>
    </row>
    <row r="30" spans="1:18" x14ac:dyDescent="0.25">
      <c r="B30">
        <v>10</v>
      </c>
      <c r="C30">
        <v>10</v>
      </c>
      <c r="D30">
        <v>10</v>
      </c>
      <c r="E30">
        <v>10</v>
      </c>
      <c r="F30">
        <v>10</v>
      </c>
    </row>
    <row r="31" spans="1:18" x14ac:dyDescent="0.25">
      <c r="B31" t="s">
        <v>47</v>
      </c>
      <c r="C31" t="s">
        <v>47</v>
      </c>
      <c r="D31" t="s">
        <v>47</v>
      </c>
      <c r="E31" t="s">
        <v>47</v>
      </c>
      <c r="F31" t="s">
        <v>47</v>
      </c>
    </row>
    <row r="32" spans="1:18" x14ac:dyDescent="0.25">
      <c r="A32" t="s">
        <v>242</v>
      </c>
      <c r="B32">
        <v>20</v>
      </c>
      <c r="C32">
        <v>20</v>
      </c>
      <c r="D32">
        <v>20</v>
      </c>
      <c r="E32">
        <v>5</v>
      </c>
      <c r="F32">
        <v>35</v>
      </c>
      <c r="G32">
        <f>SUM(B32:F32)</f>
        <v>100</v>
      </c>
      <c r="H32" s="25" t="s">
        <v>240</v>
      </c>
      <c r="I32">
        <v>100</v>
      </c>
    </row>
    <row r="33" spans="1:6" x14ac:dyDescent="0.25">
      <c r="B33" t="s">
        <v>47</v>
      </c>
      <c r="C33" t="s">
        <v>47</v>
      </c>
      <c r="D33" t="s">
        <v>47</v>
      </c>
      <c r="E33" t="s">
        <v>47</v>
      </c>
      <c r="F33" t="s">
        <v>47</v>
      </c>
    </row>
    <row r="34" spans="1:6" x14ac:dyDescent="0.25">
      <c r="B34">
        <v>40</v>
      </c>
      <c r="C34">
        <v>40</v>
      </c>
      <c r="D34">
        <v>40</v>
      </c>
      <c r="E34">
        <v>40</v>
      </c>
      <c r="F34">
        <v>40</v>
      </c>
    </row>
    <row r="36" spans="1:6" x14ac:dyDescent="0.25">
      <c r="A36" t="s">
        <v>241</v>
      </c>
      <c r="B36">
        <f>SUMPRODUCT(B27:F27,B32:F32)</f>
        <v>1437.8571428571429</v>
      </c>
      <c r="C36" s="25" t="s">
        <v>240</v>
      </c>
      <c r="D36">
        <v>1800</v>
      </c>
    </row>
    <row r="37" spans="1:6" x14ac:dyDescent="0.25">
      <c r="B37">
        <v>0</v>
      </c>
      <c r="C37">
        <v>0</v>
      </c>
      <c r="D37">
        <v>0</v>
      </c>
      <c r="E37">
        <v>0</v>
      </c>
      <c r="F37">
        <v>0</v>
      </c>
    </row>
    <row r="38" spans="1:6" x14ac:dyDescent="0.25">
      <c r="A38" t="s">
        <v>209</v>
      </c>
      <c r="B38">
        <f>SUM(B37:F37)</f>
        <v>0</v>
      </c>
    </row>
    <row r="40" spans="1:6" x14ac:dyDescent="0.25">
      <c r="B40" t="s">
        <v>244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20" workbookViewId="0">
      <selection activeCell="A39" sqref="A39"/>
    </sheetView>
  </sheetViews>
  <sheetFormatPr defaultColWidth="8.85546875" defaultRowHeight="15" x14ac:dyDescent="0.25"/>
  <cols>
    <col min="1" max="1" width="15.42578125" style="2" customWidth="1"/>
    <col min="2" max="2" width="12.7109375" style="2" customWidth="1"/>
    <col min="3" max="3" width="14.7109375" style="2" customWidth="1"/>
    <col min="4" max="4" width="12.7109375" style="2" customWidth="1"/>
    <col min="5" max="16384" width="8.85546875" style="2"/>
  </cols>
  <sheetData>
    <row r="1" spans="1:8" x14ac:dyDescent="0.25">
      <c r="A1" s="1" t="s">
        <v>12</v>
      </c>
      <c r="B1" s="1"/>
    </row>
    <row r="2" spans="1:8" x14ac:dyDescent="0.25">
      <c r="A2" s="15" t="s">
        <v>92</v>
      </c>
    </row>
    <row r="3" spans="1:8" ht="30" x14ac:dyDescent="0.25">
      <c r="A3" s="3" t="s">
        <v>0</v>
      </c>
      <c r="B3" s="3" t="s">
        <v>1</v>
      </c>
      <c r="C3" s="3" t="s">
        <v>2</v>
      </c>
      <c r="D3" s="4" t="s">
        <v>3</v>
      </c>
      <c r="E3" s="16" t="s">
        <v>46</v>
      </c>
    </row>
    <row r="4" spans="1:8" x14ac:dyDescent="0.25">
      <c r="A4" s="4" t="s">
        <v>4</v>
      </c>
      <c r="B4" s="5" t="s">
        <v>5</v>
      </c>
      <c r="C4" s="4">
        <v>900</v>
      </c>
      <c r="D4" s="6">
        <v>1000</v>
      </c>
      <c r="E4" s="2">
        <v>10</v>
      </c>
    </row>
    <row r="5" spans="1:8" x14ac:dyDescent="0.25">
      <c r="A5" s="4" t="s">
        <v>4</v>
      </c>
      <c r="B5" s="5" t="s">
        <v>6</v>
      </c>
      <c r="C5" s="4">
        <v>700</v>
      </c>
      <c r="D5" s="6">
        <v>900</v>
      </c>
      <c r="E5" s="2">
        <v>20</v>
      </c>
      <c r="H5" s="15"/>
    </row>
    <row r="6" spans="1:8" x14ac:dyDescent="0.25">
      <c r="A6" s="4" t="s">
        <v>4</v>
      </c>
      <c r="B6" s="5" t="s">
        <v>7</v>
      </c>
      <c r="C6" s="4">
        <v>400</v>
      </c>
      <c r="D6" s="6">
        <v>800</v>
      </c>
      <c r="E6" s="2">
        <v>30</v>
      </c>
      <c r="G6" s="15"/>
      <c r="H6" s="15"/>
    </row>
    <row r="7" spans="1:8" x14ac:dyDescent="0.25">
      <c r="A7" s="4" t="s">
        <v>8</v>
      </c>
      <c r="B7" s="5" t="s">
        <v>9</v>
      </c>
      <c r="C7" s="4">
        <v>10000</v>
      </c>
      <c r="D7" s="6">
        <v>12000</v>
      </c>
      <c r="E7" s="15">
        <v>5</v>
      </c>
    </row>
    <row r="8" spans="1:8" x14ac:dyDescent="0.25">
      <c r="A8" s="4" t="s">
        <v>8</v>
      </c>
      <c r="B8" s="5" t="s">
        <v>10</v>
      </c>
      <c r="C8" s="4">
        <v>7500</v>
      </c>
      <c r="D8" s="6">
        <v>10000</v>
      </c>
      <c r="E8" s="15">
        <v>10</v>
      </c>
    </row>
    <row r="9" spans="1:8" x14ac:dyDescent="0.25">
      <c r="A9" s="4" t="s">
        <v>8</v>
      </c>
      <c r="B9" s="5" t="s">
        <v>11</v>
      </c>
      <c r="C9" s="4">
        <v>5000</v>
      </c>
      <c r="D9" s="6">
        <v>8000</v>
      </c>
      <c r="E9" s="15">
        <v>15</v>
      </c>
    </row>
    <row r="11" spans="1:8" x14ac:dyDescent="0.25">
      <c r="A11" s="7" t="s">
        <v>13</v>
      </c>
    </row>
    <row r="12" spans="1:8" x14ac:dyDescent="0.25">
      <c r="A12" s="7" t="s">
        <v>14</v>
      </c>
      <c r="B12" s="2">
        <v>30</v>
      </c>
    </row>
    <row r="13" spans="1:8" x14ac:dyDescent="0.25">
      <c r="A13" s="7" t="s">
        <v>15</v>
      </c>
      <c r="B13" s="2">
        <v>15</v>
      </c>
    </row>
    <row r="14" spans="1:8" x14ac:dyDescent="0.25">
      <c r="A14" s="7" t="s">
        <v>44</v>
      </c>
      <c r="B14" s="14">
        <v>145000</v>
      </c>
    </row>
    <row r="16" spans="1:8" ht="30" x14ac:dyDescent="0.25">
      <c r="B16" s="7" t="s">
        <v>45</v>
      </c>
      <c r="C16" s="3" t="s">
        <v>2</v>
      </c>
      <c r="D16" s="4" t="s">
        <v>3</v>
      </c>
      <c r="E16" s="15" t="s">
        <v>68</v>
      </c>
      <c r="F16" s="15" t="s">
        <v>67</v>
      </c>
    </row>
    <row r="17" spans="1:7" x14ac:dyDescent="0.25">
      <c r="A17" s="7" t="s">
        <v>61</v>
      </c>
      <c r="B17" s="15">
        <v>10</v>
      </c>
      <c r="C17" s="4">
        <v>900</v>
      </c>
      <c r="D17" s="6">
        <v>1000</v>
      </c>
      <c r="E17" s="2">
        <f>B17*C17</f>
        <v>9000</v>
      </c>
      <c r="F17" s="14">
        <f>B17*D17</f>
        <v>10000</v>
      </c>
    </row>
    <row r="18" spans="1:7" x14ac:dyDescent="0.25">
      <c r="A18" s="7" t="s">
        <v>62</v>
      </c>
      <c r="B18" s="15">
        <v>10</v>
      </c>
      <c r="C18" s="4">
        <v>700</v>
      </c>
      <c r="D18" s="6">
        <v>900</v>
      </c>
      <c r="E18" s="2">
        <f t="shared" ref="E18:E22" si="0">B18*C18</f>
        <v>7000</v>
      </c>
      <c r="F18" s="14">
        <f t="shared" ref="F18:F22" si="1">B18*D18</f>
        <v>9000</v>
      </c>
    </row>
    <row r="19" spans="1:7" x14ac:dyDescent="0.25">
      <c r="A19" s="7" t="s">
        <v>63</v>
      </c>
      <c r="B19" s="15">
        <v>0</v>
      </c>
      <c r="C19" s="4">
        <v>400</v>
      </c>
      <c r="D19" s="6">
        <v>800</v>
      </c>
      <c r="E19" s="2">
        <f t="shared" si="0"/>
        <v>0</v>
      </c>
      <c r="F19" s="14">
        <f t="shared" si="1"/>
        <v>0</v>
      </c>
    </row>
    <row r="20" spans="1:7" x14ac:dyDescent="0.25">
      <c r="A20" s="7" t="s">
        <v>64</v>
      </c>
      <c r="B20" s="15">
        <v>5</v>
      </c>
      <c r="C20" s="4">
        <v>10000</v>
      </c>
      <c r="D20" s="6">
        <v>12000</v>
      </c>
      <c r="E20" s="2">
        <f t="shared" si="0"/>
        <v>50000</v>
      </c>
      <c r="F20" s="14">
        <f t="shared" si="1"/>
        <v>60000</v>
      </c>
    </row>
    <row r="21" spans="1:7" x14ac:dyDescent="0.25">
      <c r="A21" s="7" t="s">
        <v>65</v>
      </c>
      <c r="B21" s="15">
        <v>5</v>
      </c>
      <c r="C21" s="4">
        <v>7500</v>
      </c>
      <c r="D21" s="6">
        <v>10000</v>
      </c>
      <c r="E21" s="2">
        <f t="shared" si="0"/>
        <v>37500</v>
      </c>
      <c r="F21" s="14">
        <f t="shared" si="1"/>
        <v>50000</v>
      </c>
    </row>
    <row r="22" spans="1:7" x14ac:dyDescent="0.25">
      <c r="A22" s="7" t="s">
        <v>66</v>
      </c>
      <c r="B22" s="15">
        <v>2</v>
      </c>
      <c r="C22" s="4">
        <v>5000</v>
      </c>
      <c r="D22" s="6">
        <v>8000</v>
      </c>
      <c r="E22" s="2">
        <f t="shared" si="0"/>
        <v>10000</v>
      </c>
      <c r="F22" s="14">
        <f t="shared" si="1"/>
        <v>16000</v>
      </c>
    </row>
    <row r="23" spans="1:7" x14ac:dyDescent="0.25">
      <c r="D23" s="18"/>
    </row>
    <row r="24" spans="1:7" x14ac:dyDescent="0.25">
      <c r="E24" s="15">
        <f>SUM(E17:E22)</f>
        <v>113500</v>
      </c>
      <c r="F24" s="14">
        <f>SUM(F17:F22)</f>
        <v>145000</v>
      </c>
    </row>
    <row r="25" spans="1:7" x14ac:dyDescent="0.25">
      <c r="C25" s="15"/>
    </row>
    <row r="26" spans="1:7" x14ac:dyDescent="0.25">
      <c r="A26" s="15" t="s">
        <v>53</v>
      </c>
    </row>
    <row r="27" spans="1:7" x14ac:dyDescent="0.25">
      <c r="A27" s="14">
        <f>F24</f>
        <v>145000</v>
      </c>
      <c r="B27" s="15" t="s">
        <v>47</v>
      </c>
      <c r="C27" s="15">
        <v>145000</v>
      </c>
    </row>
    <row r="28" spans="1:7" x14ac:dyDescent="0.25">
      <c r="A28" s="2">
        <f t="shared" ref="A28:A33" si="2">B17</f>
        <v>10</v>
      </c>
      <c r="B28" s="15" t="s">
        <v>47</v>
      </c>
      <c r="C28" s="17">
        <v>10</v>
      </c>
      <c r="E28" s="15"/>
      <c r="G28" s="14"/>
    </row>
    <row r="29" spans="1:7" x14ac:dyDescent="0.25">
      <c r="A29" s="2">
        <f t="shared" si="2"/>
        <v>10</v>
      </c>
      <c r="B29" s="15" t="s">
        <v>47</v>
      </c>
      <c r="C29" s="2">
        <v>10</v>
      </c>
    </row>
    <row r="30" spans="1:7" x14ac:dyDescent="0.25">
      <c r="A30" s="2">
        <f t="shared" si="2"/>
        <v>0</v>
      </c>
      <c r="B30" s="15" t="s">
        <v>47</v>
      </c>
      <c r="C30" s="15">
        <v>10</v>
      </c>
    </row>
    <row r="31" spans="1:7" x14ac:dyDescent="0.25">
      <c r="A31" s="2">
        <f t="shared" si="2"/>
        <v>5</v>
      </c>
      <c r="B31" s="15" t="s">
        <v>47</v>
      </c>
      <c r="C31" s="15">
        <v>5</v>
      </c>
    </row>
    <row r="32" spans="1:7" x14ac:dyDescent="0.25">
      <c r="A32" s="15">
        <f t="shared" si="2"/>
        <v>5</v>
      </c>
      <c r="B32" s="15" t="s">
        <v>47</v>
      </c>
      <c r="C32" s="15">
        <v>5</v>
      </c>
    </row>
    <row r="33" spans="1:3" x14ac:dyDescent="0.25">
      <c r="A33" s="15">
        <f t="shared" si="2"/>
        <v>2</v>
      </c>
      <c r="B33" s="15" t="s">
        <v>47</v>
      </c>
      <c r="C33" s="15">
        <v>5</v>
      </c>
    </row>
    <row r="34" spans="1:3" x14ac:dyDescent="0.25">
      <c r="A34" s="15">
        <f>B17+B18+B19</f>
        <v>20</v>
      </c>
      <c r="B34" s="15" t="s">
        <v>47</v>
      </c>
      <c r="C34" s="15">
        <v>30</v>
      </c>
    </row>
    <row r="35" spans="1:3" x14ac:dyDescent="0.25">
      <c r="A35" s="15">
        <f>B20+B21+B22</f>
        <v>12</v>
      </c>
      <c r="B35" s="15" t="s">
        <v>47</v>
      </c>
      <c r="C35" s="15">
        <v>15</v>
      </c>
    </row>
    <row r="37" spans="1:3" x14ac:dyDescent="0.25">
      <c r="A37" s="15" t="s">
        <v>93</v>
      </c>
    </row>
    <row r="38" spans="1:3" x14ac:dyDescent="0.25">
      <c r="A38" s="15"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x14ac:dyDescent="0.25"/>
  <cols>
    <col min="1" max="1" width="2.28515625" customWidth="1"/>
    <col min="2" max="2" width="6.140625" bestFit="1" customWidth="1"/>
    <col min="3" max="3" width="13.140625" bestFit="1" customWidth="1"/>
    <col min="4" max="4" width="6.140625" customWidth="1"/>
    <col min="5" max="5" width="8.7109375" bestFit="1" customWidth="1"/>
    <col min="6" max="6" width="10.85546875" bestFit="1" customWidth="1"/>
    <col min="7" max="8" width="10" bestFit="1" customWidth="1"/>
  </cols>
  <sheetData>
    <row r="1" spans="1:8" x14ac:dyDescent="0.25">
      <c r="A1" s="11" t="s">
        <v>56</v>
      </c>
    </row>
    <row r="2" spans="1:8" x14ac:dyDescent="0.25">
      <c r="A2" s="11" t="s">
        <v>109</v>
      </c>
    </row>
    <row r="3" spans="1:8" x14ac:dyDescent="0.25">
      <c r="A3" s="11" t="s">
        <v>136</v>
      </c>
    </row>
    <row r="6" spans="1:8" ht="15.75" thickBot="1" x14ac:dyDescent="0.3">
      <c r="A6" t="s">
        <v>52</v>
      </c>
    </row>
    <row r="7" spans="1:8" x14ac:dyDescent="0.25">
      <c r="B7" s="22"/>
      <c r="C7" s="22"/>
      <c r="D7" s="22" t="s">
        <v>57</v>
      </c>
      <c r="E7" s="22" t="s">
        <v>59</v>
      </c>
      <c r="F7" s="22" t="s">
        <v>60</v>
      </c>
      <c r="G7" s="22" t="s">
        <v>85</v>
      </c>
      <c r="H7" s="22" t="s">
        <v>85</v>
      </c>
    </row>
    <row r="8" spans="1:8" ht="15.75" thickBot="1" x14ac:dyDescent="0.3">
      <c r="B8" s="23" t="s">
        <v>50</v>
      </c>
      <c r="C8" s="23" t="s">
        <v>51</v>
      </c>
      <c r="D8" s="23" t="s">
        <v>58</v>
      </c>
      <c r="E8" s="23" t="s">
        <v>3</v>
      </c>
      <c r="F8" s="23" t="s">
        <v>84</v>
      </c>
      <c r="G8" s="23" t="s">
        <v>86</v>
      </c>
      <c r="H8" s="23" t="s">
        <v>87</v>
      </c>
    </row>
    <row r="9" spans="1:8" x14ac:dyDescent="0.25">
      <c r="B9" s="20" t="s">
        <v>110</v>
      </c>
      <c r="C9" s="20" t="s">
        <v>111</v>
      </c>
      <c r="D9" s="20">
        <v>4</v>
      </c>
      <c r="E9" s="20">
        <v>0</v>
      </c>
      <c r="F9" s="20">
        <v>1</v>
      </c>
      <c r="G9" s="20">
        <v>0</v>
      </c>
      <c r="H9" s="20">
        <v>1</v>
      </c>
    </row>
    <row r="10" spans="1:8" x14ac:dyDescent="0.25">
      <c r="B10" s="20" t="s">
        <v>112</v>
      </c>
      <c r="C10" s="20" t="s">
        <v>113</v>
      </c>
      <c r="D10" s="20">
        <v>0</v>
      </c>
      <c r="E10" s="20">
        <v>0</v>
      </c>
      <c r="F10" s="20">
        <v>1</v>
      </c>
      <c r="G10" s="20">
        <v>1</v>
      </c>
      <c r="H10" s="20">
        <v>0</v>
      </c>
    </row>
    <row r="11" spans="1:8" x14ac:dyDescent="0.25">
      <c r="B11" s="20" t="s">
        <v>114</v>
      </c>
      <c r="C11" s="20" t="s">
        <v>115</v>
      </c>
      <c r="D11" s="20">
        <v>7</v>
      </c>
      <c r="E11" s="20">
        <v>0</v>
      </c>
      <c r="F11" s="20">
        <v>1</v>
      </c>
      <c r="G11" s="20">
        <v>0</v>
      </c>
      <c r="H11" s="20">
        <v>1</v>
      </c>
    </row>
    <row r="12" spans="1:8" x14ac:dyDescent="0.25">
      <c r="B12" s="20" t="s">
        <v>116</v>
      </c>
      <c r="C12" s="20" t="s">
        <v>117</v>
      </c>
      <c r="D12" s="20">
        <v>0</v>
      </c>
      <c r="E12" s="20">
        <v>0</v>
      </c>
      <c r="F12" s="20">
        <v>1</v>
      </c>
      <c r="G12" s="20">
        <v>1E+30</v>
      </c>
      <c r="H12" s="20">
        <v>0</v>
      </c>
    </row>
    <row r="13" spans="1:8" x14ac:dyDescent="0.25">
      <c r="B13" s="20" t="s">
        <v>118</v>
      </c>
      <c r="C13" s="20" t="s">
        <v>119</v>
      </c>
      <c r="D13" s="20">
        <v>10</v>
      </c>
      <c r="E13" s="20">
        <v>0</v>
      </c>
      <c r="F13" s="20">
        <v>1</v>
      </c>
      <c r="G13" s="20">
        <v>0</v>
      </c>
      <c r="H13" s="20">
        <v>1</v>
      </c>
    </row>
    <row r="14" spans="1:8" ht="15.75" thickBot="1" x14ac:dyDescent="0.3">
      <c r="B14" s="19" t="s">
        <v>120</v>
      </c>
      <c r="C14" s="19" t="s">
        <v>121</v>
      </c>
      <c r="D14" s="19">
        <v>0</v>
      </c>
      <c r="E14" s="19">
        <v>0</v>
      </c>
      <c r="F14" s="19">
        <v>1</v>
      </c>
      <c r="G14" s="19">
        <v>1E+30</v>
      </c>
      <c r="H14" s="19">
        <v>0</v>
      </c>
    </row>
    <row r="16" spans="1:8" ht="15.75" thickBot="1" x14ac:dyDescent="0.3">
      <c r="A16" t="s">
        <v>53</v>
      </c>
    </row>
    <row r="17" spans="2:8" x14ac:dyDescent="0.25">
      <c r="B17" s="22"/>
      <c r="C17" s="22"/>
      <c r="D17" s="22" t="s">
        <v>57</v>
      </c>
      <c r="E17" s="22" t="s">
        <v>88</v>
      </c>
      <c r="F17" s="22" t="s">
        <v>90</v>
      </c>
      <c r="G17" s="22" t="s">
        <v>85</v>
      </c>
      <c r="H17" s="22" t="s">
        <v>85</v>
      </c>
    </row>
    <row r="18" spans="2:8" ht="15.75" thickBot="1" x14ac:dyDescent="0.3">
      <c r="B18" s="23" t="s">
        <v>50</v>
      </c>
      <c r="C18" s="23" t="s">
        <v>51</v>
      </c>
      <c r="D18" s="23" t="s">
        <v>58</v>
      </c>
      <c r="E18" s="23" t="s">
        <v>89</v>
      </c>
      <c r="F18" s="23" t="s">
        <v>91</v>
      </c>
      <c r="G18" s="23" t="s">
        <v>86</v>
      </c>
      <c r="H18" s="23" t="s">
        <v>87</v>
      </c>
    </row>
    <row r="19" spans="2:8" x14ac:dyDescent="0.25">
      <c r="B19" s="20" t="s">
        <v>122</v>
      </c>
      <c r="C19" s="20" t="s">
        <v>128</v>
      </c>
      <c r="D19" s="20">
        <v>4</v>
      </c>
      <c r="E19" s="20">
        <v>0</v>
      </c>
      <c r="F19" s="20">
        <v>4</v>
      </c>
      <c r="G19" s="20">
        <v>0</v>
      </c>
      <c r="H19" s="20">
        <v>1E+30</v>
      </c>
    </row>
    <row r="20" spans="2:8" x14ac:dyDescent="0.25">
      <c r="B20" s="20" t="s">
        <v>54</v>
      </c>
      <c r="C20" s="20" t="s">
        <v>123</v>
      </c>
      <c r="D20" s="20">
        <v>4</v>
      </c>
      <c r="E20" s="20">
        <v>1</v>
      </c>
      <c r="F20" s="20">
        <v>4</v>
      </c>
      <c r="G20" s="20">
        <v>1E+30</v>
      </c>
      <c r="H20" s="20">
        <v>0</v>
      </c>
    </row>
    <row r="21" spans="2:8" x14ac:dyDescent="0.25">
      <c r="B21" s="20" t="s">
        <v>71</v>
      </c>
      <c r="C21" s="20" t="s">
        <v>124</v>
      </c>
      <c r="D21" s="20">
        <v>7</v>
      </c>
      <c r="E21" s="20">
        <v>0</v>
      </c>
      <c r="F21" s="20">
        <v>7</v>
      </c>
      <c r="G21" s="20">
        <v>0</v>
      </c>
      <c r="H21" s="20">
        <v>0</v>
      </c>
    </row>
    <row r="22" spans="2:8" x14ac:dyDescent="0.25">
      <c r="B22" s="20" t="s">
        <v>73</v>
      </c>
      <c r="C22" s="20" t="s">
        <v>125</v>
      </c>
      <c r="D22" s="20">
        <v>7</v>
      </c>
      <c r="E22" s="20">
        <v>1</v>
      </c>
      <c r="F22" s="20">
        <v>7</v>
      </c>
      <c r="G22" s="20">
        <v>0</v>
      </c>
      <c r="H22" s="20">
        <v>0</v>
      </c>
    </row>
    <row r="23" spans="2:8" x14ac:dyDescent="0.25">
      <c r="B23" s="20" t="s">
        <v>75</v>
      </c>
      <c r="C23" s="20" t="s">
        <v>126</v>
      </c>
      <c r="D23" s="20">
        <v>10</v>
      </c>
      <c r="E23" s="20">
        <v>0</v>
      </c>
      <c r="F23" s="20">
        <v>8</v>
      </c>
      <c r="G23" s="20">
        <v>2</v>
      </c>
      <c r="H23" s="20">
        <v>1E+30</v>
      </c>
    </row>
    <row r="24" spans="2:8" ht="15.75" thickBot="1" x14ac:dyDescent="0.3">
      <c r="B24" s="19" t="s">
        <v>77</v>
      </c>
      <c r="C24" s="19" t="s">
        <v>127</v>
      </c>
      <c r="D24" s="19">
        <v>10</v>
      </c>
      <c r="E24" s="19">
        <v>1</v>
      </c>
      <c r="F24" s="19">
        <v>10</v>
      </c>
      <c r="G24" s="19">
        <v>1E+30</v>
      </c>
      <c r="H24" s="19">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workbookViewId="0"/>
  </sheetViews>
  <sheetFormatPr defaultRowHeight="15" x14ac:dyDescent="0.25"/>
  <cols>
    <col min="1" max="1" width="2.28515625" customWidth="1"/>
    <col min="2" max="2" width="6.28515625" bestFit="1" customWidth="1"/>
    <col min="3" max="3" width="17" bestFit="1" customWidth="1"/>
    <col min="4" max="4" width="6.140625" customWidth="1"/>
    <col min="5" max="5" width="8.7109375" bestFit="1" customWidth="1"/>
    <col min="6" max="6" width="10.85546875" bestFit="1" customWidth="1"/>
    <col min="7" max="8" width="10" bestFit="1" customWidth="1"/>
  </cols>
  <sheetData>
    <row r="1" spans="1:8" x14ac:dyDescent="0.25">
      <c r="A1" s="11" t="s">
        <v>56</v>
      </c>
    </row>
    <row r="2" spans="1:8" x14ac:dyDescent="0.25">
      <c r="A2" s="11" t="s">
        <v>109</v>
      </c>
    </row>
    <row r="3" spans="1:8" x14ac:dyDescent="0.25">
      <c r="A3" s="11" t="s">
        <v>145</v>
      </c>
    </row>
    <row r="6" spans="1:8" ht="15.75" thickBot="1" x14ac:dyDescent="0.3">
      <c r="A6" t="s">
        <v>52</v>
      </c>
    </row>
    <row r="7" spans="1:8" x14ac:dyDescent="0.25">
      <c r="B7" s="22"/>
      <c r="C7" s="22"/>
      <c r="D7" s="22" t="s">
        <v>57</v>
      </c>
      <c r="E7" s="22" t="s">
        <v>59</v>
      </c>
      <c r="F7" s="22" t="s">
        <v>60</v>
      </c>
      <c r="G7" s="22" t="s">
        <v>85</v>
      </c>
      <c r="H7" s="22" t="s">
        <v>85</v>
      </c>
    </row>
    <row r="8" spans="1:8" ht="15.75" thickBot="1" x14ac:dyDescent="0.3">
      <c r="B8" s="23" t="s">
        <v>50</v>
      </c>
      <c r="C8" s="23" t="s">
        <v>51</v>
      </c>
      <c r="D8" s="23" t="s">
        <v>58</v>
      </c>
      <c r="E8" s="23" t="s">
        <v>3</v>
      </c>
      <c r="F8" s="23" t="s">
        <v>84</v>
      </c>
      <c r="G8" s="23" t="s">
        <v>86</v>
      </c>
      <c r="H8" s="23" t="s">
        <v>87</v>
      </c>
    </row>
    <row r="9" spans="1:8" x14ac:dyDescent="0.25">
      <c r="B9" s="20" t="s">
        <v>146</v>
      </c>
      <c r="C9" s="20" t="s">
        <v>147</v>
      </c>
      <c r="D9" s="20">
        <v>0</v>
      </c>
      <c r="E9" s="20">
        <v>80</v>
      </c>
      <c r="F9" s="20">
        <v>120</v>
      </c>
      <c r="G9" s="20">
        <v>1E+30</v>
      </c>
      <c r="H9" s="20">
        <v>80</v>
      </c>
    </row>
    <row r="10" spans="1:8" x14ac:dyDescent="0.25">
      <c r="B10" s="20" t="s">
        <v>148</v>
      </c>
      <c r="C10" s="20" t="s">
        <v>149</v>
      </c>
      <c r="D10" s="20">
        <v>2</v>
      </c>
      <c r="E10" s="20">
        <v>0</v>
      </c>
      <c r="F10" s="20">
        <v>120</v>
      </c>
      <c r="G10" s="20">
        <v>0</v>
      </c>
      <c r="H10" s="20">
        <v>80</v>
      </c>
    </row>
    <row r="11" spans="1:8" x14ac:dyDescent="0.25">
      <c r="B11" s="20" t="s">
        <v>150</v>
      </c>
      <c r="C11" s="20" t="s">
        <v>151</v>
      </c>
      <c r="D11" s="20">
        <v>0</v>
      </c>
      <c r="E11" s="20">
        <v>80</v>
      </c>
      <c r="F11" s="20">
        <v>120</v>
      </c>
      <c r="G11" s="20">
        <v>1E+30</v>
      </c>
      <c r="H11" s="20">
        <v>80</v>
      </c>
    </row>
    <row r="12" spans="1:8" x14ac:dyDescent="0.25">
      <c r="B12" s="20" t="s">
        <v>152</v>
      </c>
      <c r="C12" s="20" t="s">
        <v>153</v>
      </c>
      <c r="D12" s="20">
        <v>0</v>
      </c>
      <c r="E12" s="20">
        <v>0</v>
      </c>
      <c r="F12" s="20">
        <v>120</v>
      </c>
      <c r="G12" s="20">
        <v>1E+30</v>
      </c>
      <c r="H12" s="20">
        <v>0</v>
      </c>
    </row>
    <row r="13" spans="1:8" x14ac:dyDescent="0.25">
      <c r="B13" s="20" t="s">
        <v>154</v>
      </c>
      <c r="C13" s="20" t="s">
        <v>155</v>
      </c>
      <c r="D13" s="20">
        <v>0</v>
      </c>
      <c r="E13" s="20">
        <v>80</v>
      </c>
      <c r="F13" s="20">
        <v>120</v>
      </c>
      <c r="G13" s="20">
        <v>1E+30</v>
      </c>
      <c r="H13" s="20">
        <v>80</v>
      </c>
    </row>
    <row r="14" spans="1:8" x14ac:dyDescent="0.25">
      <c r="B14" s="20" t="s">
        <v>156</v>
      </c>
      <c r="C14" s="20" t="s">
        <v>157</v>
      </c>
      <c r="D14" s="20">
        <v>0</v>
      </c>
      <c r="E14" s="20">
        <v>0</v>
      </c>
      <c r="F14" s="20">
        <v>120</v>
      </c>
      <c r="G14" s="20">
        <v>1E+30</v>
      </c>
      <c r="H14" s="20">
        <v>0</v>
      </c>
    </row>
    <row r="15" spans="1:8" x14ac:dyDescent="0.25">
      <c r="B15" s="20" t="s">
        <v>158</v>
      </c>
      <c r="C15" s="20" t="s">
        <v>111</v>
      </c>
      <c r="D15" s="20">
        <v>2</v>
      </c>
      <c r="E15" s="20">
        <v>0</v>
      </c>
      <c r="F15" s="20">
        <v>160</v>
      </c>
      <c r="G15" s="20">
        <v>0</v>
      </c>
      <c r="H15" s="20">
        <v>0</v>
      </c>
    </row>
    <row r="16" spans="1:8" x14ac:dyDescent="0.25">
      <c r="B16" s="20" t="s">
        <v>159</v>
      </c>
      <c r="C16" s="20" t="s">
        <v>113</v>
      </c>
      <c r="D16" s="20">
        <v>0</v>
      </c>
      <c r="E16" s="20">
        <v>0</v>
      </c>
      <c r="F16" s="20">
        <v>160</v>
      </c>
      <c r="G16" s="20">
        <v>80</v>
      </c>
      <c r="H16" s="20">
        <v>0</v>
      </c>
    </row>
    <row r="17" spans="1:8" x14ac:dyDescent="0.25">
      <c r="B17" s="20" t="s">
        <v>160</v>
      </c>
      <c r="C17" s="20" t="s">
        <v>115</v>
      </c>
      <c r="D17" s="20">
        <v>7</v>
      </c>
      <c r="E17" s="20">
        <v>0</v>
      </c>
      <c r="F17" s="20">
        <v>160</v>
      </c>
      <c r="G17" s="20">
        <v>0</v>
      </c>
      <c r="H17" s="20">
        <v>120</v>
      </c>
    </row>
    <row r="18" spans="1:8" x14ac:dyDescent="0.25">
      <c r="B18" s="20" t="s">
        <v>161</v>
      </c>
      <c r="C18" s="20" t="s">
        <v>117</v>
      </c>
      <c r="D18" s="20">
        <v>0</v>
      </c>
      <c r="E18" s="20">
        <v>0</v>
      </c>
      <c r="F18" s="20">
        <v>160</v>
      </c>
      <c r="G18" s="20">
        <v>1E+30</v>
      </c>
      <c r="H18" s="20">
        <v>0</v>
      </c>
    </row>
    <row r="19" spans="1:8" x14ac:dyDescent="0.25">
      <c r="B19" s="20" t="s">
        <v>162</v>
      </c>
      <c r="C19" s="20" t="s">
        <v>119</v>
      </c>
      <c r="D19" s="20">
        <v>8</v>
      </c>
      <c r="E19" s="20">
        <v>0</v>
      </c>
      <c r="F19" s="20">
        <v>160</v>
      </c>
      <c r="G19" s="20">
        <v>0</v>
      </c>
      <c r="H19" s="20">
        <v>40</v>
      </c>
    </row>
    <row r="20" spans="1:8" ht="15.75" thickBot="1" x14ac:dyDescent="0.3">
      <c r="B20" s="19" t="s">
        <v>163</v>
      </c>
      <c r="C20" s="19" t="s">
        <v>121</v>
      </c>
      <c r="D20" s="19">
        <v>2</v>
      </c>
      <c r="E20" s="19">
        <v>0</v>
      </c>
      <c r="F20" s="19">
        <v>160</v>
      </c>
      <c r="G20" s="19">
        <v>0</v>
      </c>
      <c r="H20" s="19">
        <v>0</v>
      </c>
    </row>
    <row r="22" spans="1:8" ht="15.75" thickBot="1" x14ac:dyDescent="0.3">
      <c r="A22" t="s">
        <v>53</v>
      </c>
    </row>
    <row r="23" spans="1:8" x14ac:dyDescent="0.25">
      <c r="B23" s="22"/>
      <c r="C23" s="22"/>
      <c r="D23" s="22" t="s">
        <v>57</v>
      </c>
      <c r="E23" s="22" t="s">
        <v>88</v>
      </c>
      <c r="F23" s="22" t="s">
        <v>90</v>
      </c>
      <c r="G23" s="22" t="s">
        <v>85</v>
      </c>
      <c r="H23" s="22" t="s">
        <v>85</v>
      </c>
    </row>
    <row r="24" spans="1:8" ht="15.75" thickBot="1" x14ac:dyDescent="0.3">
      <c r="B24" s="23" t="s">
        <v>50</v>
      </c>
      <c r="C24" s="23" t="s">
        <v>51</v>
      </c>
      <c r="D24" s="23" t="s">
        <v>58</v>
      </c>
      <c r="E24" s="23" t="s">
        <v>89</v>
      </c>
      <c r="F24" s="23" t="s">
        <v>91</v>
      </c>
      <c r="G24" s="23" t="s">
        <v>86</v>
      </c>
      <c r="H24" s="23" t="s">
        <v>87</v>
      </c>
    </row>
    <row r="25" spans="1:8" x14ac:dyDescent="0.25">
      <c r="B25" s="20" t="s">
        <v>164</v>
      </c>
      <c r="C25" s="20" t="s">
        <v>165</v>
      </c>
      <c r="D25" s="20">
        <v>4</v>
      </c>
      <c r="E25" s="20">
        <v>40</v>
      </c>
      <c r="F25" s="20">
        <v>4</v>
      </c>
      <c r="G25" s="20">
        <v>2</v>
      </c>
      <c r="H25" s="20">
        <v>2</v>
      </c>
    </row>
    <row r="26" spans="1:8" x14ac:dyDescent="0.25">
      <c r="B26" s="20" t="s">
        <v>166</v>
      </c>
      <c r="C26" s="20" t="s">
        <v>167</v>
      </c>
      <c r="D26" s="20">
        <v>4</v>
      </c>
      <c r="E26" s="20">
        <v>120</v>
      </c>
      <c r="F26" s="20">
        <v>4</v>
      </c>
      <c r="G26" s="20">
        <v>1E+30</v>
      </c>
      <c r="H26" s="20">
        <v>2</v>
      </c>
    </row>
    <row r="27" spans="1:8" x14ac:dyDescent="0.25">
      <c r="B27" s="20" t="s">
        <v>168</v>
      </c>
      <c r="C27" s="20" t="s">
        <v>169</v>
      </c>
      <c r="D27" s="20">
        <v>7</v>
      </c>
      <c r="E27" s="20">
        <v>40</v>
      </c>
      <c r="F27" s="20">
        <v>7</v>
      </c>
      <c r="G27" s="20">
        <v>2</v>
      </c>
      <c r="H27" s="20">
        <v>0</v>
      </c>
    </row>
    <row r="28" spans="1:8" x14ac:dyDescent="0.25">
      <c r="B28" s="20" t="s">
        <v>170</v>
      </c>
      <c r="C28" s="20" t="s">
        <v>171</v>
      </c>
      <c r="D28" s="20">
        <v>7</v>
      </c>
      <c r="E28" s="20">
        <v>120</v>
      </c>
      <c r="F28" s="20">
        <v>7</v>
      </c>
      <c r="G28" s="20">
        <v>0</v>
      </c>
      <c r="H28" s="20">
        <v>2</v>
      </c>
    </row>
    <row r="29" spans="1:8" x14ac:dyDescent="0.25">
      <c r="B29" s="20" t="s">
        <v>172</v>
      </c>
      <c r="C29" s="20" t="s">
        <v>173</v>
      </c>
      <c r="D29" s="20">
        <v>8</v>
      </c>
      <c r="E29" s="20">
        <v>40</v>
      </c>
      <c r="F29" s="20">
        <v>8</v>
      </c>
      <c r="G29" s="20">
        <v>2</v>
      </c>
      <c r="H29" s="20">
        <v>2</v>
      </c>
    </row>
    <row r="30" spans="1:8" ht="15.75" thickBot="1" x14ac:dyDescent="0.3">
      <c r="B30" s="19" t="s">
        <v>174</v>
      </c>
      <c r="C30" s="19" t="s">
        <v>175</v>
      </c>
      <c r="D30" s="19">
        <v>10</v>
      </c>
      <c r="E30" s="19">
        <v>120</v>
      </c>
      <c r="F30" s="19">
        <v>10</v>
      </c>
      <c r="G30" s="19">
        <v>2</v>
      </c>
      <c r="H30" s="19">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sheetViews>
  <sheetFormatPr defaultRowHeight="15" x14ac:dyDescent="0.25"/>
  <cols>
    <col min="1" max="1" width="2.28515625" customWidth="1"/>
    <col min="2" max="2" width="6.28515625" bestFit="1" customWidth="1"/>
    <col min="3" max="3" width="17" bestFit="1" customWidth="1"/>
    <col min="4" max="4" width="6.140625" customWidth="1"/>
    <col min="5" max="5" width="8.7109375" bestFit="1" customWidth="1"/>
    <col min="6" max="6" width="10.85546875" bestFit="1" customWidth="1"/>
    <col min="7" max="7" width="12" bestFit="1" customWidth="1"/>
    <col min="8" max="8" width="10" bestFit="1" customWidth="1"/>
  </cols>
  <sheetData>
    <row r="1" spans="1:8" x14ac:dyDescent="0.25">
      <c r="A1" s="11" t="s">
        <v>56</v>
      </c>
    </row>
    <row r="2" spans="1:8" x14ac:dyDescent="0.25">
      <c r="A2" s="11" t="s">
        <v>109</v>
      </c>
    </row>
    <row r="3" spans="1:8" x14ac:dyDescent="0.25">
      <c r="A3" s="11" t="s">
        <v>182</v>
      </c>
    </row>
    <row r="6" spans="1:8" ht="15.75" thickBot="1" x14ac:dyDescent="0.3">
      <c r="A6" t="s">
        <v>52</v>
      </c>
    </row>
    <row r="7" spans="1:8" x14ac:dyDescent="0.25">
      <c r="B7" s="22"/>
      <c r="C7" s="22"/>
      <c r="D7" s="22" t="s">
        <v>57</v>
      </c>
      <c r="E7" s="22" t="s">
        <v>59</v>
      </c>
      <c r="F7" s="22" t="s">
        <v>60</v>
      </c>
      <c r="G7" s="22" t="s">
        <v>85</v>
      </c>
      <c r="H7" s="22" t="s">
        <v>85</v>
      </c>
    </row>
    <row r="8" spans="1:8" ht="15.75" thickBot="1" x14ac:dyDescent="0.3">
      <c r="B8" s="23" t="s">
        <v>50</v>
      </c>
      <c r="C8" s="23" t="s">
        <v>51</v>
      </c>
      <c r="D8" s="23" t="s">
        <v>58</v>
      </c>
      <c r="E8" s="23" t="s">
        <v>3</v>
      </c>
      <c r="F8" s="23" t="s">
        <v>84</v>
      </c>
      <c r="G8" s="23" t="s">
        <v>86</v>
      </c>
      <c r="H8" s="23" t="s">
        <v>87</v>
      </c>
    </row>
    <row r="9" spans="1:8" x14ac:dyDescent="0.25">
      <c r="B9" s="20" t="s">
        <v>183</v>
      </c>
      <c r="C9" s="20" t="s">
        <v>111</v>
      </c>
      <c r="D9" s="20">
        <v>2</v>
      </c>
      <c r="E9" s="20">
        <v>0</v>
      </c>
      <c r="F9" s="20">
        <v>160</v>
      </c>
      <c r="G9" s="20">
        <v>0</v>
      </c>
      <c r="H9" s="20">
        <v>0</v>
      </c>
    </row>
    <row r="10" spans="1:8" x14ac:dyDescent="0.25">
      <c r="B10" s="20" t="s">
        <v>184</v>
      </c>
      <c r="C10" s="20" t="s">
        <v>113</v>
      </c>
      <c r="D10" s="20">
        <v>0</v>
      </c>
      <c r="E10" s="20">
        <v>0</v>
      </c>
      <c r="F10" s="20">
        <v>160</v>
      </c>
      <c r="G10" s="20">
        <v>80</v>
      </c>
      <c r="H10" s="20">
        <v>0</v>
      </c>
    </row>
    <row r="11" spans="1:8" x14ac:dyDescent="0.25">
      <c r="B11" s="20" t="s">
        <v>185</v>
      </c>
      <c r="C11" s="20" t="s">
        <v>115</v>
      </c>
      <c r="D11" s="20">
        <v>7</v>
      </c>
      <c r="E11" s="20">
        <v>0</v>
      </c>
      <c r="F11" s="20">
        <v>160</v>
      </c>
      <c r="G11" s="20">
        <v>0</v>
      </c>
      <c r="H11" s="20">
        <v>120</v>
      </c>
    </row>
    <row r="12" spans="1:8" x14ac:dyDescent="0.25">
      <c r="B12" s="20" t="s">
        <v>186</v>
      </c>
      <c r="C12" s="20" t="s">
        <v>117</v>
      </c>
      <c r="D12" s="20">
        <v>0</v>
      </c>
      <c r="E12" s="20">
        <v>0</v>
      </c>
      <c r="F12" s="20">
        <v>160</v>
      </c>
      <c r="G12" s="20">
        <v>1E+30</v>
      </c>
      <c r="H12" s="20">
        <v>0</v>
      </c>
    </row>
    <row r="13" spans="1:8" x14ac:dyDescent="0.25">
      <c r="B13" s="20" t="s">
        <v>187</v>
      </c>
      <c r="C13" s="20" t="s">
        <v>119</v>
      </c>
      <c r="D13" s="20">
        <v>8</v>
      </c>
      <c r="E13" s="20">
        <v>0</v>
      </c>
      <c r="F13" s="20">
        <v>160</v>
      </c>
      <c r="G13" s="20">
        <v>0</v>
      </c>
      <c r="H13" s="20">
        <v>40</v>
      </c>
    </row>
    <row r="14" spans="1:8" x14ac:dyDescent="0.25">
      <c r="B14" s="20" t="s">
        <v>188</v>
      </c>
      <c r="C14" s="20" t="s">
        <v>121</v>
      </c>
      <c r="D14" s="20">
        <v>2</v>
      </c>
      <c r="E14" s="20">
        <v>0</v>
      </c>
      <c r="F14" s="20">
        <v>160</v>
      </c>
      <c r="G14" s="20">
        <v>0</v>
      </c>
      <c r="H14" s="20">
        <v>0</v>
      </c>
    </row>
    <row r="15" spans="1:8" x14ac:dyDescent="0.25">
      <c r="B15" s="20" t="s">
        <v>189</v>
      </c>
      <c r="C15" s="20" t="s">
        <v>147</v>
      </c>
      <c r="D15" s="20">
        <v>0</v>
      </c>
      <c r="E15" s="20">
        <v>80</v>
      </c>
      <c r="F15" s="20">
        <v>120</v>
      </c>
      <c r="G15" s="20">
        <v>1E+30</v>
      </c>
      <c r="H15" s="20">
        <v>80</v>
      </c>
    </row>
    <row r="16" spans="1:8" x14ac:dyDescent="0.25">
      <c r="B16" s="20" t="s">
        <v>190</v>
      </c>
      <c r="C16" s="20" t="s">
        <v>149</v>
      </c>
      <c r="D16" s="20">
        <v>2</v>
      </c>
      <c r="E16" s="20">
        <v>0</v>
      </c>
      <c r="F16" s="20">
        <v>120</v>
      </c>
      <c r="G16" s="20">
        <v>0</v>
      </c>
      <c r="H16" s="20">
        <v>80</v>
      </c>
    </row>
    <row r="17" spans="1:8" x14ac:dyDescent="0.25">
      <c r="B17" s="20" t="s">
        <v>191</v>
      </c>
      <c r="C17" s="20" t="s">
        <v>151</v>
      </c>
      <c r="D17" s="20">
        <v>0</v>
      </c>
      <c r="E17" s="20">
        <v>80</v>
      </c>
      <c r="F17" s="20">
        <v>120</v>
      </c>
      <c r="G17" s="20">
        <v>1E+30</v>
      </c>
      <c r="H17" s="20">
        <v>80</v>
      </c>
    </row>
    <row r="18" spans="1:8" x14ac:dyDescent="0.25">
      <c r="B18" s="20" t="s">
        <v>192</v>
      </c>
      <c r="C18" s="20" t="s">
        <v>153</v>
      </c>
      <c r="D18" s="20">
        <v>0</v>
      </c>
      <c r="E18" s="20">
        <v>0</v>
      </c>
      <c r="F18" s="20">
        <v>120</v>
      </c>
      <c r="G18" s="20">
        <v>1E+30</v>
      </c>
      <c r="H18" s="20">
        <v>0</v>
      </c>
    </row>
    <row r="19" spans="1:8" x14ac:dyDescent="0.25">
      <c r="B19" s="20" t="s">
        <v>193</v>
      </c>
      <c r="C19" s="20" t="s">
        <v>155</v>
      </c>
      <c r="D19" s="20">
        <v>0</v>
      </c>
      <c r="E19" s="20">
        <v>80</v>
      </c>
      <c r="F19" s="20">
        <v>120</v>
      </c>
      <c r="G19" s="20">
        <v>1E+30</v>
      </c>
      <c r="H19" s="20">
        <v>80</v>
      </c>
    </row>
    <row r="20" spans="1:8" ht="15.75" thickBot="1" x14ac:dyDescent="0.3">
      <c r="B20" s="19" t="s">
        <v>194</v>
      </c>
      <c r="C20" s="19" t="s">
        <v>157</v>
      </c>
      <c r="D20" s="19">
        <v>0</v>
      </c>
      <c r="E20" s="19">
        <v>0</v>
      </c>
      <c r="F20" s="19">
        <v>120</v>
      </c>
      <c r="G20" s="19">
        <v>1E+30</v>
      </c>
      <c r="H20" s="19">
        <v>0</v>
      </c>
    </row>
    <row r="22" spans="1:8" ht="15.75" thickBot="1" x14ac:dyDescent="0.3">
      <c r="A22" t="s">
        <v>53</v>
      </c>
    </row>
    <row r="23" spans="1:8" x14ac:dyDescent="0.25">
      <c r="B23" s="22"/>
      <c r="C23" s="22"/>
      <c r="D23" s="22" t="s">
        <v>57</v>
      </c>
      <c r="E23" s="22" t="s">
        <v>88</v>
      </c>
      <c r="F23" s="22" t="s">
        <v>90</v>
      </c>
      <c r="G23" s="22" t="s">
        <v>85</v>
      </c>
      <c r="H23" s="22" t="s">
        <v>85</v>
      </c>
    </row>
    <row r="24" spans="1:8" ht="15.75" thickBot="1" x14ac:dyDescent="0.3">
      <c r="B24" s="23" t="s">
        <v>50</v>
      </c>
      <c r="C24" s="23" t="s">
        <v>51</v>
      </c>
      <c r="D24" s="23" t="s">
        <v>58</v>
      </c>
      <c r="E24" s="23" t="s">
        <v>89</v>
      </c>
      <c r="F24" s="23" t="s">
        <v>91</v>
      </c>
      <c r="G24" s="23" t="s">
        <v>86</v>
      </c>
      <c r="H24" s="23" t="s">
        <v>87</v>
      </c>
    </row>
    <row r="25" spans="1:8" x14ac:dyDescent="0.25">
      <c r="B25" s="20" t="s">
        <v>195</v>
      </c>
      <c r="C25" s="20" t="s">
        <v>165</v>
      </c>
      <c r="D25" s="20">
        <v>4</v>
      </c>
      <c r="E25" s="20">
        <v>40</v>
      </c>
      <c r="F25" s="20">
        <v>4</v>
      </c>
      <c r="G25" s="20">
        <v>2</v>
      </c>
      <c r="H25" s="20">
        <v>2</v>
      </c>
    </row>
    <row r="26" spans="1:8" x14ac:dyDescent="0.25">
      <c r="B26" s="20" t="s">
        <v>196</v>
      </c>
      <c r="C26" s="20" t="s">
        <v>167</v>
      </c>
      <c r="D26" s="20">
        <v>4</v>
      </c>
      <c r="E26" s="20">
        <v>120</v>
      </c>
      <c r="F26" s="20">
        <v>4</v>
      </c>
      <c r="G26" s="20">
        <v>14.285714285714288</v>
      </c>
      <c r="H26" s="20">
        <v>2</v>
      </c>
    </row>
    <row r="27" spans="1:8" x14ac:dyDescent="0.25">
      <c r="B27" s="20" t="s">
        <v>197</v>
      </c>
      <c r="C27" s="20" t="s">
        <v>169</v>
      </c>
      <c r="D27" s="20">
        <v>7</v>
      </c>
      <c r="E27" s="20">
        <v>40</v>
      </c>
      <c r="F27" s="20">
        <v>7</v>
      </c>
      <c r="G27" s="20">
        <v>2</v>
      </c>
      <c r="H27" s="20">
        <v>0</v>
      </c>
    </row>
    <row r="28" spans="1:8" x14ac:dyDescent="0.25">
      <c r="B28" s="20" t="s">
        <v>198</v>
      </c>
      <c r="C28" s="20" t="s">
        <v>171</v>
      </c>
      <c r="D28" s="20">
        <v>7</v>
      </c>
      <c r="E28" s="20">
        <v>120</v>
      </c>
      <c r="F28" s="20">
        <v>7</v>
      </c>
      <c r="G28" s="20">
        <v>0</v>
      </c>
      <c r="H28" s="20">
        <v>2</v>
      </c>
    </row>
    <row r="29" spans="1:8" x14ac:dyDescent="0.25">
      <c r="B29" s="20" t="s">
        <v>199</v>
      </c>
      <c r="C29" s="20" t="s">
        <v>173</v>
      </c>
      <c r="D29" s="20">
        <v>8</v>
      </c>
      <c r="E29" s="20">
        <v>40</v>
      </c>
      <c r="F29" s="20">
        <v>8</v>
      </c>
      <c r="G29" s="20">
        <v>2</v>
      </c>
      <c r="H29" s="20">
        <v>2</v>
      </c>
    </row>
    <row r="30" spans="1:8" x14ac:dyDescent="0.25">
      <c r="B30" s="20" t="s">
        <v>200</v>
      </c>
      <c r="C30" s="20" t="s">
        <v>175</v>
      </c>
      <c r="D30" s="20">
        <v>10</v>
      </c>
      <c r="E30" s="20">
        <v>120</v>
      </c>
      <c r="F30" s="20">
        <v>10</v>
      </c>
      <c r="G30" s="20">
        <v>2</v>
      </c>
      <c r="H30" s="20">
        <v>2</v>
      </c>
    </row>
    <row r="31" spans="1:8" ht="15.75" thickBot="1" x14ac:dyDescent="0.3">
      <c r="B31" s="19" t="s">
        <v>201</v>
      </c>
      <c r="C31" s="19" t="s">
        <v>202</v>
      </c>
      <c r="D31" s="19">
        <v>8</v>
      </c>
      <c r="E31" s="19">
        <v>0</v>
      </c>
      <c r="F31" s="19">
        <v>0</v>
      </c>
      <c r="G31" s="19">
        <v>1E+30</v>
      </c>
      <c r="H31" s="19">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topLeftCell="A43" workbookViewId="0">
      <selection activeCell="D74" sqref="D74"/>
    </sheetView>
  </sheetViews>
  <sheetFormatPr defaultRowHeight="15" x14ac:dyDescent="0.25"/>
  <cols>
    <col min="1" max="1" width="16.42578125" customWidth="1"/>
  </cols>
  <sheetData>
    <row r="1" spans="1:7" x14ac:dyDescent="0.25">
      <c r="A1" s="11" t="s">
        <v>16</v>
      </c>
    </row>
    <row r="2" spans="1:7" x14ac:dyDescent="0.25">
      <c r="A2" t="s">
        <v>143</v>
      </c>
    </row>
    <row r="3" spans="1:7" x14ac:dyDescent="0.25">
      <c r="B3" s="10" t="s">
        <v>17</v>
      </c>
      <c r="C3" s="10" t="s">
        <v>18</v>
      </c>
      <c r="D3" s="10" t="s">
        <v>19</v>
      </c>
      <c r="E3" s="10" t="s">
        <v>20</v>
      </c>
      <c r="F3" s="10" t="s">
        <v>21</v>
      </c>
      <c r="G3" s="10" t="s">
        <v>22</v>
      </c>
    </row>
    <row r="4" spans="1:7" x14ac:dyDescent="0.25">
      <c r="A4" s="8" t="s">
        <v>23</v>
      </c>
      <c r="B4" s="9">
        <v>4</v>
      </c>
      <c r="C4" s="9">
        <v>4</v>
      </c>
      <c r="D4" s="9">
        <v>7</v>
      </c>
      <c r="E4" s="9">
        <v>7</v>
      </c>
      <c r="F4" s="9">
        <v>8</v>
      </c>
      <c r="G4" s="9">
        <v>10</v>
      </c>
    </row>
    <row r="7" spans="1:7" x14ac:dyDescent="0.25">
      <c r="A7" t="s">
        <v>95</v>
      </c>
    </row>
    <row r="8" spans="1:7" x14ac:dyDescent="0.25">
      <c r="A8" t="s">
        <v>96</v>
      </c>
      <c r="B8">
        <v>4</v>
      </c>
      <c r="C8" s="10" t="s">
        <v>17</v>
      </c>
    </row>
    <row r="9" spans="1:7" x14ac:dyDescent="0.25">
      <c r="A9" t="s">
        <v>97</v>
      </c>
      <c r="B9">
        <v>0</v>
      </c>
      <c r="C9" s="10" t="s">
        <v>18</v>
      </c>
    </row>
    <row r="10" spans="1:7" x14ac:dyDescent="0.25">
      <c r="A10" t="s">
        <v>98</v>
      </c>
      <c r="B10">
        <v>7</v>
      </c>
      <c r="C10" s="10" t="s">
        <v>19</v>
      </c>
    </row>
    <row r="11" spans="1:7" x14ac:dyDescent="0.25">
      <c r="A11" t="s">
        <v>99</v>
      </c>
      <c r="B11">
        <v>0</v>
      </c>
      <c r="C11" s="10" t="s">
        <v>20</v>
      </c>
    </row>
    <row r="12" spans="1:7" x14ac:dyDescent="0.25">
      <c r="A12" t="s">
        <v>100</v>
      </c>
      <c r="B12">
        <v>10</v>
      </c>
      <c r="C12" s="10" t="s">
        <v>21</v>
      </c>
    </row>
    <row r="13" spans="1:7" x14ac:dyDescent="0.25">
      <c r="A13" t="s">
        <v>101</v>
      </c>
      <c r="B13">
        <v>0</v>
      </c>
      <c r="C13" s="10" t="s">
        <v>22</v>
      </c>
    </row>
    <row r="14" spans="1:7" x14ac:dyDescent="0.25">
      <c r="B14">
        <f>SUM(B8:B13)</f>
        <v>21</v>
      </c>
    </row>
    <row r="15" spans="1:7" x14ac:dyDescent="0.25">
      <c r="A15" t="s">
        <v>53</v>
      </c>
    </row>
    <row r="16" spans="1:7" x14ac:dyDescent="0.25">
      <c r="A16" t="s">
        <v>107</v>
      </c>
      <c r="B16">
        <f>B13+B8</f>
        <v>4</v>
      </c>
      <c r="C16" t="s">
        <v>108</v>
      </c>
      <c r="D16">
        <v>4</v>
      </c>
    </row>
    <row r="17" spans="1:5" x14ac:dyDescent="0.25">
      <c r="A17" t="s">
        <v>102</v>
      </c>
      <c r="B17">
        <f>B8+B9</f>
        <v>4</v>
      </c>
      <c r="C17" t="s">
        <v>108</v>
      </c>
      <c r="D17">
        <v>4</v>
      </c>
    </row>
    <row r="18" spans="1:5" x14ac:dyDescent="0.25">
      <c r="A18" t="s">
        <v>103</v>
      </c>
      <c r="B18">
        <f>B10+B9</f>
        <v>7</v>
      </c>
      <c r="C18" t="s">
        <v>108</v>
      </c>
      <c r="D18">
        <v>7</v>
      </c>
    </row>
    <row r="19" spans="1:5" x14ac:dyDescent="0.25">
      <c r="A19" t="s">
        <v>104</v>
      </c>
      <c r="B19">
        <f>B10+B11</f>
        <v>7</v>
      </c>
      <c r="C19" t="s">
        <v>108</v>
      </c>
      <c r="D19">
        <v>7</v>
      </c>
    </row>
    <row r="20" spans="1:5" x14ac:dyDescent="0.25">
      <c r="A20" t="s">
        <v>105</v>
      </c>
      <c r="B20">
        <f>B11+B12</f>
        <v>10</v>
      </c>
      <c r="C20" t="s">
        <v>108</v>
      </c>
      <c r="D20">
        <v>8</v>
      </c>
    </row>
    <row r="21" spans="1:5" x14ac:dyDescent="0.25">
      <c r="A21" t="s">
        <v>106</v>
      </c>
      <c r="B21">
        <f>B12+B13</f>
        <v>10</v>
      </c>
      <c r="C21" t="s">
        <v>108</v>
      </c>
      <c r="D21">
        <v>10</v>
      </c>
    </row>
    <row r="23" spans="1:5" x14ac:dyDescent="0.25">
      <c r="A23" t="s">
        <v>144</v>
      </c>
    </row>
    <row r="25" spans="1:5" x14ac:dyDescent="0.25">
      <c r="A25" t="s">
        <v>95</v>
      </c>
      <c r="D25" t="s">
        <v>129</v>
      </c>
    </row>
    <row r="26" spans="1:5" x14ac:dyDescent="0.25">
      <c r="A26" t="s">
        <v>96</v>
      </c>
      <c r="B26">
        <v>2</v>
      </c>
      <c r="C26" t="s">
        <v>130</v>
      </c>
      <c r="D26">
        <v>0</v>
      </c>
      <c r="E26" s="10" t="s">
        <v>17</v>
      </c>
    </row>
    <row r="27" spans="1:5" x14ac:dyDescent="0.25">
      <c r="A27" t="s">
        <v>97</v>
      </c>
      <c r="B27">
        <v>0</v>
      </c>
      <c r="C27" t="s">
        <v>131</v>
      </c>
      <c r="D27">
        <v>2</v>
      </c>
      <c r="E27" s="10" t="s">
        <v>18</v>
      </c>
    </row>
    <row r="28" spans="1:5" x14ac:dyDescent="0.25">
      <c r="A28" t="s">
        <v>98</v>
      </c>
      <c r="B28">
        <v>7</v>
      </c>
      <c r="C28" t="s">
        <v>132</v>
      </c>
      <c r="D28">
        <v>0</v>
      </c>
      <c r="E28" s="10" t="s">
        <v>19</v>
      </c>
    </row>
    <row r="29" spans="1:5" x14ac:dyDescent="0.25">
      <c r="A29" t="s">
        <v>99</v>
      </c>
      <c r="B29">
        <v>0</v>
      </c>
      <c r="C29" t="s">
        <v>133</v>
      </c>
      <c r="D29">
        <v>0</v>
      </c>
      <c r="E29" s="10" t="s">
        <v>20</v>
      </c>
    </row>
    <row r="30" spans="1:5" x14ac:dyDescent="0.25">
      <c r="A30" t="s">
        <v>100</v>
      </c>
      <c r="B30">
        <v>8</v>
      </c>
      <c r="C30" t="s">
        <v>134</v>
      </c>
      <c r="D30">
        <v>0</v>
      </c>
      <c r="E30" s="10" t="s">
        <v>21</v>
      </c>
    </row>
    <row r="31" spans="1:5" x14ac:dyDescent="0.25">
      <c r="A31" t="s">
        <v>101</v>
      </c>
      <c r="B31">
        <v>2</v>
      </c>
      <c r="C31" t="s">
        <v>135</v>
      </c>
      <c r="D31">
        <v>0</v>
      </c>
      <c r="E31" s="10" t="s">
        <v>22</v>
      </c>
    </row>
    <row r="32" spans="1:5" x14ac:dyDescent="0.25">
      <c r="B32">
        <f>SUM(B26:B31)</f>
        <v>19</v>
      </c>
      <c r="D32">
        <f>SUM(D26:D31)</f>
        <v>2</v>
      </c>
    </row>
    <row r="33" spans="1:4" x14ac:dyDescent="0.25">
      <c r="A33" t="s">
        <v>53</v>
      </c>
    </row>
    <row r="34" spans="1:4" x14ac:dyDescent="0.25">
      <c r="A34" t="s">
        <v>137</v>
      </c>
      <c r="B34">
        <f>B31+B26+D26</f>
        <v>4</v>
      </c>
      <c r="C34" t="s">
        <v>108</v>
      </c>
      <c r="D34">
        <v>4</v>
      </c>
    </row>
    <row r="35" spans="1:4" x14ac:dyDescent="0.25">
      <c r="A35" t="s">
        <v>138</v>
      </c>
      <c r="B35">
        <f>B26+B27+D27</f>
        <v>4</v>
      </c>
      <c r="C35" t="s">
        <v>108</v>
      </c>
      <c r="D35">
        <v>4</v>
      </c>
    </row>
    <row r="36" spans="1:4" x14ac:dyDescent="0.25">
      <c r="A36" t="s">
        <v>139</v>
      </c>
      <c r="B36">
        <f>B27+B28+D28</f>
        <v>7</v>
      </c>
      <c r="C36" t="s">
        <v>108</v>
      </c>
      <c r="D36">
        <v>7</v>
      </c>
    </row>
    <row r="37" spans="1:4" x14ac:dyDescent="0.25">
      <c r="A37" t="s">
        <v>140</v>
      </c>
      <c r="B37">
        <f>B28+B29+D29</f>
        <v>7</v>
      </c>
      <c r="C37" t="s">
        <v>108</v>
      </c>
      <c r="D37">
        <v>7</v>
      </c>
    </row>
    <row r="38" spans="1:4" x14ac:dyDescent="0.25">
      <c r="A38" t="s">
        <v>141</v>
      </c>
      <c r="B38">
        <f>B29+B30+D30</f>
        <v>8</v>
      </c>
      <c r="C38" t="s">
        <v>108</v>
      </c>
      <c r="D38">
        <v>8</v>
      </c>
    </row>
    <row r="39" spans="1:4" x14ac:dyDescent="0.25">
      <c r="A39" t="s">
        <v>142</v>
      </c>
      <c r="B39">
        <f>B31+B30+D31</f>
        <v>10</v>
      </c>
      <c r="C39" t="s">
        <v>108</v>
      </c>
      <c r="D39">
        <v>10</v>
      </c>
    </row>
    <row r="41" spans="1:4" x14ac:dyDescent="0.25">
      <c r="A41" t="s">
        <v>48</v>
      </c>
      <c r="B41">
        <f>160*B32+120*D32</f>
        <v>3280</v>
      </c>
    </row>
    <row r="43" spans="1:4" x14ac:dyDescent="0.25">
      <c r="A43" t="s">
        <v>176</v>
      </c>
    </row>
    <row r="44" spans="1:4" x14ac:dyDescent="0.25">
      <c r="A44" t="s">
        <v>178</v>
      </c>
    </row>
    <row r="45" spans="1:4" x14ac:dyDescent="0.25">
      <c r="A45" t="s">
        <v>181</v>
      </c>
    </row>
    <row r="46" spans="1:4" x14ac:dyDescent="0.25">
      <c r="A46" t="s">
        <v>177</v>
      </c>
    </row>
    <row r="49" spans="1:5" x14ac:dyDescent="0.25">
      <c r="A49" t="s">
        <v>179</v>
      </c>
    </row>
    <row r="51" spans="1:5" x14ac:dyDescent="0.25">
      <c r="A51" t="s">
        <v>95</v>
      </c>
      <c r="D51" t="s">
        <v>129</v>
      </c>
    </row>
    <row r="52" spans="1:5" x14ac:dyDescent="0.25">
      <c r="A52" t="s">
        <v>96</v>
      </c>
      <c r="B52">
        <v>2</v>
      </c>
      <c r="C52" t="s">
        <v>130</v>
      </c>
      <c r="D52">
        <v>0</v>
      </c>
      <c r="E52" s="10" t="s">
        <v>17</v>
      </c>
    </row>
    <row r="53" spans="1:5" x14ac:dyDescent="0.25">
      <c r="A53" t="s">
        <v>97</v>
      </c>
      <c r="B53">
        <v>0</v>
      </c>
      <c r="C53" t="s">
        <v>131</v>
      </c>
      <c r="D53">
        <v>2</v>
      </c>
      <c r="E53" s="10" t="s">
        <v>18</v>
      </c>
    </row>
    <row r="54" spans="1:5" x14ac:dyDescent="0.25">
      <c r="A54" t="s">
        <v>98</v>
      </c>
      <c r="B54">
        <v>7</v>
      </c>
      <c r="C54" t="s">
        <v>132</v>
      </c>
      <c r="D54">
        <v>0</v>
      </c>
      <c r="E54" s="10" t="s">
        <v>19</v>
      </c>
    </row>
    <row r="55" spans="1:5" x14ac:dyDescent="0.25">
      <c r="A55" t="s">
        <v>99</v>
      </c>
      <c r="B55">
        <v>0</v>
      </c>
      <c r="C55" t="s">
        <v>133</v>
      </c>
      <c r="D55">
        <v>0</v>
      </c>
      <c r="E55" s="10" t="s">
        <v>20</v>
      </c>
    </row>
    <row r="56" spans="1:5" x14ac:dyDescent="0.25">
      <c r="A56" t="s">
        <v>100</v>
      </c>
      <c r="B56">
        <v>8</v>
      </c>
      <c r="C56" t="s">
        <v>134</v>
      </c>
      <c r="D56">
        <v>0</v>
      </c>
      <c r="E56" s="10" t="s">
        <v>21</v>
      </c>
    </row>
    <row r="57" spans="1:5" x14ac:dyDescent="0.25">
      <c r="A57" t="s">
        <v>101</v>
      </c>
      <c r="B57">
        <v>2</v>
      </c>
      <c r="C57" t="s">
        <v>135</v>
      </c>
      <c r="D57">
        <v>0</v>
      </c>
      <c r="E57" s="10" t="s">
        <v>22</v>
      </c>
    </row>
    <row r="58" spans="1:5" x14ac:dyDescent="0.25">
      <c r="B58">
        <f>SUM(B52:B57)</f>
        <v>19</v>
      </c>
      <c r="D58">
        <f>SUM(D52:D57)</f>
        <v>2</v>
      </c>
    </row>
    <row r="59" spans="1:5" x14ac:dyDescent="0.25">
      <c r="A59" t="s">
        <v>53</v>
      </c>
    </row>
    <row r="60" spans="1:5" x14ac:dyDescent="0.25">
      <c r="A60" t="s">
        <v>137</v>
      </c>
      <c r="B60">
        <f>B57+B52+D52</f>
        <v>4</v>
      </c>
      <c r="C60" t="s">
        <v>108</v>
      </c>
      <c r="D60">
        <v>4</v>
      </c>
    </row>
    <row r="61" spans="1:5" x14ac:dyDescent="0.25">
      <c r="A61" t="s">
        <v>138</v>
      </c>
      <c r="B61">
        <f>B52+B53+D53</f>
        <v>4</v>
      </c>
      <c r="C61" t="s">
        <v>108</v>
      </c>
      <c r="D61">
        <v>4</v>
      </c>
    </row>
    <row r="62" spans="1:5" x14ac:dyDescent="0.25">
      <c r="A62" t="s">
        <v>139</v>
      </c>
      <c r="B62">
        <f>B53+B54+D54</f>
        <v>7</v>
      </c>
      <c r="C62" t="s">
        <v>108</v>
      </c>
      <c r="D62">
        <v>7</v>
      </c>
    </row>
    <row r="63" spans="1:5" x14ac:dyDescent="0.25">
      <c r="A63" t="s">
        <v>140</v>
      </c>
      <c r="B63">
        <f>B54+B55+D55</f>
        <v>7</v>
      </c>
      <c r="C63" t="s">
        <v>108</v>
      </c>
      <c r="D63">
        <v>7</v>
      </c>
    </row>
    <row r="64" spans="1:5" x14ac:dyDescent="0.25">
      <c r="A64" t="s">
        <v>141</v>
      </c>
      <c r="B64">
        <f>B55+B56+D56</f>
        <v>8</v>
      </c>
      <c r="C64" t="s">
        <v>108</v>
      </c>
      <c r="D64">
        <v>8</v>
      </c>
    </row>
    <row r="65" spans="1:4" x14ac:dyDescent="0.25">
      <c r="A65" t="s">
        <v>142</v>
      </c>
      <c r="B65">
        <f>B57+B56+D57</f>
        <v>10</v>
      </c>
      <c r="C65" t="s">
        <v>108</v>
      </c>
      <c r="D65">
        <v>10</v>
      </c>
    </row>
    <row r="66" spans="1:4" x14ac:dyDescent="0.25">
      <c r="A66" t="s">
        <v>180</v>
      </c>
      <c r="B66">
        <f>D58*4</f>
        <v>8</v>
      </c>
      <c r="C66" t="s">
        <v>47</v>
      </c>
      <c r="D66">
        <f>(B58*8+D58*4)*0.3</f>
        <v>48</v>
      </c>
    </row>
    <row r="69" spans="1:4" x14ac:dyDescent="0.25">
      <c r="A69" t="s">
        <v>48</v>
      </c>
      <c r="B69">
        <f>160*B58+120*D58</f>
        <v>3280</v>
      </c>
    </row>
    <row r="71" spans="1:4" x14ac:dyDescent="0.25">
      <c r="A71"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topLeftCell="A10" workbookViewId="0">
      <selection activeCell="E27" sqref="E27"/>
    </sheetView>
  </sheetViews>
  <sheetFormatPr defaultRowHeight="15" x14ac:dyDescent="0.25"/>
  <cols>
    <col min="1" max="1" width="2.28515625" customWidth="1"/>
    <col min="2" max="2" width="6.28515625" bestFit="1" customWidth="1"/>
    <col min="3" max="3" width="21.85546875" bestFit="1" customWidth="1"/>
    <col min="4" max="4" width="6.140625" customWidth="1"/>
    <col min="5" max="5" width="12.7109375" bestFit="1" customWidth="1"/>
    <col min="6" max="6" width="10.85546875" bestFit="1" customWidth="1"/>
    <col min="7" max="8" width="12" bestFit="1" customWidth="1"/>
  </cols>
  <sheetData>
    <row r="1" spans="1:8" x14ac:dyDescent="0.25">
      <c r="A1" s="11" t="s">
        <v>56</v>
      </c>
    </row>
    <row r="2" spans="1:8" x14ac:dyDescent="0.25">
      <c r="A2" s="11" t="s">
        <v>210</v>
      </c>
    </row>
    <row r="3" spans="1:8" x14ac:dyDescent="0.25">
      <c r="A3" s="11" t="s">
        <v>211</v>
      </c>
    </row>
    <row r="6" spans="1:8" ht="15.75" thickBot="1" x14ac:dyDescent="0.3">
      <c r="A6" t="s">
        <v>52</v>
      </c>
    </row>
    <row r="7" spans="1:8" x14ac:dyDescent="0.25">
      <c r="B7" s="22"/>
      <c r="C7" s="22"/>
      <c r="D7" s="22" t="s">
        <v>57</v>
      </c>
      <c r="E7" s="22" t="s">
        <v>59</v>
      </c>
      <c r="F7" s="22" t="s">
        <v>60</v>
      </c>
      <c r="G7" s="22" t="s">
        <v>85</v>
      </c>
      <c r="H7" s="22" t="s">
        <v>85</v>
      </c>
    </row>
    <row r="8" spans="1:8" ht="15.75" thickBot="1" x14ac:dyDescent="0.3">
      <c r="B8" s="23" t="s">
        <v>50</v>
      </c>
      <c r="C8" s="23" t="s">
        <v>51</v>
      </c>
      <c r="D8" s="23" t="s">
        <v>58</v>
      </c>
      <c r="E8" s="23" t="s">
        <v>3</v>
      </c>
      <c r="F8" s="23" t="s">
        <v>84</v>
      </c>
      <c r="G8" s="23" t="s">
        <v>86</v>
      </c>
      <c r="H8" s="23" t="s">
        <v>87</v>
      </c>
    </row>
    <row r="9" spans="1:8" x14ac:dyDescent="0.25">
      <c r="B9" s="20" t="s">
        <v>79</v>
      </c>
      <c r="C9" s="20" t="s">
        <v>212</v>
      </c>
      <c r="D9" s="20">
        <v>4500</v>
      </c>
      <c r="E9" s="20">
        <v>0</v>
      </c>
      <c r="F9" s="20">
        <v>20</v>
      </c>
      <c r="G9" s="20">
        <v>1E+30</v>
      </c>
      <c r="H9" s="20">
        <v>0.66666666666692098</v>
      </c>
    </row>
    <row r="10" spans="1:8" x14ac:dyDescent="0.25">
      <c r="B10" s="20" t="s">
        <v>213</v>
      </c>
      <c r="C10" s="20" t="s">
        <v>214</v>
      </c>
      <c r="D10" s="20">
        <v>0</v>
      </c>
      <c r="E10" s="20">
        <v>-0.66666666666692098</v>
      </c>
      <c r="F10" s="20">
        <v>21</v>
      </c>
      <c r="G10" s="20">
        <v>0.66666666666692098</v>
      </c>
      <c r="H10" s="20">
        <v>1E+30</v>
      </c>
    </row>
    <row r="11" spans="1:8" x14ac:dyDescent="0.25">
      <c r="B11" s="20" t="s">
        <v>215</v>
      </c>
      <c r="C11" s="20" t="s">
        <v>216</v>
      </c>
      <c r="D11" s="20">
        <v>0</v>
      </c>
      <c r="E11" s="20">
        <v>-6.3333333333330835</v>
      </c>
      <c r="F11" s="20">
        <v>12</v>
      </c>
      <c r="G11" s="20">
        <v>6.3333333333330835</v>
      </c>
      <c r="H11" s="20">
        <v>1E+30</v>
      </c>
    </row>
    <row r="12" spans="1:8" x14ac:dyDescent="0.25">
      <c r="B12" s="20" t="s">
        <v>217</v>
      </c>
      <c r="C12" s="20" t="s">
        <v>218</v>
      </c>
      <c r="D12" s="20">
        <v>0</v>
      </c>
      <c r="E12" s="20">
        <v>-7.333333333333079</v>
      </c>
      <c r="F12" s="20">
        <v>15</v>
      </c>
      <c r="G12" s="20">
        <v>7.333333333333079</v>
      </c>
      <c r="H12" s="20">
        <v>1E+30</v>
      </c>
    </row>
    <row r="13" spans="1:8" x14ac:dyDescent="0.25">
      <c r="B13" s="20" t="s">
        <v>219</v>
      </c>
      <c r="C13" s="20" t="s">
        <v>220</v>
      </c>
      <c r="D13" s="20">
        <v>4500</v>
      </c>
      <c r="E13" s="20">
        <v>0</v>
      </c>
      <c r="F13" s="20">
        <v>24</v>
      </c>
      <c r="G13" s="20">
        <v>1E+30</v>
      </c>
      <c r="H13" s="20">
        <v>2.6666666666661629</v>
      </c>
    </row>
    <row r="14" spans="1:8" x14ac:dyDescent="0.25">
      <c r="B14" s="20" t="s">
        <v>221</v>
      </c>
      <c r="C14" s="20" t="s">
        <v>222</v>
      </c>
      <c r="D14" s="20">
        <v>0</v>
      </c>
      <c r="E14" s="20">
        <v>-2.6666666666661625</v>
      </c>
      <c r="F14" s="20">
        <v>18</v>
      </c>
      <c r="G14" s="20">
        <v>2.6666666666661625</v>
      </c>
      <c r="H14" s="20">
        <v>1E+30</v>
      </c>
    </row>
    <row r="15" spans="1:8" x14ac:dyDescent="0.25">
      <c r="B15" s="20" t="s">
        <v>160</v>
      </c>
      <c r="C15" s="20" t="s">
        <v>223</v>
      </c>
      <c r="D15" s="20">
        <v>0</v>
      </c>
      <c r="E15" s="20">
        <v>-0.4999999999996213</v>
      </c>
      <c r="F15" s="20">
        <v>-1</v>
      </c>
      <c r="G15" s="20">
        <v>0.4999999999996213</v>
      </c>
      <c r="H15" s="20">
        <v>1E+30</v>
      </c>
    </row>
    <row r="16" spans="1:8" x14ac:dyDescent="0.25">
      <c r="B16" s="20" t="s">
        <v>55</v>
      </c>
      <c r="C16" s="20" t="s">
        <v>223</v>
      </c>
      <c r="D16" s="20">
        <v>1999.9999999923441</v>
      </c>
      <c r="E16" s="20">
        <v>0</v>
      </c>
      <c r="F16" s="20">
        <v>-1</v>
      </c>
      <c r="G16" s="20">
        <v>9.9999999999966144E-2</v>
      </c>
      <c r="H16" s="20">
        <v>0.4999999999994309</v>
      </c>
    </row>
    <row r="17" spans="1:8" x14ac:dyDescent="0.25">
      <c r="B17" s="20" t="s">
        <v>150</v>
      </c>
      <c r="C17" s="20" t="s">
        <v>223</v>
      </c>
      <c r="D17" s="20">
        <v>0</v>
      </c>
      <c r="E17" s="20">
        <v>-0.99999999999999967</v>
      </c>
      <c r="F17" s="20">
        <v>-1</v>
      </c>
      <c r="G17" s="20">
        <v>0.99999999999999967</v>
      </c>
      <c r="H17" s="20">
        <v>1E+30</v>
      </c>
    </row>
    <row r="18" spans="1:8" ht="15.75" thickBot="1" x14ac:dyDescent="0.3">
      <c r="B18" s="19" t="s">
        <v>162</v>
      </c>
      <c r="C18" s="19" t="s">
        <v>224</v>
      </c>
      <c r="D18" s="19">
        <v>10500.00000000955</v>
      </c>
      <c r="E18" s="19">
        <v>0</v>
      </c>
      <c r="F18" s="19">
        <v>-1</v>
      </c>
      <c r="G18" s="19">
        <v>0.3333333333330803</v>
      </c>
      <c r="H18" s="19">
        <v>0.13333333333326294</v>
      </c>
    </row>
    <row r="20" spans="1:8" ht="15.75" thickBot="1" x14ac:dyDescent="0.3">
      <c r="A20" t="s">
        <v>53</v>
      </c>
    </row>
    <row r="21" spans="1:8" x14ac:dyDescent="0.25">
      <c r="B21" s="22"/>
      <c r="C21" s="22"/>
      <c r="D21" s="22" t="s">
        <v>57</v>
      </c>
      <c r="E21" s="22" t="s">
        <v>88</v>
      </c>
      <c r="F21" s="22" t="s">
        <v>90</v>
      </c>
      <c r="G21" s="22" t="s">
        <v>85</v>
      </c>
      <c r="H21" s="22" t="s">
        <v>85</v>
      </c>
    </row>
    <row r="22" spans="1:8" ht="15.75" thickBot="1" x14ac:dyDescent="0.3">
      <c r="B22" s="23" t="s">
        <v>50</v>
      </c>
      <c r="C22" s="23" t="s">
        <v>51</v>
      </c>
      <c r="D22" s="23" t="s">
        <v>58</v>
      </c>
      <c r="E22" s="23" t="s">
        <v>89</v>
      </c>
      <c r="F22" s="23" t="s">
        <v>91</v>
      </c>
      <c r="G22" s="23" t="s">
        <v>86</v>
      </c>
      <c r="H22" s="23" t="s">
        <v>87</v>
      </c>
    </row>
    <row r="23" spans="1:8" x14ac:dyDescent="0.25">
      <c r="B23" s="20" t="s">
        <v>225</v>
      </c>
      <c r="C23" s="20" t="s">
        <v>25</v>
      </c>
      <c r="D23" s="20">
        <v>4500</v>
      </c>
      <c r="E23" s="20">
        <v>1.6666666666669174</v>
      </c>
      <c r="F23" s="20">
        <v>0</v>
      </c>
      <c r="G23" s="20">
        <v>2100</v>
      </c>
      <c r="H23" s="20">
        <v>599.99999999693011</v>
      </c>
    </row>
    <row r="24" spans="1:8" x14ac:dyDescent="0.25">
      <c r="B24" s="20" t="s">
        <v>226</v>
      </c>
      <c r="C24" s="20" t="s">
        <v>26</v>
      </c>
      <c r="D24" s="20">
        <v>4500</v>
      </c>
      <c r="E24" s="20">
        <v>3.3333333333338375</v>
      </c>
      <c r="F24" s="20">
        <v>0</v>
      </c>
      <c r="G24" s="20">
        <v>599.99999999761235</v>
      </c>
      <c r="H24" s="20">
        <v>1E+30</v>
      </c>
    </row>
    <row r="25" spans="1:8" x14ac:dyDescent="0.25">
      <c r="B25" s="20" t="s">
        <v>227</v>
      </c>
      <c r="C25" s="20" t="s">
        <v>27</v>
      </c>
      <c r="D25" s="20">
        <v>0</v>
      </c>
      <c r="E25" s="20">
        <v>0</v>
      </c>
      <c r="F25" s="20">
        <v>0</v>
      </c>
      <c r="G25" s="20">
        <v>1E+30</v>
      </c>
      <c r="H25" s="20">
        <v>3500.000000002387</v>
      </c>
    </row>
    <row r="26" spans="1:8" x14ac:dyDescent="0.25">
      <c r="B26" s="20" t="s">
        <v>228</v>
      </c>
      <c r="C26" s="20" t="s">
        <v>28</v>
      </c>
      <c r="D26" s="20">
        <v>4500</v>
      </c>
      <c r="E26" s="20">
        <v>18.333333333333083</v>
      </c>
      <c r="F26" s="20">
        <v>4500</v>
      </c>
      <c r="G26" s="20">
        <v>599.99999999693011</v>
      </c>
      <c r="H26" s="20">
        <v>2100</v>
      </c>
    </row>
    <row r="27" spans="1:8" ht="15.75" thickBot="1" x14ac:dyDescent="0.3">
      <c r="B27" s="19" t="s">
        <v>229</v>
      </c>
      <c r="C27" s="19" t="s">
        <v>29</v>
      </c>
      <c r="D27" s="19">
        <v>4500</v>
      </c>
      <c r="E27" s="19">
        <v>20.666666666666163</v>
      </c>
      <c r="F27" s="19">
        <v>4500</v>
      </c>
      <c r="G27" s="19">
        <v>1E+30</v>
      </c>
      <c r="H27" s="19">
        <v>599.99999999761235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34" zoomScale="90" zoomScaleNormal="90" workbookViewId="0">
      <selection activeCell="A49" sqref="A49"/>
    </sheetView>
  </sheetViews>
  <sheetFormatPr defaultRowHeight="15" x14ac:dyDescent="0.25"/>
  <cols>
    <col min="1" max="1" width="33.7109375" bestFit="1" customWidth="1"/>
  </cols>
  <sheetData>
    <row r="1" spans="1:4" x14ac:dyDescent="0.25">
      <c r="A1" s="11" t="s">
        <v>24</v>
      </c>
    </row>
    <row r="2" spans="1:4" x14ac:dyDescent="0.25">
      <c r="A2" t="s">
        <v>230</v>
      </c>
    </row>
    <row r="3" spans="1:4" x14ac:dyDescent="0.25">
      <c r="A3" t="s">
        <v>31</v>
      </c>
    </row>
    <row r="4" spans="1:4" x14ac:dyDescent="0.25">
      <c r="B4" s="12" t="s">
        <v>25</v>
      </c>
      <c r="C4" s="12" t="s">
        <v>26</v>
      </c>
      <c r="D4" s="12" t="s">
        <v>27</v>
      </c>
    </row>
    <row r="5" spans="1:4" x14ac:dyDescent="0.25">
      <c r="A5" t="s">
        <v>28</v>
      </c>
      <c r="B5">
        <v>10</v>
      </c>
      <c r="C5">
        <v>9</v>
      </c>
      <c r="D5">
        <v>18</v>
      </c>
    </row>
    <row r="6" spans="1:4" x14ac:dyDescent="0.25">
      <c r="A6" t="s">
        <v>29</v>
      </c>
      <c r="B6">
        <v>15</v>
      </c>
      <c r="C6">
        <v>6</v>
      </c>
      <c r="D6">
        <v>12</v>
      </c>
    </row>
    <row r="8" spans="1:4" x14ac:dyDescent="0.25">
      <c r="A8" t="s">
        <v>32</v>
      </c>
      <c r="B8">
        <v>2400</v>
      </c>
      <c r="C8">
        <v>1800</v>
      </c>
      <c r="D8">
        <v>1400</v>
      </c>
    </row>
    <row r="10" spans="1:4" x14ac:dyDescent="0.25">
      <c r="A10" t="s">
        <v>30</v>
      </c>
      <c r="B10">
        <v>30</v>
      </c>
    </row>
    <row r="11" spans="1:4" x14ac:dyDescent="0.25">
      <c r="A11" t="s">
        <v>33</v>
      </c>
      <c r="B11">
        <v>0.3</v>
      </c>
    </row>
    <row r="12" spans="1:4" x14ac:dyDescent="0.25">
      <c r="A12" t="s">
        <v>34</v>
      </c>
      <c r="B12">
        <v>0.2</v>
      </c>
    </row>
    <row r="14" spans="1:4" x14ac:dyDescent="0.25">
      <c r="B14" s="12" t="s">
        <v>35</v>
      </c>
    </row>
    <row r="15" spans="1:4" x14ac:dyDescent="0.25">
      <c r="A15" s="13" t="s">
        <v>28</v>
      </c>
      <c r="B15" s="9">
        <v>4500</v>
      </c>
    </row>
    <row r="16" spans="1:4" x14ac:dyDescent="0.25">
      <c r="A16" s="13" t="s">
        <v>29</v>
      </c>
      <c r="B16" s="9">
        <v>4500</v>
      </c>
    </row>
    <row r="19" spans="1:7" x14ac:dyDescent="0.25">
      <c r="A19" t="s">
        <v>45</v>
      </c>
    </row>
    <row r="21" spans="1:7" x14ac:dyDescent="0.25">
      <c r="B21" s="12" t="s">
        <v>25</v>
      </c>
      <c r="C21" s="12" t="s">
        <v>26</v>
      </c>
      <c r="D21" s="12" t="s">
        <v>27</v>
      </c>
    </row>
    <row r="22" spans="1:7" x14ac:dyDescent="0.25">
      <c r="A22" t="s">
        <v>28</v>
      </c>
      <c r="B22">
        <v>4500</v>
      </c>
      <c r="C22">
        <v>0</v>
      </c>
      <c r="D22">
        <v>0</v>
      </c>
      <c r="E22">
        <f>SUM(B22:D22)</f>
        <v>4500</v>
      </c>
      <c r="F22" t="s">
        <v>47</v>
      </c>
      <c r="G22">
        <v>4500</v>
      </c>
    </row>
    <row r="23" spans="1:7" x14ac:dyDescent="0.25">
      <c r="A23" t="s">
        <v>29</v>
      </c>
      <c r="B23">
        <v>0</v>
      </c>
      <c r="C23">
        <v>4500</v>
      </c>
      <c r="D23">
        <v>0</v>
      </c>
      <c r="E23">
        <f>SUM(B23:D23)</f>
        <v>4500</v>
      </c>
      <c r="F23" t="s">
        <v>47</v>
      </c>
      <c r="G23">
        <v>4500</v>
      </c>
    </row>
    <row r="24" spans="1:7" x14ac:dyDescent="0.25">
      <c r="B24">
        <f>SUMPRODUCT(B5:B6,B22:B23)</f>
        <v>45000</v>
      </c>
      <c r="C24">
        <f t="shared" ref="C24:D24" si="0">SUMPRODUCT(C5:C6,C22:C23)</f>
        <v>27000</v>
      </c>
      <c r="D24">
        <f t="shared" si="0"/>
        <v>0</v>
      </c>
    </row>
    <row r="25" spans="1:7" x14ac:dyDescent="0.25">
      <c r="B25">
        <f>SUM(B22:B23)</f>
        <v>4500</v>
      </c>
      <c r="C25">
        <f t="shared" ref="C25:D25" si="1">SUM(C22:C23)</f>
        <v>4500</v>
      </c>
      <c r="D25">
        <f t="shared" si="1"/>
        <v>0</v>
      </c>
      <c r="E25" t="s">
        <v>206</v>
      </c>
      <c r="F25">
        <f>SUM(B22:D23)</f>
        <v>9000</v>
      </c>
    </row>
    <row r="26" spans="1:7" x14ac:dyDescent="0.25">
      <c r="B26" t="s">
        <v>47</v>
      </c>
      <c r="C26" t="s">
        <v>47</v>
      </c>
      <c r="D26" t="s">
        <v>47</v>
      </c>
      <c r="E26" t="s">
        <v>207</v>
      </c>
      <c r="F26">
        <f>F25*B10</f>
        <v>270000</v>
      </c>
    </row>
    <row r="28" spans="1:7" x14ac:dyDescent="0.25">
      <c r="A28" t="s">
        <v>204</v>
      </c>
      <c r="B28">
        <v>0</v>
      </c>
      <c r="C28">
        <v>1999.9999999923448</v>
      </c>
      <c r="D28">
        <v>0</v>
      </c>
    </row>
    <row r="30" spans="1:7" x14ac:dyDescent="0.25">
      <c r="A30" t="s">
        <v>205</v>
      </c>
      <c r="B30">
        <v>10500.00000000955</v>
      </c>
    </row>
    <row r="32" spans="1:7" x14ac:dyDescent="0.25">
      <c r="A32" t="s">
        <v>208</v>
      </c>
      <c r="B32">
        <f>B8+B28*$B$11+$B$30*$B$12</f>
        <v>4500.0000000019099</v>
      </c>
      <c r="C32">
        <f t="shared" ref="C32:D32" si="2">C8+C28*$B$11+$B$30*$B$12</f>
        <v>4499.9999999996135</v>
      </c>
      <c r="D32">
        <f t="shared" si="2"/>
        <v>3500.0000000019099</v>
      </c>
    </row>
    <row r="34" spans="1:2" x14ac:dyDescent="0.25">
      <c r="A34" t="s">
        <v>48</v>
      </c>
      <c r="B34">
        <f>SUM(B24:D24,B28:D28,B30)</f>
        <v>84500.000000001892</v>
      </c>
    </row>
    <row r="36" spans="1:2" x14ac:dyDescent="0.25">
      <c r="A36" t="s">
        <v>209</v>
      </c>
      <c r="B36">
        <f>F26-B34</f>
        <v>185499.99999999811</v>
      </c>
    </row>
    <row r="38" spans="1:2" x14ac:dyDescent="0.25">
      <c r="A38" t="s">
        <v>231</v>
      </c>
    </row>
    <row r="39" spans="1:2" x14ac:dyDescent="0.25">
      <c r="A39" t="s">
        <v>232</v>
      </c>
    </row>
    <row r="40" spans="1:2" x14ac:dyDescent="0.25">
      <c r="A40" t="s">
        <v>233</v>
      </c>
    </row>
    <row r="42" spans="1:2" x14ac:dyDescent="0.25">
      <c r="A42" t="s">
        <v>234</v>
      </c>
    </row>
    <row r="43" spans="1:2" x14ac:dyDescent="0.25">
      <c r="A43" t="s">
        <v>235</v>
      </c>
    </row>
    <row r="45" spans="1:2" x14ac:dyDescent="0.25">
      <c r="A45" t="s">
        <v>236</v>
      </c>
    </row>
    <row r="46" spans="1:2" x14ac:dyDescent="0.25">
      <c r="A46" t="s">
        <v>237</v>
      </c>
    </row>
    <row r="47" spans="1:2" x14ac:dyDescent="0.25">
      <c r="A47" s="24"/>
    </row>
    <row r="48" spans="1:2" x14ac:dyDescent="0.25">
      <c r="A48" s="24"/>
    </row>
    <row r="49" spans="1:1" x14ac:dyDescent="0.25">
      <c r="A49"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showGridLines="0" workbookViewId="0"/>
  </sheetViews>
  <sheetFormatPr defaultRowHeight="15" x14ac:dyDescent="0.25"/>
  <cols>
    <col min="1" max="1" width="2.28515625" customWidth="1"/>
    <col min="2" max="2" width="4.42578125" customWidth="1"/>
    <col min="3" max="3" width="6.28515625" customWidth="1"/>
    <col min="4" max="4" width="10" bestFit="1" customWidth="1"/>
    <col min="5" max="5" width="8.28515625" customWidth="1"/>
    <col min="6" max="6" width="6.42578125" customWidth="1"/>
    <col min="7" max="7" width="5.42578125" customWidth="1"/>
  </cols>
  <sheetData>
    <row r="1" spans="1:7" x14ac:dyDescent="0.25">
      <c r="A1" s="11" t="s">
        <v>245</v>
      </c>
    </row>
    <row r="2" spans="1:7" x14ac:dyDescent="0.25">
      <c r="A2" s="11" t="s">
        <v>246</v>
      </c>
    </row>
    <row r="3" spans="1:7" x14ac:dyDescent="0.25">
      <c r="A3" s="11" t="s">
        <v>252</v>
      </c>
    </row>
    <row r="6" spans="1:7" ht="15.75" thickBot="1" x14ac:dyDescent="0.3">
      <c r="A6" t="s">
        <v>247</v>
      </c>
    </row>
    <row r="7" spans="1:7" ht="15.75" thickBot="1" x14ac:dyDescent="0.3">
      <c r="B7" s="26" t="s">
        <v>50</v>
      </c>
      <c r="C7" s="26" t="s">
        <v>51</v>
      </c>
      <c r="D7" s="26" t="s">
        <v>248</v>
      </c>
      <c r="E7" s="26" t="s">
        <v>249</v>
      </c>
      <c r="F7" s="26" t="s">
        <v>250</v>
      </c>
      <c r="G7" s="26" t="s">
        <v>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Sensitivity Report 1</vt:lpstr>
      <vt:lpstr>Ad Budget</vt:lpstr>
      <vt:lpstr>Sensitivity Report 3</vt:lpstr>
      <vt:lpstr>Sensitivity Report 2</vt:lpstr>
      <vt:lpstr>Sensitivity Report 4</vt:lpstr>
      <vt:lpstr>Smalltown Police</vt:lpstr>
      <vt:lpstr>Sensitivity Report 5</vt:lpstr>
      <vt:lpstr>Toy Company</vt:lpstr>
      <vt:lpstr>Feasibility Report 1</vt:lpstr>
      <vt:lpstr>Risk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Murphy</dc:creator>
  <cp:lastModifiedBy>hp</cp:lastModifiedBy>
  <dcterms:created xsi:type="dcterms:W3CDTF">2022-01-18T03:15:28Z</dcterms:created>
  <dcterms:modified xsi:type="dcterms:W3CDTF">2022-01-27T05:53:42Z</dcterms:modified>
</cp:coreProperties>
</file>