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9690" windowHeight="7425" firstSheet="2" activeTab="4"/>
  </bookViews>
  <sheets>
    <sheet name="Answer Report 1" sheetId="5" r:id="rId1"/>
    <sheet name="Investment Projects 6.40" sheetId="1" r:id="rId2"/>
    <sheet name="Answer Report 3" sheetId="17" r:id="rId3"/>
    <sheet name="Answer Report 5" sheetId="18" r:id="rId4"/>
    <sheet name="Warehouses 6.50" sheetId="2" r:id="rId5"/>
    <sheet name="Answer Report 2" sheetId="16" r:id="rId6"/>
    <sheet name="Newsome Construction 6.81" sheetId="3" r:id="rId7"/>
    <sheet name="Answer Report 4" sheetId="13" r:id="rId8"/>
    <sheet name="Hospitals 6.83" sheetId="4" r:id="rId9"/>
    <sheet name="Hospitals 6.83_STS" sheetId="14" state="veryHidden" r:id="rId10"/>
    <sheet name="STS_1" sheetId="15" r:id="rId11"/>
  </sheets>
  <definedNames>
    <definedName name="ChartData" localSheetId="10">STS_1!$K$5:$K$12</definedName>
    <definedName name="InputValues" localSheetId="10">STS_1!$A$5:$A$12</definedName>
    <definedName name="OutputAddresses" localSheetId="10">STS_1!$B$4</definedName>
    <definedName name="OutputValues" localSheetId="10">STS_1!$B$5:$B$12</definedName>
    <definedName name="solver_adj" localSheetId="8" hidden="1">'Hospitals 6.83'!$K$33:$K$41</definedName>
    <definedName name="solver_adj" localSheetId="1" hidden="1">'Investment Projects 6.40'!$B$15:$M$15</definedName>
    <definedName name="solver_adj" localSheetId="6" hidden="1">'Newsome Construction 6.81'!$B$12:$E$14</definedName>
    <definedName name="solver_adj" localSheetId="4" hidden="1">'Warehouses 6.50'!$B$16:$F$19</definedName>
    <definedName name="solver_cvg" localSheetId="8" hidden="1">0.0001</definedName>
    <definedName name="solver_cvg" localSheetId="1" hidden="1">0.0001</definedName>
    <definedName name="solver_cvg" localSheetId="6" hidden="1">0.0001</definedName>
    <definedName name="solver_cvg" localSheetId="4" hidden="1">0.0001</definedName>
    <definedName name="solver_drv" localSheetId="8" hidden="1">1</definedName>
    <definedName name="solver_drv" localSheetId="1" hidden="1">2</definedName>
    <definedName name="solver_drv" localSheetId="6" hidden="1">1</definedName>
    <definedName name="solver_drv" localSheetId="4" hidden="1">2</definedName>
    <definedName name="solver_eng" localSheetId="8" hidden="1">2</definedName>
    <definedName name="solver_eng" localSheetId="1" hidden="1">2</definedName>
    <definedName name="solver_eng" localSheetId="6" hidden="1">2</definedName>
    <definedName name="solver_eng" localSheetId="4" hidden="1">1</definedName>
    <definedName name="solver_est" localSheetId="8" hidden="1">1</definedName>
    <definedName name="solver_est" localSheetId="1" hidden="1">1</definedName>
    <definedName name="solver_est" localSheetId="6" hidden="1">1</definedName>
    <definedName name="solver_est" localSheetId="4" hidden="1">1</definedName>
    <definedName name="solver_itr" localSheetId="8" hidden="1">2147483647</definedName>
    <definedName name="solver_itr" localSheetId="1" hidden="1">2147483647</definedName>
    <definedName name="solver_itr" localSheetId="6" hidden="1">2147483647</definedName>
    <definedName name="solver_itr" localSheetId="4" hidden="1">2147483647</definedName>
    <definedName name="solver_lhs0" localSheetId="4" hidden="1">'Warehouses 6.50'!$C$21:$E$21</definedName>
    <definedName name="solver_lhs1" localSheetId="8" hidden="1">'Hospitals 6.83'!$K$33:$K$41</definedName>
    <definedName name="solver_lhs1" localSheetId="1" hidden="1">'Investment Projects 6.40'!$B$15:$M$15</definedName>
    <definedName name="solver_lhs1" localSheetId="6" hidden="1">'Newsome Construction 6.81'!$B$12:$E$14</definedName>
    <definedName name="solver_lhs1" localSheetId="4" hidden="1">'Warehouses 6.50'!$B$16:$B$19</definedName>
    <definedName name="solver_lhs2" localSheetId="8" hidden="1">'Hospitals 6.83'!$K$43</definedName>
    <definedName name="solver_lhs2" localSheetId="1" hidden="1">'Investment Projects 6.40'!$N$15:$N$19</definedName>
    <definedName name="solver_lhs2" localSheetId="6" hidden="1">'Newsome Construction 6.81'!$B$15:$D$15</definedName>
    <definedName name="solver_lhs2" localSheetId="4" hidden="1">'Warehouses 6.50'!$C$16:$E$19</definedName>
    <definedName name="solver_lhs3" localSheetId="1" hidden="1">'Investment Projects 6.40'!$B$15</definedName>
    <definedName name="solver_lhs3" localSheetId="6" hidden="1">'Newsome Construction 6.81'!$B$24:$E$24</definedName>
    <definedName name="solver_lhs3" localSheetId="4" hidden="1">'Warehouses 6.50'!$C$21:$E$21</definedName>
    <definedName name="solver_lhs4" localSheetId="1" hidden="1">'Investment Projects 6.40'!$B$15:$M$19</definedName>
    <definedName name="solver_lhs4" localSheetId="6" hidden="1">'Newsome Construction 6.81'!$F$21</definedName>
    <definedName name="solver_lhs4" localSheetId="4" hidden="1">'Warehouses 6.50'!$H$16:$H$19</definedName>
    <definedName name="solver_lhs5" localSheetId="1" hidden="1">'Investment Projects 6.40'!$N$15:$N$19</definedName>
    <definedName name="solver_lhs5" localSheetId="6" hidden="1">'Newsome Construction 6.81'!$F$22</definedName>
    <definedName name="solver_lhs5" localSheetId="4" hidden="1">'Warehouses 6.50'!$H$22</definedName>
    <definedName name="solver_lhs6" localSheetId="1" hidden="1">'Investment Projects 6.40'!$N$15:$N$19</definedName>
    <definedName name="solver_lhs6" localSheetId="6" hidden="1">'Newsome Construction 6.81'!$F$23</definedName>
    <definedName name="solver_lhs6" localSheetId="4" hidden="1">'Warehouses 6.50'!$H$23</definedName>
    <definedName name="solver_lhs7" localSheetId="4" hidden="1">'Warehouses 6.50'!$H$24</definedName>
    <definedName name="solver_mip" localSheetId="8" hidden="1">2147483647</definedName>
    <definedName name="solver_mip" localSheetId="1" hidden="1">2147483647</definedName>
    <definedName name="solver_mip" localSheetId="6" hidden="1">2147483647</definedName>
    <definedName name="solver_mip" localSheetId="4" hidden="1">2147483647</definedName>
    <definedName name="solver_mni" localSheetId="8" hidden="1">30</definedName>
    <definedName name="solver_mni" localSheetId="1" hidden="1">30</definedName>
    <definedName name="solver_mni" localSheetId="6" hidden="1">30</definedName>
    <definedName name="solver_mni" localSheetId="4" hidden="1">30</definedName>
    <definedName name="solver_mrt" localSheetId="8" hidden="1">0.075</definedName>
    <definedName name="solver_mrt" localSheetId="1" hidden="1">0.075</definedName>
    <definedName name="solver_mrt" localSheetId="6" hidden="1">0.075</definedName>
    <definedName name="solver_mrt" localSheetId="4" hidden="1">0.075</definedName>
    <definedName name="solver_msl" localSheetId="8" hidden="1">2</definedName>
    <definedName name="solver_msl" localSheetId="1" hidden="1">2</definedName>
    <definedName name="solver_msl" localSheetId="6" hidden="1">2</definedName>
    <definedName name="solver_msl" localSheetId="4" hidden="1">1</definedName>
    <definedName name="solver_neg" localSheetId="8" hidden="1">1</definedName>
    <definedName name="solver_neg" localSheetId="1" hidden="1">1</definedName>
    <definedName name="solver_neg" localSheetId="6" hidden="1">1</definedName>
    <definedName name="solver_neg" localSheetId="4" hidden="1">1</definedName>
    <definedName name="solver_nod" localSheetId="8" hidden="1">2147483647</definedName>
    <definedName name="solver_nod" localSheetId="1" hidden="1">2147483647</definedName>
    <definedName name="solver_nod" localSheetId="6" hidden="1">2147483647</definedName>
    <definedName name="solver_nod" localSheetId="4" hidden="1">2147483647</definedName>
    <definedName name="solver_num" localSheetId="8" hidden="1">2</definedName>
    <definedName name="solver_num" localSheetId="1" hidden="1">2</definedName>
    <definedName name="solver_num" localSheetId="6" hidden="1">6</definedName>
    <definedName name="solver_num" localSheetId="4" hidden="1">7</definedName>
    <definedName name="solver_nwt" localSheetId="8" hidden="1">1</definedName>
    <definedName name="solver_nwt" localSheetId="1" hidden="1">1</definedName>
    <definedName name="solver_nwt" localSheetId="6" hidden="1">1</definedName>
    <definedName name="solver_nwt" localSheetId="4" hidden="1">1</definedName>
    <definedName name="solver_opt" localSheetId="8" hidden="1">'Hospitals 6.83'!$L$43</definedName>
    <definedName name="solver_opt" localSheetId="1" hidden="1">'Investment Projects 6.40'!$B$18</definedName>
    <definedName name="solver_opt" localSheetId="6" hidden="1">'Newsome Construction 6.81'!$B$33</definedName>
    <definedName name="solver_opt" localSheetId="4" hidden="1">'Warehouses 6.50'!$M$21</definedName>
    <definedName name="solver_pre" localSheetId="8" hidden="1">0.000001</definedName>
    <definedName name="solver_pre" localSheetId="1" hidden="1">0.000001</definedName>
    <definedName name="solver_pre" localSheetId="6" hidden="1">0.000001</definedName>
    <definedName name="solver_pre" localSheetId="4" hidden="1">0.001</definedName>
    <definedName name="solver_rbv" localSheetId="8" hidden="1">1</definedName>
    <definedName name="solver_rbv" localSheetId="1" hidden="1">2</definedName>
    <definedName name="solver_rbv" localSheetId="6" hidden="1">1</definedName>
    <definedName name="solver_rbv" localSheetId="4" hidden="1">2</definedName>
    <definedName name="solver_rel0" localSheetId="4" hidden="1">2</definedName>
    <definedName name="solver_rel1" localSheetId="8" hidden="1">5</definedName>
    <definedName name="solver_rel1" localSheetId="1" hidden="1">5</definedName>
    <definedName name="solver_rel1" localSheetId="6" hidden="1">5</definedName>
    <definedName name="solver_rel1" localSheetId="4" hidden="1">5</definedName>
    <definedName name="solver_rel2" localSheetId="8" hidden="1">2</definedName>
    <definedName name="solver_rel2" localSheetId="1" hidden="1">1</definedName>
    <definedName name="solver_rel2" localSheetId="6" hidden="1">1</definedName>
    <definedName name="solver_rel2" localSheetId="4" hidden="1">4</definedName>
    <definedName name="solver_rel3" localSheetId="1" hidden="1">2</definedName>
    <definedName name="solver_rel3" localSheetId="6" hidden="1">1</definedName>
    <definedName name="solver_rel3" localSheetId="4" hidden="1">2</definedName>
    <definedName name="solver_rel4" localSheetId="1" hidden="1">5</definedName>
    <definedName name="solver_rel4" localSheetId="6" hidden="1">1</definedName>
    <definedName name="solver_rel4" localSheetId="4" hidden="1">1</definedName>
    <definedName name="solver_rel5" localSheetId="1" hidden="1">1</definedName>
    <definedName name="solver_rel5" localSheetId="6" hidden="1">2</definedName>
    <definedName name="solver_rel5" localSheetId="4" hidden="1">3</definedName>
    <definedName name="solver_rel6" localSheetId="1" hidden="1">1</definedName>
    <definedName name="solver_rel6" localSheetId="6" hidden="1">1</definedName>
    <definedName name="solver_rel6" localSheetId="4" hidden="1">1</definedName>
    <definedName name="solver_rel7" localSheetId="4" hidden="1">3</definedName>
    <definedName name="solver_rhs0" localSheetId="4" hidden="1">'Warehouses 6.50'!$C$23:$E$23</definedName>
    <definedName name="solver_rhs1" localSheetId="8" hidden="1">binary</definedName>
    <definedName name="solver_rhs1" localSheetId="1" hidden="1">binary</definedName>
    <definedName name="solver_rhs1" localSheetId="6" hidden="1">binary</definedName>
    <definedName name="solver_rhs1" localSheetId="4" hidden="1">binary</definedName>
    <definedName name="solver_rhs2" localSheetId="8" hidden="1">'Hospitals 6.83'!$K$45</definedName>
    <definedName name="solver_rhs2" localSheetId="1" hidden="1">'Investment Projects 6.40'!$P$15:$P$19</definedName>
    <definedName name="solver_rhs2" localSheetId="6" hidden="1">'Newsome Construction 6.81'!$B$17:$D$17</definedName>
    <definedName name="solver_rhs2" localSheetId="4" hidden="1">integer</definedName>
    <definedName name="solver_rhs3" localSheetId="1" hidden="1">'Investment Projects 6.40'!$B$19</definedName>
    <definedName name="solver_rhs3" localSheetId="6" hidden="1">'Newsome Construction 6.81'!$B$26:$E$26</definedName>
    <definedName name="solver_rhs3" localSheetId="4" hidden="1">'Warehouses 6.50'!$C$23:$E$23</definedName>
    <definedName name="solver_rhs4" localSheetId="1" hidden="1">binary</definedName>
    <definedName name="solver_rhs4" localSheetId="6" hidden="1">'Newsome Construction 6.81'!$H$21</definedName>
    <definedName name="solver_rhs4" localSheetId="4" hidden="1">'Warehouses 6.50'!$J$16:$J$19</definedName>
    <definedName name="solver_rhs5" localSheetId="1" hidden="1">'Investment Projects 6.40'!$P$15:$P$19</definedName>
    <definedName name="solver_rhs5" localSheetId="6" hidden="1">'Newsome Construction 6.81'!$H$22</definedName>
    <definedName name="solver_rhs5" localSheetId="4" hidden="1">'Warehouses 6.50'!$J$22</definedName>
    <definedName name="solver_rhs6" localSheetId="1" hidden="1">'Investment Projects 6.40'!$P$15:$P$19</definedName>
    <definedName name="solver_rhs6" localSheetId="6" hidden="1">'Newsome Construction 6.81'!$H$23</definedName>
    <definedName name="solver_rhs6" localSheetId="4" hidden="1">'Warehouses 6.50'!$J$23</definedName>
    <definedName name="solver_rhs7" localSheetId="4" hidden="1">'Warehouses 6.50'!$J$24</definedName>
    <definedName name="solver_rlx" localSheetId="8" hidden="1">2</definedName>
    <definedName name="solver_rlx" localSheetId="1" hidden="1">2</definedName>
    <definedName name="solver_rlx" localSheetId="6" hidden="1">2</definedName>
    <definedName name="solver_rlx" localSheetId="4" hidden="1">2</definedName>
    <definedName name="solver_rsd" localSheetId="8" hidden="1">0</definedName>
    <definedName name="solver_rsd" localSheetId="1" hidden="1">0</definedName>
    <definedName name="solver_rsd" localSheetId="6" hidden="1">0</definedName>
    <definedName name="solver_rsd" localSheetId="4" hidden="1">0</definedName>
    <definedName name="solver_scl" localSheetId="8" hidden="1">1</definedName>
    <definedName name="solver_scl" localSheetId="1" hidden="1">2</definedName>
    <definedName name="solver_scl" localSheetId="6" hidden="1">1</definedName>
    <definedName name="solver_scl" localSheetId="4" hidden="1">2</definedName>
    <definedName name="solver_sho" localSheetId="8" hidden="1">2</definedName>
    <definedName name="solver_sho" localSheetId="1" hidden="1">2</definedName>
    <definedName name="solver_sho" localSheetId="6" hidden="1">2</definedName>
    <definedName name="solver_sho" localSheetId="4" hidden="1">2</definedName>
    <definedName name="solver_ssz" localSheetId="8" hidden="1">100</definedName>
    <definedName name="solver_ssz" localSheetId="1" hidden="1">100</definedName>
    <definedName name="solver_ssz" localSheetId="6" hidden="1">100</definedName>
    <definedName name="solver_ssz" localSheetId="4" hidden="1">100</definedName>
    <definedName name="solver_tim" localSheetId="8" hidden="1">2147483647</definedName>
    <definedName name="solver_tim" localSheetId="1" hidden="1">2147483647</definedName>
    <definedName name="solver_tim" localSheetId="6" hidden="1">2147483647</definedName>
    <definedName name="solver_tim" localSheetId="4" hidden="1">2147483647</definedName>
    <definedName name="solver_tol" localSheetId="8" hidden="1">0.01</definedName>
    <definedName name="solver_tol" localSheetId="1" hidden="1">0.01</definedName>
    <definedName name="solver_tol" localSheetId="6" hidden="1">0.01</definedName>
    <definedName name="solver_tol" localSheetId="4" hidden="1">0.01</definedName>
    <definedName name="solver_typ" localSheetId="8" hidden="1">2</definedName>
    <definedName name="solver_typ" localSheetId="1" hidden="1">1</definedName>
    <definedName name="solver_typ" localSheetId="6" hidden="1">1</definedName>
    <definedName name="solver_typ" localSheetId="4" hidden="1">2</definedName>
    <definedName name="solver_val" localSheetId="8" hidden="1">0</definedName>
    <definedName name="solver_val" localSheetId="1" hidden="1">0</definedName>
    <definedName name="solver_val" localSheetId="6" hidden="1">0</definedName>
    <definedName name="solver_val" localSheetId="4" hidden="1">0</definedName>
    <definedName name="solver_ver" localSheetId="8" hidden="1">3</definedName>
    <definedName name="solver_ver" localSheetId="1" hidden="1">3</definedName>
    <definedName name="solver_ver" localSheetId="6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F18" i="2"/>
  <c r="F19" i="2"/>
  <c r="F16" i="2"/>
  <c r="H17" i="2" l="1"/>
  <c r="H18" i="2"/>
  <c r="H19" i="2"/>
  <c r="H16" i="2"/>
  <c r="B21" i="3" l="1"/>
  <c r="E23" i="3"/>
  <c r="D23" i="3"/>
  <c r="C23" i="3"/>
  <c r="B23" i="3"/>
  <c r="E22" i="3"/>
  <c r="D22" i="3"/>
  <c r="C22" i="3"/>
  <c r="B22" i="3"/>
  <c r="E21" i="3"/>
  <c r="D21" i="3"/>
  <c r="C21" i="3"/>
  <c r="C24" i="3" s="1"/>
  <c r="B24" i="3"/>
  <c r="D15" i="3"/>
  <c r="C15" i="3"/>
  <c r="B15" i="3"/>
  <c r="E24" i="3" l="1"/>
  <c r="B31" i="3"/>
  <c r="C30" i="3"/>
  <c r="C31" i="3"/>
  <c r="F23" i="3"/>
  <c r="F22" i="3"/>
  <c r="D24" i="3"/>
  <c r="B30" i="3"/>
  <c r="C29" i="3"/>
  <c r="F21" i="3"/>
  <c r="B33" i="3" l="1"/>
  <c r="D21" i="2"/>
  <c r="E21" i="2"/>
  <c r="C21" i="2"/>
  <c r="K1" i="15" l="1"/>
  <c r="K12" i="15"/>
  <c r="K11" i="15"/>
  <c r="K10" i="15"/>
  <c r="K9" i="15"/>
  <c r="K8" i="15"/>
  <c r="K7" i="15"/>
  <c r="K6" i="15"/>
  <c r="K5" i="15"/>
  <c r="J4" i="15"/>
  <c r="L34" i="4"/>
  <c r="L35" i="4"/>
  <c r="L36" i="4"/>
  <c r="L37" i="4"/>
  <c r="L38" i="4"/>
  <c r="L39" i="4"/>
  <c r="L40" i="4"/>
  <c r="L41" i="4"/>
  <c r="L33" i="4"/>
  <c r="K4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C33" i="4"/>
  <c r="D33" i="4"/>
  <c r="E33" i="4"/>
  <c r="F33" i="4"/>
  <c r="G33" i="4"/>
  <c r="H33" i="4"/>
  <c r="I33" i="4"/>
  <c r="J33" i="4"/>
  <c r="B33" i="4"/>
  <c r="L43" i="4" l="1"/>
  <c r="B46" i="4" s="1"/>
  <c r="G16" i="2"/>
  <c r="G17" i="2"/>
  <c r="G19" i="2"/>
  <c r="H24" i="2"/>
  <c r="H23" i="2"/>
  <c r="H22" i="2"/>
  <c r="L17" i="2"/>
  <c r="L18" i="2"/>
  <c r="L19" i="2"/>
  <c r="L16" i="2"/>
  <c r="G18" i="2"/>
  <c r="M19" i="2" l="1"/>
  <c r="M17" i="2"/>
  <c r="M16" i="2"/>
  <c r="M18" i="2"/>
  <c r="B18" i="1"/>
  <c r="N16" i="1"/>
  <c r="N17" i="1"/>
  <c r="N18" i="1"/>
  <c r="N19" i="1"/>
  <c r="N15" i="1"/>
  <c r="M21" i="2" l="1"/>
</calcChain>
</file>

<file path=xl/comments1.xml><?xml version="1.0" encoding="utf-8"?>
<comments xmlns="http://schemas.openxmlformats.org/spreadsheetml/2006/main">
  <authors>
    <author>hp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<sst xmlns="http://schemas.openxmlformats.org/spreadsheetml/2006/main" count="674" uniqueCount="292">
  <si>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</si>
  <si>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</si>
  <si>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</si>
  <si>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</si>
  <si>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</si>
  <si>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</si>
  <si>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</si>
  <si>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</si>
  <si>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</si>
  <si>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</si>
  <si>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</si>
  <si>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</si>
  <si>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Year 1</t>
  </si>
  <si>
    <t>Year 2</t>
  </si>
  <si>
    <t>Year 3</t>
  </si>
  <si>
    <t>Year 4</t>
  </si>
  <si>
    <t>Year 5</t>
  </si>
  <si>
    <t>NPV</t>
  </si>
  <si>
    <t>Cash Outflows and NPV by Year for all Projects</t>
  </si>
  <si>
    <t>Budget</t>
  </si>
  <si>
    <t>To</t>
  </si>
  <si>
    <t>Region 1</t>
  </si>
  <si>
    <t>Region 2</t>
  </si>
  <si>
    <t>Region 3</t>
  </si>
  <si>
    <t>Fixed cost</t>
  </si>
  <si>
    <t>From</t>
  </si>
  <si>
    <t>NY</t>
  </si>
  <si>
    <t>LA</t>
  </si>
  <si>
    <t>Chicago</t>
  </si>
  <si>
    <t>Atlanta</t>
  </si>
  <si>
    <t>Warehouses (W&amp;A 6.50)</t>
  </si>
  <si>
    <t>Unit Production and Shipping Costs</t>
  </si>
  <si>
    <t>Capacity</t>
  </si>
  <si>
    <t>Required</t>
  </si>
  <si>
    <t>Investment Projects (W&amp;A 6.40)</t>
  </si>
  <si>
    <t>Duration</t>
  </si>
  <si>
    <t>Workers</t>
  </si>
  <si>
    <t>Building 1</t>
  </si>
  <si>
    <t>Building 2</t>
  </si>
  <si>
    <t>Building 3</t>
  </si>
  <si>
    <t>Annual Rent</t>
  </si>
  <si>
    <t>Workers Available</t>
  </si>
  <si>
    <t>per year</t>
  </si>
  <si>
    <t>years</t>
  </si>
  <si>
    <t>Newsome Construction (W&amp;A 6.81)</t>
  </si>
  <si>
    <t>Hospitals (W&amp;A 6.83)</t>
  </si>
  <si>
    <t>City</t>
  </si>
  <si>
    <t>City Location Coordinate</t>
  </si>
  <si>
    <t>(16 units to the right of City 1 and nince units above)</t>
  </si>
  <si>
    <t>X</t>
  </si>
  <si>
    <t>Y</t>
  </si>
  <si>
    <t>Hospitals required</t>
  </si>
  <si>
    <t>Visits required</t>
  </si>
  <si>
    <t>Decision Variables</t>
  </si>
  <si>
    <t>&lt;=</t>
  </si>
  <si>
    <t>Profit</t>
  </si>
  <si>
    <t>Microsoft Excel 16.0 Answer Report</t>
  </si>
  <si>
    <t>Worksheet: [hw5_ba201B_template_updated.xlsx]Investment Projects 6.40</t>
  </si>
  <si>
    <t>Report Created: 2/13/2022 3:12:20 PM</t>
  </si>
  <si>
    <t>Result: Solver found an integer solution within tolerance.  All Constraints are satisfied.</t>
  </si>
  <si>
    <t>Solver Engine</t>
  </si>
  <si>
    <t>Engine: Simplex LP</t>
  </si>
  <si>
    <t>Solution Time: 0.063 Seconds.</t>
  </si>
  <si>
    <t>Iterations: 3 Subproblems: 52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</si>
  <si>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</si>
  <si>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</si>
  <si>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</si>
  <si>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</si>
  <si>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</si>
  <si>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</si>
  <si>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</si>
  <si>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</si>
  <si>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</si>
  <si>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</si>
  <si>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</si>
  <si>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</si>
  <si>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</si>
  <si>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</si>
  <si>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</si>
  <si>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$B$18</t>
  </si>
  <si>
    <t>Profit Project 1</t>
  </si>
  <si>
    <t>$B$15</t>
  </si>
  <si>
    <t>$C$15</t>
  </si>
  <si>
    <t>$D$15</t>
  </si>
  <si>
    <t>$E$15</t>
  </si>
  <si>
    <t>$F$15</t>
  </si>
  <si>
    <t>$G$15</t>
  </si>
  <si>
    <t>$H$15</t>
  </si>
  <si>
    <t>$I$15</t>
  </si>
  <si>
    <t>$J$15</t>
  </si>
  <si>
    <t>$K$15</t>
  </si>
  <si>
    <t>$L$15</t>
  </si>
  <si>
    <t>$M$15</t>
  </si>
  <si>
    <t>$N$15</t>
  </si>
  <si>
    <t>$N$15&lt;=$P$15</t>
  </si>
  <si>
    <t>Not Binding</t>
  </si>
  <si>
    <t>$N$16</t>
  </si>
  <si>
    <t>$N$16&lt;=$P$16</t>
  </si>
  <si>
    <t>$N$17</t>
  </si>
  <si>
    <t>$N$17&lt;=$P$17</t>
  </si>
  <si>
    <t>$N$18</t>
  </si>
  <si>
    <t>$N$18&lt;=$P$18</t>
  </si>
  <si>
    <t>$N$19</t>
  </si>
  <si>
    <t>$N$19&lt;=$P$19</t>
  </si>
  <si>
    <t>$B$15:$M$15=Binary</t>
  </si>
  <si>
    <t>Binary</t>
  </si>
  <si>
    <t>Total NPV</t>
  </si>
  <si>
    <t>Total costs</t>
  </si>
  <si>
    <t>=</t>
  </si>
  <si>
    <t>&gt;=</t>
  </si>
  <si>
    <t>Objective Cell (Min)</t>
  </si>
  <si>
    <t>Production</t>
  </si>
  <si>
    <t>Open</t>
  </si>
  <si>
    <t xml:space="preserve">Final transport costs  </t>
  </si>
  <si>
    <t>Potential Travelling costs</t>
  </si>
  <si>
    <t>Final fixed costs</t>
  </si>
  <si>
    <t>Constraint i)</t>
  </si>
  <si>
    <t>Constraint ii)</t>
  </si>
  <si>
    <t>Constraint iii)</t>
  </si>
  <si>
    <t>Binding</t>
  </si>
  <si>
    <t>Answer:-</t>
  </si>
  <si>
    <t>Distance table</t>
  </si>
  <si>
    <t>Hospital built</t>
  </si>
  <si>
    <t>Worksheet: [hw5_ba201B_template_updated.xlsx]Hospitals 6.83</t>
  </si>
  <si>
    <t>Result: Solver found a solution.  All Constraints and optimality conditions are satisfied.</t>
  </si>
  <si>
    <t>Solution Time: 0.016 Seconds.</t>
  </si>
  <si>
    <t>Max Time Unlimited,  Iterations Unlimited, Precision 0.000001, Use Automatic Scaling</t>
  </si>
  <si>
    <t>$L$43</t>
  </si>
  <si>
    <t>$K$33</t>
  </si>
  <si>
    <t>$K$34</t>
  </si>
  <si>
    <t>$K$35</t>
  </si>
  <si>
    <t>$K$36</t>
  </si>
  <si>
    <t>$K$37</t>
  </si>
  <si>
    <t>$K$38</t>
  </si>
  <si>
    <t>$K$39</t>
  </si>
  <si>
    <t>$K$40</t>
  </si>
  <si>
    <t>$K$41</t>
  </si>
  <si>
    <t>$K$43</t>
  </si>
  <si>
    <t>$K$43=$K$45</t>
  </si>
  <si>
    <t>Report Created: 2/15/2022 9:53:10 PM</t>
  </si>
  <si>
    <t>Iterations: 8 Subproblems: 0</t>
  </si>
  <si>
    <t>$K$33:$K$41=Binary</t>
  </si>
  <si>
    <t>Total distance</t>
  </si>
  <si>
    <t>$K$45</t>
  </si>
  <si>
    <t>$B$46</t>
  </si>
  <si>
    <t>Input</t>
  </si>
  <si>
    <t>Oneway analysis for Solver model in Hospitals 6.83 worksheet</t>
  </si>
  <si>
    <t>Input (cell $K$45) values along side, output cell(s) along top</t>
  </si>
  <si>
    <t>Data for chart</t>
  </si>
  <si>
    <t>Worker</t>
  </si>
  <si>
    <t>Total Rent</t>
  </si>
  <si>
    <t>Worksheet: [hw5_ba201B_template_updated.xlsx]Newsome Construction 6.81</t>
  </si>
  <si>
    <t>Report Created: 2/16/2022 7:58:43 PM</t>
  </si>
  <si>
    <t>Solution Time: 0.032 Seconds.</t>
  </si>
  <si>
    <t>Iterations: 0 Subproblems: 2</t>
  </si>
  <si>
    <t>$B$33</t>
  </si>
  <si>
    <t>Total Rent Year 3</t>
  </si>
  <si>
    <t>$B$12</t>
  </si>
  <si>
    <t>Building 1 Year 1</t>
  </si>
  <si>
    <t>$C$12</t>
  </si>
  <si>
    <t>Building 1 Year 2</t>
  </si>
  <si>
    <t>$D$12</t>
  </si>
  <si>
    <t>Building 1 Year 3</t>
  </si>
  <si>
    <t>$E$12</t>
  </si>
  <si>
    <t>Building 1 Year 4</t>
  </si>
  <si>
    <t>$B$13</t>
  </si>
  <si>
    <t>Building 2 Year 1</t>
  </si>
  <si>
    <t>$C$13</t>
  </si>
  <si>
    <t>Building 2 Year 2</t>
  </si>
  <si>
    <t>$D$13</t>
  </si>
  <si>
    <t>Building 2 Year 3</t>
  </si>
  <si>
    <t>$E$13</t>
  </si>
  <si>
    <t>Building 2 Year 4</t>
  </si>
  <si>
    <t>$B$14</t>
  </si>
  <si>
    <t>Building 3 Year 1</t>
  </si>
  <si>
    <t>$C$14</t>
  </si>
  <si>
    <t>Building 3 Year 2</t>
  </si>
  <si>
    <t>$D$14</t>
  </si>
  <si>
    <t>Building 3 Year 3</t>
  </si>
  <si>
    <t>$E$14</t>
  </si>
  <si>
    <t>Building 3 Year 4</t>
  </si>
  <si>
    <t>$B$15&lt;=$B$17</t>
  </si>
  <si>
    <t>$C$15&lt;=$C$17</t>
  </si>
  <si>
    <t>$D$15&lt;=$D$17</t>
  </si>
  <si>
    <t>$B$24</t>
  </si>
  <si>
    <t>Worker Year 1</t>
  </si>
  <si>
    <t>$B$24&lt;=$B$26</t>
  </si>
  <si>
    <t>$C$24</t>
  </si>
  <si>
    <t>Worker Year 2</t>
  </si>
  <si>
    <t>$C$24&lt;=$C$26</t>
  </si>
  <si>
    <t>$D$24</t>
  </si>
  <si>
    <t>Worker Year 3</t>
  </si>
  <si>
    <t>$D$24&lt;=$D$26</t>
  </si>
  <si>
    <t>$E$24</t>
  </si>
  <si>
    <t>Worker Year 4</t>
  </si>
  <si>
    <t>$E$24&lt;=$E$26</t>
  </si>
  <si>
    <t>$F$21</t>
  </si>
  <si>
    <t>Building 1 Annual Rent</t>
  </si>
  <si>
    <t>$F$21&lt;=$H$21</t>
  </si>
  <si>
    <t>$F$22</t>
  </si>
  <si>
    <t>Building 2 Annual Rent</t>
  </si>
  <si>
    <t>$F$22=$H$22</t>
  </si>
  <si>
    <t>$F$23</t>
  </si>
  <si>
    <t>Building 3 Annual Rent</t>
  </si>
  <si>
    <t>$F$23&lt;=$H$23</t>
  </si>
  <si>
    <t>$B$12:$E$14=Binary</t>
  </si>
  <si>
    <t>Worksheet: [hw5_ba201B_template_updated.xlsx]Warehouses 6.50</t>
  </si>
  <si>
    <t>Report Created: 2/16/2022 8:10:10 PM</t>
  </si>
  <si>
    <t>Engine: GRG Nonlinear</t>
  </si>
  <si>
    <t>Solution Time: 0.812 Seconds.</t>
  </si>
  <si>
    <t>Iterations: 2 Subproblems: 12</t>
  </si>
  <si>
    <t xml:space="preserve"> Convergence 0.0001, Population Size 100, Random Seed 0, Derivatives Central</t>
  </si>
  <si>
    <t>$M$21</t>
  </si>
  <si>
    <t>Production Total costs</t>
  </si>
  <si>
    <t>$B$16</t>
  </si>
  <si>
    <t>NY Open</t>
  </si>
  <si>
    <t>Contin</t>
  </si>
  <si>
    <t>$C$16</t>
  </si>
  <si>
    <t>NY Region 1</t>
  </si>
  <si>
    <t>$D$16</t>
  </si>
  <si>
    <t>NY Region 2</t>
  </si>
  <si>
    <t>$E$16</t>
  </si>
  <si>
    <t>NY Region 3</t>
  </si>
  <si>
    <t>$F$16</t>
  </si>
  <si>
    <t>NY Potential Travelling costs</t>
  </si>
  <si>
    <t>$B$17</t>
  </si>
  <si>
    <t>LA Open</t>
  </si>
  <si>
    <t>$C$17</t>
  </si>
  <si>
    <t>LA Region 1</t>
  </si>
  <si>
    <t>$D$17</t>
  </si>
  <si>
    <t>LA Region 2</t>
  </si>
  <si>
    <t>$E$17</t>
  </si>
  <si>
    <t>LA Region 3</t>
  </si>
  <si>
    <t>$F$17</t>
  </si>
  <si>
    <t>LA Potential Travelling costs</t>
  </si>
  <si>
    <t>Chicago Open</t>
  </si>
  <si>
    <t>$C$18</t>
  </si>
  <si>
    <t>Chicago Region 1</t>
  </si>
  <si>
    <t>$D$18</t>
  </si>
  <si>
    <t>Chicago Region 2</t>
  </si>
  <si>
    <t>$E$18</t>
  </si>
  <si>
    <t>Chicago Region 3</t>
  </si>
  <si>
    <t>$F$18</t>
  </si>
  <si>
    <t>Chicago Potential Travelling costs</t>
  </si>
  <si>
    <t>$B$19</t>
  </si>
  <si>
    <t>Atlanta Open</t>
  </si>
  <si>
    <t>$C$19</t>
  </si>
  <si>
    <t>Atlanta Region 1</t>
  </si>
  <si>
    <t>$D$19</t>
  </si>
  <si>
    <t>Atlanta Region 2</t>
  </si>
  <si>
    <t>$E$19</t>
  </si>
  <si>
    <t>Atlanta Region 3</t>
  </si>
  <si>
    <t>$F$19</t>
  </si>
  <si>
    <t>Atlanta Potential Travelling costs</t>
  </si>
  <si>
    <t>$C$21</t>
  </si>
  <si>
    <t>Production Region 1</t>
  </si>
  <si>
    <t>$C$21=$C$23</t>
  </si>
  <si>
    <t>$D$21</t>
  </si>
  <si>
    <t>Production Region 2</t>
  </si>
  <si>
    <t>$D$21=$D$23</t>
  </si>
  <si>
    <t>$E$21</t>
  </si>
  <si>
    <t>Production Region 3</t>
  </si>
  <si>
    <t>$E$21=$E$23</t>
  </si>
  <si>
    <t>$H$16</t>
  </si>
  <si>
    <t>NY Production</t>
  </si>
  <si>
    <t>$H$16&lt;=$J$16</t>
  </si>
  <si>
    <t>$H$17</t>
  </si>
  <si>
    <t>LA Production</t>
  </si>
  <si>
    <t>$H$17&lt;=$J$17</t>
  </si>
  <si>
    <t>$H$18</t>
  </si>
  <si>
    <t>Chicago Production</t>
  </si>
  <si>
    <t>$H$18&lt;=$J$18</t>
  </si>
  <si>
    <t>$H$19</t>
  </si>
  <si>
    <t>Atlanta Production</t>
  </si>
  <si>
    <t>$H$19&lt;=$J$19</t>
  </si>
  <si>
    <t>$H$22</t>
  </si>
  <si>
    <t>Constraint i) Production</t>
  </si>
  <si>
    <t>$H$22&gt;=$J$22</t>
  </si>
  <si>
    <t>$H$23</t>
  </si>
  <si>
    <t>Constraint ii) Production</t>
  </si>
  <si>
    <t>$H$23&lt;=$J$23</t>
  </si>
  <si>
    <t>$H$24</t>
  </si>
  <si>
    <t>Constraint iii) Production</t>
  </si>
  <si>
    <t>$H$24&gt;=$J$24</t>
  </si>
  <si>
    <t>$B$16:$B$19=Binary</t>
  </si>
  <si>
    <t>$C$16:$E$19=Integer</t>
  </si>
  <si>
    <t>Report Created: 2/16/2022 8:21:00 PM</t>
  </si>
  <si>
    <t>Result: Solver has converged to the current solution.  All Constraints are satisfied.</t>
  </si>
  <si>
    <t>Solution Time: 129.61 Seconds.</t>
  </si>
  <si>
    <t>Iterations: 13 Subproblems: 4</t>
  </si>
  <si>
    <t>Max Time Unlimited,  Iterations Unlimited, Precision 0.001</t>
  </si>
  <si>
    <t xml:space="preserve"> Convergence 0.0001, Population Size 100, Random Seed 0, Derivatives Central,  Multistart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</si>
</sst>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Fill="1" applyBorder="1" applyAlignment="1"/>
    <xf numFmtId="0" fontId="3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164" fontId="0" fillId="0" borderId="2" xfId="0" applyNumberFormat="1" applyFill="1" applyBorder="1" applyAlignment="1"/>
    <xf numFmtId="164" fontId="0" fillId="0" borderId="3" xfId="0" applyNumberFormat="1" applyFill="1" applyBorder="1" applyAlignment="1"/>
    <xf numFmtId="0" fontId="0" fillId="0" borderId="3" xfId="0" applyNumberFormat="1" applyFill="1" applyBorder="1" applyAlignment="1"/>
    <xf numFmtId="0" fontId="0" fillId="0" borderId="0" xfId="0" applyNumberFormat="1" applyFill="1" applyAlignment="1">
      <alignment horizontal="right"/>
    </xf>
    <xf numFmtId="0" fontId="0" fillId="0" borderId="0" xfId="0" quotePrefix="1"/>
    <xf numFmtId="0" fontId="0" fillId="0" borderId="2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2" borderId="0" xfId="0" applyFill="1" applyAlignment="1">
      <alignment horizontal="right" textRotation="90"/>
    </xf>
    <xf numFmtId="0" fontId="5" fillId="0" borderId="0" xfId="0" applyFont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Fill="1"/>
    <xf numFmtId="165" fontId="0" fillId="0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165" fontId="0" fillId="0" borderId="2" xfId="0" applyNumberFormat="1" applyFill="1" applyBorder="1" applyAlignment="1"/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$B$46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STS_1!$K$5:$K$12</c:f>
              <c:numCache>
                <c:formatCode>General</c:formatCode>
                <c:ptCount val="8"/>
                <c:pt idx="0">
                  <c:v>707409.41045683646</c:v>
                </c:pt>
                <c:pt idx="1">
                  <c:v>1086915.1900290314</c:v>
                </c:pt>
                <c:pt idx="2">
                  <c:v>1477504.313147946</c:v>
                </c:pt>
                <c:pt idx="3">
                  <c:v>1878190.0156111498</c:v>
                </c:pt>
                <c:pt idx="4">
                  <c:v>2284457.1950622117</c:v>
                </c:pt>
                <c:pt idx="5">
                  <c:v>2719975.7144933268</c:v>
                </c:pt>
                <c:pt idx="6">
                  <c:v>3160133.4152449202</c:v>
                </c:pt>
                <c:pt idx="7">
                  <c:v>3728993.8162732087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7-441A-BF00-07C1AE0D0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256"/>
        <c:axId val="37880432"/>
      </c:lineChart>
      <c:catAx>
        <c:axId val="3788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($K$45)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880432"/>
        <c:crosses val="autoZero"/>
        <c:auto val="1"/>
        <c:lblAlgn val="ctr"/>
        <c:lblOffset val="100"/>
        <c:noMultiLvlLbl val="0"/>
      </c:catAx>
      <c:valAx>
        <c:axId val="3788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88625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0</xdr:colOff>
      <xdr:row>13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0</xdr:rowOff>
    </xdr:from>
    <xdr:to>
      <xdr:col>16</xdr:col>
      <xdr:colOff>0</xdr:colOff>
      <xdr:row>5</xdr:row>
      <xdr:rowOff>161925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topLeftCell="A3" workbookViewId="0"/>
  </sheetViews>
  <sheetFormatPr defaultRowHeight="15" x14ac:dyDescent="0.25"/>
  <cols>
    <col min="1" max="1" width="2.28515625" customWidth="1"/>
    <col min="2" max="2" width="19.28515625" customWidth="1"/>
    <col min="3" max="3" width="14.28515625" bestFit="1" customWidth="1"/>
    <col min="4" max="5" width="13.7109375" bestFit="1" customWidth="1"/>
    <col min="6" max="6" width="11.42578125" customWidth="1"/>
    <col min="7" max="7" width="5.42578125" customWidth="1"/>
  </cols>
  <sheetData>
    <row r="1" spans="1:5" x14ac:dyDescent="0.25">
      <c r="A1" s="4" t="s">
        <v>56</v>
      </c>
    </row>
    <row r="2" spans="1:5" x14ac:dyDescent="0.25">
      <c r="A2" s="4" t="s">
        <v>57</v>
      </c>
    </row>
    <row r="3" spans="1:5" x14ac:dyDescent="0.25">
      <c r="A3" s="4" t="s">
        <v>58</v>
      </c>
    </row>
    <row r="4" spans="1:5" x14ac:dyDescent="0.25">
      <c r="A4" s="4" t="s">
        <v>59</v>
      </c>
    </row>
    <row r="5" spans="1:5" x14ac:dyDescent="0.25">
      <c r="A5" s="4" t="s">
        <v>60</v>
      </c>
    </row>
    <row r="6" spans="1:5" x14ac:dyDescent="0.25">
      <c r="A6" s="4"/>
      <c r="B6" t="s">
        <v>61</v>
      </c>
    </row>
    <row r="7" spans="1:5" x14ac:dyDescent="0.25">
      <c r="A7" s="4"/>
      <c r="B7" t="s">
        <v>62</v>
      </c>
    </row>
    <row r="8" spans="1:5" x14ac:dyDescent="0.25">
      <c r="A8" s="4"/>
      <c r="B8" t="s">
        <v>63</v>
      </c>
    </row>
    <row r="9" spans="1:5" x14ac:dyDescent="0.25">
      <c r="A9" s="4" t="s">
        <v>64</v>
      </c>
    </row>
    <row r="10" spans="1:5" x14ac:dyDescent="0.25">
      <c r="B10" t="s">
        <v>65</v>
      </c>
    </row>
    <row r="11" spans="1:5" x14ac:dyDescent="0.25">
      <c r="B11" t="s">
        <v>66</v>
      </c>
    </row>
    <row r="14" spans="1:5" ht="15.75" thickBot="1" x14ac:dyDescent="0.3">
      <c r="A14" t="s">
        <v>67</v>
      </c>
    </row>
    <row r="15" spans="1:5" ht="15.75" thickBot="1" x14ac:dyDescent="0.3">
      <c r="B15" s="16" t="s">
        <v>68</v>
      </c>
      <c r="C15" s="16" t="s">
        <v>69</v>
      </c>
      <c r="D15" s="16" t="s">
        <v>70</v>
      </c>
      <c r="E15" s="16" t="s">
        <v>71</v>
      </c>
    </row>
    <row r="16" spans="1:5" ht="15.75" thickBot="1" x14ac:dyDescent="0.3">
      <c r="B16" s="15" t="s">
        <v>79</v>
      </c>
      <c r="C16" s="15" t="s">
        <v>80</v>
      </c>
      <c r="D16" s="18">
        <v>68</v>
      </c>
      <c r="E16" s="18">
        <v>256</v>
      </c>
    </row>
    <row r="19" spans="1:6" ht="15.75" thickBot="1" x14ac:dyDescent="0.3">
      <c r="A19" t="s">
        <v>72</v>
      </c>
    </row>
    <row r="20" spans="1:6" ht="15.75" thickBot="1" x14ac:dyDescent="0.3">
      <c r="B20" s="16" t="s">
        <v>68</v>
      </c>
      <c r="C20" s="16" t="s">
        <v>69</v>
      </c>
      <c r="D20" s="16" t="s">
        <v>70</v>
      </c>
      <c r="E20" s="16" t="s">
        <v>71</v>
      </c>
      <c r="F20" s="16" t="s">
        <v>73</v>
      </c>
    </row>
    <row r="21" spans="1:6" x14ac:dyDescent="0.25">
      <c r="B21" s="17" t="s">
        <v>81</v>
      </c>
      <c r="C21" s="17" t="s">
        <v>0</v>
      </c>
      <c r="D21" s="19">
        <v>0</v>
      </c>
      <c r="E21" s="19">
        <v>1</v>
      </c>
      <c r="F21" s="17" t="s">
        <v>105</v>
      </c>
    </row>
    <row r="22" spans="1:6" x14ac:dyDescent="0.25">
      <c r="B22" s="17" t="s">
        <v>82</v>
      </c>
      <c r="C22" s="17" t="s">
        <v>1</v>
      </c>
      <c r="D22" s="19">
        <v>0</v>
      </c>
      <c r="E22" s="19">
        <v>1</v>
      </c>
      <c r="F22" s="17" t="s">
        <v>105</v>
      </c>
    </row>
    <row r="23" spans="1:6" x14ac:dyDescent="0.25">
      <c r="B23" s="17" t="s">
        <v>83</v>
      </c>
      <c r="C23" s="17" t="s">
        <v>2</v>
      </c>
      <c r="D23" s="19">
        <v>1</v>
      </c>
      <c r="E23" s="19">
        <v>1</v>
      </c>
      <c r="F23" s="17" t="s">
        <v>105</v>
      </c>
    </row>
    <row r="24" spans="1:6" x14ac:dyDescent="0.25">
      <c r="B24" s="17" t="s">
        <v>84</v>
      </c>
      <c r="C24" s="17" t="s">
        <v>3</v>
      </c>
      <c r="D24" s="19">
        <v>0</v>
      </c>
      <c r="E24" s="19">
        <v>0</v>
      </c>
      <c r="F24" s="17" t="s">
        <v>105</v>
      </c>
    </row>
    <row r="25" spans="1:6" x14ac:dyDescent="0.25">
      <c r="B25" s="17" t="s">
        <v>85</v>
      </c>
      <c r="C25" s="17" t="s">
        <v>4</v>
      </c>
      <c r="D25" s="19">
        <v>0</v>
      </c>
      <c r="E25" s="19">
        <v>0</v>
      </c>
      <c r="F25" s="17" t="s">
        <v>105</v>
      </c>
    </row>
    <row r="26" spans="1:6" x14ac:dyDescent="0.25">
      <c r="B26" s="17" t="s">
        <v>86</v>
      </c>
      <c r="C26" s="17" t="s">
        <v>5</v>
      </c>
      <c r="D26" s="19">
        <v>0</v>
      </c>
      <c r="E26" s="19">
        <v>0</v>
      </c>
      <c r="F26" s="17" t="s">
        <v>105</v>
      </c>
    </row>
    <row r="27" spans="1:6" x14ac:dyDescent="0.25">
      <c r="B27" s="17" t="s">
        <v>87</v>
      </c>
      <c r="C27" s="17" t="s">
        <v>6</v>
      </c>
      <c r="D27" s="19">
        <v>0</v>
      </c>
      <c r="E27" s="19">
        <v>1</v>
      </c>
      <c r="F27" s="17" t="s">
        <v>105</v>
      </c>
    </row>
    <row r="28" spans="1:6" x14ac:dyDescent="0.25">
      <c r="B28" s="17" t="s">
        <v>88</v>
      </c>
      <c r="C28" s="17" t="s">
        <v>7</v>
      </c>
      <c r="D28" s="19">
        <v>0</v>
      </c>
      <c r="E28" s="19">
        <v>1</v>
      </c>
      <c r="F28" s="17" t="s">
        <v>105</v>
      </c>
    </row>
    <row r="29" spans="1:6" x14ac:dyDescent="0.25">
      <c r="B29" s="17" t="s">
        <v>89</v>
      </c>
      <c r="C29" s="17" t="s">
        <v>8</v>
      </c>
      <c r="D29" s="19">
        <v>1</v>
      </c>
      <c r="E29" s="19">
        <v>1</v>
      </c>
      <c r="F29" s="17" t="s">
        <v>105</v>
      </c>
    </row>
    <row r="30" spans="1:6" x14ac:dyDescent="0.25">
      <c r="B30" s="17" t="s">
        <v>90</v>
      </c>
      <c r="C30" s="17" t="s">
        <v>9</v>
      </c>
      <c r="D30" s="19">
        <v>0</v>
      </c>
      <c r="E30" s="19">
        <v>1</v>
      </c>
      <c r="F30" s="17" t="s">
        <v>105</v>
      </c>
    </row>
    <row r="31" spans="1:6" x14ac:dyDescent="0.25">
      <c r="B31" s="17" t="s">
        <v>91</v>
      </c>
      <c r="C31" s="17" t="s">
        <v>10</v>
      </c>
      <c r="D31" s="19">
        <v>0</v>
      </c>
      <c r="E31" s="19">
        <v>1</v>
      </c>
      <c r="F31" s="17" t="s">
        <v>105</v>
      </c>
    </row>
    <row r="32" spans="1:6" ht="15.75" thickBot="1" x14ac:dyDescent="0.3">
      <c r="B32" s="15" t="s">
        <v>92</v>
      </c>
      <c r="C32" s="15" t="s">
        <v>11</v>
      </c>
      <c r="D32" s="18">
        <v>0</v>
      </c>
      <c r="E32" s="18">
        <v>0</v>
      </c>
      <c r="F32" s="15" t="s">
        <v>105</v>
      </c>
    </row>
    <row r="35" spans="1:7" ht="15.75" thickBot="1" x14ac:dyDescent="0.3">
      <c r="A35" t="s">
        <v>74</v>
      </c>
    </row>
    <row r="36" spans="1:7" ht="15.75" thickBot="1" x14ac:dyDescent="0.3">
      <c r="B36" s="16" t="s">
        <v>68</v>
      </c>
      <c r="C36" s="16" t="s">
        <v>69</v>
      </c>
      <c r="D36" s="16" t="s">
        <v>75</v>
      </c>
      <c r="E36" s="16" t="s">
        <v>76</v>
      </c>
      <c r="F36" s="16" t="s">
        <v>77</v>
      </c>
      <c r="G36" s="16" t="s">
        <v>78</v>
      </c>
    </row>
    <row r="37" spans="1:7" x14ac:dyDescent="0.25">
      <c r="B37" s="17" t="s">
        <v>93</v>
      </c>
      <c r="C37" s="17"/>
      <c r="D37" s="20">
        <v>23</v>
      </c>
      <c r="E37" s="17" t="s">
        <v>94</v>
      </c>
      <c r="F37" s="17" t="s">
        <v>95</v>
      </c>
      <c r="G37" s="17">
        <v>2</v>
      </c>
    </row>
    <row r="38" spans="1:7" x14ac:dyDescent="0.25">
      <c r="B38" s="17" t="s">
        <v>96</v>
      </c>
      <c r="C38" s="17"/>
      <c r="D38" s="20">
        <v>19</v>
      </c>
      <c r="E38" s="17" t="s">
        <v>97</v>
      </c>
      <c r="F38" s="17" t="s">
        <v>95</v>
      </c>
      <c r="G38" s="17">
        <v>6</v>
      </c>
    </row>
    <row r="39" spans="1:7" x14ac:dyDescent="0.25">
      <c r="B39" s="17" t="s">
        <v>98</v>
      </c>
      <c r="C39" s="17"/>
      <c r="D39" s="20">
        <v>24</v>
      </c>
      <c r="E39" s="17" t="s">
        <v>99</v>
      </c>
      <c r="F39" s="17" t="s">
        <v>95</v>
      </c>
      <c r="G39" s="17">
        <v>1</v>
      </c>
    </row>
    <row r="40" spans="1:7" x14ac:dyDescent="0.25">
      <c r="B40" s="17" t="s">
        <v>100</v>
      </c>
      <c r="C40" s="17" t="s">
        <v>55</v>
      </c>
      <c r="D40" s="20">
        <v>24</v>
      </c>
      <c r="E40" s="17" t="s">
        <v>101</v>
      </c>
      <c r="F40" s="17" t="s">
        <v>95</v>
      </c>
      <c r="G40" s="17">
        <v>1</v>
      </c>
    </row>
    <row r="41" spans="1:7" x14ac:dyDescent="0.25">
      <c r="B41" s="17" t="s">
        <v>102</v>
      </c>
      <c r="C41" s="17"/>
      <c r="D41" s="20">
        <v>24</v>
      </c>
      <c r="E41" s="17" t="s">
        <v>103</v>
      </c>
      <c r="F41" s="17" t="s">
        <v>95</v>
      </c>
      <c r="G41" s="17">
        <v>1</v>
      </c>
    </row>
    <row r="42" spans="1:7" ht="15.75" thickBot="1" x14ac:dyDescent="0.3">
      <c r="B42" s="15" t="s">
        <v>104</v>
      </c>
      <c r="C42" s="15"/>
      <c r="D42" s="15"/>
      <c r="E42" s="15"/>
      <c r="F42" s="15"/>
      <c r="G4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143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9</v>
      </c>
    </row>
    <row r="6" spans="1:2" x14ac:dyDescent="0.25">
      <c r="A6">
        <v>1</v>
      </c>
    </row>
    <row r="8" spans="1:2" x14ac:dyDescent="0.25">
      <c r="A8" s="26"/>
      <c r="B8" s="26"/>
    </row>
    <row r="9" spans="1:2" x14ac:dyDescent="0.25">
      <c r="A9" t="s">
        <v>144</v>
      </c>
    </row>
    <row r="10" spans="1:2" x14ac:dyDescent="0.25">
      <c r="A10" t="s">
        <v>145</v>
      </c>
    </row>
    <row r="15" spans="1:2" x14ac:dyDescent="0.25">
      <c r="B15" s="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5" x14ac:dyDescent="0.25"/>
  <sheetData>
    <row r="1" spans="1:11" x14ac:dyDescent="0.25">
      <c r="A1" s="4" t="s">
        <v>146</v>
      </c>
      <c r="K1" s="29" t="str">
        <f>CONCATENATE("Sensitivity of ",$K$4," to ","Input")</f>
        <v>Sensitivity of $B$46 to Input</v>
      </c>
    </row>
    <row r="3" spans="1:11" x14ac:dyDescent="0.25">
      <c r="A3" t="s">
        <v>147</v>
      </c>
      <c r="K3" t="s">
        <v>148</v>
      </c>
    </row>
    <row r="4" spans="1:11" ht="32.25" x14ac:dyDescent="0.25">
      <c r="B4" s="27" t="s">
        <v>144</v>
      </c>
      <c r="J4" s="29">
        <f>MATCH($K$4,OutputAddresses,0)</f>
        <v>1</v>
      </c>
      <c r="K4" s="28" t="s">
        <v>144</v>
      </c>
    </row>
    <row r="5" spans="1:11" x14ac:dyDescent="0.25">
      <c r="A5" s="25">
        <v>2</v>
      </c>
      <c r="B5" s="30">
        <v>707409.41045683646</v>
      </c>
      <c r="K5">
        <f>INDEX(OutputValues,1,$J$4)</f>
        <v>707409.41045683646</v>
      </c>
    </row>
    <row r="6" spans="1:11" x14ac:dyDescent="0.25">
      <c r="A6" s="25">
        <v>3</v>
      </c>
      <c r="B6" s="31">
        <v>1086915.1900290314</v>
      </c>
      <c r="K6">
        <f>INDEX(OutputValues,2,$J$4)</f>
        <v>1086915.1900290314</v>
      </c>
    </row>
    <row r="7" spans="1:11" x14ac:dyDescent="0.25">
      <c r="A7" s="25">
        <v>4</v>
      </c>
      <c r="B7" s="31">
        <v>1477504.313147946</v>
      </c>
      <c r="K7">
        <f>INDEX(OutputValues,3,$J$4)</f>
        <v>1477504.313147946</v>
      </c>
    </row>
    <row r="8" spans="1:11" x14ac:dyDescent="0.25">
      <c r="A8" s="25">
        <v>5</v>
      </c>
      <c r="B8" s="31">
        <v>1878190.0156111498</v>
      </c>
      <c r="K8">
        <f>INDEX(OutputValues,4,$J$4)</f>
        <v>1878190.0156111498</v>
      </c>
    </row>
    <row r="9" spans="1:11" x14ac:dyDescent="0.25">
      <c r="A9" s="25">
        <v>6</v>
      </c>
      <c r="B9" s="31">
        <v>2284457.1950622117</v>
      </c>
      <c r="K9">
        <f>INDEX(OutputValues,5,$J$4)</f>
        <v>2284457.1950622117</v>
      </c>
    </row>
    <row r="10" spans="1:11" x14ac:dyDescent="0.25">
      <c r="A10" s="25">
        <v>7</v>
      </c>
      <c r="B10" s="31">
        <v>2719975.7144933268</v>
      </c>
      <c r="K10">
        <f>INDEX(OutputValues,6,$J$4)</f>
        <v>2719975.7144933268</v>
      </c>
    </row>
    <row r="11" spans="1:11" x14ac:dyDescent="0.25">
      <c r="A11" s="25">
        <v>8</v>
      </c>
      <c r="B11" s="31">
        <v>3160133.4152449202</v>
      </c>
      <c r="K11">
        <f>INDEX(OutputValues,7,$J$4)</f>
        <v>3160133.4152449202</v>
      </c>
    </row>
    <row r="12" spans="1:11" x14ac:dyDescent="0.25">
      <c r="A12" s="25">
        <v>9</v>
      </c>
      <c r="B12" s="32">
        <v>3728993.8162732087</v>
      </c>
      <c r="K12">
        <f>INDEX(OutputValues,8,$J$4)</f>
        <v>3728993.8162732087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B18" sqref="B18"/>
    </sheetView>
  </sheetViews>
  <sheetFormatPr defaultRowHeight="15" x14ac:dyDescent="0.25"/>
  <sheetData>
    <row r="1" spans="1:16" x14ac:dyDescent="0.25">
      <c r="A1" s="4" t="s">
        <v>34</v>
      </c>
    </row>
    <row r="3" spans="1:16" x14ac:dyDescent="0.25">
      <c r="A3" t="s">
        <v>18</v>
      </c>
    </row>
    <row r="4" spans="1:1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O4" s="1" t="s">
        <v>19</v>
      </c>
    </row>
    <row r="5" spans="1:16" x14ac:dyDescent="0.25">
      <c r="A5" t="s">
        <v>12</v>
      </c>
      <c r="B5" s="2">
        <v>1</v>
      </c>
      <c r="C5" s="2">
        <v>3</v>
      </c>
      <c r="D5" s="2">
        <v>4</v>
      </c>
      <c r="E5" s="2">
        <v>6</v>
      </c>
      <c r="F5" s="2">
        <v>5</v>
      </c>
      <c r="G5" s="2">
        <v>4</v>
      </c>
      <c r="H5" s="2">
        <v>2</v>
      </c>
      <c r="I5" s="2">
        <v>0</v>
      </c>
      <c r="J5" s="2">
        <v>1</v>
      </c>
      <c r="K5" s="2">
        <v>3</v>
      </c>
      <c r="L5" s="2">
        <v>9</v>
      </c>
      <c r="M5" s="2">
        <v>8</v>
      </c>
      <c r="N5" s="3"/>
      <c r="O5" s="2">
        <v>25</v>
      </c>
    </row>
    <row r="6" spans="1:16" x14ac:dyDescent="0.25">
      <c r="A6" t="s">
        <v>13</v>
      </c>
      <c r="B6" s="2">
        <v>3</v>
      </c>
      <c r="C6" s="2">
        <v>4</v>
      </c>
      <c r="D6" s="2">
        <v>4</v>
      </c>
      <c r="E6" s="2">
        <v>5</v>
      </c>
      <c r="F6" s="2">
        <v>1</v>
      </c>
      <c r="G6" s="2">
        <v>5</v>
      </c>
      <c r="H6" s="2">
        <v>3</v>
      </c>
      <c r="I6" s="2">
        <v>0</v>
      </c>
      <c r="J6" s="2">
        <v>1</v>
      </c>
      <c r="K6" s="2">
        <v>2</v>
      </c>
      <c r="L6" s="2">
        <v>2</v>
      </c>
      <c r="M6" s="2">
        <v>7</v>
      </c>
      <c r="N6" s="3"/>
      <c r="O6" s="2">
        <v>25</v>
      </c>
    </row>
    <row r="7" spans="1:16" x14ac:dyDescent="0.25">
      <c r="A7" t="s">
        <v>14</v>
      </c>
      <c r="B7" s="2">
        <v>2</v>
      </c>
      <c r="C7" s="2">
        <v>3</v>
      </c>
      <c r="D7" s="2">
        <v>3</v>
      </c>
      <c r="E7" s="2">
        <v>2</v>
      </c>
      <c r="F7" s="2">
        <v>2</v>
      </c>
      <c r="G7" s="2">
        <v>1</v>
      </c>
      <c r="H7" s="2">
        <v>3</v>
      </c>
      <c r="I7" s="2">
        <v>4</v>
      </c>
      <c r="J7" s="2">
        <v>4</v>
      </c>
      <c r="K7" s="2">
        <v>4</v>
      </c>
      <c r="L7" s="2">
        <v>1</v>
      </c>
      <c r="M7" s="2">
        <v>4</v>
      </c>
      <c r="N7" s="3"/>
      <c r="O7" s="2">
        <v>25</v>
      </c>
    </row>
    <row r="8" spans="1:16" x14ac:dyDescent="0.25">
      <c r="A8" t="s">
        <v>15</v>
      </c>
      <c r="B8" s="2">
        <v>1</v>
      </c>
      <c r="C8" s="2">
        <v>1</v>
      </c>
      <c r="D8" s="2">
        <v>2</v>
      </c>
      <c r="E8" s="2">
        <v>2</v>
      </c>
      <c r="F8" s="2">
        <v>3</v>
      </c>
      <c r="G8" s="2">
        <v>5</v>
      </c>
      <c r="H8" s="2">
        <v>4</v>
      </c>
      <c r="I8" s="2">
        <v>6</v>
      </c>
      <c r="J8" s="2">
        <v>8</v>
      </c>
      <c r="K8" s="2">
        <v>1</v>
      </c>
      <c r="L8" s="2">
        <v>1</v>
      </c>
      <c r="M8" s="2">
        <v>1</v>
      </c>
      <c r="N8" s="3"/>
      <c r="O8" s="2">
        <v>25</v>
      </c>
    </row>
    <row r="9" spans="1:16" x14ac:dyDescent="0.25">
      <c r="A9" t="s">
        <v>16</v>
      </c>
      <c r="B9" s="2">
        <v>2</v>
      </c>
      <c r="C9" s="2">
        <v>1</v>
      </c>
      <c r="D9" s="2">
        <v>3</v>
      </c>
      <c r="E9" s="2">
        <v>8</v>
      </c>
      <c r="F9" s="2">
        <v>5</v>
      </c>
      <c r="G9" s="2">
        <v>6</v>
      </c>
      <c r="H9" s="2">
        <v>7</v>
      </c>
      <c r="I9" s="2">
        <v>3</v>
      </c>
      <c r="J9" s="2">
        <v>6</v>
      </c>
      <c r="K9" s="2">
        <v>1</v>
      </c>
      <c r="L9" s="2">
        <v>1</v>
      </c>
      <c r="M9" s="2">
        <v>1</v>
      </c>
      <c r="N9" s="3"/>
      <c r="O9" s="2">
        <v>25</v>
      </c>
    </row>
    <row r="10" spans="1:16" x14ac:dyDescent="0.25">
      <c r="A10" t="s">
        <v>17</v>
      </c>
      <c r="B10" s="2">
        <v>25</v>
      </c>
      <c r="C10" s="2">
        <v>30</v>
      </c>
      <c r="D10" s="2">
        <v>35</v>
      </c>
      <c r="E10" s="2">
        <v>40</v>
      </c>
      <c r="F10" s="2">
        <v>42</v>
      </c>
      <c r="G10" s="2">
        <v>20</v>
      </c>
      <c r="H10" s="2">
        <v>30</v>
      </c>
      <c r="I10" s="2">
        <v>31</v>
      </c>
      <c r="J10" s="2">
        <v>33</v>
      </c>
      <c r="K10" s="2">
        <v>35</v>
      </c>
      <c r="L10" s="2">
        <v>37</v>
      </c>
      <c r="M10" s="2">
        <v>38</v>
      </c>
      <c r="N10" s="3"/>
      <c r="O10" s="3"/>
    </row>
    <row r="12" spans="1:16" x14ac:dyDescent="0.25">
      <c r="A12" t="s">
        <v>53</v>
      </c>
    </row>
    <row r="14" spans="1:16" x14ac:dyDescent="0.2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  <c r="K14" s="1" t="s">
        <v>9</v>
      </c>
      <c r="L14" s="1" t="s">
        <v>10</v>
      </c>
      <c r="M14" s="1" t="s">
        <v>11</v>
      </c>
      <c r="P14" s="1" t="s">
        <v>19</v>
      </c>
    </row>
    <row r="15" spans="1:16" x14ac:dyDescent="0.25">
      <c r="B15" s="2">
        <v>1</v>
      </c>
      <c r="C15" s="2">
        <v>1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>
        <f>SUMPRODUCT(B5:M5,$B$15:$M$15)</f>
        <v>23</v>
      </c>
      <c r="O15" t="s">
        <v>54</v>
      </c>
      <c r="P15" s="2">
        <v>25</v>
      </c>
    </row>
    <row r="16" spans="1:16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>
        <f t="shared" ref="N16:N19" si="0">SUMPRODUCT(B6:M6,$B$15:$M$15)</f>
        <v>19</v>
      </c>
      <c r="O16" t="s">
        <v>54</v>
      </c>
      <c r="P16" s="2">
        <v>25</v>
      </c>
    </row>
    <row r="17" spans="1:16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>
        <f t="shared" si="0"/>
        <v>24</v>
      </c>
      <c r="O17" t="s">
        <v>54</v>
      </c>
      <c r="P17" s="2">
        <v>25</v>
      </c>
    </row>
    <row r="18" spans="1:16" x14ac:dyDescent="0.25">
      <c r="A18" t="s">
        <v>106</v>
      </c>
      <c r="B18" s="2">
        <f>SUMPRODUCT(B10:M10,B15:M15)</f>
        <v>256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>
        <f t="shared" si="0"/>
        <v>24</v>
      </c>
      <c r="O18" t="s">
        <v>54</v>
      </c>
      <c r="P18" s="2">
        <v>25</v>
      </c>
    </row>
    <row r="19" spans="1:16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>
        <f t="shared" si="0"/>
        <v>24</v>
      </c>
      <c r="O19" t="s">
        <v>54</v>
      </c>
      <c r="P19" s="2">
        <v>25</v>
      </c>
    </row>
    <row r="20" spans="1:16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2" spans="1:16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showGridLines="0" topLeftCell="A10" workbookViewId="0">
      <selection activeCell="C18" sqref="C18"/>
    </sheetView>
  </sheetViews>
  <sheetFormatPr defaultRowHeight="15" x14ac:dyDescent="0.25"/>
  <cols>
    <col min="1" max="1" width="2.28515625" customWidth="1"/>
    <col min="2" max="2" width="19.42578125" customWidth="1"/>
    <col min="3" max="3" width="31.140625" bestFit="1" customWidth="1"/>
    <col min="4" max="4" width="13.7109375" bestFit="1" customWidth="1"/>
    <col min="5" max="5" width="13.140625" bestFit="1" customWidth="1"/>
    <col min="6" max="6" width="11.42578125" customWidth="1"/>
    <col min="7" max="7" width="6" customWidth="1"/>
  </cols>
  <sheetData>
    <row r="1" spans="1:5" x14ac:dyDescent="0.25">
      <c r="A1" s="4" t="s">
        <v>56</v>
      </c>
    </row>
    <row r="2" spans="1:5" x14ac:dyDescent="0.25">
      <c r="A2" s="4" t="s">
        <v>206</v>
      </c>
    </row>
    <row r="3" spans="1:5" x14ac:dyDescent="0.25">
      <c r="A3" s="4" t="s">
        <v>207</v>
      </c>
    </row>
    <row r="4" spans="1:5" x14ac:dyDescent="0.25">
      <c r="A4" s="4" t="s">
        <v>59</v>
      </c>
    </row>
    <row r="5" spans="1:5" x14ac:dyDescent="0.25">
      <c r="A5" s="4" t="s">
        <v>60</v>
      </c>
    </row>
    <row r="6" spans="1:5" x14ac:dyDescent="0.25">
      <c r="A6" s="4"/>
      <c r="B6" t="s">
        <v>208</v>
      </c>
    </row>
    <row r="7" spans="1:5" x14ac:dyDescent="0.25">
      <c r="A7" s="4"/>
      <c r="B7" t="s">
        <v>209</v>
      </c>
    </row>
    <row r="8" spans="1:5" x14ac:dyDescent="0.25">
      <c r="A8" s="4"/>
      <c r="B8" t="s">
        <v>210</v>
      </c>
    </row>
    <row r="9" spans="1:5" x14ac:dyDescent="0.25">
      <c r="A9" s="4" t="s">
        <v>64</v>
      </c>
    </row>
    <row r="10" spans="1:5" x14ac:dyDescent="0.25">
      <c r="B10" t="s">
        <v>65</v>
      </c>
    </row>
    <row r="11" spans="1:5" x14ac:dyDescent="0.25">
      <c r="B11" t="s">
        <v>211</v>
      </c>
    </row>
    <row r="12" spans="1:5" x14ac:dyDescent="0.25">
      <c r="B12" t="s">
        <v>66</v>
      </c>
    </row>
    <row r="14" spans="1:5" ht="15.75" thickBot="1" x14ac:dyDescent="0.3">
      <c r="A14" t="s">
        <v>110</v>
      </c>
    </row>
    <row r="15" spans="1:5" ht="15.75" thickBot="1" x14ac:dyDescent="0.3">
      <c r="B15" s="39" t="s">
        <v>68</v>
      </c>
      <c r="C15" s="39" t="s">
        <v>69</v>
      </c>
      <c r="D15" s="39" t="s">
        <v>70</v>
      </c>
      <c r="E15" s="39" t="s">
        <v>71</v>
      </c>
    </row>
    <row r="16" spans="1:5" ht="15.75" thickBot="1" x14ac:dyDescent="0.3">
      <c r="B16" s="15" t="s">
        <v>212</v>
      </c>
      <c r="C16" s="15" t="s">
        <v>213</v>
      </c>
      <c r="D16" s="18">
        <v>751000</v>
      </c>
      <c r="E16" s="18">
        <v>331000</v>
      </c>
    </row>
    <row r="19" spans="1:6" ht="15.75" thickBot="1" x14ac:dyDescent="0.3">
      <c r="A19" t="s">
        <v>72</v>
      </c>
    </row>
    <row r="20" spans="1:6" ht="15.75" thickBot="1" x14ac:dyDescent="0.3">
      <c r="B20" s="39" t="s">
        <v>68</v>
      </c>
      <c r="C20" s="39" t="s">
        <v>69</v>
      </c>
      <c r="D20" s="39" t="s">
        <v>70</v>
      </c>
      <c r="E20" s="39" t="s">
        <v>71</v>
      </c>
      <c r="F20" s="39" t="s">
        <v>73</v>
      </c>
    </row>
    <row r="21" spans="1:6" x14ac:dyDescent="0.25">
      <c r="B21" s="17" t="s">
        <v>214</v>
      </c>
      <c r="C21" s="17" t="s">
        <v>215</v>
      </c>
      <c r="D21" s="19">
        <v>0</v>
      </c>
      <c r="E21" s="19">
        <v>0</v>
      </c>
      <c r="F21" s="17" t="s">
        <v>105</v>
      </c>
    </row>
    <row r="22" spans="1:6" x14ac:dyDescent="0.25">
      <c r="B22" s="17" t="s">
        <v>217</v>
      </c>
      <c r="C22" s="17" t="s">
        <v>218</v>
      </c>
      <c r="D22" s="19">
        <v>0</v>
      </c>
      <c r="E22" s="19">
        <v>0</v>
      </c>
      <c r="F22" s="17" t="s">
        <v>73</v>
      </c>
    </row>
    <row r="23" spans="1:6" x14ac:dyDescent="0.25">
      <c r="B23" s="17" t="s">
        <v>219</v>
      </c>
      <c r="C23" s="17" t="s">
        <v>220</v>
      </c>
      <c r="D23" s="19">
        <v>0</v>
      </c>
      <c r="E23" s="19">
        <v>0</v>
      </c>
      <c r="F23" s="17" t="s">
        <v>73</v>
      </c>
    </row>
    <row r="24" spans="1:6" x14ac:dyDescent="0.25">
      <c r="B24" s="17" t="s">
        <v>221</v>
      </c>
      <c r="C24" s="17" t="s">
        <v>222</v>
      </c>
      <c r="D24" s="19">
        <v>0</v>
      </c>
      <c r="E24" s="19">
        <v>0</v>
      </c>
      <c r="F24" s="17" t="s">
        <v>73</v>
      </c>
    </row>
    <row r="25" spans="1:6" x14ac:dyDescent="0.25">
      <c r="B25" s="17" t="s">
        <v>223</v>
      </c>
      <c r="C25" s="17" t="s">
        <v>224</v>
      </c>
      <c r="D25" s="20">
        <v>0</v>
      </c>
      <c r="E25" s="20">
        <v>0</v>
      </c>
      <c r="F25" s="17" t="s">
        <v>216</v>
      </c>
    </row>
    <row r="26" spans="1:6" x14ac:dyDescent="0.25">
      <c r="B26" s="17" t="s">
        <v>225</v>
      </c>
      <c r="C26" s="17" t="s">
        <v>226</v>
      </c>
      <c r="D26" s="19">
        <v>1</v>
      </c>
      <c r="E26" s="19">
        <v>0</v>
      </c>
      <c r="F26" s="17" t="s">
        <v>105</v>
      </c>
    </row>
    <row r="27" spans="1:6" x14ac:dyDescent="0.25">
      <c r="B27" s="17" t="s">
        <v>227</v>
      </c>
      <c r="C27" s="17" t="s">
        <v>228</v>
      </c>
      <c r="D27" s="19">
        <v>0</v>
      </c>
      <c r="E27" s="19">
        <v>0</v>
      </c>
      <c r="F27" s="17" t="s">
        <v>73</v>
      </c>
    </row>
    <row r="28" spans="1:6" x14ac:dyDescent="0.25">
      <c r="B28" s="17" t="s">
        <v>229</v>
      </c>
      <c r="C28" s="17" t="s">
        <v>230</v>
      </c>
      <c r="D28" s="19">
        <v>8000</v>
      </c>
      <c r="E28" s="19">
        <v>7631</v>
      </c>
      <c r="F28" s="17" t="s">
        <v>73</v>
      </c>
    </row>
    <row r="29" spans="1:6" x14ac:dyDescent="0.25">
      <c r="B29" s="17" t="s">
        <v>231</v>
      </c>
      <c r="C29" s="17" t="s">
        <v>232</v>
      </c>
      <c r="D29" s="19">
        <v>7000</v>
      </c>
      <c r="E29" s="19">
        <v>7368</v>
      </c>
      <c r="F29" s="17" t="s">
        <v>73</v>
      </c>
    </row>
    <row r="30" spans="1:6" x14ac:dyDescent="0.25">
      <c r="B30" s="17" t="s">
        <v>233</v>
      </c>
      <c r="C30" s="17" t="s">
        <v>234</v>
      </c>
      <c r="D30" s="20">
        <v>405000</v>
      </c>
      <c r="E30" s="20">
        <v>404999.99999903759</v>
      </c>
      <c r="F30" s="17" t="s">
        <v>216</v>
      </c>
    </row>
    <row r="31" spans="1:6" x14ac:dyDescent="0.25">
      <c r="B31" s="17" t="s">
        <v>79</v>
      </c>
      <c r="C31" s="17" t="s">
        <v>235</v>
      </c>
      <c r="D31" s="19">
        <v>1</v>
      </c>
      <c r="E31" s="19">
        <v>1</v>
      </c>
      <c r="F31" s="17" t="s">
        <v>105</v>
      </c>
    </row>
    <row r="32" spans="1:6" x14ac:dyDescent="0.25">
      <c r="B32" s="17" t="s">
        <v>236</v>
      </c>
      <c r="C32" s="17" t="s">
        <v>237</v>
      </c>
      <c r="D32" s="19">
        <v>8000</v>
      </c>
      <c r="E32" s="19">
        <v>6820</v>
      </c>
      <c r="F32" s="17" t="s">
        <v>73</v>
      </c>
    </row>
    <row r="33" spans="1:7" x14ac:dyDescent="0.25">
      <c r="B33" s="17" t="s">
        <v>238</v>
      </c>
      <c r="C33" s="17" t="s">
        <v>239</v>
      </c>
      <c r="D33" s="19">
        <v>1000</v>
      </c>
      <c r="E33" s="19">
        <v>5089</v>
      </c>
      <c r="F33" s="17" t="s">
        <v>73</v>
      </c>
    </row>
    <row r="34" spans="1:7" x14ac:dyDescent="0.25">
      <c r="B34" s="17" t="s">
        <v>240</v>
      </c>
      <c r="C34" s="17" t="s">
        <v>241</v>
      </c>
      <c r="D34" s="19">
        <v>0</v>
      </c>
      <c r="E34" s="19">
        <v>3089</v>
      </c>
      <c r="F34" s="17" t="s">
        <v>73</v>
      </c>
    </row>
    <row r="35" spans="1:7" x14ac:dyDescent="0.25">
      <c r="B35" s="17" t="s">
        <v>242</v>
      </c>
      <c r="C35" s="17" t="s">
        <v>243</v>
      </c>
      <c r="D35" s="20">
        <v>256000</v>
      </c>
      <c r="E35" s="20">
        <v>255999.99999907703</v>
      </c>
      <c r="F35" s="17" t="s">
        <v>216</v>
      </c>
    </row>
    <row r="36" spans="1:7" x14ac:dyDescent="0.25">
      <c r="B36" s="17" t="s">
        <v>244</v>
      </c>
      <c r="C36" s="17" t="s">
        <v>245</v>
      </c>
      <c r="D36" s="19">
        <v>0</v>
      </c>
      <c r="E36" s="19">
        <v>1</v>
      </c>
      <c r="F36" s="17" t="s">
        <v>105</v>
      </c>
    </row>
    <row r="37" spans="1:7" x14ac:dyDescent="0.25">
      <c r="B37" s="17" t="s">
        <v>246</v>
      </c>
      <c r="C37" s="17" t="s">
        <v>247</v>
      </c>
      <c r="D37" s="19">
        <v>0</v>
      </c>
      <c r="E37" s="19">
        <v>1180</v>
      </c>
      <c r="F37" s="17" t="s">
        <v>73</v>
      </c>
    </row>
    <row r="38" spans="1:7" x14ac:dyDescent="0.25">
      <c r="B38" s="17" t="s">
        <v>248</v>
      </c>
      <c r="C38" s="17" t="s">
        <v>249</v>
      </c>
      <c r="D38" s="19">
        <v>0</v>
      </c>
      <c r="E38" s="19">
        <v>3911</v>
      </c>
      <c r="F38" s="17" t="s">
        <v>73</v>
      </c>
    </row>
    <row r="39" spans="1:7" x14ac:dyDescent="0.25">
      <c r="B39" s="17" t="s">
        <v>250</v>
      </c>
      <c r="C39" s="17" t="s">
        <v>251</v>
      </c>
      <c r="D39" s="19">
        <v>0</v>
      </c>
      <c r="E39" s="19">
        <v>3911</v>
      </c>
      <c r="F39" s="17" t="s">
        <v>73</v>
      </c>
    </row>
    <row r="40" spans="1:7" ht="15.75" thickBot="1" x14ac:dyDescent="0.3">
      <c r="B40" s="15" t="s">
        <v>252</v>
      </c>
      <c r="C40" s="15" t="s">
        <v>253</v>
      </c>
      <c r="D40" s="23">
        <v>0</v>
      </c>
      <c r="E40" s="23">
        <v>0</v>
      </c>
      <c r="F40" s="15" t="s">
        <v>216</v>
      </c>
    </row>
    <row r="43" spans="1:7" ht="15.75" thickBot="1" x14ac:dyDescent="0.3">
      <c r="A43" t="s">
        <v>74</v>
      </c>
    </row>
    <row r="44" spans="1:7" ht="15.75" thickBot="1" x14ac:dyDescent="0.3">
      <c r="B44" s="39" t="s">
        <v>68</v>
      </c>
      <c r="C44" s="39" t="s">
        <v>69</v>
      </c>
      <c r="D44" s="39" t="s">
        <v>75</v>
      </c>
      <c r="E44" s="39" t="s">
        <v>76</v>
      </c>
      <c r="F44" s="39" t="s">
        <v>77</v>
      </c>
      <c r="G44" s="39" t="s">
        <v>78</v>
      </c>
    </row>
    <row r="45" spans="1:7" x14ac:dyDescent="0.25">
      <c r="B45" s="17" t="s">
        <v>254</v>
      </c>
      <c r="C45" s="17" t="s">
        <v>255</v>
      </c>
      <c r="D45" s="19">
        <v>8000</v>
      </c>
      <c r="E45" s="17" t="s">
        <v>256</v>
      </c>
      <c r="F45" s="17" t="s">
        <v>119</v>
      </c>
      <c r="G45" s="17">
        <v>0</v>
      </c>
    </row>
    <row r="46" spans="1:7" x14ac:dyDescent="0.25">
      <c r="B46" s="17" t="s">
        <v>257</v>
      </c>
      <c r="C46" s="17" t="s">
        <v>258</v>
      </c>
      <c r="D46" s="19">
        <v>9000</v>
      </c>
      <c r="E46" s="17" t="s">
        <v>259</v>
      </c>
      <c r="F46" s="17" t="s">
        <v>119</v>
      </c>
      <c r="G46" s="17">
        <v>0</v>
      </c>
    </row>
    <row r="47" spans="1:7" x14ac:dyDescent="0.25">
      <c r="B47" s="17" t="s">
        <v>260</v>
      </c>
      <c r="C47" s="17" t="s">
        <v>261</v>
      </c>
      <c r="D47" s="19">
        <v>7000</v>
      </c>
      <c r="E47" s="17" t="s">
        <v>262</v>
      </c>
      <c r="F47" s="17" t="s">
        <v>119</v>
      </c>
      <c r="G47" s="17">
        <v>0</v>
      </c>
    </row>
    <row r="48" spans="1:7" x14ac:dyDescent="0.25">
      <c r="B48" s="17" t="s">
        <v>263</v>
      </c>
      <c r="C48" s="17" t="s">
        <v>264</v>
      </c>
      <c r="D48" s="19">
        <v>0</v>
      </c>
      <c r="E48" s="17" t="s">
        <v>265</v>
      </c>
      <c r="F48" s="17" t="s">
        <v>95</v>
      </c>
      <c r="G48" s="17">
        <v>15000</v>
      </c>
    </row>
    <row r="49" spans="2:7" x14ac:dyDescent="0.25">
      <c r="B49" s="17" t="s">
        <v>266</v>
      </c>
      <c r="C49" s="17" t="s">
        <v>267</v>
      </c>
      <c r="D49" s="19">
        <v>14999</v>
      </c>
      <c r="E49" s="17" t="s">
        <v>268</v>
      </c>
      <c r="F49" s="17" t="s">
        <v>95</v>
      </c>
      <c r="G49" s="17">
        <v>1</v>
      </c>
    </row>
    <row r="50" spans="2:7" x14ac:dyDescent="0.25">
      <c r="B50" s="17" t="s">
        <v>269</v>
      </c>
      <c r="C50" s="17" t="s">
        <v>270</v>
      </c>
      <c r="D50" s="19">
        <v>14998</v>
      </c>
      <c r="E50" s="17" t="s">
        <v>271</v>
      </c>
      <c r="F50" s="17" t="s">
        <v>95</v>
      </c>
      <c r="G50" s="17">
        <v>2</v>
      </c>
    </row>
    <row r="51" spans="2:7" x14ac:dyDescent="0.25">
      <c r="B51" s="17" t="s">
        <v>272</v>
      </c>
      <c r="C51" s="17" t="s">
        <v>273</v>
      </c>
      <c r="D51" s="19">
        <v>9002</v>
      </c>
      <c r="E51" s="17" t="s">
        <v>274</v>
      </c>
      <c r="F51" s="17" t="s">
        <v>95</v>
      </c>
      <c r="G51" s="17">
        <v>5998</v>
      </c>
    </row>
    <row r="52" spans="2:7" x14ac:dyDescent="0.25">
      <c r="B52" s="17" t="s">
        <v>275</v>
      </c>
      <c r="C52" s="17" t="s">
        <v>276</v>
      </c>
      <c r="D52" s="19">
        <v>0</v>
      </c>
      <c r="E52" s="17" t="s">
        <v>277</v>
      </c>
      <c r="F52" s="17" t="s">
        <v>119</v>
      </c>
      <c r="G52" s="19">
        <v>0</v>
      </c>
    </row>
    <row r="53" spans="2:7" x14ac:dyDescent="0.25">
      <c r="B53" s="17" t="s">
        <v>278</v>
      </c>
      <c r="C53" s="17" t="s">
        <v>279</v>
      </c>
      <c r="D53" s="19">
        <v>2</v>
      </c>
      <c r="E53" s="17" t="s">
        <v>280</v>
      </c>
      <c r="F53" s="17" t="s">
        <v>119</v>
      </c>
      <c r="G53" s="17">
        <v>0</v>
      </c>
    </row>
    <row r="54" spans="2:7" x14ac:dyDescent="0.25">
      <c r="B54" s="17" t="s">
        <v>281</v>
      </c>
      <c r="C54" s="17" t="s">
        <v>282</v>
      </c>
      <c r="D54" s="19">
        <v>1</v>
      </c>
      <c r="E54" s="17" t="s">
        <v>283</v>
      </c>
      <c r="F54" s="17" t="s">
        <v>119</v>
      </c>
      <c r="G54" s="19">
        <v>0</v>
      </c>
    </row>
    <row r="55" spans="2:7" x14ac:dyDescent="0.25">
      <c r="B55" s="17" t="s">
        <v>284</v>
      </c>
      <c r="C55" s="17"/>
      <c r="D55" s="17"/>
      <c r="E55" s="17"/>
      <c r="F55" s="17"/>
      <c r="G55" s="17"/>
    </row>
    <row r="56" spans="2:7" ht="15.75" thickBot="1" x14ac:dyDescent="0.3">
      <c r="B56" s="15" t="s">
        <v>285</v>
      </c>
      <c r="C56" s="15"/>
      <c r="D56" s="15"/>
      <c r="E56" s="15"/>
      <c r="F56" s="15"/>
      <c r="G56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showGridLines="0" workbookViewId="0"/>
  </sheetViews>
  <sheetFormatPr defaultRowHeight="15" x14ac:dyDescent="0.25"/>
  <cols>
    <col min="1" max="1" width="2.28515625" customWidth="1"/>
    <col min="2" max="2" width="19.42578125" customWidth="1"/>
    <col min="3" max="3" width="31.140625" bestFit="1" customWidth="1"/>
    <col min="4" max="4" width="13.7109375" bestFit="1" customWidth="1"/>
    <col min="5" max="5" width="13.140625" bestFit="1" customWidth="1"/>
    <col min="6" max="6" width="11.42578125" customWidth="1"/>
    <col min="7" max="7" width="6" customWidth="1"/>
  </cols>
  <sheetData>
    <row r="1" spans="1:5" x14ac:dyDescent="0.25">
      <c r="A1" s="4" t="s">
        <v>56</v>
      </c>
    </row>
    <row r="2" spans="1:5" x14ac:dyDescent="0.25">
      <c r="A2" s="4" t="s">
        <v>206</v>
      </c>
    </row>
    <row r="3" spans="1:5" x14ac:dyDescent="0.25">
      <c r="A3" s="4" t="s">
        <v>286</v>
      </c>
    </row>
    <row r="4" spans="1:5" x14ac:dyDescent="0.25">
      <c r="A4" s="4" t="s">
        <v>287</v>
      </c>
    </row>
    <row r="5" spans="1:5" x14ac:dyDescent="0.25">
      <c r="A5" s="4" t="s">
        <v>60</v>
      </c>
    </row>
    <row r="6" spans="1:5" x14ac:dyDescent="0.25">
      <c r="A6" s="4"/>
      <c r="B6" t="s">
        <v>208</v>
      </c>
    </row>
    <row r="7" spans="1:5" x14ac:dyDescent="0.25">
      <c r="A7" s="4"/>
      <c r="B7" t="s">
        <v>288</v>
      </c>
    </row>
    <row r="8" spans="1:5" x14ac:dyDescent="0.25">
      <c r="A8" s="4"/>
      <c r="B8" t="s">
        <v>289</v>
      </c>
    </row>
    <row r="9" spans="1:5" x14ac:dyDescent="0.25">
      <c r="A9" s="4" t="s">
        <v>64</v>
      </c>
    </row>
    <row r="10" spans="1:5" x14ac:dyDescent="0.25">
      <c r="B10" t="s">
        <v>290</v>
      </c>
    </row>
    <row r="11" spans="1:5" x14ac:dyDescent="0.25">
      <c r="B11" t="s">
        <v>291</v>
      </c>
    </row>
    <row r="12" spans="1:5" x14ac:dyDescent="0.25">
      <c r="B12" t="s">
        <v>66</v>
      </c>
    </row>
    <row r="14" spans="1:5" ht="15.75" thickBot="1" x14ac:dyDescent="0.3">
      <c r="A14" t="s">
        <v>110</v>
      </c>
    </row>
    <row r="15" spans="1:5" ht="15.75" thickBot="1" x14ac:dyDescent="0.3">
      <c r="B15" s="40" t="s">
        <v>68</v>
      </c>
      <c r="C15" s="40" t="s">
        <v>69</v>
      </c>
      <c r="D15" s="40" t="s">
        <v>70</v>
      </c>
      <c r="E15" s="40" t="s">
        <v>71</v>
      </c>
    </row>
    <row r="16" spans="1:5" ht="15.75" thickBot="1" x14ac:dyDescent="0.3">
      <c r="B16" s="15" t="s">
        <v>212</v>
      </c>
      <c r="C16" s="15" t="s">
        <v>213</v>
      </c>
      <c r="D16" s="18">
        <v>751000</v>
      </c>
      <c r="E16" s="18">
        <v>331000</v>
      </c>
    </row>
    <row r="19" spans="1:6" ht="15.75" thickBot="1" x14ac:dyDescent="0.3">
      <c r="A19" t="s">
        <v>72</v>
      </c>
    </row>
    <row r="20" spans="1:6" ht="15.75" thickBot="1" x14ac:dyDescent="0.3">
      <c r="B20" s="40" t="s">
        <v>68</v>
      </c>
      <c r="C20" s="40" t="s">
        <v>69</v>
      </c>
      <c r="D20" s="40" t="s">
        <v>70</v>
      </c>
      <c r="E20" s="40" t="s">
        <v>71</v>
      </c>
      <c r="F20" s="40" t="s">
        <v>73</v>
      </c>
    </row>
    <row r="21" spans="1:6" x14ac:dyDescent="0.25">
      <c r="B21" s="17" t="s">
        <v>214</v>
      </c>
      <c r="C21" s="17" t="s">
        <v>215</v>
      </c>
      <c r="D21" s="19">
        <v>0</v>
      </c>
      <c r="E21" s="19">
        <v>0</v>
      </c>
      <c r="F21" s="17" t="s">
        <v>105</v>
      </c>
    </row>
    <row r="22" spans="1:6" x14ac:dyDescent="0.25">
      <c r="B22" s="17" t="s">
        <v>217</v>
      </c>
      <c r="C22" s="17" t="s">
        <v>218</v>
      </c>
      <c r="D22" s="19">
        <v>0</v>
      </c>
      <c r="E22" s="19">
        <v>0</v>
      </c>
      <c r="F22" s="17" t="s">
        <v>73</v>
      </c>
    </row>
    <row r="23" spans="1:6" x14ac:dyDescent="0.25">
      <c r="B23" s="17" t="s">
        <v>219</v>
      </c>
      <c r="C23" s="17" t="s">
        <v>220</v>
      </c>
      <c r="D23" s="19">
        <v>0</v>
      </c>
      <c r="E23" s="19">
        <v>0</v>
      </c>
      <c r="F23" s="17" t="s">
        <v>73</v>
      </c>
    </row>
    <row r="24" spans="1:6" x14ac:dyDescent="0.25">
      <c r="B24" s="17" t="s">
        <v>221</v>
      </c>
      <c r="C24" s="17" t="s">
        <v>222</v>
      </c>
      <c r="D24" s="19">
        <v>0</v>
      </c>
      <c r="E24" s="19">
        <v>0</v>
      </c>
      <c r="F24" s="17" t="s">
        <v>73</v>
      </c>
    </row>
    <row r="25" spans="1:6" x14ac:dyDescent="0.25">
      <c r="B25" s="17" t="s">
        <v>223</v>
      </c>
      <c r="C25" s="17" t="s">
        <v>224</v>
      </c>
      <c r="D25" s="20">
        <v>0</v>
      </c>
      <c r="E25" s="20">
        <v>0</v>
      </c>
      <c r="F25" s="17" t="s">
        <v>216</v>
      </c>
    </row>
    <row r="26" spans="1:6" x14ac:dyDescent="0.25">
      <c r="B26" s="17" t="s">
        <v>225</v>
      </c>
      <c r="C26" s="17" t="s">
        <v>226</v>
      </c>
      <c r="D26" s="19">
        <v>1</v>
      </c>
      <c r="E26" s="19">
        <v>0</v>
      </c>
      <c r="F26" s="17" t="s">
        <v>105</v>
      </c>
    </row>
    <row r="27" spans="1:6" x14ac:dyDescent="0.25">
      <c r="B27" s="17" t="s">
        <v>227</v>
      </c>
      <c r="C27" s="17" t="s">
        <v>228</v>
      </c>
      <c r="D27" s="19">
        <v>0</v>
      </c>
      <c r="E27" s="19">
        <v>0</v>
      </c>
      <c r="F27" s="17" t="s">
        <v>73</v>
      </c>
    </row>
    <row r="28" spans="1:6" x14ac:dyDescent="0.25">
      <c r="B28" s="17" t="s">
        <v>229</v>
      </c>
      <c r="C28" s="17" t="s">
        <v>230</v>
      </c>
      <c r="D28" s="19">
        <v>8000</v>
      </c>
      <c r="E28" s="19">
        <v>8000</v>
      </c>
      <c r="F28" s="17" t="s">
        <v>73</v>
      </c>
    </row>
    <row r="29" spans="1:6" x14ac:dyDescent="0.25">
      <c r="B29" s="17" t="s">
        <v>231</v>
      </c>
      <c r="C29" s="17" t="s">
        <v>232</v>
      </c>
      <c r="D29" s="19">
        <v>7000</v>
      </c>
      <c r="E29" s="19">
        <v>7000</v>
      </c>
      <c r="F29" s="17" t="s">
        <v>73</v>
      </c>
    </row>
    <row r="30" spans="1:6" x14ac:dyDescent="0.25">
      <c r="B30" s="17" t="s">
        <v>233</v>
      </c>
      <c r="C30" s="17" t="s">
        <v>234</v>
      </c>
      <c r="D30" s="20">
        <v>405000</v>
      </c>
      <c r="E30" s="20">
        <v>405000</v>
      </c>
      <c r="F30" s="17" t="s">
        <v>216</v>
      </c>
    </row>
    <row r="31" spans="1:6" x14ac:dyDescent="0.25">
      <c r="B31" s="17" t="s">
        <v>79</v>
      </c>
      <c r="C31" s="17" t="s">
        <v>235</v>
      </c>
      <c r="D31" s="19">
        <v>1</v>
      </c>
      <c r="E31" s="19">
        <v>1</v>
      </c>
      <c r="F31" s="17" t="s">
        <v>105</v>
      </c>
    </row>
    <row r="32" spans="1:6" x14ac:dyDescent="0.25">
      <c r="B32" s="17" t="s">
        <v>236</v>
      </c>
      <c r="C32" s="17" t="s">
        <v>237</v>
      </c>
      <c r="D32" s="19">
        <v>8000</v>
      </c>
      <c r="E32" s="19">
        <v>6999</v>
      </c>
      <c r="F32" s="17" t="s">
        <v>73</v>
      </c>
    </row>
    <row r="33" spans="1:7" x14ac:dyDescent="0.25">
      <c r="B33" s="17" t="s">
        <v>238</v>
      </c>
      <c r="C33" s="17" t="s">
        <v>239</v>
      </c>
      <c r="D33" s="19">
        <v>1000</v>
      </c>
      <c r="E33" s="19">
        <v>5000</v>
      </c>
      <c r="F33" s="17" t="s">
        <v>73</v>
      </c>
    </row>
    <row r="34" spans="1:7" x14ac:dyDescent="0.25">
      <c r="B34" s="17" t="s">
        <v>240</v>
      </c>
      <c r="C34" s="17" t="s">
        <v>241</v>
      </c>
      <c r="D34" s="19">
        <v>0</v>
      </c>
      <c r="E34" s="19">
        <v>3000</v>
      </c>
      <c r="F34" s="17" t="s">
        <v>73</v>
      </c>
    </row>
    <row r="35" spans="1:7" x14ac:dyDescent="0.25">
      <c r="B35" s="17" t="s">
        <v>242</v>
      </c>
      <c r="C35" s="17" t="s">
        <v>243</v>
      </c>
      <c r="D35" s="20">
        <v>256000</v>
      </c>
      <c r="E35" s="20">
        <v>256000</v>
      </c>
      <c r="F35" s="17" t="s">
        <v>216</v>
      </c>
    </row>
    <row r="36" spans="1:7" x14ac:dyDescent="0.25">
      <c r="B36" s="17" t="s">
        <v>244</v>
      </c>
      <c r="C36" s="17" t="s">
        <v>245</v>
      </c>
      <c r="D36" s="19">
        <v>0</v>
      </c>
      <c r="E36" s="19">
        <v>1</v>
      </c>
      <c r="F36" s="17" t="s">
        <v>105</v>
      </c>
    </row>
    <row r="37" spans="1:7" x14ac:dyDescent="0.25">
      <c r="B37" s="17" t="s">
        <v>246</v>
      </c>
      <c r="C37" s="17" t="s">
        <v>247</v>
      </c>
      <c r="D37" s="19">
        <v>0</v>
      </c>
      <c r="E37" s="19">
        <v>1001</v>
      </c>
      <c r="F37" s="17" t="s">
        <v>73</v>
      </c>
    </row>
    <row r="38" spans="1:7" x14ac:dyDescent="0.25">
      <c r="B38" s="17" t="s">
        <v>248</v>
      </c>
      <c r="C38" s="17" t="s">
        <v>249</v>
      </c>
      <c r="D38" s="19">
        <v>0</v>
      </c>
      <c r="E38" s="19">
        <v>4000</v>
      </c>
      <c r="F38" s="17" t="s">
        <v>73</v>
      </c>
    </row>
    <row r="39" spans="1:7" x14ac:dyDescent="0.25">
      <c r="B39" s="17" t="s">
        <v>250</v>
      </c>
      <c r="C39" s="17" t="s">
        <v>251</v>
      </c>
      <c r="D39" s="19">
        <v>0</v>
      </c>
      <c r="E39" s="19">
        <v>4000</v>
      </c>
      <c r="F39" s="17" t="s">
        <v>73</v>
      </c>
    </row>
    <row r="40" spans="1:7" ht="15.75" thickBot="1" x14ac:dyDescent="0.3">
      <c r="B40" s="15" t="s">
        <v>252</v>
      </c>
      <c r="C40" s="15" t="s">
        <v>253</v>
      </c>
      <c r="D40" s="23">
        <v>0</v>
      </c>
      <c r="E40" s="23">
        <v>0</v>
      </c>
      <c r="F40" s="15" t="s">
        <v>216</v>
      </c>
    </row>
    <row r="43" spans="1:7" ht="15.75" thickBot="1" x14ac:dyDescent="0.3">
      <c r="A43" t="s">
        <v>74</v>
      </c>
    </row>
    <row r="44" spans="1:7" ht="15.75" thickBot="1" x14ac:dyDescent="0.3">
      <c r="B44" s="40" t="s">
        <v>68</v>
      </c>
      <c r="C44" s="40" t="s">
        <v>69</v>
      </c>
      <c r="D44" s="40" t="s">
        <v>75</v>
      </c>
      <c r="E44" s="40" t="s">
        <v>76</v>
      </c>
      <c r="F44" s="40" t="s">
        <v>77</v>
      </c>
      <c r="G44" s="40" t="s">
        <v>78</v>
      </c>
    </row>
    <row r="45" spans="1:7" x14ac:dyDescent="0.25">
      <c r="B45" s="17" t="s">
        <v>254</v>
      </c>
      <c r="C45" s="17" t="s">
        <v>255</v>
      </c>
      <c r="D45" s="19">
        <v>8000</v>
      </c>
      <c r="E45" s="17" t="s">
        <v>256</v>
      </c>
      <c r="F45" s="17" t="s">
        <v>119</v>
      </c>
      <c r="G45" s="17">
        <v>0</v>
      </c>
    </row>
    <row r="46" spans="1:7" x14ac:dyDescent="0.25">
      <c r="B46" s="17" t="s">
        <v>257</v>
      </c>
      <c r="C46" s="17" t="s">
        <v>258</v>
      </c>
      <c r="D46" s="19">
        <v>9000</v>
      </c>
      <c r="E46" s="17" t="s">
        <v>259</v>
      </c>
      <c r="F46" s="17" t="s">
        <v>119</v>
      </c>
      <c r="G46" s="17">
        <v>0</v>
      </c>
    </row>
    <row r="47" spans="1:7" x14ac:dyDescent="0.25">
      <c r="B47" s="17" t="s">
        <v>260</v>
      </c>
      <c r="C47" s="17" t="s">
        <v>261</v>
      </c>
      <c r="D47" s="19">
        <v>7000</v>
      </c>
      <c r="E47" s="17" t="s">
        <v>262</v>
      </c>
      <c r="F47" s="17" t="s">
        <v>119</v>
      </c>
      <c r="G47" s="17">
        <v>0</v>
      </c>
    </row>
    <row r="48" spans="1:7" x14ac:dyDescent="0.25">
      <c r="B48" s="17" t="s">
        <v>263</v>
      </c>
      <c r="C48" s="17" t="s">
        <v>264</v>
      </c>
      <c r="D48" s="19">
        <v>0</v>
      </c>
      <c r="E48" s="17" t="s">
        <v>265</v>
      </c>
      <c r="F48" s="17" t="s">
        <v>95</v>
      </c>
      <c r="G48" s="17">
        <v>15000</v>
      </c>
    </row>
    <row r="49" spans="2:7" x14ac:dyDescent="0.25">
      <c r="B49" s="17" t="s">
        <v>266</v>
      </c>
      <c r="C49" s="17" t="s">
        <v>267</v>
      </c>
      <c r="D49" s="19">
        <v>0</v>
      </c>
      <c r="E49" s="17" t="s">
        <v>268</v>
      </c>
      <c r="F49" s="17" t="s">
        <v>95</v>
      </c>
      <c r="G49" s="17">
        <v>15000</v>
      </c>
    </row>
    <row r="50" spans="2:7" x14ac:dyDescent="0.25">
      <c r="B50" s="17" t="s">
        <v>269</v>
      </c>
      <c r="C50" s="17" t="s">
        <v>270</v>
      </c>
      <c r="D50" s="19">
        <v>14999</v>
      </c>
      <c r="E50" s="17" t="s">
        <v>271</v>
      </c>
      <c r="F50" s="17" t="s">
        <v>95</v>
      </c>
      <c r="G50" s="17">
        <v>1</v>
      </c>
    </row>
    <row r="51" spans="2:7" x14ac:dyDescent="0.25">
      <c r="B51" s="17" t="s">
        <v>272</v>
      </c>
      <c r="C51" s="17" t="s">
        <v>273</v>
      </c>
      <c r="D51" s="19">
        <v>9001</v>
      </c>
      <c r="E51" s="17" t="s">
        <v>274</v>
      </c>
      <c r="F51" s="17" t="s">
        <v>95</v>
      </c>
      <c r="G51" s="17">
        <v>5999</v>
      </c>
    </row>
    <row r="52" spans="2:7" x14ac:dyDescent="0.25">
      <c r="B52" s="17" t="s">
        <v>275</v>
      </c>
      <c r="C52" s="17" t="s">
        <v>276</v>
      </c>
      <c r="D52" s="19">
        <v>0</v>
      </c>
      <c r="E52" s="17" t="s">
        <v>277</v>
      </c>
      <c r="F52" s="17" t="s">
        <v>119</v>
      </c>
      <c r="G52" s="19">
        <v>0</v>
      </c>
    </row>
    <row r="53" spans="2:7" x14ac:dyDescent="0.25">
      <c r="B53" s="17" t="s">
        <v>278</v>
      </c>
      <c r="C53" s="17" t="s">
        <v>279</v>
      </c>
      <c r="D53" s="19">
        <v>2</v>
      </c>
      <c r="E53" s="17" t="s">
        <v>280</v>
      </c>
      <c r="F53" s="17" t="s">
        <v>119</v>
      </c>
      <c r="G53" s="17">
        <v>0</v>
      </c>
    </row>
    <row r="54" spans="2:7" x14ac:dyDescent="0.25">
      <c r="B54" s="17" t="s">
        <v>281</v>
      </c>
      <c r="C54" s="17" t="s">
        <v>282</v>
      </c>
      <c r="D54" s="19">
        <v>1</v>
      </c>
      <c r="E54" s="17" t="s">
        <v>283</v>
      </c>
      <c r="F54" s="17" t="s">
        <v>119</v>
      </c>
      <c r="G54" s="19">
        <v>0</v>
      </c>
    </row>
    <row r="55" spans="2:7" x14ac:dyDescent="0.25">
      <c r="B55" s="17" t="s">
        <v>284</v>
      </c>
      <c r="C55" s="17"/>
      <c r="D55" s="17"/>
      <c r="E55" s="17"/>
      <c r="F55" s="17"/>
      <c r="G55" s="17"/>
    </row>
    <row r="56" spans="2:7" ht="15.75" thickBot="1" x14ac:dyDescent="0.3">
      <c r="B56" s="15" t="s">
        <v>285</v>
      </c>
      <c r="C56" s="15"/>
      <c r="D56" s="15"/>
      <c r="E56" s="15"/>
      <c r="F56" s="15"/>
      <c r="G56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B5" workbookViewId="0">
      <selection activeCell="F16" sqref="F16:F19"/>
    </sheetView>
  </sheetViews>
  <sheetFormatPr defaultRowHeight="15" x14ac:dyDescent="0.25"/>
  <cols>
    <col min="4" max="4" width="15.28515625" customWidth="1"/>
    <col min="6" max="6" width="25.85546875" customWidth="1"/>
    <col min="7" max="7" width="26.42578125" style="1" customWidth="1"/>
    <col min="8" max="8" width="23.140625" customWidth="1"/>
    <col min="12" max="12" width="28.5703125" customWidth="1"/>
  </cols>
  <sheetData>
    <row r="1" spans="1:13" x14ac:dyDescent="0.25">
      <c r="A1" s="4" t="s">
        <v>30</v>
      </c>
    </row>
    <row r="3" spans="1:13" x14ac:dyDescent="0.25">
      <c r="A3" s="5" t="s">
        <v>31</v>
      </c>
      <c r="B3" s="5"/>
      <c r="C3" s="5"/>
      <c r="D3" s="5"/>
      <c r="E3" s="5"/>
      <c r="F3" s="5"/>
      <c r="G3" s="6"/>
    </row>
    <row r="4" spans="1:13" x14ac:dyDescent="0.25">
      <c r="A4" s="9"/>
      <c r="B4" s="9" t="s">
        <v>20</v>
      </c>
      <c r="C4" s="9"/>
      <c r="D4" s="9"/>
      <c r="E4" s="9"/>
      <c r="F4" s="9"/>
      <c r="H4" s="8"/>
      <c r="I4" s="8"/>
      <c r="J4" s="8"/>
      <c r="K4" s="8"/>
    </row>
    <row r="5" spans="1:13" x14ac:dyDescent="0.25">
      <c r="A5" s="7" t="s">
        <v>25</v>
      </c>
      <c r="B5" s="9" t="s">
        <v>21</v>
      </c>
      <c r="C5" s="9" t="s">
        <v>22</v>
      </c>
      <c r="D5" s="9" t="s">
        <v>23</v>
      </c>
      <c r="E5" s="7"/>
      <c r="F5" s="9" t="s">
        <v>24</v>
      </c>
      <c r="G5" s="1" t="s">
        <v>32</v>
      </c>
      <c r="H5" s="8"/>
      <c r="I5" s="8"/>
      <c r="J5" s="8"/>
      <c r="K5" s="8"/>
    </row>
    <row r="6" spans="1:13" x14ac:dyDescent="0.25">
      <c r="A6" s="7" t="s">
        <v>26</v>
      </c>
      <c r="B6" s="10">
        <v>26</v>
      </c>
      <c r="C6" s="10">
        <v>41</v>
      </c>
      <c r="D6" s="10">
        <v>39</v>
      </c>
      <c r="E6" s="7"/>
      <c r="F6" s="10">
        <v>60000</v>
      </c>
      <c r="G6" s="1">
        <v>15000</v>
      </c>
      <c r="H6" s="8"/>
      <c r="I6" s="8"/>
      <c r="J6" s="8"/>
      <c r="K6" s="8"/>
    </row>
    <row r="7" spans="1:13" x14ac:dyDescent="0.25">
      <c r="A7" s="7" t="s">
        <v>27</v>
      </c>
      <c r="B7" s="10">
        <v>59</v>
      </c>
      <c r="C7" s="10">
        <v>27</v>
      </c>
      <c r="D7" s="10">
        <v>27</v>
      </c>
      <c r="E7" s="7"/>
      <c r="F7" s="10">
        <v>50000</v>
      </c>
      <c r="G7" s="1">
        <v>15000</v>
      </c>
      <c r="H7" s="8"/>
      <c r="I7" s="8"/>
      <c r="J7" s="8"/>
      <c r="K7" s="8"/>
    </row>
    <row r="8" spans="1:13" x14ac:dyDescent="0.25">
      <c r="A8" s="7" t="s">
        <v>28</v>
      </c>
      <c r="B8" s="10">
        <v>28</v>
      </c>
      <c r="C8" s="10">
        <v>32</v>
      </c>
      <c r="D8" s="10">
        <v>43</v>
      </c>
      <c r="E8" s="7"/>
      <c r="F8" s="10">
        <v>40000</v>
      </c>
      <c r="G8" s="1">
        <v>15000</v>
      </c>
      <c r="H8" s="8"/>
      <c r="I8" s="8"/>
      <c r="J8" s="8"/>
      <c r="K8" s="8"/>
    </row>
    <row r="9" spans="1:13" x14ac:dyDescent="0.25">
      <c r="A9" s="8" t="s">
        <v>29</v>
      </c>
      <c r="B9" s="11">
        <v>28</v>
      </c>
      <c r="C9" s="11">
        <v>40</v>
      </c>
      <c r="D9" s="11">
        <v>38</v>
      </c>
      <c r="E9" s="8"/>
      <c r="F9" s="11">
        <v>35000</v>
      </c>
      <c r="G9" s="1">
        <v>15000</v>
      </c>
      <c r="H9" s="8"/>
      <c r="I9" s="8"/>
      <c r="J9" s="8"/>
      <c r="K9" s="8"/>
    </row>
    <row r="10" spans="1:13" x14ac:dyDescent="0.25">
      <c r="A10" s="8"/>
      <c r="B10" s="8"/>
      <c r="C10" s="8"/>
      <c r="D10" s="8"/>
      <c r="E10" s="8"/>
      <c r="F10" s="8"/>
      <c r="G10" s="12"/>
      <c r="H10" s="8"/>
      <c r="I10" s="8"/>
      <c r="J10" s="8"/>
      <c r="K10" s="8"/>
    </row>
    <row r="11" spans="1:13" x14ac:dyDescent="0.25">
      <c r="A11" s="8" t="s">
        <v>33</v>
      </c>
      <c r="B11" s="8">
        <v>8000</v>
      </c>
      <c r="C11" s="8">
        <v>9000</v>
      </c>
      <c r="D11" s="8">
        <v>7000</v>
      </c>
      <c r="E11" s="8"/>
      <c r="F11" s="8"/>
      <c r="G11" s="12"/>
      <c r="H11" s="8"/>
      <c r="I11" s="8"/>
      <c r="J11" s="8"/>
      <c r="K11" s="8"/>
    </row>
    <row r="13" spans="1:13" x14ac:dyDescent="0.25">
      <c r="A13" s="4" t="s">
        <v>53</v>
      </c>
    </row>
    <row r="15" spans="1:13" x14ac:dyDescent="0.25">
      <c r="A15" s="7" t="s">
        <v>25</v>
      </c>
      <c r="B15" s="9" t="s">
        <v>112</v>
      </c>
      <c r="C15" s="9" t="s">
        <v>21</v>
      </c>
      <c r="D15" s="9" t="s">
        <v>22</v>
      </c>
      <c r="E15" s="9" t="s">
        <v>23</v>
      </c>
      <c r="F15" s="9" t="s">
        <v>114</v>
      </c>
      <c r="G15" s="1" t="s">
        <v>113</v>
      </c>
      <c r="H15" s="9" t="s">
        <v>111</v>
      </c>
      <c r="I15" s="9"/>
      <c r="J15" s="1" t="s">
        <v>32</v>
      </c>
      <c r="K15" s="9" t="s">
        <v>24</v>
      </c>
      <c r="L15" s="9" t="s">
        <v>115</v>
      </c>
      <c r="M15" s="9" t="s">
        <v>107</v>
      </c>
    </row>
    <row r="16" spans="1:13" x14ac:dyDescent="0.25">
      <c r="A16" s="7" t="s">
        <v>26</v>
      </c>
      <c r="B16" s="10">
        <v>0</v>
      </c>
      <c r="C16" s="10">
        <v>0</v>
      </c>
      <c r="D16" s="10">
        <v>0</v>
      </c>
      <c r="E16" s="10">
        <v>0</v>
      </c>
      <c r="F16" s="9">
        <f>SUMPRODUCT(B6:D6,C16:E16)</f>
        <v>0</v>
      </c>
      <c r="G16" s="2">
        <f>F16*B16</f>
        <v>0</v>
      </c>
      <c r="H16" s="10">
        <f>SUM(C16:E16)*B16</f>
        <v>0</v>
      </c>
      <c r="I16" t="s">
        <v>54</v>
      </c>
      <c r="J16" s="1">
        <v>15000</v>
      </c>
      <c r="K16" s="10">
        <v>60000</v>
      </c>
      <c r="L16">
        <f>K16*B16</f>
        <v>0</v>
      </c>
      <c r="M16" s="3">
        <f>L16+G16</f>
        <v>0</v>
      </c>
    </row>
    <row r="17" spans="1:13" x14ac:dyDescent="0.25">
      <c r="A17" s="7" t="s">
        <v>27</v>
      </c>
      <c r="B17" s="10">
        <v>0</v>
      </c>
      <c r="C17" s="10">
        <v>0</v>
      </c>
      <c r="D17" s="10">
        <v>8000</v>
      </c>
      <c r="E17" s="10">
        <v>7000</v>
      </c>
      <c r="F17" s="9">
        <f t="shared" ref="F17:F19" si="0">SUMPRODUCT(B7:D7,C17:E17)</f>
        <v>405000</v>
      </c>
      <c r="G17" s="2">
        <f t="shared" ref="G17:G19" si="1">F17*B17</f>
        <v>0</v>
      </c>
      <c r="H17" s="10">
        <f t="shared" ref="H17:H19" si="2">SUM(C17:E17)*B17</f>
        <v>0</v>
      </c>
      <c r="I17" t="s">
        <v>54</v>
      </c>
      <c r="J17" s="1">
        <v>15000</v>
      </c>
      <c r="K17" s="10">
        <v>50000</v>
      </c>
      <c r="L17">
        <f t="shared" ref="L17:L19" si="3">K17*B17</f>
        <v>0</v>
      </c>
      <c r="M17" s="3">
        <f t="shared" ref="M17:M19" si="4">L17+G17</f>
        <v>0</v>
      </c>
    </row>
    <row r="18" spans="1:13" x14ac:dyDescent="0.25">
      <c r="A18" s="7" t="s">
        <v>28</v>
      </c>
      <c r="B18" s="10">
        <v>1</v>
      </c>
      <c r="C18" s="10">
        <v>6999</v>
      </c>
      <c r="D18" s="10">
        <v>5000</v>
      </c>
      <c r="E18" s="10">
        <v>3000</v>
      </c>
      <c r="F18" s="9">
        <f t="shared" si="0"/>
        <v>484972</v>
      </c>
      <c r="G18" s="2">
        <f t="shared" si="1"/>
        <v>484972</v>
      </c>
      <c r="H18" s="10">
        <f t="shared" si="2"/>
        <v>14999</v>
      </c>
      <c r="I18" t="s">
        <v>54</v>
      </c>
      <c r="J18" s="1">
        <v>15000</v>
      </c>
      <c r="K18" s="10">
        <v>40000</v>
      </c>
      <c r="L18">
        <f t="shared" si="3"/>
        <v>40000</v>
      </c>
      <c r="M18" s="3">
        <f t="shared" si="4"/>
        <v>524972</v>
      </c>
    </row>
    <row r="19" spans="1:13" x14ac:dyDescent="0.25">
      <c r="A19" s="8" t="s">
        <v>29</v>
      </c>
      <c r="B19" s="11">
        <v>1</v>
      </c>
      <c r="C19" s="11">
        <v>1001</v>
      </c>
      <c r="D19" s="11">
        <v>4000</v>
      </c>
      <c r="E19" s="11">
        <v>4000</v>
      </c>
      <c r="F19" s="9">
        <f t="shared" si="0"/>
        <v>340028</v>
      </c>
      <c r="G19" s="2">
        <f t="shared" si="1"/>
        <v>340028</v>
      </c>
      <c r="H19" s="10">
        <f t="shared" si="2"/>
        <v>9001</v>
      </c>
      <c r="I19" t="s">
        <v>54</v>
      </c>
      <c r="J19" s="1">
        <v>15000</v>
      </c>
      <c r="K19" s="11">
        <v>35000</v>
      </c>
      <c r="L19">
        <f t="shared" si="3"/>
        <v>35000</v>
      </c>
      <c r="M19" s="3">
        <f t="shared" si="4"/>
        <v>375028</v>
      </c>
    </row>
    <row r="20" spans="1:13" x14ac:dyDescent="0.25">
      <c r="A20" s="8"/>
      <c r="B20" s="21"/>
      <c r="C20" s="21"/>
      <c r="D20" s="21"/>
      <c r="F20" s="11"/>
      <c r="H20" s="3"/>
      <c r="I20" s="1"/>
      <c r="K20" s="1"/>
    </row>
    <row r="21" spans="1:13" x14ac:dyDescent="0.25">
      <c r="A21" s="7" t="s">
        <v>111</v>
      </c>
      <c r="B21" s="3"/>
      <c r="C21" s="3">
        <f>SUMPRODUCT(C16:C19,$B$16:$B$19)</f>
        <v>8000</v>
      </c>
      <c r="D21" s="3">
        <f t="shared" ref="D21:E21" si="5">SUMPRODUCT(D16:D19,$B$16:$B$19)</f>
        <v>9000</v>
      </c>
      <c r="E21" s="3">
        <f t="shared" si="5"/>
        <v>7000</v>
      </c>
      <c r="H21" s="3"/>
      <c r="J21" s="3"/>
      <c r="M21" s="3">
        <f>SUM(M16:M19)</f>
        <v>900000</v>
      </c>
    </row>
    <row r="22" spans="1:13" x14ac:dyDescent="0.25">
      <c r="A22" s="7"/>
      <c r="B22" s="22"/>
      <c r="C22" s="22" t="s">
        <v>108</v>
      </c>
      <c r="D22" s="22" t="s">
        <v>108</v>
      </c>
      <c r="E22" s="22" t="s">
        <v>108</v>
      </c>
      <c r="G22" s="1" t="s">
        <v>116</v>
      </c>
      <c r="H22" s="3">
        <f>B17-B16</f>
        <v>0</v>
      </c>
      <c r="I22" t="s">
        <v>109</v>
      </c>
      <c r="J22" s="1">
        <v>0</v>
      </c>
    </row>
    <row r="23" spans="1:13" x14ac:dyDescent="0.25">
      <c r="A23" s="8"/>
      <c r="B23" s="8"/>
      <c r="C23" s="8">
        <v>8000</v>
      </c>
      <c r="D23" s="8">
        <v>9000</v>
      </c>
      <c r="E23" s="8">
        <v>7000</v>
      </c>
      <c r="G23" s="1" t="s">
        <v>117</v>
      </c>
      <c r="H23" s="3">
        <f>SUM(B16:B19)</f>
        <v>2</v>
      </c>
      <c r="I23" t="s">
        <v>54</v>
      </c>
      <c r="J23" s="1">
        <v>2</v>
      </c>
    </row>
    <row r="24" spans="1:13" x14ac:dyDescent="0.25">
      <c r="A24" s="8"/>
      <c r="B24" s="8"/>
      <c r="C24" s="8"/>
      <c r="D24" s="8"/>
      <c r="G24" s="1" t="s">
        <v>118</v>
      </c>
      <c r="H24" s="3">
        <f>B19+B17</f>
        <v>1</v>
      </c>
      <c r="I24" t="s">
        <v>109</v>
      </c>
      <c r="J24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showGridLines="0" workbookViewId="0"/>
  </sheetViews>
  <sheetFormatPr defaultRowHeight="15" x14ac:dyDescent="0.25"/>
  <cols>
    <col min="1" max="1" width="2.28515625" customWidth="1"/>
    <col min="2" max="2" width="18.5703125" customWidth="1"/>
    <col min="3" max="3" width="21.42578125" customWidth="1"/>
    <col min="4" max="5" width="13.7109375" bestFit="1" customWidth="1"/>
    <col min="6" max="6" width="11.42578125" customWidth="1"/>
    <col min="7" max="7" width="5.42578125" customWidth="1"/>
  </cols>
  <sheetData>
    <row r="1" spans="1:5" x14ac:dyDescent="0.25">
      <c r="A1" s="4" t="s">
        <v>56</v>
      </c>
    </row>
    <row r="2" spans="1:5" x14ac:dyDescent="0.25">
      <c r="A2" s="4" t="s">
        <v>151</v>
      </c>
    </row>
    <row r="3" spans="1:5" x14ac:dyDescent="0.25">
      <c r="A3" s="4" t="s">
        <v>152</v>
      </c>
    </row>
    <row r="4" spans="1:5" x14ac:dyDescent="0.25">
      <c r="A4" s="4" t="s">
        <v>124</v>
      </c>
    </row>
    <row r="5" spans="1:5" x14ac:dyDescent="0.25">
      <c r="A5" s="4" t="s">
        <v>60</v>
      </c>
    </row>
    <row r="6" spans="1:5" x14ac:dyDescent="0.25">
      <c r="A6" s="4"/>
      <c r="B6" t="s">
        <v>61</v>
      </c>
    </row>
    <row r="7" spans="1:5" x14ac:dyDescent="0.25">
      <c r="A7" s="4"/>
      <c r="B7" t="s">
        <v>153</v>
      </c>
    </row>
    <row r="8" spans="1:5" x14ac:dyDescent="0.25">
      <c r="A8" s="4"/>
      <c r="B8" t="s">
        <v>154</v>
      </c>
    </row>
    <row r="9" spans="1:5" x14ac:dyDescent="0.25">
      <c r="A9" s="4" t="s">
        <v>64</v>
      </c>
    </row>
    <row r="10" spans="1:5" x14ac:dyDescent="0.25">
      <c r="B10" t="s">
        <v>126</v>
      </c>
    </row>
    <row r="11" spans="1:5" x14ac:dyDescent="0.25">
      <c r="B11" t="s">
        <v>66</v>
      </c>
    </row>
    <row r="14" spans="1:5" ht="15.75" thickBot="1" x14ac:dyDescent="0.3">
      <c r="A14" t="s">
        <v>67</v>
      </c>
    </row>
    <row r="15" spans="1:5" ht="15.75" thickBot="1" x14ac:dyDescent="0.3">
      <c r="B15" s="37" t="s">
        <v>68</v>
      </c>
      <c r="C15" s="37" t="s">
        <v>69</v>
      </c>
      <c r="D15" s="37" t="s">
        <v>70</v>
      </c>
      <c r="E15" s="37" t="s">
        <v>71</v>
      </c>
    </row>
    <row r="16" spans="1:5" ht="15.75" thickBot="1" x14ac:dyDescent="0.3">
      <c r="B16" s="15" t="s">
        <v>155</v>
      </c>
      <c r="C16" s="15" t="s">
        <v>156</v>
      </c>
      <c r="D16" s="38">
        <v>85000</v>
      </c>
      <c r="E16" s="38">
        <v>100000</v>
      </c>
    </row>
    <row r="19" spans="1:6" ht="15.75" thickBot="1" x14ac:dyDescent="0.3">
      <c r="A19" t="s">
        <v>72</v>
      </c>
    </row>
    <row r="20" spans="1:6" ht="15.75" thickBot="1" x14ac:dyDescent="0.3">
      <c r="B20" s="37" t="s">
        <v>68</v>
      </c>
      <c r="C20" s="37" t="s">
        <v>69</v>
      </c>
      <c r="D20" s="37" t="s">
        <v>70</v>
      </c>
      <c r="E20" s="37" t="s">
        <v>71</v>
      </c>
      <c r="F20" s="37" t="s">
        <v>73</v>
      </c>
    </row>
    <row r="21" spans="1:6" x14ac:dyDescent="0.25">
      <c r="B21" s="17" t="s">
        <v>157</v>
      </c>
      <c r="C21" s="17" t="s">
        <v>158</v>
      </c>
      <c r="D21" s="20">
        <v>0</v>
      </c>
      <c r="E21" s="20">
        <v>0</v>
      </c>
      <c r="F21" s="17" t="s">
        <v>105</v>
      </c>
    </row>
    <row r="22" spans="1:6" x14ac:dyDescent="0.25">
      <c r="B22" s="17" t="s">
        <v>159</v>
      </c>
      <c r="C22" s="17" t="s">
        <v>160</v>
      </c>
      <c r="D22" s="20">
        <v>0</v>
      </c>
      <c r="E22" s="20">
        <v>0</v>
      </c>
      <c r="F22" s="17" t="s">
        <v>105</v>
      </c>
    </row>
    <row r="23" spans="1:6" x14ac:dyDescent="0.25">
      <c r="B23" s="17" t="s">
        <v>161</v>
      </c>
      <c r="C23" s="17" t="s">
        <v>162</v>
      </c>
      <c r="D23" s="20">
        <v>0</v>
      </c>
      <c r="E23" s="20">
        <v>0</v>
      </c>
      <c r="F23" s="17" t="s">
        <v>105</v>
      </c>
    </row>
    <row r="24" spans="1:6" x14ac:dyDescent="0.25">
      <c r="B24" s="17" t="s">
        <v>163</v>
      </c>
      <c r="C24" s="17" t="s">
        <v>164</v>
      </c>
      <c r="D24" s="20">
        <v>0</v>
      </c>
      <c r="E24" s="20">
        <v>0</v>
      </c>
      <c r="F24" s="17" t="s">
        <v>105</v>
      </c>
    </row>
    <row r="25" spans="1:6" x14ac:dyDescent="0.25">
      <c r="B25" s="17" t="s">
        <v>165</v>
      </c>
      <c r="C25" s="17" t="s">
        <v>166</v>
      </c>
      <c r="D25" s="20">
        <v>0</v>
      </c>
      <c r="E25" s="20">
        <v>0</v>
      </c>
      <c r="F25" s="17" t="s">
        <v>105</v>
      </c>
    </row>
    <row r="26" spans="1:6" x14ac:dyDescent="0.25">
      <c r="B26" s="17" t="s">
        <v>167</v>
      </c>
      <c r="C26" s="17" t="s">
        <v>168</v>
      </c>
      <c r="D26" s="20">
        <v>0</v>
      </c>
      <c r="E26" s="20">
        <v>1</v>
      </c>
      <c r="F26" s="17" t="s">
        <v>105</v>
      </c>
    </row>
    <row r="27" spans="1:6" x14ac:dyDescent="0.25">
      <c r="B27" s="17" t="s">
        <v>169</v>
      </c>
      <c r="C27" s="17" t="s">
        <v>170</v>
      </c>
      <c r="D27" s="20">
        <v>1</v>
      </c>
      <c r="E27" s="20">
        <v>0</v>
      </c>
      <c r="F27" s="17" t="s">
        <v>105</v>
      </c>
    </row>
    <row r="28" spans="1:6" x14ac:dyDescent="0.25">
      <c r="B28" s="17" t="s">
        <v>171</v>
      </c>
      <c r="C28" s="17" t="s">
        <v>172</v>
      </c>
      <c r="D28" s="20">
        <v>0</v>
      </c>
      <c r="E28" s="20">
        <v>0</v>
      </c>
      <c r="F28" s="17" t="s">
        <v>105</v>
      </c>
    </row>
    <row r="29" spans="1:6" x14ac:dyDescent="0.25">
      <c r="B29" s="17" t="s">
        <v>173</v>
      </c>
      <c r="C29" s="17" t="s">
        <v>174</v>
      </c>
      <c r="D29" s="20">
        <v>0</v>
      </c>
      <c r="E29" s="20">
        <v>0</v>
      </c>
      <c r="F29" s="17" t="s">
        <v>105</v>
      </c>
    </row>
    <row r="30" spans="1:6" x14ac:dyDescent="0.25">
      <c r="B30" s="17" t="s">
        <v>175</v>
      </c>
      <c r="C30" s="17" t="s">
        <v>176</v>
      </c>
      <c r="D30" s="20">
        <v>1</v>
      </c>
      <c r="E30" s="20">
        <v>0</v>
      </c>
      <c r="F30" s="17" t="s">
        <v>105</v>
      </c>
    </row>
    <row r="31" spans="1:6" x14ac:dyDescent="0.25">
      <c r="B31" s="17" t="s">
        <v>177</v>
      </c>
      <c r="C31" s="17" t="s">
        <v>178</v>
      </c>
      <c r="D31" s="20">
        <v>0</v>
      </c>
      <c r="E31" s="20">
        <v>0</v>
      </c>
      <c r="F31" s="17" t="s">
        <v>105</v>
      </c>
    </row>
    <row r="32" spans="1:6" ht="15.75" thickBot="1" x14ac:dyDescent="0.3">
      <c r="B32" s="15" t="s">
        <v>179</v>
      </c>
      <c r="C32" s="15" t="s">
        <v>180</v>
      </c>
      <c r="D32" s="23">
        <v>0</v>
      </c>
      <c r="E32" s="23">
        <v>0</v>
      </c>
      <c r="F32" s="15" t="s">
        <v>105</v>
      </c>
    </row>
    <row r="35" spans="1:7" ht="15.75" thickBot="1" x14ac:dyDescent="0.3">
      <c r="A35" t="s">
        <v>74</v>
      </c>
    </row>
    <row r="36" spans="1:7" ht="15.75" thickBot="1" x14ac:dyDescent="0.3">
      <c r="B36" s="37" t="s">
        <v>68</v>
      </c>
      <c r="C36" s="37" t="s">
        <v>69</v>
      </c>
      <c r="D36" s="37" t="s">
        <v>75</v>
      </c>
      <c r="E36" s="37" t="s">
        <v>76</v>
      </c>
      <c r="F36" s="37" t="s">
        <v>77</v>
      </c>
      <c r="G36" s="37" t="s">
        <v>78</v>
      </c>
    </row>
    <row r="37" spans="1:7" x14ac:dyDescent="0.25">
      <c r="B37" s="17" t="s">
        <v>81</v>
      </c>
      <c r="C37" s="17" t="s">
        <v>12</v>
      </c>
      <c r="D37" s="20">
        <v>0</v>
      </c>
      <c r="E37" s="17" t="s">
        <v>181</v>
      </c>
      <c r="F37" s="17" t="s">
        <v>95</v>
      </c>
      <c r="G37" s="17">
        <v>1</v>
      </c>
    </row>
    <row r="38" spans="1:7" x14ac:dyDescent="0.25">
      <c r="B38" s="17" t="s">
        <v>82</v>
      </c>
      <c r="C38" s="17" t="s">
        <v>13</v>
      </c>
      <c r="D38" s="20">
        <v>1</v>
      </c>
      <c r="E38" s="17" t="s">
        <v>182</v>
      </c>
      <c r="F38" s="17" t="s">
        <v>119</v>
      </c>
      <c r="G38" s="17">
        <v>0</v>
      </c>
    </row>
    <row r="39" spans="1:7" x14ac:dyDescent="0.25">
      <c r="B39" s="17" t="s">
        <v>83</v>
      </c>
      <c r="C39" s="17" t="s">
        <v>14</v>
      </c>
      <c r="D39" s="20">
        <v>0</v>
      </c>
      <c r="E39" s="17" t="s">
        <v>183</v>
      </c>
      <c r="F39" s="17" t="s">
        <v>95</v>
      </c>
      <c r="G39" s="17">
        <v>1</v>
      </c>
    </row>
    <row r="40" spans="1:7" x14ac:dyDescent="0.25">
      <c r="B40" s="17" t="s">
        <v>184</v>
      </c>
      <c r="C40" s="17" t="s">
        <v>185</v>
      </c>
      <c r="D40" s="20">
        <v>0</v>
      </c>
      <c r="E40" s="17" t="s">
        <v>186</v>
      </c>
      <c r="F40" s="17" t="s">
        <v>95</v>
      </c>
      <c r="G40" s="17">
        <v>60</v>
      </c>
    </row>
    <row r="41" spans="1:7" x14ac:dyDescent="0.25">
      <c r="B41" s="17" t="s">
        <v>187</v>
      </c>
      <c r="C41" s="17" t="s">
        <v>188</v>
      </c>
      <c r="D41" s="20">
        <v>20</v>
      </c>
      <c r="E41" s="17" t="s">
        <v>189</v>
      </c>
      <c r="F41" s="17" t="s">
        <v>95</v>
      </c>
      <c r="G41" s="17">
        <v>40</v>
      </c>
    </row>
    <row r="42" spans="1:7" x14ac:dyDescent="0.25">
      <c r="B42" s="17" t="s">
        <v>190</v>
      </c>
      <c r="C42" s="17" t="s">
        <v>191</v>
      </c>
      <c r="D42" s="20">
        <v>20</v>
      </c>
      <c r="E42" s="17" t="s">
        <v>192</v>
      </c>
      <c r="F42" s="17" t="s">
        <v>95</v>
      </c>
      <c r="G42" s="17">
        <v>40</v>
      </c>
    </row>
    <row r="43" spans="1:7" x14ac:dyDescent="0.25">
      <c r="B43" s="17" t="s">
        <v>193</v>
      </c>
      <c r="C43" s="17" t="s">
        <v>194</v>
      </c>
      <c r="D43" s="20">
        <v>0</v>
      </c>
      <c r="E43" s="17" t="s">
        <v>195</v>
      </c>
      <c r="F43" s="17" t="s">
        <v>95</v>
      </c>
      <c r="G43" s="17">
        <v>60</v>
      </c>
    </row>
    <row r="44" spans="1:7" x14ac:dyDescent="0.25">
      <c r="B44" s="17" t="s">
        <v>196</v>
      </c>
      <c r="C44" s="17" t="s">
        <v>197</v>
      </c>
      <c r="D44" s="20">
        <v>0</v>
      </c>
      <c r="E44" s="17" t="s">
        <v>198</v>
      </c>
      <c r="F44" s="17" t="s">
        <v>95</v>
      </c>
      <c r="G44" s="17">
        <v>3</v>
      </c>
    </row>
    <row r="45" spans="1:7" x14ac:dyDescent="0.25">
      <c r="B45" s="17" t="s">
        <v>199</v>
      </c>
      <c r="C45" s="17" t="s">
        <v>200</v>
      </c>
      <c r="D45" s="20">
        <v>2</v>
      </c>
      <c r="E45" s="17" t="s">
        <v>201</v>
      </c>
      <c r="F45" s="17" t="s">
        <v>119</v>
      </c>
      <c r="G45" s="17">
        <v>0</v>
      </c>
    </row>
    <row r="46" spans="1:7" x14ac:dyDescent="0.25">
      <c r="B46" s="17" t="s">
        <v>202</v>
      </c>
      <c r="C46" s="17" t="s">
        <v>203</v>
      </c>
      <c r="D46" s="20">
        <v>0</v>
      </c>
      <c r="E46" s="17" t="s">
        <v>204</v>
      </c>
      <c r="F46" s="17" t="s">
        <v>95</v>
      </c>
      <c r="G46" s="17">
        <v>2</v>
      </c>
    </row>
    <row r="47" spans="1:7" ht="15.75" thickBot="1" x14ac:dyDescent="0.3">
      <c r="B47" s="15" t="s">
        <v>205</v>
      </c>
      <c r="C47" s="15"/>
      <c r="D47" s="15"/>
      <c r="E47" s="15"/>
      <c r="F47" s="15"/>
      <c r="G47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7" workbookViewId="0">
      <selection activeCell="E25" sqref="E25"/>
    </sheetView>
  </sheetViews>
  <sheetFormatPr defaultColWidth="8.85546875" defaultRowHeight="15" x14ac:dyDescent="0.25"/>
  <cols>
    <col min="1" max="1" width="20.140625" customWidth="1"/>
    <col min="2" max="8" width="15.85546875" style="14" customWidth="1"/>
    <col min="9" max="14" width="8.85546875" style="14"/>
  </cols>
  <sheetData>
    <row r="1" spans="1:14" x14ac:dyDescent="0.25">
      <c r="A1" s="4" t="s">
        <v>44</v>
      </c>
    </row>
    <row r="3" spans="1:14" x14ac:dyDescent="0.25">
      <c r="B3" s="14" t="s">
        <v>35</v>
      </c>
      <c r="C3" s="14" t="s">
        <v>36</v>
      </c>
      <c r="F3" s="14" t="s">
        <v>40</v>
      </c>
    </row>
    <row r="4" spans="1:14" x14ac:dyDescent="0.25">
      <c r="A4" t="s">
        <v>37</v>
      </c>
      <c r="B4" s="14">
        <v>3</v>
      </c>
      <c r="C4" s="14">
        <v>30</v>
      </c>
      <c r="E4" s="14" t="s">
        <v>37</v>
      </c>
      <c r="F4" s="33">
        <v>120000</v>
      </c>
    </row>
    <row r="5" spans="1:14" x14ac:dyDescent="0.25">
      <c r="A5" t="s">
        <v>38</v>
      </c>
      <c r="B5" s="14">
        <v>2</v>
      </c>
      <c r="C5" s="14">
        <v>20</v>
      </c>
      <c r="E5" s="14" t="s">
        <v>38</v>
      </c>
      <c r="F5" s="33">
        <v>100000</v>
      </c>
    </row>
    <row r="6" spans="1:14" x14ac:dyDescent="0.25">
      <c r="A6" t="s">
        <v>39</v>
      </c>
      <c r="B6" s="14">
        <v>2</v>
      </c>
      <c r="C6" s="14">
        <v>35</v>
      </c>
      <c r="E6" s="14" t="s">
        <v>39</v>
      </c>
      <c r="F6" s="33">
        <v>85000</v>
      </c>
    </row>
    <row r="7" spans="1:14" x14ac:dyDescent="0.25">
      <c r="B7" s="14" t="s">
        <v>43</v>
      </c>
    </row>
    <row r="9" spans="1:14" x14ac:dyDescent="0.25">
      <c r="A9" t="s">
        <v>41</v>
      </c>
      <c r="B9" s="14">
        <v>60</v>
      </c>
      <c r="C9" s="14" t="s">
        <v>42</v>
      </c>
    </row>
    <row r="11" spans="1:14" x14ac:dyDescent="0.25">
      <c r="B11" s="14" t="s">
        <v>12</v>
      </c>
      <c r="C11" s="14" t="s">
        <v>13</v>
      </c>
      <c r="D11" s="14" t="s">
        <v>14</v>
      </c>
      <c r="E11" s="14" t="s">
        <v>15</v>
      </c>
      <c r="G11"/>
      <c r="H11"/>
      <c r="I11"/>
      <c r="J11"/>
      <c r="K11"/>
      <c r="L11"/>
      <c r="M11"/>
      <c r="N11"/>
    </row>
    <row r="12" spans="1:14" x14ac:dyDescent="0.25">
      <c r="A12" t="s">
        <v>37</v>
      </c>
      <c r="B12" s="14">
        <v>0</v>
      </c>
      <c r="C12" s="14">
        <v>0</v>
      </c>
      <c r="D12" s="14">
        <v>0</v>
      </c>
      <c r="E12" s="14">
        <v>0</v>
      </c>
      <c r="G12"/>
      <c r="H12"/>
      <c r="I12"/>
      <c r="J12"/>
      <c r="K12"/>
      <c r="L12"/>
      <c r="M12"/>
      <c r="N12"/>
    </row>
    <row r="13" spans="1:14" x14ac:dyDescent="0.25">
      <c r="A13" t="s">
        <v>38</v>
      </c>
      <c r="B13" s="14">
        <v>0</v>
      </c>
      <c r="C13" s="14">
        <v>1</v>
      </c>
      <c r="D13" s="14">
        <v>0</v>
      </c>
      <c r="E13" s="14">
        <v>0</v>
      </c>
      <c r="G13"/>
      <c r="H13"/>
      <c r="I13"/>
      <c r="J13"/>
      <c r="K13"/>
      <c r="L13"/>
      <c r="M13"/>
      <c r="N13"/>
    </row>
    <row r="14" spans="1:14" x14ac:dyDescent="0.25">
      <c r="A14" t="s">
        <v>39</v>
      </c>
      <c r="B14" s="14">
        <v>0</v>
      </c>
      <c r="C14" s="14">
        <v>0</v>
      </c>
      <c r="D14" s="14">
        <v>0</v>
      </c>
      <c r="E14" s="14">
        <v>0</v>
      </c>
      <c r="G14"/>
      <c r="H14"/>
      <c r="I14"/>
      <c r="J14"/>
      <c r="K14"/>
      <c r="L14"/>
      <c r="M14"/>
      <c r="N14"/>
    </row>
    <row r="15" spans="1:14" x14ac:dyDescent="0.25">
      <c r="B15" s="14">
        <f>SUM(B12:B14)</f>
        <v>0</v>
      </c>
      <c r="C15" s="14">
        <f t="shared" ref="C15:D15" si="0">SUM(C12:C14)</f>
        <v>1</v>
      </c>
      <c r="D15" s="14">
        <f t="shared" si="0"/>
        <v>0</v>
      </c>
      <c r="G15"/>
      <c r="H15"/>
      <c r="I15"/>
      <c r="J15"/>
      <c r="K15"/>
      <c r="L15"/>
      <c r="M15"/>
      <c r="N15"/>
    </row>
    <row r="16" spans="1:14" x14ac:dyDescent="0.25">
      <c r="B16" s="14" t="s">
        <v>54</v>
      </c>
      <c r="C16" s="14" t="s">
        <v>54</v>
      </c>
      <c r="D16" s="14" t="s">
        <v>54</v>
      </c>
      <c r="G16"/>
      <c r="H16"/>
      <c r="I16"/>
      <c r="J16"/>
      <c r="K16"/>
      <c r="L16"/>
      <c r="M16"/>
      <c r="N16"/>
    </row>
    <row r="17" spans="1:14" x14ac:dyDescent="0.25">
      <c r="B17" s="14">
        <v>1</v>
      </c>
      <c r="C17" s="14">
        <v>1</v>
      </c>
      <c r="D17" s="14">
        <v>1</v>
      </c>
      <c r="G17"/>
      <c r="H17"/>
      <c r="I17"/>
      <c r="J17"/>
      <c r="K17"/>
      <c r="L17"/>
      <c r="M17"/>
      <c r="N17"/>
    </row>
    <row r="18" spans="1:14" x14ac:dyDescent="0.25">
      <c r="G18"/>
      <c r="H18"/>
      <c r="I18"/>
      <c r="J18"/>
      <c r="K18"/>
      <c r="L18"/>
      <c r="M18"/>
      <c r="N18"/>
    </row>
    <row r="19" spans="1:14" x14ac:dyDescent="0.25">
      <c r="G19"/>
      <c r="H19"/>
      <c r="I19"/>
      <c r="J19"/>
      <c r="K19"/>
      <c r="L19"/>
      <c r="M19"/>
      <c r="N19"/>
    </row>
    <row r="20" spans="1:14" x14ac:dyDescent="0.25">
      <c r="B20" s="14" t="s">
        <v>12</v>
      </c>
      <c r="C20" s="14" t="s">
        <v>13</v>
      </c>
      <c r="D20" s="14" t="s">
        <v>14</v>
      </c>
      <c r="E20" s="14" t="s">
        <v>15</v>
      </c>
    </row>
    <row r="21" spans="1:14" x14ac:dyDescent="0.25">
      <c r="A21" t="s">
        <v>37</v>
      </c>
      <c r="B21" s="14">
        <f>B12</f>
        <v>0</v>
      </c>
      <c r="C21" s="14">
        <f>SUM(B12:C12)</f>
        <v>0</v>
      </c>
      <c r="D21" s="14">
        <f>SUM(B12:D12)</f>
        <v>0</v>
      </c>
      <c r="E21" s="14">
        <f>SUM(D12:E12)</f>
        <v>0</v>
      </c>
      <c r="F21" s="14">
        <f>SUM(B21:E21)</f>
        <v>0</v>
      </c>
      <c r="G21" s="14" t="s">
        <v>54</v>
      </c>
      <c r="H21" s="14">
        <v>3</v>
      </c>
    </row>
    <row r="22" spans="1:14" x14ac:dyDescent="0.25">
      <c r="A22" t="s">
        <v>38</v>
      </c>
      <c r="B22" s="14">
        <f t="shared" ref="B22:B23" si="1">B13</f>
        <v>0</v>
      </c>
      <c r="C22" s="14">
        <f t="shared" ref="C22:C23" si="2">SUM(B13:C13)</f>
        <v>1</v>
      </c>
      <c r="D22" s="14">
        <f t="shared" ref="D22:D23" si="3">SUM(B13:D13)</f>
        <v>1</v>
      </c>
      <c r="E22" s="14">
        <f t="shared" ref="E22:E23" si="4">SUM(D13:E13)</f>
        <v>0</v>
      </c>
      <c r="F22" s="14">
        <f t="shared" ref="F22:F23" si="5">SUM(B22:E22)</f>
        <v>2</v>
      </c>
      <c r="G22" s="14" t="s">
        <v>108</v>
      </c>
      <c r="H22" s="14">
        <v>2</v>
      </c>
    </row>
    <row r="23" spans="1:14" x14ac:dyDescent="0.25">
      <c r="A23" t="s">
        <v>39</v>
      </c>
      <c r="B23" s="14">
        <f t="shared" si="1"/>
        <v>0</v>
      </c>
      <c r="C23" s="14">
        <f t="shared" si="2"/>
        <v>0</v>
      </c>
      <c r="D23" s="14">
        <f t="shared" si="3"/>
        <v>0</v>
      </c>
      <c r="E23" s="14">
        <f t="shared" si="4"/>
        <v>0</v>
      </c>
      <c r="F23" s="14">
        <f t="shared" si="5"/>
        <v>0</v>
      </c>
      <c r="G23" s="14" t="s">
        <v>54</v>
      </c>
      <c r="H23" s="14">
        <v>2</v>
      </c>
    </row>
    <row r="24" spans="1:14" x14ac:dyDescent="0.25">
      <c r="A24" t="s">
        <v>149</v>
      </c>
      <c r="B24" s="14">
        <f>SUMPRODUCT(B21:B23,$C$4:$C$6)</f>
        <v>0</v>
      </c>
      <c r="C24" s="14">
        <f>SUMPRODUCT(C21:C23,$C$4:$C$6)</f>
        <v>20</v>
      </c>
      <c r="D24" s="14">
        <f>SUMPRODUCT(D21:D23,$C$4:$C$6)</f>
        <v>20</v>
      </c>
      <c r="E24" s="14">
        <f>SUMPRODUCT(E21:E23,$C$4:$C$6)</f>
        <v>0</v>
      </c>
    </row>
    <row r="25" spans="1:14" x14ac:dyDescent="0.25">
      <c r="B25" s="14" t="s">
        <v>54</v>
      </c>
      <c r="C25" s="14" t="s">
        <v>54</v>
      </c>
      <c r="D25" s="14" t="s">
        <v>54</v>
      </c>
      <c r="E25" s="14" t="s">
        <v>54</v>
      </c>
    </row>
    <row r="26" spans="1:14" x14ac:dyDescent="0.25">
      <c r="B26" s="14">
        <v>60</v>
      </c>
      <c r="C26" s="14">
        <v>60</v>
      </c>
      <c r="D26" s="14">
        <v>60</v>
      </c>
      <c r="E26" s="14">
        <v>60</v>
      </c>
    </row>
    <row r="28" spans="1:14" x14ac:dyDescent="0.25">
      <c r="B28" s="14" t="s">
        <v>14</v>
      </c>
      <c r="C28" s="14" t="s">
        <v>15</v>
      </c>
    </row>
    <row r="29" spans="1:14" x14ac:dyDescent="0.25">
      <c r="A29" t="s">
        <v>37</v>
      </c>
      <c r="B29" s="34">
        <v>0</v>
      </c>
      <c r="C29" s="34">
        <f>IF(E21=0,IF(D21=1,IF(C21=1,IF(B21=1,$F$4,0),0),0),0)</f>
        <v>0</v>
      </c>
      <c r="D29" s="34"/>
    </row>
    <row r="30" spans="1:14" x14ac:dyDescent="0.25">
      <c r="A30" t="s">
        <v>38</v>
      </c>
      <c r="B30" s="34">
        <f>IF(D22=0,IF(C22=1,IF(B22=1,$F$5,0),0),0)</f>
        <v>0</v>
      </c>
      <c r="C30" s="34">
        <f>IF(E22=0,IF(D22=1,IF(C22=1,$F$5,0),0),0)</f>
        <v>100000</v>
      </c>
      <c r="D30" s="34"/>
    </row>
    <row r="31" spans="1:14" x14ac:dyDescent="0.25">
      <c r="A31" t="s">
        <v>39</v>
      </c>
      <c r="B31" s="34">
        <f>IF(D23=0,IF(C23=1,IF(B23=1,$F$6,0),0),0)</f>
        <v>0</v>
      </c>
      <c r="C31" s="34">
        <f>IF(E23=0,IF(D23=1,IF(C23=1,$F$6,0),0),0)</f>
        <v>0</v>
      </c>
      <c r="D31" s="34"/>
    </row>
    <row r="33" spans="1:2" x14ac:dyDescent="0.25">
      <c r="A33" s="35" t="s">
        <v>150</v>
      </c>
      <c r="B33" s="36">
        <f>SUMPRODUCT(B29:D31,B12:D14)</f>
        <v>100000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defaultRowHeight="15" x14ac:dyDescent="0.25"/>
  <cols>
    <col min="1" max="1" width="2.28515625" customWidth="1"/>
    <col min="2" max="2" width="18.7109375" customWidth="1"/>
    <col min="3" max="3" width="12.85546875" customWidth="1"/>
    <col min="4" max="4" width="13.7109375" bestFit="1" customWidth="1"/>
    <col min="5" max="5" width="12.28515625" bestFit="1" customWidth="1"/>
    <col min="6" max="6" width="7.7109375" customWidth="1"/>
    <col min="7" max="7" width="5.42578125" customWidth="1"/>
  </cols>
  <sheetData>
    <row r="1" spans="1:5" x14ac:dyDescent="0.25">
      <c r="A1" s="4" t="s">
        <v>56</v>
      </c>
    </row>
    <row r="2" spans="1:5" x14ac:dyDescent="0.25">
      <c r="A2" s="4" t="s">
        <v>123</v>
      </c>
    </row>
    <row r="3" spans="1:5" x14ac:dyDescent="0.25">
      <c r="A3" s="4" t="s">
        <v>139</v>
      </c>
    </row>
    <row r="4" spans="1:5" x14ac:dyDescent="0.25">
      <c r="A4" s="4" t="s">
        <v>124</v>
      </c>
    </row>
    <row r="5" spans="1:5" x14ac:dyDescent="0.25">
      <c r="A5" s="4" t="s">
        <v>60</v>
      </c>
    </row>
    <row r="6" spans="1:5" x14ac:dyDescent="0.25">
      <c r="A6" s="4"/>
      <c r="B6" t="s">
        <v>61</v>
      </c>
    </row>
    <row r="7" spans="1:5" x14ac:dyDescent="0.25">
      <c r="A7" s="4"/>
      <c r="B7" t="s">
        <v>125</v>
      </c>
    </row>
    <row r="8" spans="1:5" x14ac:dyDescent="0.25">
      <c r="A8" s="4"/>
      <c r="B8" t="s">
        <v>140</v>
      </c>
    </row>
    <row r="9" spans="1:5" x14ac:dyDescent="0.25">
      <c r="A9" s="4" t="s">
        <v>64</v>
      </c>
    </row>
    <row r="10" spans="1:5" x14ac:dyDescent="0.25">
      <c r="B10" t="s">
        <v>126</v>
      </c>
    </row>
    <row r="11" spans="1:5" x14ac:dyDescent="0.25">
      <c r="B11" t="s">
        <v>66</v>
      </c>
    </row>
    <row r="14" spans="1:5" ht="15.75" thickBot="1" x14ac:dyDescent="0.3">
      <c r="A14" t="s">
        <v>110</v>
      </c>
    </row>
    <row r="15" spans="1:5" ht="15.75" thickBot="1" x14ac:dyDescent="0.3">
      <c r="B15" s="24" t="s">
        <v>68</v>
      </c>
      <c r="C15" s="24" t="s">
        <v>69</v>
      </c>
      <c r="D15" s="24" t="s">
        <v>70</v>
      </c>
      <c r="E15" s="24" t="s">
        <v>71</v>
      </c>
    </row>
    <row r="16" spans="1:5" ht="15.75" thickBot="1" x14ac:dyDescent="0.3">
      <c r="B16" s="15" t="s">
        <v>127</v>
      </c>
      <c r="C16" s="15"/>
      <c r="D16" s="23">
        <v>705786.87333375297</v>
      </c>
      <c r="E16" s="23">
        <v>707409.41045683646</v>
      </c>
    </row>
    <row r="19" spans="1:6" ht="15.75" thickBot="1" x14ac:dyDescent="0.3">
      <c r="A19" t="s">
        <v>72</v>
      </c>
    </row>
    <row r="20" spans="1:6" ht="15.75" thickBot="1" x14ac:dyDescent="0.3">
      <c r="B20" s="24" t="s">
        <v>68</v>
      </c>
      <c r="C20" s="24" t="s">
        <v>69</v>
      </c>
      <c r="D20" s="24" t="s">
        <v>70</v>
      </c>
      <c r="E20" s="24" t="s">
        <v>71</v>
      </c>
      <c r="F20" s="24" t="s">
        <v>73</v>
      </c>
    </row>
    <row r="21" spans="1:6" x14ac:dyDescent="0.25">
      <c r="B21" s="17" t="s">
        <v>128</v>
      </c>
      <c r="C21" s="17" t="s">
        <v>122</v>
      </c>
      <c r="D21" s="20">
        <v>0</v>
      </c>
      <c r="E21" s="20">
        <v>0</v>
      </c>
      <c r="F21" s="17" t="s">
        <v>105</v>
      </c>
    </row>
    <row r="22" spans="1:6" x14ac:dyDescent="0.25">
      <c r="B22" s="17" t="s">
        <v>129</v>
      </c>
      <c r="C22" s="17" t="s">
        <v>122</v>
      </c>
      <c r="D22" s="20">
        <v>0</v>
      </c>
      <c r="E22" s="20">
        <v>0</v>
      </c>
      <c r="F22" s="17" t="s">
        <v>105</v>
      </c>
    </row>
    <row r="23" spans="1:6" x14ac:dyDescent="0.25">
      <c r="B23" s="17" t="s">
        <v>130</v>
      </c>
      <c r="C23" s="17" t="s">
        <v>122</v>
      </c>
      <c r="D23" s="20">
        <v>0</v>
      </c>
      <c r="E23" s="20">
        <v>0</v>
      </c>
      <c r="F23" s="17" t="s">
        <v>105</v>
      </c>
    </row>
    <row r="24" spans="1:6" x14ac:dyDescent="0.25">
      <c r="B24" s="17" t="s">
        <v>131</v>
      </c>
      <c r="C24" s="17" t="s">
        <v>122</v>
      </c>
      <c r="D24" s="20">
        <v>2</v>
      </c>
      <c r="E24" s="20">
        <v>1</v>
      </c>
      <c r="F24" s="17" t="s">
        <v>105</v>
      </c>
    </row>
    <row r="25" spans="1:6" x14ac:dyDescent="0.25">
      <c r="B25" s="17" t="s">
        <v>132</v>
      </c>
      <c r="C25" s="17" t="s">
        <v>122</v>
      </c>
      <c r="D25" s="20">
        <v>0</v>
      </c>
      <c r="E25" s="20">
        <v>1</v>
      </c>
      <c r="F25" s="17" t="s">
        <v>105</v>
      </c>
    </row>
    <row r="26" spans="1:6" x14ac:dyDescent="0.25">
      <c r="B26" s="17" t="s">
        <v>133</v>
      </c>
      <c r="C26" s="17" t="s">
        <v>122</v>
      </c>
      <c r="D26" s="20">
        <v>0</v>
      </c>
      <c r="E26" s="20">
        <v>0</v>
      </c>
      <c r="F26" s="17" t="s">
        <v>105</v>
      </c>
    </row>
    <row r="27" spans="1:6" x14ac:dyDescent="0.25">
      <c r="B27" s="17" t="s">
        <v>134</v>
      </c>
      <c r="C27" s="17" t="s">
        <v>122</v>
      </c>
      <c r="D27" s="20">
        <v>0</v>
      </c>
      <c r="E27" s="20">
        <v>0</v>
      </c>
      <c r="F27" s="17" t="s">
        <v>105</v>
      </c>
    </row>
    <row r="28" spans="1:6" x14ac:dyDescent="0.25">
      <c r="B28" s="17" t="s">
        <v>135</v>
      </c>
      <c r="C28" s="17" t="s">
        <v>122</v>
      </c>
      <c r="D28" s="20">
        <v>0</v>
      </c>
      <c r="E28" s="20">
        <v>0</v>
      </c>
      <c r="F28" s="17" t="s">
        <v>105</v>
      </c>
    </row>
    <row r="29" spans="1:6" ht="15.75" thickBot="1" x14ac:dyDescent="0.3">
      <c r="B29" s="15" t="s">
        <v>136</v>
      </c>
      <c r="C29" s="15" t="s">
        <v>122</v>
      </c>
      <c r="D29" s="23">
        <v>0</v>
      </c>
      <c r="E29" s="23">
        <v>0</v>
      </c>
      <c r="F29" s="15" t="s">
        <v>105</v>
      </c>
    </row>
    <row r="32" spans="1:6" ht="15.75" thickBot="1" x14ac:dyDescent="0.3">
      <c r="A32" t="s">
        <v>74</v>
      </c>
    </row>
    <row r="33" spans="2:7" ht="15.75" thickBot="1" x14ac:dyDescent="0.3">
      <c r="B33" s="24" t="s">
        <v>68</v>
      </c>
      <c r="C33" s="24" t="s">
        <v>69</v>
      </c>
      <c r="D33" s="24" t="s">
        <v>75</v>
      </c>
      <c r="E33" s="24" t="s">
        <v>76</v>
      </c>
      <c r="F33" s="24" t="s">
        <v>77</v>
      </c>
      <c r="G33" s="24" t="s">
        <v>78</v>
      </c>
    </row>
    <row r="34" spans="2:7" x14ac:dyDescent="0.25">
      <c r="B34" s="17" t="s">
        <v>137</v>
      </c>
      <c r="C34" s="17" t="s">
        <v>122</v>
      </c>
      <c r="D34" s="20">
        <v>2</v>
      </c>
      <c r="E34" s="17" t="s">
        <v>138</v>
      </c>
      <c r="F34" s="17" t="s">
        <v>119</v>
      </c>
      <c r="G34" s="17">
        <v>0</v>
      </c>
    </row>
    <row r="35" spans="2:7" ht="15.75" thickBot="1" x14ac:dyDescent="0.3">
      <c r="B35" s="15" t="s">
        <v>141</v>
      </c>
      <c r="C35" s="15"/>
      <c r="D35" s="15"/>
      <c r="E35" s="15"/>
      <c r="F35" s="15"/>
      <c r="G35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opLeftCell="A4" zoomScale="90" zoomScaleNormal="90" workbookViewId="0">
      <selection activeCell="B46" sqref="B46"/>
    </sheetView>
  </sheetViews>
  <sheetFormatPr defaultRowHeight="15" x14ac:dyDescent="0.25"/>
  <cols>
    <col min="1" max="3" width="12.7109375" customWidth="1"/>
    <col min="4" max="22" width="10.7109375" customWidth="1"/>
  </cols>
  <sheetData>
    <row r="1" spans="1:22" x14ac:dyDescent="0.25">
      <c r="A1" s="4" t="s">
        <v>45</v>
      </c>
    </row>
    <row r="3" spans="1:22" x14ac:dyDescent="0.25">
      <c r="A3" t="s">
        <v>47</v>
      </c>
    </row>
    <row r="4" spans="1:22" x14ac:dyDescent="0.25">
      <c r="A4" s="14" t="s">
        <v>46</v>
      </c>
      <c r="B4" s="14" t="s">
        <v>49</v>
      </c>
      <c r="C4" s="14" t="s">
        <v>50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4">
        <v>1</v>
      </c>
      <c r="B5" s="14">
        <v>0</v>
      </c>
      <c r="C5" s="14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4">
        <v>2</v>
      </c>
      <c r="B6" s="14">
        <v>16</v>
      </c>
      <c r="C6" s="14">
        <v>9</v>
      </c>
      <c r="D6" s="13" t="s">
        <v>48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4">
        <v>3</v>
      </c>
      <c r="B7" s="14">
        <v>18</v>
      </c>
      <c r="C7" s="14">
        <v>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4">
        <v>4</v>
      </c>
      <c r="B8" s="14">
        <v>8</v>
      </c>
      <c r="C8" s="14">
        <v>12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4">
        <v>5</v>
      </c>
      <c r="B9" s="14">
        <v>6</v>
      </c>
      <c r="C9" s="14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4">
        <v>6</v>
      </c>
      <c r="B10" s="14">
        <v>4</v>
      </c>
      <c r="C10" s="14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4">
        <v>7</v>
      </c>
      <c r="B11" s="14">
        <v>10</v>
      </c>
      <c r="C11" s="14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4">
        <v>8</v>
      </c>
      <c r="B12" s="14">
        <v>12</v>
      </c>
      <c r="C12" s="14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4">
        <v>9</v>
      </c>
      <c r="B13" s="14">
        <v>14</v>
      </c>
      <c r="C13" s="14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t="s">
        <v>51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>
        <v>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4" t="s">
        <v>46</v>
      </c>
      <c r="B18" s="14" t="s">
        <v>52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4">
        <v>1</v>
      </c>
      <c r="B19" s="14">
        <v>9000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4">
        <v>2</v>
      </c>
      <c r="B20" s="14">
        <v>6000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4">
        <v>3</v>
      </c>
      <c r="B21" s="14">
        <v>8000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4">
        <v>4</v>
      </c>
      <c r="B22" s="14">
        <v>7000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4">
        <v>5</v>
      </c>
      <c r="B23" s="14">
        <v>6000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4">
        <v>6</v>
      </c>
      <c r="B24" s="14">
        <v>1000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4">
        <v>7</v>
      </c>
      <c r="B25" s="14">
        <v>3000</v>
      </c>
    </row>
    <row r="26" spans="1:22" x14ac:dyDescent="0.25">
      <c r="A26" s="14">
        <v>8</v>
      </c>
      <c r="B26" s="14">
        <v>2000</v>
      </c>
    </row>
    <row r="27" spans="1:22" x14ac:dyDescent="0.25">
      <c r="A27" s="14">
        <v>9</v>
      </c>
      <c r="B27" s="14">
        <v>3000</v>
      </c>
    </row>
    <row r="29" spans="1:22" x14ac:dyDescent="0.25">
      <c r="A29" t="s">
        <v>120</v>
      </c>
    </row>
    <row r="30" spans="1:22" x14ac:dyDescent="0.25">
      <c r="A30" t="s">
        <v>121</v>
      </c>
      <c r="B30" s="14">
        <v>9000</v>
      </c>
      <c r="C30" s="14">
        <v>6000</v>
      </c>
      <c r="D30" s="14">
        <v>8000</v>
      </c>
      <c r="E30" s="14">
        <v>7000</v>
      </c>
      <c r="F30" s="14">
        <v>6000</v>
      </c>
      <c r="G30" s="14">
        <v>1000</v>
      </c>
      <c r="H30" s="14">
        <v>3000</v>
      </c>
      <c r="I30" s="14">
        <v>2000</v>
      </c>
      <c r="J30" s="14">
        <v>3000</v>
      </c>
    </row>
    <row r="32" spans="1:22" x14ac:dyDescent="0.2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 t="s">
        <v>122</v>
      </c>
      <c r="L32" s="13"/>
    </row>
    <row r="33" spans="1:12" x14ac:dyDescent="0.25">
      <c r="A33">
        <v>1</v>
      </c>
      <c r="B33">
        <f>SQRT((VLOOKUP($A33,$A$5:$C$13,3,FALSE) - VLOOKUP(B$32,$A$5:$C$13,3,FALSE))^2 + (VLOOKUP($A33,$A$5:$C$13,2,FALSE) - VLOOKUP(B$32,$A$5:$C$13,2,FALSE))^2)</f>
        <v>0</v>
      </c>
      <c r="C33">
        <f t="shared" ref="C33:J41" si="0">SQRT((VLOOKUP($A33,$A$5:$C$13,3,FALSE) - VLOOKUP(C$32,$A$5:$C$13,3,FALSE))^2 + (VLOOKUP($A33,$A$5:$C$13,2,FALSE) - VLOOKUP(C$32,$A$5:$C$13,2,FALSE))^2)</f>
        <v>18.357559750685819</v>
      </c>
      <c r="D33">
        <f t="shared" si="0"/>
        <v>18.973665961010276</v>
      </c>
      <c r="E33">
        <f t="shared" si="0"/>
        <v>14.422205101855956</v>
      </c>
      <c r="F33">
        <f t="shared" si="0"/>
        <v>11.661903789690601</v>
      </c>
      <c r="G33">
        <f t="shared" si="0"/>
        <v>8.9442719099991592</v>
      </c>
      <c r="H33">
        <f t="shared" si="0"/>
        <v>10.440306508910551</v>
      </c>
      <c r="I33">
        <f t="shared" si="0"/>
        <v>19.209372712298546</v>
      </c>
      <c r="J33">
        <f t="shared" si="0"/>
        <v>19.104973174542799</v>
      </c>
      <c r="K33">
        <v>0</v>
      </c>
      <c r="L33" s="14">
        <f>SUMPRODUCT($B$30:$J$30,B33:J33)*K33</f>
        <v>0</v>
      </c>
    </row>
    <row r="34" spans="1:12" x14ac:dyDescent="0.25">
      <c r="A34">
        <v>2</v>
      </c>
      <c r="B34">
        <f t="shared" ref="B34:B41" si="1">SQRT((VLOOKUP($A34,$A$5:$C$13,3,FALSE) - VLOOKUP(B$32,$A$5:$C$13,3,FALSE))^2 + (VLOOKUP($A34,$A$5:$C$13,2,FALSE) - VLOOKUP(B$32,$A$5:$C$13,2,FALSE))^2)</f>
        <v>18.357559750685819</v>
      </c>
      <c r="C34">
        <f t="shared" si="0"/>
        <v>0</v>
      </c>
      <c r="D34">
        <f t="shared" si="0"/>
        <v>3.6055512754639891</v>
      </c>
      <c r="E34">
        <f t="shared" si="0"/>
        <v>8.5440037453175304</v>
      </c>
      <c r="F34">
        <f t="shared" si="0"/>
        <v>10.04987562112089</v>
      </c>
      <c r="G34">
        <f t="shared" si="0"/>
        <v>12.041594578792296</v>
      </c>
      <c r="H34">
        <f t="shared" si="0"/>
        <v>8.4852813742385695</v>
      </c>
      <c r="I34">
        <f t="shared" si="0"/>
        <v>7.2111025509279782</v>
      </c>
      <c r="J34">
        <f t="shared" si="0"/>
        <v>4.4721359549995796</v>
      </c>
      <c r="K34">
        <v>0</v>
      </c>
      <c r="L34" s="14">
        <f t="shared" ref="L34:L41" si="2">SUMPRODUCT($B$30:$J$30,B34:J34)*K34</f>
        <v>0</v>
      </c>
    </row>
    <row r="35" spans="1:12" x14ac:dyDescent="0.25">
      <c r="A35">
        <v>3</v>
      </c>
      <c r="B35">
        <f t="shared" si="1"/>
        <v>18.973665961010276</v>
      </c>
      <c r="C35">
        <f t="shared" si="0"/>
        <v>3.6055512754639891</v>
      </c>
      <c r="D35">
        <f t="shared" si="0"/>
        <v>0</v>
      </c>
      <c r="E35">
        <f t="shared" si="0"/>
        <v>11.661903789690601</v>
      </c>
      <c r="F35">
        <f t="shared" si="0"/>
        <v>12.649110640673518</v>
      </c>
      <c r="G35">
        <f t="shared" si="0"/>
        <v>14.142135623730951</v>
      </c>
      <c r="H35">
        <f t="shared" si="0"/>
        <v>8.5440037453175304</v>
      </c>
      <c r="I35">
        <f t="shared" si="0"/>
        <v>10.816653826391969</v>
      </c>
      <c r="J35">
        <f t="shared" si="0"/>
        <v>8.0622577482985491</v>
      </c>
      <c r="K35">
        <v>0</v>
      </c>
      <c r="L35" s="14">
        <f t="shared" si="2"/>
        <v>0</v>
      </c>
    </row>
    <row r="36" spans="1:12" x14ac:dyDescent="0.25">
      <c r="A36">
        <v>4</v>
      </c>
      <c r="B36">
        <f t="shared" si="1"/>
        <v>14.422205101855956</v>
      </c>
      <c r="C36">
        <f t="shared" si="0"/>
        <v>8.5440037453175304</v>
      </c>
      <c r="D36">
        <f t="shared" si="0"/>
        <v>11.661903789690601</v>
      </c>
      <c r="E36">
        <f t="shared" si="0"/>
        <v>0</v>
      </c>
      <c r="F36">
        <f t="shared" si="0"/>
        <v>2.8284271247461903</v>
      </c>
      <c r="G36">
        <f t="shared" si="0"/>
        <v>5.6568542494923806</v>
      </c>
      <c r="H36">
        <f t="shared" si="0"/>
        <v>9.2195444572928871</v>
      </c>
      <c r="I36">
        <f t="shared" si="0"/>
        <v>5</v>
      </c>
      <c r="J36">
        <f t="shared" si="0"/>
        <v>6.0827625302982193</v>
      </c>
      <c r="K36">
        <v>1</v>
      </c>
      <c r="L36" s="14">
        <f t="shared" si="2"/>
        <v>352893.43666687649</v>
      </c>
    </row>
    <row r="37" spans="1:12" x14ac:dyDescent="0.25">
      <c r="A37">
        <v>5</v>
      </c>
      <c r="B37">
        <f t="shared" si="1"/>
        <v>11.661903789690601</v>
      </c>
      <c r="C37">
        <f t="shared" si="0"/>
        <v>10.04987562112089</v>
      </c>
      <c r="D37">
        <f t="shared" si="0"/>
        <v>12.649110640673518</v>
      </c>
      <c r="E37">
        <f t="shared" si="0"/>
        <v>2.8284271247461903</v>
      </c>
      <c r="F37">
        <f t="shared" si="0"/>
        <v>0</v>
      </c>
      <c r="G37">
        <f t="shared" si="0"/>
        <v>2.8284271247461903</v>
      </c>
      <c r="H37">
        <f t="shared" si="0"/>
        <v>8.0622577482985491</v>
      </c>
      <c r="I37">
        <f t="shared" si="0"/>
        <v>7.810249675906654</v>
      </c>
      <c r="J37">
        <f t="shared" si="0"/>
        <v>8.5440037453175304</v>
      </c>
      <c r="K37">
        <v>1</v>
      </c>
      <c r="L37" s="14">
        <f t="shared" si="2"/>
        <v>354515.97378995997</v>
      </c>
    </row>
    <row r="38" spans="1:12" x14ac:dyDescent="0.25">
      <c r="A38">
        <v>6</v>
      </c>
      <c r="B38">
        <f t="shared" si="1"/>
        <v>8.9442719099991592</v>
      </c>
      <c r="C38">
        <f t="shared" si="0"/>
        <v>12.041594578792296</v>
      </c>
      <c r="D38">
        <f t="shared" si="0"/>
        <v>14.142135623730951</v>
      </c>
      <c r="E38">
        <f t="shared" si="0"/>
        <v>5.6568542494923806</v>
      </c>
      <c r="F38">
        <f t="shared" si="0"/>
        <v>2.8284271247461903</v>
      </c>
      <c r="G38">
        <f t="shared" si="0"/>
        <v>0</v>
      </c>
      <c r="H38">
        <f t="shared" si="0"/>
        <v>7.810249675906654</v>
      </c>
      <c r="I38">
        <f t="shared" si="0"/>
        <v>10.63014581273465</v>
      </c>
      <c r="J38">
        <f t="shared" si="0"/>
        <v>11.180339887498949</v>
      </c>
      <c r="K38">
        <v>0</v>
      </c>
      <c r="L38" s="14">
        <f t="shared" si="2"/>
        <v>0</v>
      </c>
    </row>
    <row r="39" spans="1:12" x14ac:dyDescent="0.25">
      <c r="A39">
        <v>7</v>
      </c>
      <c r="B39">
        <f t="shared" si="1"/>
        <v>10.440306508910551</v>
      </c>
      <c r="C39">
        <f t="shared" si="0"/>
        <v>8.4852813742385695</v>
      </c>
      <c r="D39">
        <f t="shared" si="0"/>
        <v>8.5440037453175304</v>
      </c>
      <c r="E39">
        <f t="shared" si="0"/>
        <v>9.2195444572928871</v>
      </c>
      <c r="F39">
        <f t="shared" si="0"/>
        <v>8.0622577482985491</v>
      </c>
      <c r="G39">
        <f t="shared" si="0"/>
        <v>7.810249675906654</v>
      </c>
      <c r="H39">
        <f t="shared" si="0"/>
        <v>0</v>
      </c>
      <c r="I39">
        <f t="shared" si="0"/>
        <v>12.165525060596439</v>
      </c>
      <c r="J39">
        <f t="shared" si="0"/>
        <v>10.770329614269007</v>
      </c>
      <c r="K39">
        <v>0</v>
      </c>
      <c r="L39" s="14">
        <f t="shared" si="2"/>
        <v>0</v>
      </c>
    </row>
    <row r="40" spans="1:12" x14ac:dyDescent="0.25">
      <c r="A40">
        <v>8</v>
      </c>
      <c r="B40">
        <f t="shared" si="1"/>
        <v>19.209372712298546</v>
      </c>
      <c r="C40">
        <f t="shared" si="0"/>
        <v>7.2111025509279782</v>
      </c>
      <c r="D40">
        <f t="shared" si="0"/>
        <v>10.816653826391969</v>
      </c>
      <c r="E40">
        <f t="shared" si="0"/>
        <v>5</v>
      </c>
      <c r="F40">
        <f t="shared" si="0"/>
        <v>7.810249675906654</v>
      </c>
      <c r="G40">
        <f t="shared" si="0"/>
        <v>10.63014581273465</v>
      </c>
      <c r="H40">
        <f t="shared" si="0"/>
        <v>12.165525060596439</v>
      </c>
      <c r="I40">
        <f t="shared" si="0"/>
        <v>0</v>
      </c>
      <c r="J40">
        <f t="shared" si="0"/>
        <v>2.8284271247461903</v>
      </c>
      <c r="K40">
        <v>0</v>
      </c>
      <c r="L40" s="14">
        <f t="shared" si="2"/>
        <v>0</v>
      </c>
    </row>
    <row r="41" spans="1:12" x14ac:dyDescent="0.25">
      <c r="A41">
        <v>9</v>
      </c>
      <c r="B41">
        <f t="shared" si="1"/>
        <v>19.104973174542799</v>
      </c>
      <c r="C41">
        <f t="shared" si="0"/>
        <v>4.4721359549995796</v>
      </c>
      <c r="D41">
        <f t="shared" si="0"/>
        <v>8.0622577482985491</v>
      </c>
      <c r="E41">
        <f t="shared" si="0"/>
        <v>6.0827625302982193</v>
      </c>
      <c r="F41">
        <f t="shared" si="0"/>
        <v>8.5440037453175304</v>
      </c>
      <c r="G41">
        <f t="shared" si="0"/>
        <v>11.180339887498949</v>
      </c>
      <c r="H41">
        <f t="shared" si="0"/>
        <v>10.770329614269007</v>
      </c>
      <c r="I41">
        <f t="shared" si="0"/>
        <v>2.8284271247461903</v>
      </c>
      <c r="J41">
        <f t="shared" si="0"/>
        <v>0</v>
      </c>
      <c r="K41">
        <v>0</v>
      </c>
      <c r="L41" s="14">
        <f t="shared" si="2"/>
        <v>0</v>
      </c>
    </row>
    <row r="43" spans="1:12" x14ac:dyDescent="0.25">
      <c r="K43">
        <f>SUM(K33:K41)</f>
        <v>2</v>
      </c>
      <c r="L43" s="14">
        <f>SUM(L33:L41)</f>
        <v>707409.41045683646</v>
      </c>
    </row>
    <row r="44" spans="1:12" x14ac:dyDescent="0.25">
      <c r="K44" s="22" t="s">
        <v>108</v>
      </c>
    </row>
    <row r="45" spans="1:12" x14ac:dyDescent="0.25">
      <c r="B45" t="s">
        <v>142</v>
      </c>
      <c r="K45">
        <v>2</v>
      </c>
    </row>
    <row r="46" spans="1:12" x14ac:dyDescent="0.25">
      <c r="B46">
        <f>L43</f>
        <v>707409.41045683646</v>
      </c>
    </row>
    <row r="47" spans="1:12" x14ac:dyDescent="0.25">
      <c r="A47">
        <v>2</v>
      </c>
    </row>
    <row r="48" spans="1:12" x14ac:dyDescent="0.25">
      <c r="A48">
        <v>3</v>
      </c>
    </row>
    <row r="49" spans="1:2" x14ac:dyDescent="0.25">
      <c r="A49">
        <v>4</v>
      </c>
    </row>
    <row r="50" spans="1:2" x14ac:dyDescent="0.25">
      <c r="A50">
        <v>5</v>
      </c>
    </row>
    <row r="51" spans="1:2" x14ac:dyDescent="0.25">
      <c r="A51">
        <v>6</v>
      </c>
    </row>
    <row r="52" spans="1:2" x14ac:dyDescent="0.25">
      <c r="A52">
        <v>7</v>
      </c>
    </row>
    <row r="53" spans="1:2" x14ac:dyDescent="0.25">
      <c r="A53">
        <v>8</v>
      </c>
    </row>
    <row r="54" spans="1:2" x14ac:dyDescent="0.25">
      <c r="A54">
        <v>9</v>
      </c>
    </row>
    <row r="55" spans="1:2" x14ac:dyDescent="0.25">
      <c r="B5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Answer Report 1</vt:lpstr>
      <vt:lpstr>Investment Projects 6.40</vt:lpstr>
      <vt:lpstr>Answer Report 3</vt:lpstr>
      <vt:lpstr>Answer Report 5</vt:lpstr>
      <vt:lpstr>Warehouses 6.50</vt:lpstr>
      <vt:lpstr>Answer Report 2</vt:lpstr>
      <vt:lpstr>Newsome Construction 6.81</vt:lpstr>
      <vt:lpstr>Answer Report 4</vt:lpstr>
      <vt:lpstr>Hospitals 6.83</vt:lpstr>
      <vt:lpstr>STS_1</vt:lpstr>
      <vt:lpstr>STS_1!ChartData</vt:lpstr>
      <vt:lpstr>STS_1!InputValues</vt:lpstr>
      <vt:lpstr>STS_1!OutputAddresses</vt:lpstr>
      <vt:lpstr>STS_1!OutputValues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Murphy</dc:creator>
  <cp:lastModifiedBy>hp</cp:lastModifiedBy>
  <dcterms:created xsi:type="dcterms:W3CDTF">2022-02-04T23:52:51Z</dcterms:created>
  <dcterms:modified xsi:type="dcterms:W3CDTF">2022-02-17T04:22:51Z</dcterms:modified>
</cp:coreProperties>
</file>