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hic/Dropbox (GaTech)/Desktop - Local &amp; Online/Fall 2020/BMED 3110/EMG/"/>
    </mc:Choice>
  </mc:AlternateContent>
  <xr:revisionPtr revIDLastSave="0" documentId="13_ncr:1_{8BEF0BEC-4D1C-324B-9B18-5732F746B6AF}" xr6:coauthVersionLast="45" xr6:coauthVersionMax="45" xr10:uidLastSave="{00000000-0000-0000-0000-000000000000}"/>
  <bookViews>
    <workbookView xWindow="-25840" yWindow="6060" windowWidth="30820" windowHeight="15540" activeTab="1" xr2:uid="{B8887BDA-2FAC-2743-8766-560320122392}"/>
  </bookViews>
  <sheets>
    <sheet name="Sheet1" sheetId="1" r:id="rId1"/>
    <sheet name="Sheet3" sheetId="3" r:id="rId2"/>
    <sheet name="Sheet2" sheetId="2" r:id="rId3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Sheet1!$C$26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3" i="3"/>
  <c r="L7" i="3"/>
  <c r="I6" i="3"/>
  <c r="I7" i="3" s="1"/>
  <c r="I5" i="3"/>
  <c r="I4" i="3"/>
  <c r="I3" i="3"/>
  <c r="L6" i="3"/>
  <c r="L5" i="3"/>
  <c r="F9" i="3"/>
  <c r="F6" i="3"/>
  <c r="D3" i="3"/>
  <c r="D4" i="3"/>
  <c r="D5" i="3"/>
  <c r="D6" i="3"/>
  <c r="D7" i="3"/>
  <c r="D8" i="3"/>
  <c r="D9" i="3"/>
  <c r="D10" i="3"/>
  <c r="D11" i="3"/>
  <c r="D12" i="3"/>
  <c r="D2" i="3"/>
  <c r="C6" i="3"/>
  <c r="C3" i="3"/>
  <c r="C4" i="3"/>
  <c r="C5" i="3"/>
  <c r="C7" i="3"/>
  <c r="C8" i="3"/>
  <c r="C9" i="3"/>
  <c r="C10" i="3"/>
  <c r="C11" i="3"/>
  <c r="C12" i="3"/>
  <c r="C2" i="3"/>
  <c r="E3" i="3"/>
  <c r="E2" i="3"/>
  <c r="L8" i="1" l="1"/>
  <c r="L7" i="1"/>
  <c r="L6" i="1"/>
  <c r="L5" i="1"/>
  <c r="L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3" i="1"/>
  <c r="G2" i="1"/>
</calcChain>
</file>

<file path=xl/sharedStrings.xml><?xml version="1.0" encoding="utf-8"?>
<sst xmlns="http://schemas.openxmlformats.org/spreadsheetml/2006/main" count="101" uniqueCount="42">
  <si>
    <t>Volume (L)</t>
  </si>
  <si>
    <t>MAV</t>
  </si>
  <si>
    <t>Slope</t>
  </si>
  <si>
    <t>Intercept</t>
  </si>
  <si>
    <t>Expected MA</t>
  </si>
  <si>
    <t>Residuals</t>
  </si>
  <si>
    <t>Confidence Interval</t>
  </si>
  <si>
    <t>m +/- 2 * tcrit(s/sqrt(n))</t>
  </si>
  <si>
    <t>mean</t>
  </si>
  <si>
    <t>s</t>
  </si>
  <si>
    <t>n</t>
  </si>
  <si>
    <t>t crit</t>
  </si>
  <si>
    <t xml:space="preserve">Confident Level 95% </t>
  </si>
  <si>
    <t>If you run this experiment again you expect that the result will fall within 35 mV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</si>
  <si>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</si>
  <si>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</si>
  <si>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</si>
  <si>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</si>
  <si>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</si>
  <si>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</si>
  <si>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</si>
  <si>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</si>
  <si>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</si>
  <si>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</si>
  <si>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</si>
  <si>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</si>
  <si>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</si>
  <si>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</si>
  <si>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</si>
  <si>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</si>
  <si>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</si>
  <si>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</si>
  <si>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</si>
  <si>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</si>
  <si>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</si>
  <si>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</si>
  <si>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</si>
  <si>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</si>
  <si>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Weight</t>
  </si>
  <si>
    <t>RMS</t>
  </si>
  <si>
    <t>Expected</t>
  </si>
  <si>
    <t xml:space="preserve">Residuals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</si>
</sst>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1" fontId="0" fillId="0" borderId="1" xfId="0" applyNumberFormat="1" applyFill="1" applyBorder="1" applyAlignment="1"/>
    <xf numFmtId="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0.81228</c:v>
                </c:pt>
                <c:pt idx="1">
                  <c:v>0.32245000000000001</c:v>
                </c:pt>
                <c:pt idx="2">
                  <c:v>0.61734</c:v>
                </c:pt>
                <c:pt idx="3">
                  <c:v>0.70450000000000002</c:v>
                </c:pt>
                <c:pt idx="4">
                  <c:v>0.67528999999999995</c:v>
                </c:pt>
                <c:pt idx="5">
                  <c:v>0.76561000000000001</c:v>
                </c:pt>
                <c:pt idx="6">
                  <c:v>1.0585</c:v>
                </c:pt>
                <c:pt idx="7">
                  <c:v>0.99033000000000004</c:v>
                </c:pt>
                <c:pt idx="8">
                  <c:v>1.2587999999999999</c:v>
                </c:pt>
                <c:pt idx="9">
                  <c:v>1.391</c:v>
                </c:pt>
                <c:pt idx="10">
                  <c:v>1.2263999999999999</c:v>
                </c:pt>
                <c:pt idx="11">
                  <c:v>1.2156</c:v>
                </c:pt>
                <c:pt idx="12">
                  <c:v>1.6519999999999999</c:v>
                </c:pt>
                <c:pt idx="13">
                  <c:v>1.9935</c:v>
                </c:pt>
                <c:pt idx="14">
                  <c:v>2.2241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0.56176999999999999</c:v>
                </c:pt>
                <c:pt idx="1">
                  <c:v>0.48148999999999997</c:v>
                </c:pt>
                <c:pt idx="2">
                  <c:v>0.47709000000000001</c:v>
                </c:pt>
                <c:pt idx="3">
                  <c:v>0.54944999999999999</c:v>
                </c:pt>
                <c:pt idx="4">
                  <c:v>0.61353000000000002</c:v>
                </c:pt>
                <c:pt idx="5">
                  <c:v>0.70850000000000002</c:v>
                </c:pt>
                <c:pt idx="6">
                  <c:v>0.68337000000000003</c:v>
                </c:pt>
                <c:pt idx="7">
                  <c:v>0.63648000000000005</c:v>
                </c:pt>
                <c:pt idx="8">
                  <c:v>0.76529000000000003</c:v>
                </c:pt>
                <c:pt idx="9">
                  <c:v>0.88378000000000001</c:v>
                </c:pt>
                <c:pt idx="10">
                  <c:v>0.8105</c:v>
                </c:pt>
                <c:pt idx="11">
                  <c:v>0.87170000000000003</c:v>
                </c:pt>
                <c:pt idx="12">
                  <c:v>0.95477999999999996</c:v>
                </c:pt>
                <c:pt idx="13">
                  <c:v>0.99295999999999995</c:v>
                </c:pt>
                <c:pt idx="14">
                  <c:v>1.0047999999999999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7-5B4E-8301-609178F02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23440"/>
        <c:axId val="1331802672"/>
      </c:scatterChart>
      <c:valAx>
        <c:axId val="13333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02672"/>
        <c:crosses val="autoZero"/>
        <c:crossBetween val="midCat"/>
      </c:valAx>
      <c:valAx>
        <c:axId val="13318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12</xdr:row>
      <xdr:rowOff>19050</xdr:rowOff>
    </xdr:from>
    <xdr:to>
      <xdr:col>13</xdr:col>
      <xdr:colOff>209550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083EC-4F59-0545-B15D-47DDCC60A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FE92-28FD-0048-9A7C-C2DDE2BD3E7C}">
  <dimension ref="A1:N45"/>
  <sheetViews>
    <sheetView workbookViewId="0">
      <selection activeCell="C2" sqref="C2:C16"/>
    </sheetView>
  </sheetViews>
  <sheetFormatPr baseColWidth="10" defaultRowHeight="16" x14ac:dyDescent="0.2"/>
  <cols>
    <col min="4" max="4" width="12.1640625" bestFit="1" customWidth="1"/>
    <col min="5" max="5" width="12.1640625" customWidth="1"/>
    <col min="7" max="7" width="12.1640625" bestFit="1" customWidth="1"/>
    <col min="11" max="11" width="21.5" bestFit="1" customWidth="1"/>
    <col min="12" max="12" width="12.1640625" bestFit="1" customWidth="1"/>
  </cols>
  <sheetData>
    <row r="1" spans="2:14" x14ac:dyDescent="0.2">
      <c r="B1" t="s">
        <v>0</v>
      </c>
      <c r="C1" t="s">
        <v>1</v>
      </c>
      <c r="D1" t="s">
        <v>4</v>
      </c>
      <c r="E1" t="s">
        <v>5</v>
      </c>
    </row>
    <row r="2" spans="2:14" x14ac:dyDescent="0.2">
      <c r="B2">
        <v>0.81228</v>
      </c>
      <c r="C2">
        <v>0.56176999999999999</v>
      </c>
      <c r="D2">
        <f>$G$3+$G$2*B2</f>
        <v>0.63171516887411183</v>
      </c>
      <c r="E2">
        <f>C2-D2</f>
        <v>-6.994516887411184E-2</v>
      </c>
      <c r="F2" t="s">
        <v>2</v>
      </c>
      <c r="G2">
        <f>SLOPE(C2:C16,B2:B16)</f>
        <v>0.32174499140220608</v>
      </c>
      <c r="K2" t="s">
        <v>6</v>
      </c>
    </row>
    <row r="3" spans="2:14" x14ac:dyDescent="0.2">
      <c r="B3">
        <v>0.32245000000000001</v>
      </c>
      <c r="C3">
        <v>0.48148999999999997</v>
      </c>
      <c r="D3">
        <f t="shared" ref="D3:D16" si="0">$G$3+$G$2*B3</f>
        <v>0.47411481973556929</v>
      </c>
      <c r="E3">
        <f t="shared" ref="E3:E16" si="1">C3-D3</f>
        <v>7.3751802644306808E-3</v>
      </c>
      <c r="F3" t="s">
        <v>3</v>
      </c>
      <c r="G3">
        <f>INTERCEPT(C2:C16,B2:B16)</f>
        <v>0.37036814725792794</v>
      </c>
      <c r="K3" t="s">
        <v>7</v>
      </c>
    </row>
    <row r="4" spans="2:14" x14ac:dyDescent="0.2">
      <c r="B4">
        <v>0.61734</v>
      </c>
      <c r="C4">
        <v>0.47709000000000001</v>
      </c>
      <c r="D4">
        <f t="shared" si="0"/>
        <v>0.56899420025016578</v>
      </c>
      <c r="E4">
        <f t="shared" si="1"/>
        <v>-9.1904200250165768E-2</v>
      </c>
      <c r="K4" t="s">
        <v>8</v>
      </c>
      <c r="L4">
        <f>AVERAGE(E2:E16)</f>
        <v>9.2518585385429716E-17</v>
      </c>
    </row>
    <row r="5" spans="2:14" x14ac:dyDescent="0.2">
      <c r="B5">
        <v>0.70450000000000002</v>
      </c>
      <c r="C5">
        <v>0.54944999999999999</v>
      </c>
      <c r="D5">
        <f t="shared" si="0"/>
        <v>0.59703749370078207</v>
      </c>
      <c r="E5">
        <f t="shared" si="1"/>
        <v>-4.758749370078208E-2</v>
      </c>
      <c r="K5" t="s">
        <v>9</v>
      </c>
      <c r="L5">
        <f>STDEV(E2:E16)</f>
        <v>6.3625125703485538E-2</v>
      </c>
    </row>
    <row r="6" spans="2:14" x14ac:dyDescent="0.2">
      <c r="B6">
        <v>0.67528999999999995</v>
      </c>
      <c r="C6">
        <v>0.61353000000000002</v>
      </c>
      <c r="D6">
        <f t="shared" si="0"/>
        <v>0.58763932250192363</v>
      </c>
      <c r="E6">
        <f t="shared" si="1"/>
        <v>2.5890677498076387E-2</v>
      </c>
      <c r="K6" t="s">
        <v>10</v>
      </c>
      <c r="L6">
        <f>COUNT(E2:E16)</f>
        <v>15</v>
      </c>
    </row>
    <row r="7" spans="2:14" x14ac:dyDescent="0.2">
      <c r="B7">
        <v>0.76561000000000001</v>
      </c>
      <c r="C7">
        <v>0.70850000000000002</v>
      </c>
      <c r="D7">
        <f t="shared" si="0"/>
        <v>0.61669933012537093</v>
      </c>
      <c r="E7">
        <f t="shared" si="1"/>
        <v>9.1800669874629093E-2</v>
      </c>
      <c r="K7" t="s">
        <v>11</v>
      </c>
      <c r="L7">
        <f>_xlfn.T.INV.2T(0.05,14)</f>
        <v>2.1447866879178044</v>
      </c>
      <c r="N7" t="s">
        <v>13</v>
      </c>
    </row>
    <row r="8" spans="2:14" x14ac:dyDescent="0.2">
      <c r="B8">
        <v>1.0585</v>
      </c>
      <c r="C8">
        <v>0.68337000000000003</v>
      </c>
      <c r="D8">
        <f t="shared" si="0"/>
        <v>0.71093522065716308</v>
      </c>
      <c r="E8">
        <f t="shared" si="1"/>
        <v>-2.7565220657163048E-2</v>
      </c>
      <c r="K8" t="s">
        <v>12</v>
      </c>
      <c r="L8">
        <f xml:space="preserve"> L7*L5/SQRT(L6)</f>
        <v>3.5234420194334731E-2</v>
      </c>
    </row>
    <row r="9" spans="2:14" x14ac:dyDescent="0.2">
      <c r="B9">
        <v>0.99033000000000004</v>
      </c>
      <c r="C9">
        <v>0.63648000000000005</v>
      </c>
      <c r="D9">
        <f t="shared" si="0"/>
        <v>0.68900186459327473</v>
      </c>
      <c r="E9">
        <f t="shared" si="1"/>
        <v>-5.2521864593274681E-2</v>
      </c>
    </row>
    <row r="10" spans="2:14" x14ac:dyDescent="0.2">
      <c r="B10">
        <v>1.2587999999999999</v>
      </c>
      <c r="C10">
        <v>0.76529000000000003</v>
      </c>
      <c r="D10">
        <f t="shared" si="0"/>
        <v>0.77538074243502497</v>
      </c>
      <c r="E10">
        <f t="shared" si="1"/>
        <v>-1.0090742435024946E-2</v>
      </c>
    </row>
    <row r="11" spans="2:14" x14ac:dyDescent="0.2">
      <c r="B11">
        <v>1.391</v>
      </c>
      <c r="C11">
        <v>0.88378000000000001</v>
      </c>
      <c r="D11">
        <f t="shared" si="0"/>
        <v>0.81791543029839664</v>
      </c>
      <c r="E11">
        <f t="shared" si="1"/>
        <v>6.586456970160337E-2</v>
      </c>
    </row>
    <row r="12" spans="2:14" x14ac:dyDescent="0.2">
      <c r="B12">
        <v>1.2263999999999999</v>
      </c>
      <c r="C12">
        <v>0.8105</v>
      </c>
      <c r="D12">
        <f t="shared" si="0"/>
        <v>0.76495620471359338</v>
      </c>
      <c r="E12">
        <f t="shared" si="1"/>
        <v>4.5543795286406619E-2</v>
      </c>
    </row>
    <row r="13" spans="2:14" x14ac:dyDescent="0.2">
      <c r="B13">
        <v>1.2156</v>
      </c>
      <c r="C13">
        <v>0.87170000000000003</v>
      </c>
      <c r="D13">
        <f t="shared" si="0"/>
        <v>0.76148135880644974</v>
      </c>
      <c r="E13">
        <f t="shared" si="1"/>
        <v>0.11021864119355029</v>
      </c>
    </row>
    <row r="14" spans="2:14" x14ac:dyDescent="0.2">
      <c r="B14">
        <v>1.6519999999999999</v>
      </c>
      <c r="C14">
        <v>0.95477999999999996</v>
      </c>
      <c r="D14">
        <f t="shared" si="0"/>
        <v>0.90189087305437243</v>
      </c>
      <c r="E14">
        <f t="shared" si="1"/>
        <v>5.2889126945627529E-2</v>
      </c>
    </row>
    <row r="15" spans="2:14" x14ac:dyDescent="0.2">
      <c r="B15">
        <v>1.9935</v>
      </c>
      <c r="C15">
        <v>0.99295999999999995</v>
      </c>
      <c r="D15">
        <f t="shared" si="0"/>
        <v>1.0117667876182257</v>
      </c>
      <c r="E15">
        <f t="shared" si="1"/>
        <v>-1.880678761822574E-2</v>
      </c>
    </row>
    <row r="16" spans="2:14" x14ac:dyDescent="0.2">
      <c r="B16">
        <v>2.2241</v>
      </c>
      <c r="C16">
        <v>1.0047999999999999</v>
      </c>
      <c r="D16">
        <f t="shared" si="0"/>
        <v>1.0859611826355744</v>
      </c>
      <c r="E16">
        <f t="shared" si="1"/>
        <v>-8.116118263557448E-2</v>
      </c>
    </row>
    <row r="28" spans="1:2" x14ac:dyDescent="0.2">
      <c r="A28" t="s">
        <v>14</v>
      </c>
    </row>
    <row r="29" spans="1:2" ht="17" thickBot="1" x14ac:dyDescent="0.25"/>
    <row r="30" spans="1:2" x14ac:dyDescent="0.2">
      <c r="A30" s="4" t="s">
        <v>15</v>
      </c>
      <c r="B30" s="4"/>
    </row>
    <row r="31" spans="1:2" x14ac:dyDescent="0.2">
      <c r="A31" s="1" t="s">
        <v>16</v>
      </c>
      <c r="B31" s="1">
        <v>0.93609652013134481</v>
      </c>
    </row>
    <row r="32" spans="1:2" x14ac:dyDescent="0.2">
      <c r="A32" s="1" t="s">
        <v>17</v>
      </c>
      <c r="B32" s="1">
        <v>0.87627669500201322</v>
      </c>
    </row>
    <row r="33" spans="1:9" x14ac:dyDescent="0.2">
      <c r="A33" s="1" t="s">
        <v>18</v>
      </c>
      <c r="B33" s="1">
        <v>0.86675951769447579</v>
      </c>
    </row>
    <row r="34" spans="1:9" x14ac:dyDescent="0.2">
      <c r="A34" s="1" t="s">
        <v>19</v>
      </c>
      <c r="B34" s="1">
        <v>6.6026913330259479E-2</v>
      </c>
    </row>
    <row r="35" spans="1:9" ht="17" thickBot="1" x14ac:dyDescent="0.25">
      <c r="A35" s="2" t="s">
        <v>20</v>
      </c>
      <c r="B35" s="2">
        <v>15</v>
      </c>
    </row>
    <row r="37" spans="1:9" ht="17" thickBot="1" x14ac:dyDescent="0.25">
      <c r="A37" t="s">
        <v>21</v>
      </c>
    </row>
    <row r="38" spans="1:9" x14ac:dyDescent="0.2">
      <c r="A38" s="3"/>
      <c r="B38" s="3" t="s">
        <v>25</v>
      </c>
      <c r="C38" s="3" t="s">
        <v>26</v>
      </c>
      <c r="D38" s="3" t="s">
        <v>27</v>
      </c>
      <c r="E38" s="3" t="s">
        <v>28</v>
      </c>
      <c r="F38" s="3" t="s">
        <v>29</v>
      </c>
    </row>
    <row r="39" spans="1:9" x14ac:dyDescent="0.2">
      <c r="A39" s="1" t="s">
        <v>22</v>
      </c>
      <c r="B39" s="1">
        <v>1</v>
      </c>
      <c r="C39" s="1">
        <v>0.40139789560235245</v>
      </c>
      <c r="D39" s="1">
        <v>0.40139789560235245</v>
      </c>
      <c r="E39" s="1">
        <v>92.073171139516049</v>
      </c>
      <c r="F39" s="1">
        <v>2.8988838979809847E-7</v>
      </c>
    </row>
    <row r="40" spans="1:9" x14ac:dyDescent="0.2">
      <c r="A40" s="1" t="s">
        <v>23</v>
      </c>
      <c r="B40" s="1">
        <v>13</v>
      </c>
      <c r="C40" s="1">
        <v>5.6674192690980771E-2</v>
      </c>
      <c r="D40" s="1">
        <v>4.3595532839215976E-3</v>
      </c>
      <c r="E40" s="1"/>
      <c r="F40" s="1"/>
    </row>
    <row r="41" spans="1:9" ht="17" thickBot="1" x14ac:dyDescent="0.25">
      <c r="A41" s="2" t="s">
        <v>24</v>
      </c>
      <c r="B41" s="2">
        <v>14</v>
      </c>
      <c r="C41" s="2">
        <v>0.45807208829333323</v>
      </c>
      <c r="D41" s="2"/>
      <c r="E41" s="2"/>
      <c r="F41" s="2"/>
    </row>
    <row r="42" spans="1:9" ht="17" thickBot="1" x14ac:dyDescent="0.25"/>
    <row r="43" spans="1:9" x14ac:dyDescent="0.2">
      <c r="A43" s="3"/>
      <c r="B43" s="3" t="s">
        <v>30</v>
      </c>
      <c r="C43" s="3" t="s">
        <v>19</v>
      </c>
      <c r="D43" s="3" t="s">
        <v>31</v>
      </c>
      <c r="E43" s="3" t="s">
        <v>32</v>
      </c>
      <c r="F43" s="3" t="s">
        <v>33</v>
      </c>
      <c r="G43" s="3" t="s">
        <v>34</v>
      </c>
      <c r="H43" s="3" t="s">
        <v>35</v>
      </c>
      <c r="I43" s="3" t="s">
        <v>36</v>
      </c>
    </row>
    <row r="44" spans="1:9" x14ac:dyDescent="0.2">
      <c r="A44" s="1" t="s">
        <v>3</v>
      </c>
      <c r="B44" s="1">
        <v>0.37036814725792794</v>
      </c>
      <c r="C44" s="1">
        <v>4.1462348413928762E-2</v>
      </c>
      <c r="D44" s="1">
        <v>8.932637957706886</v>
      </c>
      <c r="E44" s="1">
        <v>6.5554362023455217E-7</v>
      </c>
      <c r="F44" s="1">
        <v>0.28079418932113642</v>
      </c>
      <c r="G44" s="1">
        <v>0.45994210519471945</v>
      </c>
      <c r="H44" s="1">
        <v>0.28079418932113642</v>
      </c>
      <c r="I44" s="1">
        <v>0.45994210519471945</v>
      </c>
    </row>
    <row r="45" spans="1:9" ht="17" thickBot="1" x14ac:dyDescent="0.25">
      <c r="A45" s="2" t="s">
        <v>37</v>
      </c>
      <c r="B45" s="2">
        <v>0.32174499140220608</v>
      </c>
      <c r="C45" s="2">
        <v>3.3530902620818828E-2</v>
      </c>
      <c r="D45" s="2">
        <v>9.5954765978306682</v>
      </c>
      <c r="E45" s="2">
        <v>2.8988838979809847E-7</v>
      </c>
      <c r="F45" s="2">
        <v>0.24930588035728296</v>
      </c>
      <c r="G45" s="2">
        <v>0.3941841024471292</v>
      </c>
      <c r="H45" s="2">
        <v>0.24930588035728296</v>
      </c>
      <c r="I45" s="2">
        <v>0.3941841024471292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6DC4-C9DC-B445-AF9A-C8A6C7C4E5AD}">
  <dimension ref="A1:L45"/>
  <sheetViews>
    <sheetView tabSelected="1" workbookViewId="0">
      <selection activeCell="I10" sqref="I10"/>
    </sheetView>
  </sheetViews>
  <sheetFormatPr baseColWidth="10" defaultRowHeight="16" x14ac:dyDescent="0.2"/>
  <cols>
    <col min="1" max="1" width="17.83203125" bestFit="1" customWidth="1"/>
    <col min="2" max="2" width="12.83203125" bestFit="1" customWidth="1"/>
    <col min="12" max="12" width="12.1640625" bestFit="1" customWidth="1"/>
  </cols>
  <sheetData>
    <row r="1" spans="1:12" x14ac:dyDescent="0.2">
      <c r="A1" t="s">
        <v>38</v>
      </c>
      <c r="B1" t="s">
        <v>39</v>
      </c>
      <c r="C1" t="s">
        <v>40</v>
      </c>
      <c r="D1" t="s">
        <v>41</v>
      </c>
    </row>
    <row r="2" spans="1:12" x14ac:dyDescent="0.2">
      <c r="A2">
        <v>0</v>
      </c>
      <c r="B2">
        <v>2</v>
      </c>
      <c r="C2">
        <f>$E$2*A2+$E$3</f>
        <v>-2.2727272727272734</v>
      </c>
      <c r="D2">
        <f>B2-C2</f>
        <v>4.2727272727272734</v>
      </c>
      <c r="E2">
        <f>SLOPE(B2:B12,A2:A12)</f>
        <v>1</v>
      </c>
    </row>
    <row r="3" spans="1:12" x14ac:dyDescent="0.2">
      <c r="A3">
        <v>10</v>
      </c>
      <c r="B3">
        <v>5</v>
      </c>
      <c r="C3">
        <f>$E$2*A3+$E$3</f>
        <v>7.7272727272727266</v>
      </c>
      <c r="D3">
        <f t="shared" ref="D3:D12" si="0">B3-C3</f>
        <v>-2.7272727272727266</v>
      </c>
      <c r="E3">
        <f>INTERCEPT(B2:B12,A2:A12)</f>
        <v>-2.2727272727272734</v>
      </c>
      <c r="I3">
        <f>AVERAGE(A2:A12)</f>
        <v>50</v>
      </c>
      <c r="J3" s="6">
        <v>3.2297399999999999E-15</v>
      </c>
      <c r="K3" t="s">
        <v>8</v>
      </c>
      <c r="L3">
        <f>AVERAGE(B2:B12)</f>
        <v>47.727272727272727</v>
      </c>
    </row>
    <row r="4" spans="1:12" x14ac:dyDescent="0.2">
      <c r="A4">
        <v>20</v>
      </c>
      <c r="B4">
        <v>9</v>
      </c>
      <c r="C4">
        <f t="shared" ref="C3:C12" si="1">$E$2*A4+$E$3</f>
        <v>17.727272727272727</v>
      </c>
      <c r="D4">
        <f t="shared" si="0"/>
        <v>-8.7272727272727266</v>
      </c>
      <c r="I4">
        <f>C6</f>
        <v>37.727272727272727</v>
      </c>
      <c r="J4" s="7">
        <v>6.1982402189999997</v>
      </c>
      <c r="K4" t="s">
        <v>9</v>
      </c>
      <c r="L4">
        <f>STDEV(B2:B12)</f>
        <v>33.740453195210371</v>
      </c>
    </row>
    <row r="5" spans="1:12" x14ac:dyDescent="0.2">
      <c r="A5">
        <v>30</v>
      </c>
      <c r="B5">
        <v>33</v>
      </c>
      <c r="C5">
        <f t="shared" si="1"/>
        <v>27.727272727272727</v>
      </c>
      <c r="D5">
        <f t="shared" si="0"/>
        <v>5.2727272727272734</v>
      </c>
      <c r="I5">
        <f>COUNT(A1:A15)</f>
        <v>11</v>
      </c>
      <c r="J5" s="7">
        <v>11</v>
      </c>
      <c r="K5" t="s">
        <v>10</v>
      </c>
      <c r="L5">
        <f>COUNT(D1:D15)</f>
        <v>11</v>
      </c>
    </row>
    <row r="6" spans="1:12" x14ac:dyDescent="0.2">
      <c r="A6">
        <v>40</v>
      </c>
      <c r="B6">
        <v>38</v>
      </c>
      <c r="C6">
        <f>$E$2*A6+$E$3</f>
        <v>37.727272727272727</v>
      </c>
      <c r="D6">
        <f t="shared" si="0"/>
        <v>0.27272727272727337</v>
      </c>
      <c r="F6">
        <f>STDEV(D2:D12)</f>
        <v>6.1982402194640551</v>
      </c>
      <c r="I6">
        <f>_xlfn.T.INV.2T(0.05,10)</f>
        <v>2.2281388519862744</v>
      </c>
      <c r="J6" s="7">
        <v>2.2281388519999998</v>
      </c>
      <c r="K6" t="s">
        <v>11</v>
      </c>
      <c r="L6">
        <f>_xlfn.T.INV.2T(0.05,10)</f>
        <v>2.2281388519862744</v>
      </c>
    </row>
    <row r="7" spans="1:12" x14ac:dyDescent="0.2">
      <c r="A7">
        <v>50</v>
      </c>
      <c r="B7">
        <v>40</v>
      </c>
      <c r="C7">
        <f t="shared" si="1"/>
        <v>47.727272727272727</v>
      </c>
      <c r="D7">
        <f t="shared" si="0"/>
        <v>-7.7272727272727266</v>
      </c>
      <c r="I7">
        <f xml:space="preserve"> I6*I4/SQRT(I5)</f>
        <v>25.345526689532687</v>
      </c>
      <c r="J7" s="7">
        <v>4.1640344389999999</v>
      </c>
      <c r="K7" t="s">
        <v>12</v>
      </c>
      <c r="L7">
        <f xml:space="preserve"> L6*L4/SQRT(L5)</f>
        <v>22.667144883704726</v>
      </c>
    </row>
    <row r="8" spans="1:12" x14ac:dyDescent="0.2">
      <c r="A8">
        <v>60</v>
      </c>
      <c r="B8">
        <v>68</v>
      </c>
      <c r="C8">
        <f t="shared" si="1"/>
        <v>57.727272727272727</v>
      </c>
      <c r="D8">
        <f t="shared" si="0"/>
        <v>10.272727272727273</v>
      </c>
    </row>
    <row r="9" spans="1:12" x14ac:dyDescent="0.2">
      <c r="A9">
        <v>70</v>
      </c>
      <c r="B9">
        <v>68</v>
      </c>
      <c r="C9">
        <f t="shared" si="1"/>
        <v>67.72727272727272</v>
      </c>
      <c r="D9">
        <f t="shared" si="0"/>
        <v>0.27272727272728048</v>
      </c>
      <c r="F9">
        <f>CONFIDENCE(0.05,F6,11)</f>
        <v>3.6628585883468014</v>
      </c>
    </row>
    <row r="10" spans="1:12" x14ac:dyDescent="0.2">
      <c r="A10">
        <v>80</v>
      </c>
      <c r="B10">
        <v>85</v>
      </c>
      <c r="C10">
        <f t="shared" si="1"/>
        <v>77.72727272727272</v>
      </c>
      <c r="D10">
        <f t="shared" si="0"/>
        <v>7.2727272727272805</v>
      </c>
    </row>
    <row r="11" spans="1:12" x14ac:dyDescent="0.2">
      <c r="A11">
        <v>90</v>
      </c>
      <c r="B11">
        <v>83</v>
      </c>
      <c r="C11">
        <f t="shared" si="1"/>
        <v>87.72727272727272</v>
      </c>
      <c r="D11">
        <f t="shared" si="0"/>
        <v>-4.7272727272727195</v>
      </c>
    </row>
    <row r="12" spans="1:12" x14ac:dyDescent="0.2">
      <c r="A12">
        <v>100</v>
      </c>
      <c r="B12">
        <v>94</v>
      </c>
      <c r="C12">
        <f t="shared" si="1"/>
        <v>97.72727272727272</v>
      </c>
      <c r="D12">
        <f t="shared" si="0"/>
        <v>-3.7272727272727195</v>
      </c>
    </row>
    <row r="28" spans="1:2" x14ac:dyDescent="0.2">
      <c r="A28" t="s">
        <v>14</v>
      </c>
    </row>
    <row r="29" spans="1:2" ht="17" thickBot="1" x14ac:dyDescent="0.25"/>
    <row r="30" spans="1:2" x14ac:dyDescent="0.2">
      <c r="A30" s="4" t="s">
        <v>15</v>
      </c>
      <c r="B30" s="4"/>
    </row>
    <row r="31" spans="1:2" x14ac:dyDescent="0.2">
      <c r="A31" s="1" t="s">
        <v>16</v>
      </c>
      <c r="B31" s="1">
        <v>0.98298169593827844</v>
      </c>
    </row>
    <row r="32" spans="1:2" x14ac:dyDescent="0.2">
      <c r="A32" s="1" t="s">
        <v>17</v>
      </c>
      <c r="B32" s="1">
        <v>0.96625301454969414</v>
      </c>
    </row>
    <row r="33" spans="1:9" x14ac:dyDescent="0.2">
      <c r="A33" s="1" t="s">
        <v>18</v>
      </c>
      <c r="B33" s="1">
        <v>0.9625033494996601</v>
      </c>
    </row>
    <row r="34" spans="1:9" x14ac:dyDescent="0.2">
      <c r="A34" s="1" t="s">
        <v>19</v>
      </c>
      <c r="B34" s="1">
        <v>6.5335188594561098</v>
      </c>
    </row>
    <row r="35" spans="1:9" ht="17" thickBot="1" x14ac:dyDescent="0.25">
      <c r="A35" s="2" t="s">
        <v>20</v>
      </c>
      <c r="B35" s="2">
        <v>11</v>
      </c>
    </row>
    <row r="37" spans="1:9" ht="17" thickBot="1" x14ac:dyDescent="0.25">
      <c r="A37" t="s">
        <v>21</v>
      </c>
    </row>
    <row r="38" spans="1:9" x14ac:dyDescent="0.2">
      <c r="A38" s="3"/>
      <c r="B38" s="3" t="s">
        <v>25</v>
      </c>
      <c r="C38" s="3" t="s">
        <v>26</v>
      </c>
      <c r="D38" s="3" t="s">
        <v>27</v>
      </c>
      <c r="E38" s="3" t="s">
        <v>28</v>
      </c>
      <c r="F38" s="3" t="s">
        <v>29</v>
      </c>
    </row>
    <row r="39" spans="1:9" x14ac:dyDescent="0.2">
      <c r="A39" s="1" t="s">
        <v>22</v>
      </c>
      <c r="B39" s="1">
        <v>1</v>
      </c>
      <c r="C39" s="1">
        <v>10999.999999999998</v>
      </c>
      <c r="D39" s="1">
        <v>10999.999999999998</v>
      </c>
      <c r="E39" s="1">
        <v>257.69048745858976</v>
      </c>
      <c r="F39" s="1">
        <v>6.2505963624064668E-8</v>
      </c>
    </row>
    <row r="40" spans="1:9" x14ac:dyDescent="0.2">
      <c r="A40" s="1" t="s">
        <v>23</v>
      </c>
      <c r="B40" s="1">
        <v>9</v>
      </c>
      <c r="C40" s="1">
        <v>384.18181818181802</v>
      </c>
      <c r="D40" s="1">
        <v>42.686868686868671</v>
      </c>
      <c r="E40" s="1"/>
      <c r="F40" s="1"/>
    </row>
    <row r="41" spans="1:9" ht="17" thickBot="1" x14ac:dyDescent="0.25">
      <c r="A41" s="2" t="s">
        <v>24</v>
      </c>
      <c r="B41" s="2">
        <v>10</v>
      </c>
      <c r="C41" s="2">
        <v>11384.181818181816</v>
      </c>
      <c r="D41" s="2"/>
      <c r="E41" s="2"/>
      <c r="F41" s="2"/>
    </row>
    <row r="42" spans="1:9" ht="17" thickBot="1" x14ac:dyDescent="0.25"/>
    <row r="43" spans="1:9" x14ac:dyDescent="0.2">
      <c r="A43" s="3"/>
      <c r="B43" s="3" t="s">
        <v>30</v>
      </c>
      <c r="C43" s="3" t="s">
        <v>19</v>
      </c>
      <c r="D43" s="3" t="s">
        <v>31</v>
      </c>
      <c r="E43" s="3" t="s">
        <v>32</v>
      </c>
      <c r="F43" s="3" t="s">
        <v>33</v>
      </c>
      <c r="G43" s="3" t="s">
        <v>34</v>
      </c>
      <c r="H43" s="3" t="s">
        <v>35</v>
      </c>
      <c r="I43" s="3" t="s">
        <v>36</v>
      </c>
    </row>
    <row r="44" spans="1:9" x14ac:dyDescent="0.2">
      <c r="A44" s="1" t="s">
        <v>3</v>
      </c>
      <c r="B44" s="1">
        <v>-2.2727272727272734</v>
      </c>
      <c r="C44" s="1">
        <v>3.6854016729898511</v>
      </c>
      <c r="D44" s="1">
        <v>-0.61668373609964766</v>
      </c>
      <c r="E44" s="1">
        <v>0.55272115701574287</v>
      </c>
      <c r="F44" s="1">
        <v>-10.609685065069755</v>
      </c>
      <c r="G44" s="1">
        <v>6.064230519615208</v>
      </c>
      <c r="H44" s="1">
        <v>-10.609685065069755</v>
      </c>
      <c r="I44" s="1">
        <v>6.064230519615208</v>
      </c>
    </row>
    <row r="45" spans="1:9" ht="17" thickBot="1" x14ac:dyDescent="0.25">
      <c r="A45" s="2" t="s">
        <v>37</v>
      </c>
      <c r="B45" s="2">
        <v>1</v>
      </c>
      <c r="C45" s="2">
        <v>6.2294658086219319E-2</v>
      </c>
      <c r="D45" s="2">
        <v>16.052740808304037</v>
      </c>
      <c r="E45" s="5">
        <v>6.2505963624064695E-8</v>
      </c>
      <c r="F45" s="2">
        <v>0.8590796930061938</v>
      </c>
      <c r="G45" s="2">
        <v>1.1409203069938061</v>
      </c>
      <c r="H45" s="2">
        <v>0.8590796930061938</v>
      </c>
      <c r="I45" s="2">
        <v>1.1409203069938061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FC63-EBCD-CA4C-8C86-349A93228B0D}">
  <dimension ref="A1:I18"/>
  <sheetViews>
    <sheetView workbookViewId="0">
      <selection activeCell="I10" sqref="I10"/>
    </sheetView>
  </sheetViews>
  <sheetFormatPr baseColWidth="10" defaultRowHeight="16" x14ac:dyDescent="0.2"/>
  <sheetData>
    <row r="1" spans="1:9" x14ac:dyDescent="0.2">
      <c r="A1" t="s">
        <v>14</v>
      </c>
    </row>
    <row r="2" spans="1:9" ht="17" thickBot="1" x14ac:dyDescent="0.25"/>
    <row r="3" spans="1:9" x14ac:dyDescent="0.2">
      <c r="A3" s="4" t="s">
        <v>15</v>
      </c>
      <c r="B3" s="4"/>
    </row>
    <row r="4" spans="1:9" x14ac:dyDescent="0.2">
      <c r="A4" s="1" t="s">
        <v>16</v>
      </c>
      <c r="B4" s="1">
        <v>0.93609652013134481</v>
      </c>
    </row>
    <row r="5" spans="1:9" x14ac:dyDescent="0.2">
      <c r="A5" s="1" t="s">
        <v>17</v>
      </c>
      <c r="B5" s="1">
        <v>0.87627669500201322</v>
      </c>
    </row>
    <row r="6" spans="1:9" x14ac:dyDescent="0.2">
      <c r="A6" s="1" t="s">
        <v>18</v>
      </c>
      <c r="B6" s="1">
        <v>0.86675951769447579</v>
      </c>
    </row>
    <row r="7" spans="1:9" x14ac:dyDescent="0.2">
      <c r="A7" s="1" t="s">
        <v>19</v>
      </c>
      <c r="B7" s="1">
        <v>6.6026913330259479E-2</v>
      </c>
    </row>
    <row r="8" spans="1:9" ht="17" thickBot="1" x14ac:dyDescent="0.25">
      <c r="A8" s="2" t="s">
        <v>20</v>
      </c>
      <c r="B8" s="2">
        <v>15</v>
      </c>
    </row>
    <row r="10" spans="1:9" ht="17" thickBot="1" x14ac:dyDescent="0.25">
      <c r="A10" t="s">
        <v>21</v>
      </c>
    </row>
    <row r="11" spans="1:9" x14ac:dyDescent="0.2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2">
      <c r="A12" s="1" t="s">
        <v>22</v>
      </c>
      <c r="B12" s="1">
        <v>1</v>
      </c>
      <c r="C12" s="1">
        <v>0.40139789560235245</v>
      </c>
      <c r="D12" s="1">
        <v>0.40139789560235245</v>
      </c>
      <c r="E12" s="1">
        <v>92.073171139516049</v>
      </c>
      <c r="F12" s="1">
        <v>2.8988838979809847E-7</v>
      </c>
    </row>
    <row r="13" spans="1:9" x14ac:dyDescent="0.2">
      <c r="A13" s="1" t="s">
        <v>23</v>
      </c>
      <c r="B13" s="1">
        <v>13</v>
      </c>
      <c r="C13" s="1">
        <v>5.6674192690980771E-2</v>
      </c>
      <c r="D13" s="1">
        <v>4.3595532839215976E-3</v>
      </c>
      <c r="E13" s="1"/>
      <c r="F13" s="1"/>
    </row>
    <row r="14" spans="1:9" ht="17" thickBot="1" x14ac:dyDescent="0.25">
      <c r="A14" s="2" t="s">
        <v>24</v>
      </c>
      <c r="B14" s="2">
        <v>14</v>
      </c>
      <c r="C14" s="2">
        <v>0.45807208829333323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30</v>
      </c>
      <c r="C16" s="3" t="s">
        <v>19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2">
      <c r="A17" s="1" t="s">
        <v>3</v>
      </c>
      <c r="B17" s="1">
        <v>0.37036814725792794</v>
      </c>
      <c r="C17" s="1">
        <v>4.1462348413928762E-2</v>
      </c>
      <c r="D17" s="1">
        <v>8.932637957706886</v>
      </c>
      <c r="E17" s="1">
        <v>6.5554362023455217E-7</v>
      </c>
      <c r="F17" s="1">
        <v>0.28079418932113642</v>
      </c>
      <c r="G17" s="1">
        <v>0.45994210519471945</v>
      </c>
      <c r="H17" s="1">
        <v>0.28079418932113642</v>
      </c>
      <c r="I17" s="1">
        <v>0.45994210519471945</v>
      </c>
    </row>
    <row r="18" spans="1:9" ht="17" thickBot="1" x14ac:dyDescent="0.25">
      <c r="A18" s="2" t="s">
        <v>37</v>
      </c>
      <c r="B18" s="2">
        <v>0.32174499140220608</v>
      </c>
      <c r="C18" s="2">
        <v>3.3530902620818828E-2</v>
      </c>
      <c r="D18" s="2">
        <v>9.5954765978306682</v>
      </c>
      <c r="E18" s="2">
        <v>2.8988838979809847E-7</v>
      </c>
      <c r="F18" s="2">
        <v>0.24930588035728296</v>
      </c>
      <c r="G18" s="2">
        <v>0.3941841024471292</v>
      </c>
      <c r="H18" s="2">
        <v>0.24930588035728296</v>
      </c>
      <c r="I18" s="2">
        <v>0.3941841024471292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2020-10-30T08:44:15Z</dcterms:created>
  <dcterms:modified xsi:type="dcterms:W3CDTF">2020-10-30T14:28:11Z</dcterms:modified>
</cp:coreProperties>
</file>