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0730" windowHeight="11760" activeTab="9"/>
  </bookViews>
  <sheets>
    <sheet name="Data" sheetId="1" r:id="rId1"/>
    <sheet name="1" sheetId="2" r:id="rId2"/>
    <sheet name="2" sheetId="3" r:id="rId3"/>
    <sheet name="3" sheetId="4" r:id="rId4"/>
    <sheet name="4" sheetId="5" r:id="rId5"/>
    <sheet name="5" sheetId="9" r:id="rId6"/>
    <sheet name="6" sheetId="10" r:id="rId7"/>
    <sheet name="7" sheetId="11" r:id="rId8"/>
    <sheet name="8" sheetId="13" r:id="rId9"/>
    <sheet name="9" sheetId="14" r:id="rId10"/>
    <sheet name="data sheet" sheetId="12" r:id="rId11"/>
  </sheets>
  <definedNames>
    <definedName name="_xlnm._FilterDatabase" localSheetId="3" hidden="1">'3'!$B$5:$E$11</definedName>
    <definedName name="_xlnm._FilterDatabase" localSheetId="0" hidden="1">Data!$C$11:$G$11</definedName>
    <definedName name="Slicer_Geography">#N/A</definedName>
    <definedName name="Slicer_Geography1">#N/A</definedName>
  </definedNames>
  <calcPr calcId="144525"/>
  <pivotCaches>
    <pivotCache cacheId="6"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3" l="1"/>
  <c r="H10" i="13"/>
  <c r="H19" i="13"/>
  <c r="G19" i="13"/>
  <c r="I19" i="13" s="1"/>
  <c r="H18" i="13"/>
  <c r="G18" i="13"/>
  <c r="I18" i="13" s="1"/>
  <c r="H17" i="13"/>
  <c r="G17" i="13"/>
  <c r="I17" i="13" s="1"/>
  <c r="H16" i="13"/>
  <c r="G16" i="13"/>
  <c r="I16" i="13" s="1"/>
  <c r="H15" i="13"/>
  <c r="G15" i="13"/>
  <c r="I15" i="13" s="1"/>
  <c r="H14" i="13"/>
  <c r="G14" i="13"/>
  <c r="I14" i="13" s="1"/>
  <c r="H13" i="13"/>
  <c r="G13" i="13"/>
  <c r="I13" i="13" s="1"/>
  <c r="H12" i="13"/>
  <c r="G12" i="13"/>
  <c r="I12" i="13" s="1"/>
  <c r="H11" i="13"/>
  <c r="G11" i="13"/>
  <c r="I11" i="13" s="1"/>
  <c r="G10" i="13"/>
  <c r="I10" i="13" s="1"/>
  <c r="D16" i="13"/>
  <c r="C16" i="13"/>
  <c r="D13" i="13"/>
  <c r="C10" i="13"/>
  <c r="J12" i="1"/>
  <c r="J13" i="1"/>
  <c r="J14" i="1"/>
  <c r="D14" i="13"/>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E9" i="4"/>
  <c r="E7" i="4"/>
  <c r="E10" i="4"/>
  <c r="E11" i="4"/>
  <c r="E6" i="4"/>
  <c r="E8" i="4"/>
  <c r="C9" i="4"/>
  <c r="D9" i="4" s="1"/>
  <c r="C7" i="4"/>
  <c r="D7" i="4" s="1"/>
  <c r="C10" i="4"/>
  <c r="D10" i="4" s="1"/>
  <c r="C11" i="4"/>
  <c r="D11" i="4" s="1"/>
  <c r="C6" i="4"/>
  <c r="D6" i="4" s="1"/>
  <c r="C8" i="4"/>
  <c r="D8" i="4" s="1"/>
  <c r="C14" i="13" l="1"/>
  <c r="J15" i="1"/>
  <c r="E14" i="2"/>
  <c r="D12" i="2"/>
  <c r="C12" i="2"/>
  <c r="D11" i="2"/>
  <c r="C11" i="2"/>
  <c r="D8" i="2"/>
  <c r="C8" i="2"/>
  <c r="D7" i="2"/>
  <c r="C7" i="2"/>
  <c r="D6" i="2"/>
  <c r="C6" i="2"/>
  <c r="D5" i="2"/>
  <c r="C5" i="2"/>
  <c r="C15" i="13" l="1"/>
  <c r="D15" i="13"/>
  <c r="C9" i="2"/>
  <c r="D9" i="2"/>
</calcChain>
</file>

<file path=xl/sharedStrings.xml><?xml version="1.0" encoding="utf-8"?>
<sst xmlns="http://schemas.openxmlformats.org/spreadsheetml/2006/main" count="2948" uniqueCount="91">
  <si>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</si>
  <si>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</si>
  <si>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</si>
  <si>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</si>
  <si>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</si>
  <si>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</si>
  <si>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</si>
  <si>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</si>
  <si>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</si>
  <si>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</si>
  <si>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</si>
  <si>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</si>
  <si>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</si>
  <si>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</si>
  <si>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</si>
  <si>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</si>
  <si>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</si>
  <si>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</si>
  <si>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</si>
  <si>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</si>
  <si>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</si>
  <si>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</si>
  <si>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</si>
  <si>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</si>
  <si>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</si>
  <si>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</si>
  <si>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</si>
  <si>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</si>
  <si>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</si>
  <si>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</si>
  <si>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</si>
  <si>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</si>
  <si>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</si>
  <si>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</si>
  <si>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</si>
  <si>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</si>
  <si>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</si>
  <si>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</si>
  <si>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</si>
  <si>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</si>
  <si>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</si>
  <si>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</si>
  <si>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</si>
  <si>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</si>
  <si>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</si>
  <si>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</si>
  <si>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</si>
  <si>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</si>
  <si>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</si>
  <si>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</si>
  <si>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</si>
  <si>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</si>
  <si>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</si>
  <si>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</si>
  <si>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</si>
  <si>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</si>
  <si>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 xml:space="preserve">Average </t>
  </si>
  <si>
    <t>Median</t>
  </si>
  <si>
    <t>Min</t>
  </si>
  <si>
    <t>Max</t>
  </si>
  <si>
    <t>Range</t>
  </si>
  <si>
    <t>First Q</t>
  </si>
  <si>
    <t>Third Q</t>
  </si>
  <si>
    <t xml:space="preserve"> count of the products </t>
  </si>
  <si>
    <t>Exploratory data analysis</t>
  </si>
  <si>
    <t>Sales by country</t>
  </si>
  <si>
    <t xml:space="preserve">Country </t>
  </si>
  <si>
    <t>Row Labels</t>
  </si>
  <si>
    <t>Grand Total</t>
  </si>
  <si>
    <t>Sum of Amount</t>
  </si>
  <si>
    <t>Sum of Units</t>
  </si>
  <si>
    <t xml:space="preserve"> </t>
  </si>
  <si>
    <t xml:space="preserve">Try to use scatterplot too, since my excel is a older version, I could not use. </t>
  </si>
  <si>
    <t>Cost</t>
  </si>
  <si>
    <t>Profit by products</t>
  </si>
  <si>
    <t>Profit</t>
  </si>
  <si>
    <t>Sum of Profit</t>
  </si>
  <si>
    <t>Total Profit</t>
  </si>
  <si>
    <t>Country level sales report</t>
  </si>
  <si>
    <t>Pick a country</t>
  </si>
  <si>
    <t>Countries</t>
  </si>
  <si>
    <t xml:space="preserve">Quick summary </t>
  </si>
  <si>
    <t xml:space="preserve">Number of transcations </t>
  </si>
  <si>
    <t>By sales by person</t>
  </si>
  <si>
    <t>Sales</t>
  </si>
  <si>
    <t>Quantity</t>
  </si>
  <si>
    <t>Total</t>
  </si>
  <si>
    <t>Average</t>
  </si>
  <si>
    <t>✅❎</t>
  </si>
  <si>
    <t>Sum of Profit percent</t>
  </si>
  <si>
    <t>Looking into the overall profit percent Organic Choco Syrup seems to be the least  profitable but than if you look into country wise sales there are other product which are least profitable. So, the decision to discontinue any product should country based but also other parameters should be taken into consideration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</si>
</sst>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_);[Red]\(&quot;$&quot;#,##0\)"/>
    <numFmt numFmtId="8" formatCode="&quot;$&quot;#,##0.00_);[Red]\(&quot;$&quot;#,##0.00\)"/>
    <numFmt numFmtId="43" formatCode="_(* #,##0.00_);_(* \(#,##0.00\);_(* &quot;-&quot;??_);_(@_)"/>
    <numFmt numFmtId="164" formatCode="&quot;$&quot;#,##0.00"/>
    <numFmt numFmtId="165" formatCode="&quot;$&quot;#,##0.0"/>
    <numFmt numFmtId="166" formatCode="&quot;$&quot;#,##0"/>
    <numFmt numFmtId="167" formatCode="_(* #,##0_);_(* \(#,##0\);_(* &quot;-&quot;??_);_(@_)"/>
  </numFmts>
  <fonts count="11"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sz val="11"/>
      <color theme="5"/>
      <name val="Calibri"/>
      <family val="2"/>
      <scheme val="minor"/>
    </font>
    <font>
      <b/>
      <sz val="20"/>
      <color theme="7" tint="-0.249977111117893"/>
      <name val="Calibri"/>
      <family val="2"/>
      <scheme val="minor"/>
    </font>
    <font>
      <b/>
      <sz val="18"/>
      <color theme="7" tint="-0.249977111117893"/>
      <name val="Calibri"/>
      <family val="2"/>
      <scheme val="minor"/>
    </font>
    <font>
      <sz val="11"/>
      <color theme="2" tint="-0.499984740745262"/>
      <name val="Calibri"/>
      <family val="2"/>
      <scheme val="minor"/>
    </font>
    <font>
      <b/>
      <sz val="22"/>
      <color theme="5"/>
      <name val="Calibri"/>
      <family val="2"/>
      <scheme val="minor"/>
    </font>
    <font>
      <b/>
      <sz val="20"/>
      <color theme="5"/>
      <name val="Calibri"/>
      <family val="2"/>
      <scheme val="minor"/>
    </font>
    <font>
      <b/>
      <sz val="22"/>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s>
  <borders count="5">
    <border>
      <left/>
      <right/>
      <top/>
      <bottom/>
      <diagonal/>
    </border>
    <border>
      <left/>
      <right/>
      <top style="dotted">
        <color theme="0" tint="-0.24994659260841701"/>
      </top>
      <bottom style="dotted">
        <color theme="0" tint="-0.24994659260841701"/>
      </bottom>
      <diagonal/>
    </border>
    <border>
      <left/>
      <right/>
      <top style="thin">
        <color theme="2" tint="-9.9948118533890809E-2"/>
      </top>
      <bottom style="thin">
        <color theme="2" tint="-9.9948118533890809E-2"/>
      </bottom>
      <diagonal/>
    </border>
    <border>
      <left/>
      <right/>
      <top style="thin">
        <color theme="2" tint="-0.24994659260841701"/>
      </top>
      <bottom style="thin">
        <color theme="2" tint="-0.24994659260841701"/>
      </bottom>
      <diagonal/>
    </border>
    <border>
      <left style="thin">
        <color auto="1"/>
      </left>
      <right style="thin">
        <color auto="1"/>
      </right>
      <top style="thin">
        <color auto="1"/>
      </top>
      <bottom style="thin">
        <color auto="1"/>
      </bottom>
      <diagonal/>
    </border>
  </borders>
  <cellStyleXfs count="2">
    <xf numFmtId="0" fontId="0" fillId="0" borderId="0"/>
    <xf numFmtId="43" fontId="3" fillId="0" borderId="0" applyFont="0" applyFill="0" applyBorder="0" applyAlignment="0" applyProtection="0"/>
  </cellStyleXfs>
  <cellXfs count="55">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0" borderId="0" xfId="0" applyAlignment="1">
      <alignment horizontal="center"/>
    </xf>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2" fillId="4" borderId="2" xfId="0" applyFont="1" applyFill="1" applyBorder="1" applyAlignment="1">
      <alignment horizontal="left"/>
    </xf>
    <xf numFmtId="0" fontId="2" fillId="4" borderId="2" xfId="0" applyFont="1" applyFill="1" applyBorder="1" applyAlignment="1">
      <alignment horizontal="right"/>
    </xf>
    <xf numFmtId="0" fontId="0" fillId="0" borderId="2" xfId="0" applyBorder="1"/>
    <xf numFmtId="166" fontId="0" fillId="0" borderId="2" xfId="0" applyNumberFormat="1" applyBorder="1"/>
    <xf numFmtId="3" fontId="7" fillId="0" borderId="2" xfId="0" applyNumberFormat="1" applyFont="1" applyBorder="1"/>
    <xf numFmtId="0" fontId="0" fillId="0" borderId="0" xfId="0" pivotButton="1"/>
    <xf numFmtId="0" fontId="0" fillId="0" borderId="0" xfId="0" applyNumberFormat="1"/>
    <xf numFmtId="167" fontId="0" fillId="0" borderId="0" xfId="0" applyNumberFormat="1"/>
    <xf numFmtId="0" fontId="0" fillId="0" borderId="0" xfId="0" applyAlignment="1">
      <alignment horizontal="left" indent="1"/>
    </xf>
    <xf numFmtId="0" fontId="0" fillId="5" borderId="0" xfId="0" applyFont="1" applyFill="1"/>
    <xf numFmtId="0" fontId="2" fillId="5" borderId="0" xfId="0" applyFont="1" applyFill="1"/>
    <xf numFmtId="0" fontId="0" fillId="0" borderId="3" xfId="0" applyBorder="1"/>
    <xf numFmtId="0" fontId="2" fillId="0" borderId="3" xfId="0" applyFont="1" applyBorder="1"/>
    <xf numFmtId="166" fontId="0" fillId="0" borderId="3" xfId="0" applyNumberFormat="1" applyBorder="1"/>
    <xf numFmtId="0" fontId="2" fillId="7" borderId="2" xfId="0" applyFont="1" applyFill="1" applyBorder="1" applyAlignment="1">
      <alignment horizontal="right"/>
    </xf>
    <xf numFmtId="0" fontId="0" fillId="7" borderId="2" xfId="0" applyFont="1" applyFill="1" applyBorder="1" applyAlignment="1">
      <alignment horizontal="right"/>
    </xf>
    <xf numFmtId="167" fontId="0" fillId="0" borderId="2" xfId="1" applyNumberFormat="1" applyFont="1" applyBorder="1"/>
    <xf numFmtId="0" fontId="0" fillId="0" borderId="2" xfId="0" applyBorder="1" applyAlignment="1">
      <alignment horizontal="center"/>
    </xf>
    <xf numFmtId="10" fontId="0" fillId="0" borderId="0" xfId="0" applyNumberFormat="1"/>
    <xf numFmtId="0" fontId="0" fillId="0" borderId="0" xfId="0" applyAlignment="1">
      <alignment horizontal="left"/>
    </xf>
    <xf numFmtId="0" fontId="0" fillId="0" borderId="0" xfId="0" applyAlignment="1">
      <alignment horizontal="left"/>
    </xf>
    <xf numFmtId="0" fontId="6" fillId="0" borderId="0" xfId="0" applyFont="1" applyAlignment="1">
      <alignment horizontal="left"/>
    </xf>
    <xf numFmtId="0" fontId="8" fillId="0" borderId="0" xfId="0" applyFont="1" applyAlignment="1">
      <alignment horizontal="left"/>
    </xf>
    <xf numFmtId="0" fontId="9"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0" fontId="8" fillId="0" borderId="0" xfId="0" applyFont="1" applyAlignment="1">
      <alignment horizontal="center"/>
    </xf>
    <xf numFmtId="0" fontId="10" fillId="6" borderId="0" xfId="0" applyFont="1" applyFill="1" applyAlignment="1">
      <alignment horizontal="center"/>
    </xf>
    <xf numFmtId="0" fontId="0" fillId="6" borderId="0" xfId="0" applyFont="1" applyFill="1" applyAlignment="1">
      <alignment horizontal="center"/>
    </xf>
    <xf numFmtId="0" fontId="2" fillId="5" borderId="0" xfId="0" applyFont="1" applyFill="1" applyAlignment="1">
      <alignment horizontal="left"/>
    </xf>
    <xf numFmtId="0" fontId="2" fillId="5" borderId="0" xfId="0" applyFont="1" applyFill="1" applyAlignment="1">
      <alignment horizontal="center"/>
    </xf>
    <xf numFmtId="0" fontId="8" fillId="0" borderId="0" xfId="0" applyFont="1" applyBorder="1" applyAlignment="1">
      <alignment horizontal="center"/>
    </xf>
    <xf numFmtId="0" fontId="0" fillId="0" borderId="4" xfId="0" applyBorder="1"/>
    <xf numFmtId="0" fontId="0" fillId="8" borderId="4" xfId="0" applyFill="1" applyBorder="1"/>
    <xf numFmtId="0" fontId="0" fillId="0" borderId="0" xfId="0" applyBorder="1"/>
    <xf numFmtId="0" fontId="5" fillId="0" borderId="0" xfId="0" applyFont="1" applyAlignment="1">
      <alignment horizontal="center"/>
    </xf>
    <xf numFmtId="0" fontId="6" fillId="0" borderId="0" xfId="0" applyFont="1" applyAlignment="1">
      <alignment horizontal="center"/>
    </xf>
    <xf numFmtId="0" fontId="0" fillId="0" borderId="0" xfId="0" applyAlignment="1"/>
  </cellXfs>
  <cellStyles count="2">
    <cellStyle name="Comma" xfId="1" builtinId="3"/>
    <cellStyle name="Normal" xfId="0" builtinId="0"/>
  </cellStyles>
  <dxfs count="23">
    <dxf>
      <numFmt numFmtId="14" formatCode="0.00%"/>
    </dxf>
    <dxf>
      <numFmt numFmtId="14" formatCode="0.00%"/>
    </dxf>
    <dxf>
      <numFmt numFmtId="14" formatCode="0.00%"/>
    </dxf>
    <dxf>
      <numFmt numFmtId="14" formatCode="0.00%"/>
    </dxf>
    <dxf>
      <numFmt numFmtId="14" formatCode="0.00%"/>
    </dxf>
    <dxf>
      <numFmt numFmtId="14" formatCode="0.00%"/>
    </dxf>
    <dxf>
      <numFmt numFmtId="165" formatCode="&quot;$&quot;#,##0.0"/>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167" formatCode="_(* #,##0_);_(* \(#,##0\);_(* &quot;-&quot;??_);_(@_)"/>
    </dxf>
    <dxf>
      <numFmt numFmtId="167" formatCode="_(* #,##0_);_(* \(#,##0\);_(* &quot;-&quot;??_);_(@_)"/>
    </dxf>
    <dxf>
      <numFmt numFmtId="166" formatCode="&quot;$&quot;#,##0"/>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0" formatCode="General"/>
    </dxf>
    <dxf>
      <numFmt numFmtId="164" formatCode="&quot;$&quot;#,##0.00"/>
    </dxf>
    <dxf>
      <numFmt numFmtId="164" formatCode="&quot;$&quot;#,##0.00"/>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xVal>
            <c:numRef>
              <c:f>'5'!$O$3:$O$302</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'5'!$P$3:$P$302</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ser>
        <c:dLbls>
          <c:showLegendKey val="0"/>
          <c:showVal val="0"/>
          <c:showCatName val="0"/>
          <c:showSerName val="0"/>
          <c:showPercent val="0"/>
          <c:showBubbleSize val="0"/>
        </c:dLbls>
        <c:axId val="299288448"/>
        <c:axId val="299294720"/>
      </c:scatterChart>
      <c:valAx>
        <c:axId val="299288448"/>
        <c:scaling>
          <c:orientation val="minMax"/>
        </c:scaling>
        <c:delete val="0"/>
        <c:axPos val="b"/>
        <c:title>
          <c:tx>
            <c:rich>
              <a:bodyPr/>
              <a:lstStyle/>
              <a:p>
                <a:pPr>
                  <a:defRPr/>
                </a:pPr>
                <a:r>
                  <a:rPr lang="en-US"/>
                  <a:t>Amount</a:t>
                </a:r>
              </a:p>
            </c:rich>
          </c:tx>
          <c:layout/>
          <c:overlay val="0"/>
        </c:title>
        <c:numFmt formatCode="&quot;$&quot;#,##0_);[Red]\(&quot;$&quot;#,##0\)" sourceLinked="1"/>
        <c:majorTickMark val="out"/>
        <c:minorTickMark val="none"/>
        <c:tickLblPos val="nextTo"/>
        <c:crossAx val="299294720"/>
        <c:crosses val="autoZero"/>
        <c:crossBetween val="midCat"/>
      </c:valAx>
      <c:valAx>
        <c:axId val="299294720"/>
        <c:scaling>
          <c:orientation val="minMax"/>
        </c:scaling>
        <c:delete val="0"/>
        <c:axPos val="l"/>
        <c:majorGridlines/>
        <c:title>
          <c:tx>
            <c:rich>
              <a:bodyPr rot="0" vert="horz"/>
              <a:lstStyle/>
              <a:p>
                <a:pPr>
                  <a:defRPr/>
                </a:pPr>
                <a:r>
                  <a:rPr lang="en-US"/>
                  <a:t>Unit</a:t>
                </a:r>
              </a:p>
            </c:rich>
          </c:tx>
          <c:layout/>
          <c:overlay val="0"/>
        </c:title>
        <c:numFmt formatCode="#,##0" sourceLinked="1"/>
        <c:majorTickMark val="out"/>
        <c:minorTickMark val="none"/>
        <c:tickLblPos val="nextTo"/>
        <c:crossAx val="299288448"/>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xmlns=""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xmlns=""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333375</xdr:colOff>
      <xdr:row>6</xdr:row>
      <xdr:rowOff>85725</xdr:rowOff>
    </xdr:from>
    <xdr:to>
      <xdr:col>9</xdr:col>
      <xdr:colOff>28575</xdr:colOff>
      <xdr:row>20</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333375</xdr:colOff>
      <xdr:row>4</xdr:row>
      <xdr:rowOff>19051</xdr:rowOff>
    </xdr:from>
    <xdr:to>
      <xdr:col>5</xdr:col>
      <xdr:colOff>485775</xdr:colOff>
      <xdr:row>17</xdr:row>
      <xdr:rowOff>95251</xdr:rowOff>
    </xdr:to>
    <mc:AlternateContent xmlns:mc="http://schemas.openxmlformats.org/markup-compatibility/2006" xmlns:a14="http://schemas.microsoft.com/office/drawing/2010/main">
      <mc:Choice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124200" y="781051"/>
              <a:ext cx="1828800" cy="2552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371475</xdr:colOff>
      <xdr:row>4</xdr:row>
      <xdr:rowOff>9525</xdr:rowOff>
    </xdr:from>
    <xdr:to>
      <xdr:col>9</xdr:col>
      <xdr:colOff>371475</xdr:colOff>
      <xdr:row>17</xdr:row>
      <xdr:rowOff>57150</xdr:rowOff>
    </xdr:to>
    <mc:AlternateContent xmlns:mc="http://schemas.openxmlformats.org/markup-compatibility/2006">
      <mc:Choice xmlns:a14="http://schemas.microsoft.com/office/drawing/2010/main" Requires="a14">
        <xdr:graphicFrame macro="">
          <xdr:nvGraphicFramePr>
            <xdr:cNvPr id="2" name="Geography 1"/>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6429375" y="771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970.706974884262" createdVersion="4" refreshedVersion="4" minRefreshableVersion="3" recordCount="300">
  <cacheSource type="worksheet">
    <worksheetSource name="Data"/>
  </cacheSource>
  <cacheFields count="9">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3.11" maxValue="16.73"/>
    </cacheField>
    <cacheField name="Cost" numFmtId="164">
      <sharedItems containsSemiMixedTypes="0" containsString="0" containsNumber="1" minValue="0" maxValue="8682.8700000000008"/>
    </cacheField>
    <cacheField name="Profit" numFmtId="0">
      <sharedItems containsSemiMixedTypes="0" containsString="0" containsNumber="1" minValue="-7884.8700000000008" maxValue="15841.19"/>
    </cacheField>
    <cacheField name="Profit percent" numFmtId="0" formula="Profit/Amount"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x v="0"/>
    <x v="0"/>
    <n v="1624"/>
    <n v="114"/>
    <n v="14.49"/>
    <n v="1651.8600000000001"/>
    <n v="-27.860000000000127"/>
  </r>
  <r>
    <x v="1"/>
    <x v="1"/>
    <x v="1"/>
    <n v="6706"/>
    <n v="459"/>
    <n v="8.65"/>
    <n v="3970.3500000000004"/>
    <n v="2735.6499999999996"/>
  </r>
  <r>
    <x v="2"/>
    <x v="1"/>
    <x v="2"/>
    <n v="959"/>
    <n v="147"/>
    <n v="11.88"/>
    <n v="1746.3600000000001"/>
    <n v="-787.36000000000013"/>
  </r>
  <r>
    <x v="3"/>
    <x v="2"/>
    <x v="3"/>
    <n v="9632"/>
    <n v="288"/>
    <n v="6.47"/>
    <n v="1863.36"/>
    <n v="7768.64"/>
  </r>
  <r>
    <x v="4"/>
    <x v="3"/>
    <x v="4"/>
    <n v="2100"/>
    <n v="414"/>
    <n v="13.15"/>
    <n v="5444.1"/>
    <n v="-3344.1000000000004"/>
  </r>
  <r>
    <x v="0"/>
    <x v="1"/>
    <x v="5"/>
    <n v="8869"/>
    <n v="432"/>
    <n v="12.37"/>
    <n v="5343.8399999999992"/>
    <n v="3525.1600000000008"/>
  </r>
  <r>
    <x v="4"/>
    <x v="4"/>
    <x v="6"/>
    <n v="2681"/>
    <n v="54"/>
    <n v="5.79"/>
    <n v="312.66000000000003"/>
    <n v="2368.34"/>
  </r>
  <r>
    <x v="1"/>
    <x v="1"/>
    <x v="7"/>
    <n v="5012"/>
    <n v="210"/>
    <n v="9.77"/>
    <n v="2051.6999999999998"/>
    <n v="2960.3"/>
  </r>
  <r>
    <x v="5"/>
    <x v="4"/>
    <x v="8"/>
    <n v="1281"/>
    <n v="75"/>
    <n v="11.7"/>
    <n v="877.5"/>
    <n v="403.5"/>
  </r>
  <r>
    <x v="6"/>
    <x v="0"/>
    <x v="8"/>
    <n v="4991"/>
    <n v="12"/>
    <n v="11.7"/>
    <n v="140.39999999999998"/>
    <n v="4850.6000000000004"/>
  </r>
  <r>
    <x v="7"/>
    <x v="3"/>
    <x v="4"/>
    <n v="1785"/>
    <n v="462"/>
    <n v="13.15"/>
    <n v="6075.3"/>
    <n v="-4290.3"/>
  </r>
  <r>
    <x v="8"/>
    <x v="0"/>
    <x v="9"/>
    <n v="3983"/>
    <n v="144"/>
    <n v="3.11"/>
    <n v="447.84"/>
    <n v="3535.16"/>
  </r>
  <r>
    <x v="2"/>
    <x v="4"/>
    <x v="10"/>
    <n v="2646"/>
    <n v="120"/>
    <n v="8.7899999999999991"/>
    <n v="1054.8"/>
    <n v="1591.2"/>
  </r>
  <r>
    <x v="7"/>
    <x v="5"/>
    <x v="11"/>
    <n v="252"/>
    <n v="54"/>
    <n v="9.33"/>
    <n v="503.82"/>
    <n v="-251.82"/>
  </r>
  <r>
    <x v="8"/>
    <x v="1"/>
    <x v="4"/>
    <n v="2464"/>
    <n v="234"/>
    <n v="13.15"/>
    <n v="3077.1"/>
    <n v="-613.09999999999991"/>
  </r>
  <r>
    <x v="8"/>
    <x v="1"/>
    <x v="12"/>
    <n v="2114"/>
    <n v="66"/>
    <n v="7.16"/>
    <n v="472.56"/>
    <n v="1641.44"/>
  </r>
  <r>
    <x v="4"/>
    <x v="0"/>
    <x v="6"/>
    <n v="7693"/>
    <n v="87"/>
    <n v="5.79"/>
    <n v="503.73"/>
    <n v="7189.27"/>
  </r>
  <r>
    <x v="6"/>
    <x v="5"/>
    <x v="13"/>
    <n v="15610"/>
    <n v="339"/>
    <n v="10.62"/>
    <n v="3600.18"/>
    <n v="12009.82"/>
  </r>
  <r>
    <x v="3"/>
    <x v="5"/>
    <x v="7"/>
    <n v="336"/>
    <n v="144"/>
    <n v="9.77"/>
    <n v="1406.8799999999999"/>
    <n v="-1070.8799999999999"/>
  </r>
  <r>
    <x v="7"/>
    <x v="3"/>
    <x v="13"/>
    <n v="9443"/>
    <n v="162"/>
    <n v="10.62"/>
    <n v="1720.4399999999998"/>
    <n v="7722.56"/>
  </r>
  <r>
    <x v="2"/>
    <x v="5"/>
    <x v="14"/>
    <n v="8155"/>
    <n v="90"/>
    <n v="6.49"/>
    <n v="584.1"/>
    <n v="7570.9"/>
  </r>
  <r>
    <x v="1"/>
    <x v="4"/>
    <x v="14"/>
    <n v="1701"/>
    <n v="234"/>
    <n v="6.49"/>
    <n v="1518.66"/>
    <n v="182.33999999999992"/>
  </r>
  <r>
    <x v="9"/>
    <x v="4"/>
    <x v="7"/>
    <n v="2205"/>
    <n v="141"/>
    <n v="9.77"/>
    <n v="1377.57"/>
    <n v="827.43000000000006"/>
  </r>
  <r>
    <x v="1"/>
    <x v="0"/>
    <x v="15"/>
    <n v="1771"/>
    <n v="204"/>
    <n v="7.64"/>
    <n v="1558.56"/>
    <n v="212.44000000000005"/>
  </r>
  <r>
    <x v="3"/>
    <x v="1"/>
    <x v="16"/>
    <n v="2114"/>
    <n v="186"/>
    <n v="11.73"/>
    <n v="2181.7800000000002"/>
    <n v="-67.7800000000002"/>
  </r>
  <r>
    <x v="3"/>
    <x v="2"/>
    <x v="11"/>
    <n v="10311"/>
    <n v="231"/>
    <n v="9.33"/>
    <n v="2155.23"/>
    <n v="8155.77"/>
  </r>
  <r>
    <x v="8"/>
    <x v="3"/>
    <x v="10"/>
    <n v="21"/>
    <n v="168"/>
    <n v="8.7899999999999991"/>
    <n v="1476.7199999999998"/>
    <n v="-1455.7199999999998"/>
  </r>
  <r>
    <x v="9"/>
    <x v="1"/>
    <x v="13"/>
    <n v="1974"/>
    <n v="195"/>
    <n v="10.62"/>
    <n v="2070.8999999999996"/>
    <n v="-96.899999999999636"/>
  </r>
  <r>
    <x v="6"/>
    <x v="2"/>
    <x v="14"/>
    <n v="6314"/>
    <n v="15"/>
    <n v="6.49"/>
    <n v="97.350000000000009"/>
    <n v="6216.65"/>
  </r>
  <r>
    <x v="9"/>
    <x v="0"/>
    <x v="14"/>
    <n v="4683"/>
    <n v="30"/>
    <n v="6.49"/>
    <n v="194.70000000000002"/>
    <n v="4488.3"/>
  </r>
  <r>
    <x v="3"/>
    <x v="0"/>
    <x v="17"/>
    <n v="6398"/>
    <n v="102"/>
    <n v="4.97"/>
    <n v="506.94"/>
    <n v="5891.06"/>
  </r>
  <r>
    <x v="7"/>
    <x v="1"/>
    <x v="15"/>
    <n v="553"/>
    <n v="15"/>
    <n v="7.64"/>
    <n v="114.6"/>
    <n v="438.4"/>
  </r>
  <r>
    <x v="1"/>
    <x v="3"/>
    <x v="0"/>
    <n v="7021"/>
    <n v="183"/>
    <n v="14.49"/>
    <n v="2651.67"/>
    <n v="4369.33"/>
  </r>
  <r>
    <x v="0"/>
    <x v="3"/>
    <x v="7"/>
    <n v="5817"/>
    <n v="12"/>
    <n v="9.77"/>
    <n v="117.24"/>
    <n v="5699.76"/>
  </r>
  <r>
    <x v="3"/>
    <x v="3"/>
    <x v="8"/>
    <n v="3976"/>
    <n v="72"/>
    <n v="11.7"/>
    <n v="842.4"/>
    <n v="3133.6"/>
  </r>
  <r>
    <x v="4"/>
    <x v="4"/>
    <x v="18"/>
    <n v="1134"/>
    <n v="282"/>
    <n v="16.73"/>
    <n v="4717.8599999999997"/>
    <n v="-3583.8599999999997"/>
  </r>
  <r>
    <x v="7"/>
    <x v="3"/>
    <x v="19"/>
    <n v="6027"/>
    <n v="144"/>
    <n v="10.38"/>
    <n v="1494.72"/>
    <n v="4532.28"/>
  </r>
  <r>
    <x v="4"/>
    <x v="0"/>
    <x v="10"/>
    <n v="1904"/>
    <n v="405"/>
    <n v="8.7899999999999991"/>
    <n v="3559.95"/>
    <n v="-1655.9499999999998"/>
  </r>
  <r>
    <x v="5"/>
    <x v="5"/>
    <x v="1"/>
    <n v="3262"/>
    <n v="75"/>
    <n v="8.65"/>
    <n v="648.75"/>
    <n v="2613.25"/>
  </r>
  <r>
    <x v="0"/>
    <x v="5"/>
    <x v="18"/>
    <n v="2289"/>
    <n v="135"/>
    <n v="16.73"/>
    <n v="2258.5500000000002"/>
    <n v="30.449999999999818"/>
  </r>
  <r>
    <x v="6"/>
    <x v="5"/>
    <x v="18"/>
    <n v="6986"/>
    <n v="21"/>
    <n v="16.73"/>
    <n v="351.33"/>
    <n v="6634.67"/>
  </r>
  <r>
    <x v="7"/>
    <x v="4"/>
    <x v="14"/>
    <n v="4417"/>
    <n v="153"/>
    <n v="6.49"/>
    <n v="992.97"/>
    <n v="3424.0299999999997"/>
  </r>
  <r>
    <x v="4"/>
    <x v="5"/>
    <x v="16"/>
    <n v="1442"/>
    <n v="15"/>
    <n v="11.73"/>
    <n v="175.95000000000002"/>
    <n v="1266.05"/>
  </r>
  <r>
    <x v="8"/>
    <x v="1"/>
    <x v="8"/>
    <n v="2415"/>
    <n v="255"/>
    <n v="11.7"/>
    <n v="2983.5"/>
    <n v="-568.5"/>
  </r>
  <r>
    <x v="7"/>
    <x v="0"/>
    <x v="15"/>
    <n v="238"/>
    <n v="18"/>
    <n v="7.64"/>
    <n v="137.51999999999998"/>
    <n v="100.48000000000002"/>
  </r>
  <r>
    <x v="4"/>
    <x v="0"/>
    <x v="14"/>
    <n v="4949"/>
    <n v="189"/>
    <n v="6.49"/>
    <n v="1226.6100000000001"/>
    <n v="3722.39"/>
  </r>
  <r>
    <x v="6"/>
    <x v="4"/>
    <x v="1"/>
    <n v="5075"/>
    <n v="21"/>
    <n v="8.65"/>
    <n v="181.65"/>
    <n v="4893.3500000000004"/>
  </r>
  <r>
    <x v="8"/>
    <x v="2"/>
    <x v="10"/>
    <n v="9198"/>
    <n v="36"/>
    <n v="8.7899999999999991"/>
    <n v="316.43999999999994"/>
    <n v="8881.56"/>
  </r>
  <r>
    <x v="4"/>
    <x v="5"/>
    <x v="12"/>
    <n v="3339"/>
    <n v="75"/>
    <n v="7.16"/>
    <n v="537"/>
    <n v="2802"/>
  </r>
  <r>
    <x v="0"/>
    <x v="5"/>
    <x v="9"/>
    <n v="5019"/>
    <n v="156"/>
    <n v="3.11"/>
    <n v="485.15999999999997"/>
    <n v="4533.84"/>
  </r>
  <r>
    <x v="6"/>
    <x v="2"/>
    <x v="10"/>
    <n v="16184"/>
    <n v="39"/>
    <n v="8.7899999999999991"/>
    <n v="342.80999999999995"/>
    <n v="15841.19"/>
  </r>
  <r>
    <x v="4"/>
    <x v="2"/>
    <x v="20"/>
    <n v="497"/>
    <n v="63"/>
    <n v="9"/>
    <n v="567"/>
    <n v="-70"/>
  </r>
  <r>
    <x v="7"/>
    <x v="2"/>
    <x v="12"/>
    <n v="8211"/>
    <n v="75"/>
    <n v="7.16"/>
    <n v="537"/>
    <n v="7674"/>
  </r>
  <r>
    <x v="7"/>
    <x v="4"/>
    <x v="19"/>
    <n v="6580"/>
    <n v="183"/>
    <n v="10.38"/>
    <n v="1899.5400000000002"/>
    <n v="4680.46"/>
  </r>
  <r>
    <x v="3"/>
    <x v="1"/>
    <x v="11"/>
    <n v="4760"/>
    <n v="69"/>
    <n v="9.33"/>
    <n v="643.77"/>
    <n v="4116.2299999999996"/>
  </r>
  <r>
    <x v="0"/>
    <x v="2"/>
    <x v="4"/>
    <n v="5439"/>
    <n v="30"/>
    <n v="13.15"/>
    <n v="394.5"/>
    <n v="5044.5"/>
  </r>
  <r>
    <x v="3"/>
    <x v="5"/>
    <x v="9"/>
    <n v="1463"/>
    <n v="39"/>
    <n v="3.11"/>
    <n v="121.28999999999999"/>
    <n v="1341.71"/>
  </r>
  <r>
    <x v="8"/>
    <x v="5"/>
    <x v="1"/>
    <n v="7777"/>
    <n v="504"/>
    <n v="8.65"/>
    <n v="4359.6000000000004"/>
    <n v="3417.3999999999996"/>
  </r>
  <r>
    <x v="2"/>
    <x v="0"/>
    <x v="12"/>
    <n v="1085"/>
    <n v="273"/>
    <n v="7.16"/>
    <n v="1954.68"/>
    <n v="-869.68000000000006"/>
  </r>
  <r>
    <x v="6"/>
    <x v="0"/>
    <x v="6"/>
    <n v="182"/>
    <n v="48"/>
    <n v="5.79"/>
    <n v="277.92"/>
    <n v="-95.920000000000016"/>
  </r>
  <r>
    <x v="4"/>
    <x v="5"/>
    <x v="18"/>
    <n v="4242"/>
    <n v="207"/>
    <n v="16.73"/>
    <n v="3463.11"/>
    <n v="778.88999999999987"/>
  </r>
  <r>
    <x v="4"/>
    <x v="2"/>
    <x v="1"/>
    <n v="6118"/>
    <n v="9"/>
    <n v="8.65"/>
    <n v="77.850000000000009"/>
    <n v="6040.15"/>
  </r>
  <r>
    <x v="9"/>
    <x v="2"/>
    <x v="14"/>
    <n v="2317"/>
    <n v="261"/>
    <n v="6.49"/>
    <n v="1693.89"/>
    <n v="623.1099999999999"/>
  </r>
  <r>
    <x v="4"/>
    <x v="4"/>
    <x v="10"/>
    <n v="938"/>
    <n v="6"/>
    <n v="8.7899999999999991"/>
    <n v="52.739999999999995"/>
    <n v="885.26"/>
  </r>
  <r>
    <x v="1"/>
    <x v="0"/>
    <x v="16"/>
    <n v="9709"/>
    <n v="30"/>
    <n v="11.73"/>
    <n v="351.90000000000003"/>
    <n v="9357.1"/>
  </r>
  <r>
    <x v="5"/>
    <x v="5"/>
    <x v="13"/>
    <n v="2205"/>
    <n v="138"/>
    <n v="10.62"/>
    <n v="1465.56"/>
    <n v="739.44"/>
  </r>
  <r>
    <x v="5"/>
    <x v="0"/>
    <x v="9"/>
    <n v="4487"/>
    <n v="111"/>
    <n v="3.11"/>
    <n v="345.21"/>
    <n v="4141.79"/>
  </r>
  <r>
    <x v="6"/>
    <x v="1"/>
    <x v="3"/>
    <n v="2415"/>
    <n v="15"/>
    <n v="6.47"/>
    <n v="97.05"/>
    <n v="2317.9499999999998"/>
  </r>
  <r>
    <x v="0"/>
    <x v="5"/>
    <x v="15"/>
    <n v="4018"/>
    <n v="162"/>
    <n v="7.64"/>
    <n v="1237.6799999999998"/>
    <n v="2780.32"/>
  </r>
  <r>
    <x v="6"/>
    <x v="5"/>
    <x v="15"/>
    <n v="861"/>
    <n v="195"/>
    <n v="7.64"/>
    <n v="1489.8"/>
    <n v="-628.79999999999995"/>
  </r>
  <r>
    <x v="9"/>
    <x v="4"/>
    <x v="8"/>
    <n v="5586"/>
    <n v="525"/>
    <n v="11.7"/>
    <n v="6142.5"/>
    <n v="-556.5"/>
  </r>
  <r>
    <x v="5"/>
    <x v="5"/>
    <x v="5"/>
    <n v="2226"/>
    <n v="48"/>
    <n v="12.37"/>
    <n v="593.76"/>
    <n v="1632.24"/>
  </r>
  <r>
    <x v="2"/>
    <x v="5"/>
    <x v="19"/>
    <n v="14329"/>
    <n v="150"/>
    <n v="10.38"/>
    <n v="1557.0000000000002"/>
    <n v="12772"/>
  </r>
  <r>
    <x v="2"/>
    <x v="5"/>
    <x v="13"/>
    <n v="8463"/>
    <n v="492"/>
    <n v="10.62"/>
    <n v="5225.04"/>
    <n v="3237.96"/>
  </r>
  <r>
    <x v="6"/>
    <x v="5"/>
    <x v="12"/>
    <n v="2891"/>
    <n v="102"/>
    <n v="7.16"/>
    <n v="730.32"/>
    <n v="2160.6799999999998"/>
  </r>
  <r>
    <x v="8"/>
    <x v="2"/>
    <x v="14"/>
    <n v="3773"/>
    <n v="165"/>
    <n v="6.49"/>
    <n v="1070.8500000000001"/>
    <n v="2702.1499999999996"/>
  </r>
  <r>
    <x v="3"/>
    <x v="2"/>
    <x v="19"/>
    <n v="854"/>
    <n v="309"/>
    <n v="10.38"/>
    <n v="3207.42"/>
    <n v="-2353.42"/>
  </r>
  <r>
    <x v="4"/>
    <x v="2"/>
    <x v="9"/>
    <n v="4970"/>
    <n v="156"/>
    <n v="3.11"/>
    <n v="485.15999999999997"/>
    <n v="4484.84"/>
  </r>
  <r>
    <x v="2"/>
    <x v="1"/>
    <x v="21"/>
    <n v="98"/>
    <n v="159"/>
    <n v="5.6"/>
    <n v="890.4"/>
    <n v="-792.4"/>
  </r>
  <r>
    <x v="6"/>
    <x v="1"/>
    <x v="16"/>
    <n v="13391"/>
    <n v="201"/>
    <n v="11.73"/>
    <n v="2357.73"/>
    <n v="11033.27"/>
  </r>
  <r>
    <x v="1"/>
    <x v="3"/>
    <x v="6"/>
    <n v="8890"/>
    <n v="210"/>
    <n v="5.79"/>
    <n v="1215.9000000000001"/>
    <n v="7674.1"/>
  </r>
  <r>
    <x v="7"/>
    <x v="4"/>
    <x v="11"/>
    <n v="56"/>
    <n v="51"/>
    <n v="9.33"/>
    <n v="475.83"/>
    <n v="-419.83"/>
  </r>
  <r>
    <x v="8"/>
    <x v="2"/>
    <x v="4"/>
    <n v="3339"/>
    <n v="39"/>
    <n v="13.15"/>
    <n v="512.85"/>
    <n v="2826.15"/>
  </r>
  <r>
    <x v="9"/>
    <x v="1"/>
    <x v="3"/>
    <n v="3808"/>
    <n v="279"/>
    <n v="6.47"/>
    <n v="1805.1299999999999"/>
    <n v="2002.8700000000001"/>
  </r>
  <r>
    <x v="9"/>
    <x v="4"/>
    <x v="11"/>
    <n v="63"/>
    <n v="123"/>
    <n v="9.33"/>
    <n v="1147.5899999999999"/>
    <n v="-1084.5899999999999"/>
  </r>
  <r>
    <x v="7"/>
    <x v="3"/>
    <x v="18"/>
    <n v="7812"/>
    <n v="81"/>
    <n v="16.73"/>
    <n v="1355.13"/>
    <n v="6456.87"/>
  </r>
  <r>
    <x v="0"/>
    <x v="0"/>
    <x v="15"/>
    <n v="7693"/>
    <n v="21"/>
    <n v="7.64"/>
    <n v="160.44"/>
    <n v="7532.56"/>
  </r>
  <r>
    <x v="8"/>
    <x v="2"/>
    <x v="19"/>
    <n v="973"/>
    <n v="162"/>
    <n v="10.38"/>
    <n v="1681.5600000000002"/>
    <n v="-708.56000000000017"/>
  </r>
  <r>
    <x v="9"/>
    <x v="1"/>
    <x v="20"/>
    <n v="567"/>
    <n v="228"/>
    <n v="9"/>
    <n v="2052"/>
    <n v="-1485"/>
  </r>
  <r>
    <x v="9"/>
    <x v="2"/>
    <x v="12"/>
    <n v="2471"/>
    <n v="342"/>
    <n v="7.16"/>
    <n v="2448.7200000000003"/>
    <n v="22.279999999999745"/>
  </r>
  <r>
    <x v="6"/>
    <x v="4"/>
    <x v="11"/>
    <n v="7189"/>
    <n v="54"/>
    <n v="9.33"/>
    <n v="503.82"/>
    <n v="6685.18"/>
  </r>
  <r>
    <x v="3"/>
    <x v="1"/>
    <x v="19"/>
    <n v="7455"/>
    <n v="216"/>
    <n v="10.38"/>
    <n v="2242.0800000000004"/>
    <n v="5212.92"/>
  </r>
  <r>
    <x v="8"/>
    <x v="5"/>
    <x v="21"/>
    <n v="3108"/>
    <n v="54"/>
    <n v="5.6"/>
    <n v="302.39999999999998"/>
    <n v="2805.6"/>
  </r>
  <r>
    <x v="4"/>
    <x v="4"/>
    <x v="4"/>
    <n v="469"/>
    <n v="75"/>
    <n v="13.15"/>
    <n v="986.25"/>
    <n v="-517.25"/>
  </r>
  <r>
    <x v="2"/>
    <x v="0"/>
    <x v="14"/>
    <n v="2737"/>
    <n v="93"/>
    <n v="6.49"/>
    <n v="603.57000000000005"/>
    <n v="2133.4299999999998"/>
  </r>
  <r>
    <x v="2"/>
    <x v="0"/>
    <x v="4"/>
    <n v="4305"/>
    <n v="156"/>
    <n v="13.15"/>
    <n v="2051.4"/>
    <n v="2253.6"/>
  </r>
  <r>
    <x v="2"/>
    <x v="4"/>
    <x v="9"/>
    <n v="2408"/>
    <n v="9"/>
    <n v="3.11"/>
    <n v="27.99"/>
    <n v="2380.0100000000002"/>
  </r>
  <r>
    <x v="8"/>
    <x v="2"/>
    <x v="15"/>
    <n v="1281"/>
    <n v="18"/>
    <n v="7.64"/>
    <n v="137.51999999999998"/>
    <n v="1143.48"/>
  </r>
  <r>
    <x v="0"/>
    <x v="1"/>
    <x v="1"/>
    <n v="12348"/>
    <n v="234"/>
    <n v="8.65"/>
    <n v="2024.1000000000001"/>
    <n v="10323.9"/>
  </r>
  <r>
    <x v="8"/>
    <x v="5"/>
    <x v="19"/>
    <n v="3689"/>
    <n v="312"/>
    <n v="10.38"/>
    <n v="3238.5600000000004"/>
    <n v="450.4399999999996"/>
  </r>
  <r>
    <x v="5"/>
    <x v="2"/>
    <x v="15"/>
    <n v="2870"/>
    <n v="300"/>
    <n v="7.64"/>
    <n v="2292"/>
    <n v="578"/>
  </r>
  <r>
    <x v="7"/>
    <x v="2"/>
    <x v="18"/>
    <n v="798"/>
    <n v="519"/>
    <n v="16.73"/>
    <n v="8682.8700000000008"/>
    <n v="-7884.8700000000008"/>
  </r>
  <r>
    <x v="3"/>
    <x v="0"/>
    <x v="20"/>
    <n v="2933"/>
    <n v="9"/>
    <n v="9"/>
    <n v="81"/>
    <n v="2852"/>
  </r>
  <r>
    <x v="6"/>
    <x v="1"/>
    <x v="2"/>
    <n v="2744"/>
    <n v="9"/>
    <n v="11.88"/>
    <n v="106.92"/>
    <n v="2637.08"/>
  </r>
  <r>
    <x v="0"/>
    <x v="2"/>
    <x v="5"/>
    <n v="9772"/>
    <n v="90"/>
    <n v="12.37"/>
    <n v="1113.3"/>
    <n v="8658.7000000000007"/>
  </r>
  <r>
    <x v="5"/>
    <x v="5"/>
    <x v="4"/>
    <n v="1568"/>
    <n v="96"/>
    <n v="13.15"/>
    <n v="1262.4000000000001"/>
    <n v="305.59999999999991"/>
  </r>
  <r>
    <x v="7"/>
    <x v="2"/>
    <x v="10"/>
    <n v="11417"/>
    <n v="21"/>
    <n v="8.7899999999999991"/>
    <n v="184.58999999999997"/>
    <n v="11232.41"/>
  </r>
  <r>
    <x v="0"/>
    <x v="5"/>
    <x v="21"/>
    <n v="6748"/>
    <n v="48"/>
    <n v="5.6"/>
    <n v="268.79999999999995"/>
    <n v="6479.2"/>
  </r>
  <r>
    <x v="9"/>
    <x v="2"/>
    <x v="18"/>
    <n v="1407"/>
    <n v="72"/>
    <n v="16.73"/>
    <n v="1204.56"/>
    <n v="202.44000000000005"/>
  </r>
  <r>
    <x v="1"/>
    <x v="1"/>
    <x v="12"/>
    <n v="2023"/>
    <n v="168"/>
    <n v="7.16"/>
    <n v="1202.8800000000001"/>
    <n v="820.11999999999989"/>
  </r>
  <r>
    <x v="6"/>
    <x v="3"/>
    <x v="21"/>
    <n v="5236"/>
    <n v="51"/>
    <n v="5.6"/>
    <n v="285.59999999999997"/>
    <n v="4950.3999999999996"/>
  </r>
  <r>
    <x v="3"/>
    <x v="2"/>
    <x v="15"/>
    <n v="1925"/>
    <n v="192"/>
    <n v="7.64"/>
    <n v="1466.8799999999999"/>
    <n v="458.12000000000012"/>
  </r>
  <r>
    <x v="5"/>
    <x v="0"/>
    <x v="8"/>
    <n v="6608"/>
    <n v="225"/>
    <n v="11.7"/>
    <n v="2632.5"/>
    <n v="3975.5"/>
  </r>
  <r>
    <x v="4"/>
    <x v="5"/>
    <x v="21"/>
    <n v="8008"/>
    <n v="456"/>
    <n v="5.6"/>
    <n v="2553.6"/>
    <n v="5454.4"/>
  </r>
  <r>
    <x v="9"/>
    <x v="5"/>
    <x v="4"/>
    <n v="1428"/>
    <n v="93"/>
    <n v="13.15"/>
    <n v="1222.95"/>
    <n v="205.04999999999995"/>
  </r>
  <r>
    <x v="4"/>
    <x v="5"/>
    <x v="2"/>
    <n v="525"/>
    <n v="48"/>
    <n v="11.88"/>
    <n v="570.24"/>
    <n v="-45.240000000000009"/>
  </r>
  <r>
    <x v="4"/>
    <x v="0"/>
    <x v="3"/>
    <n v="1505"/>
    <n v="102"/>
    <n v="6.47"/>
    <n v="659.93999999999994"/>
    <n v="845.06000000000006"/>
  </r>
  <r>
    <x v="5"/>
    <x v="1"/>
    <x v="0"/>
    <n v="6755"/>
    <n v="252"/>
    <n v="14.49"/>
    <n v="3651.48"/>
    <n v="3103.52"/>
  </r>
  <r>
    <x v="7"/>
    <x v="0"/>
    <x v="3"/>
    <n v="11571"/>
    <n v="138"/>
    <n v="6.47"/>
    <n v="892.86"/>
    <n v="10678.14"/>
  </r>
  <r>
    <x v="0"/>
    <x v="4"/>
    <x v="4"/>
    <n v="2541"/>
    <n v="90"/>
    <n v="13.15"/>
    <n v="1183.5"/>
    <n v="1357.5"/>
  </r>
  <r>
    <x v="3"/>
    <x v="0"/>
    <x v="0"/>
    <n v="1526"/>
    <n v="240"/>
    <n v="14.49"/>
    <n v="3477.6"/>
    <n v="-1951.6"/>
  </r>
  <r>
    <x v="0"/>
    <x v="4"/>
    <x v="2"/>
    <n v="6125"/>
    <n v="102"/>
    <n v="11.88"/>
    <n v="1211.76"/>
    <n v="4913.24"/>
  </r>
  <r>
    <x v="3"/>
    <x v="1"/>
    <x v="18"/>
    <n v="847"/>
    <n v="129"/>
    <n v="16.73"/>
    <n v="2158.17"/>
    <n v="-1311.17"/>
  </r>
  <r>
    <x v="1"/>
    <x v="1"/>
    <x v="18"/>
    <n v="4753"/>
    <n v="300"/>
    <n v="16.73"/>
    <n v="5019"/>
    <n v="-266"/>
  </r>
  <r>
    <x v="4"/>
    <x v="4"/>
    <x v="5"/>
    <n v="959"/>
    <n v="135"/>
    <n v="12.37"/>
    <n v="1669.9499999999998"/>
    <n v="-710.94999999999982"/>
  </r>
  <r>
    <x v="5"/>
    <x v="1"/>
    <x v="17"/>
    <n v="2793"/>
    <n v="114"/>
    <n v="4.97"/>
    <n v="566.57999999999993"/>
    <n v="2226.42"/>
  </r>
  <r>
    <x v="5"/>
    <x v="1"/>
    <x v="8"/>
    <n v="4606"/>
    <n v="63"/>
    <n v="11.7"/>
    <n v="737.09999999999991"/>
    <n v="3868.9"/>
  </r>
  <r>
    <x v="5"/>
    <x v="2"/>
    <x v="12"/>
    <n v="5551"/>
    <n v="252"/>
    <n v="7.16"/>
    <n v="1804.32"/>
    <n v="3746.6800000000003"/>
  </r>
  <r>
    <x v="9"/>
    <x v="2"/>
    <x v="1"/>
    <n v="6657"/>
    <n v="303"/>
    <n v="8.65"/>
    <n v="2620.9500000000003"/>
    <n v="4036.0499999999997"/>
  </r>
  <r>
    <x v="5"/>
    <x v="3"/>
    <x v="9"/>
    <n v="4438"/>
    <n v="246"/>
    <n v="3.11"/>
    <n v="765.06"/>
    <n v="3672.94"/>
  </r>
  <r>
    <x v="1"/>
    <x v="4"/>
    <x v="7"/>
    <n v="168"/>
    <n v="84"/>
    <n v="9.77"/>
    <n v="820.68"/>
    <n v="-652.67999999999995"/>
  </r>
  <r>
    <x v="5"/>
    <x v="5"/>
    <x v="9"/>
    <n v="7777"/>
    <n v="39"/>
    <n v="3.11"/>
    <n v="121.28999999999999"/>
    <n v="7655.71"/>
  </r>
  <r>
    <x v="6"/>
    <x v="2"/>
    <x v="9"/>
    <n v="3339"/>
    <n v="348"/>
    <n v="3.11"/>
    <n v="1082.28"/>
    <n v="2256.7200000000003"/>
  </r>
  <r>
    <x v="5"/>
    <x v="0"/>
    <x v="5"/>
    <n v="6391"/>
    <n v="48"/>
    <n v="12.37"/>
    <n v="593.76"/>
    <n v="5797.24"/>
  </r>
  <r>
    <x v="6"/>
    <x v="0"/>
    <x v="7"/>
    <n v="518"/>
    <n v="75"/>
    <n v="9.77"/>
    <n v="732.75"/>
    <n v="-214.75"/>
  </r>
  <r>
    <x v="5"/>
    <x v="4"/>
    <x v="19"/>
    <n v="5677"/>
    <n v="258"/>
    <n v="10.38"/>
    <n v="2678.0400000000004"/>
    <n v="2998.9599999999996"/>
  </r>
  <r>
    <x v="4"/>
    <x v="3"/>
    <x v="9"/>
    <n v="6048"/>
    <n v="27"/>
    <n v="3.11"/>
    <n v="83.97"/>
    <n v="5964.03"/>
  </r>
  <r>
    <x v="1"/>
    <x v="4"/>
    <x v="1"/>
    <n v="3752"/>
    <n v="213"/>
    <n v="8.65"/>
    <n v="1842.45"/>
    <n v="1909.55"/>
  </r>
  <r>
    <x v="6"/>
    <x v="1"/>
    <x v="12"/>
    <n v="4480"/>
    <n v="357"/>
    <n v="7.16"/>
    <n v="2556.12"/>
    <n v="1923.88"/>
  </r>
  <r>
    <x v="2"/>
    <x v="0"/>
    <x v="2"/>
    <n v="259"/>
    <n v="207"/>
    <n v="11.88"/>
    <n v="2459.1600000000003"/>
    <n v="-2200.1600000000003"/>
  </r>
  <r>
    <x v="1"/>
    <x v="0"/>
    <x v="0"/>
    <n v="42"/>
    <n v="150"/>
    <n v="14.49"/>
    <n v="2173.5"/>
    <n v="-2131.5"/>
  </r>
  <r>
    <x v="3"/>
    <x v="2"/>
    <x v="21"/>
    <n v="98"/>
    <n v="204"/>
    <n v="5.6"/>
    <n v="1142.3999999999999"/>
    <n v="-1044.3999999999999"/>
  </r>
  <r>
    <x v="5"/>
    <x v="1"/>
    <x v="18"/>
    <n v="2478"/>
    <n v="21"/>
    <n v="16.73"/>
    <n v="351.33"/>
    <n v="2126.67"/>
  </r>
  <r>
    <x v="3"/>
    <x v="5"/>
    <x v="5"/>
    <n v="7847"/>
    <n v="174"/>
    <n v="12.37"/>
    <n v="2152.3799999999997"/>
    <n v="5694.6200000000008"/>
  </r>
  <r>
    <x v="7"/>
    <x v="0"/>
    <x v="9"/>
    <n v="9926"/>
    <n v="201"/>
    <n v="3.11"/>
    <n v="625.11"/>
    <n v="9300.89"/>
  </r>
  <r>
    <x v="1"/>
    <x v="4"/>
    <x v="11"/>
    <n v="819"/>
    <n v="510"/>
    <n v="9.33"/>
    <n v="4758.3"/>
    <n v="-3939.3"/>
  </r>
  <r>
    <x v="4"/>
    <x v="3"/>
    <x v="12"/>
    <n v="3052"/>
    <n v="378"/>
    <n v="7.16"/>
    <n v="2706.48"/>
    <n v="345.52"/>
  </r>
  <r>
    <x v="2"/>
    <x v="5"/>
    <x v="20"/>
    <n v="6832"/>
    <n v="27"/>
    <n v="9"/>
    <n v="243"/>
    <n v="6589"/>
  </r>
  <r>
    <x v="7"/>
    <x v="3"/>
    <x v="10"/>
    <n v="2016"/>
    <n v="117"/>
    <n v="8.7899999999999991"/>
    <n v="1028.4299999999998"/>
    <n v="987.57000000000016"/>
  </r>
  <r>
    <x v="4"/>
    <x v="4"/>
    <x v="20"/>
    <n v="7322"/>
    <n v="36"/>
    <n v="9"/>
    <n v="324"/>
    <n v="6998"/>
  </r>
  <r>
    <x v="1"/>
    <x v="1"/>
    <x v="5"/>
    <n v="357"/>
    <n v="126"/>
    <n v="12.37"/>
    <n v="1558.62"/>
    <n v="-1201.6199999999999"/>
  </r>
  <r>
    <x v="2"/>
    <x v="3"/>
    <x v="4"/>
    <n v="3192"/>
    <n v="72"/>
    <n v="13.15"/>
    <n v="946.80000000000007"/>
    <n v="2245.1999999999998"/>
  </r>
  <r>
    <x v="5"/>
    <x v="2"/>
    <x v="7"/>
    <n v="8435"/>
    <n v="42"/>
    <n v="9.77"/>
    <n v="410.34"/>
    <n v="8024.66"/>
  </r>
  <r>
    <x v="0"/>
    <x v="3"/>
    <x v="12"/>
    <n v="0"/>
    <n v="135"/>
    <n v="7.16"/>
    <n v="966.6"/>
    <n v="-966.6"/>
  </r>
  <r>
    <x v="5"/>
    <x v="5"/>
    <x v="17"/>
    <n v="8862"/>
    <n v="189"/>
    <n v="4.97"/>
    <n v="939.32999999999993"/>
    <n v="7922.67"/>
  </r>
  <r>
    <x v="4"/>
    <x v="0"/>
    <x v="19"/>
    <n v="3556"/>
    <n v="459"/>
    <n v="10.38"/>
    <n v="4764.42"/>
    <n v="-1208.42"/>
  </r>
  <r>
    <x v="6"/>
    <x v="5"/>
    <x v="16"/>
    <n v="7280"/>
    <n v="201"/>
    <n v="11.73"/>
    <n v="2357.73"/>
    <n v="4922.2700000000004"/>
  </r>
  <r>
    <x v="4"/>
    <x v="5"/>
    <x v="0"/>
    <n v="3402"/>
    <n v="366"/>
    <n v="14.49"/>
    <n v="5303.34"/>
    <n v="-1901.3400000000001"/>
  </r>
  <r>
    <x v="8"/>
    <x v="0"/>
    <x v="12"/>
    <n v="4592"/>
    <n v="324"/>
    <n v="7.16"/>
    <n v="2319.84"/>
    <n v="2272.16"/>
  </r>
  <r>
    <x v="2"/>
    <x v="1"/>
    <x v="16"/>
    <n v="7833"/>
    <n v="243"/>
    <n v="11.73"/>
    <n v="2850.3900000000003"/>
    <n v="4982.6099999999997"/>
  </r>
  <r>
    <x v="7"/>
    <x v="3"/>
    <x v="20"/>
    <n v="7651"/>
    <n v="213"/>
    <n v="9"/>
    <n v="1917"/>
    <n v="5734"/>
  </r>
  <r>
    <x v="0"/>
    <x v="1"/>
    <x v="0"/>
    <n v="2275"/>
    <n v="447"/>
    <n v="14.49"/>
    <n v="6477.03"/>
    <n v="-4202.03"/>
  </r>
  <r>
    <x v="0"/>
    <x v="4"/>
    <x v="11"/>
    <n v="5670"/>
    <n v="297"/>
    <n v="9.33"/>
    <n v="2771.01"/>
    <n v="2898.99"/>
  </r>
  <r>
    <x v="5"/>
    <x v="1"/>
    <x v="10"/>
    <n v="2135"/>
    <n v="27"/>
    <n v="8.7899999999999991"/>
    <n v="237.32999999999998"/>
    <n v="1897.67"/>
  </r>
  <r>
    <x v="0"/>
    <x v="5"/>
    <x v="14"/>
    <n v="2779"/>
    <n v="75"/>
    <n v="6.49"/>
    <n v="486.75"/>
    <n v="2292.25"/>
  </r>
  <r>
    <x v="9"/>
    <x v="3"/>
    <x v="5"/>
    <n v="12950"/>
    <n v="30"/>
    <n v="12.37"/>
    <n v="371.09999999999997"/>
    <n v="12578.9"/>
  </r>
  <r>
    <x v="5"/>
    <x v="2"/>
    <x v="3"/>
    <n v="2646"/>
    <n v="177"/>
    <n v="6.47"/>
    <n v="1145.19"/>
    <n v="1500.81"/>
  </r>
  <r>
    <x v="0"/>
    <x v="5"/>
    <x v="5"/>
    <n v="3794"/>
    <n v="159"/>
    <n v="12.37"/>
    <n v="1966.83"/>
    <n v="1827.17"/>
  </r>
  <r>
    <x v="8"/>
    <x v="1"/>
    <x v="5"/>
    <n v="819"/>
    <n v="306"/>
    <n v="12.37"/>
    <n v="3785.22"/>
    <n v="-2966.22"/>
  </r>
  <r>
    <x v="8"/>
    <x v="5"/>
    <x v="13"/>
    <n v="2583"/>
    <n v="18"/>
    <n v="10.62"/>
    <n v="191.16"/>
    <n v="2391.84"/>
  </r>
  <r>
    <x v="5"/>
    <x v="1"/>
    <x v="15"/>
    <n v="4585"/>
    <n v="240"/>
    <n v="7.64"/>
    <n v="1833.6"/>
    <n v="2751.4"/>
  </r>
  <r>
    <x v="6"/>
    <x v="5"/>
    <x v="5"/>
    <n v="1652"/>
    <n v="93"/>
    <n v="12.37"/>
    <n v="1150.4099999999999"/>
    <n v="501.59000000000015"/>
  </r>
  <r>
    <x v="9"/>
    <x v="5"/>
    <x v="21"/>
    <n v="4991"/>
    <n v="9"/>
    <n v="5.6"/>
    <n v="50.4"/>
    <n v="4940.6000000000004"/>
  </r>
  <r>
    <x v="1"/>
    <x v="5"/>
    <x v="10"/>
    <n v="2009"/>
    <n v="219"/>
    <n v="8.7899999999999991"/>
    <n v="1925.0099999999998"/>
    <n v="83.990000000000236"/>
  </r>
  <r>
    <x v="7"/>
    <x v="3"/>
    <x v="7"/>
    <n v="1568"/>
    <n v="141"/>
    <n v="9.77"/>
    <n v="1377.57"/>
    <n v="190.43000000000006"/>
  </r>
  <r>
    <x v="3"/>
    <x v="0"/>
    <x v="13"/>
    <n v="3388"/>
    <n v="123"/>
    <n v="10.62"/>
    <n v="1306.26"/>
    <n v="2081.7399999999998"/>
  </r>
  <r>
    <x v="0"/>
    <x v="4"/>
    <x v="17"/>
    <n v="623"/>
    <n v="51"/>
    <n v="4.97"/>
    <n v="253.47"/>
    <n v="369.53"/>
  </r>
  <r>
    <x v="4"/>
    <x v="2"/>
    <x v="2"/>
    <n v="10073"/>
    <n v="120"/>
    <n v="11.88"/>
    <n v="1425.6000000000001"/>
    <n v="8647.4"/>
  </r>
  <r>
    <x v="1"/>
    <x v="3"/>
    <x v="21"/>
    <n v="1561"/>
    <n v="27"/>
    <n v="5.6"/>
    <n v="151.19999999999999"/>
    <n v="1409.8"/>
  </r>
  <r>
    <x v="2"/>
    <x v="2"/>
    <x v="18"/>
    <n v="11522"/>
    <n v="204"/>
    <n v="16.73"/>
    <n v="3412.92"/>
    <n v="8109.08"/>
  </r>
  <r>
    <x v="4"/>
    <x v="4"/>
    <x v="11"/>
    <n v="2317"/>
    <n v="123"/>
    <n v="9.33"/>
    <n v="1147.5899999999999"/>
    <n v="1169.4100000000001"/>
  </r>
  <r>
    <x v="9"/>
    <x v="0"/>
    <x v="19"/>
    <n v="3059"/>
    <n v="27"/>
    <n v="10.38"/>
    <n v="280.26000000000005"/>
    <n v="2778.74"/>
  </r>
  <r>
    <x v="3"/>
    <x v="0"/>
    <x v="21"/>
    <n v="2324"/>
    <n v="177"/>
    <n v="5.6"/>
    <n v="991.19999999999993"/>
    <n v="1332.8000000000002"/>
  </r>
  <r>
    <x v="8"/>
    <x v="3"/>
    <x v="21"/>
    <n v="4956"/>
    <n v="171"/>
    <n v="5.6"/>
    <n v="957.59999999999991"/>
    <n v="3998.4"/>
  </r>
  <r>
    <x v="9"/>
    <x v="5"/>
    <x v="15"/>
    <n v="5355"/>
    <n v="204"/>
    <n v="7.64"/>
    <n v="1558.56"/>
    <n v="3796.44"/>
  </r>
  <r>
    <x v="8"/>
    <x v="5"/>
    <x v="8"/>
    <n v="7259"/>
    <n v="276"/>
    <n v="11.7"/>
    <n v="3229.2"/>
    <n v="4029.8"/>
  </r>
  <r>
    <x v="1"/>
    <x v="0"/>
    <x v="21"/>
    <n v="6279"/>
    <n v="45"/>
    <n v="5.6"/>
    <n v="251.99999999999997"/>
    <n v="6027"/>
  </r>
  <r>
    <x v="0"/>
    <x v="4"/>
    <x v="12"/>
    <n v="2541"/>
    <n v="45"/>
    <n v="7.16"/>
    <n v="322.2"/>
    <n v="2218.8000000000002"/>
  </r>
  <r>
    <x v="4"/>
    <x v="1"/>
    <x v="18"/>
    <n v="3864"/>
    <n v="177"/>
    <n v="16.73"/>
    <n v="2961.21"/>
    <n v="902.79"/>
  </r>
  <r>
    <x v="6"/>
    <x v="2"/>
    <x v="11"/>
    <n v="6146"/>
    <n v="63"/>
    <n v="9.33"/>
    <n v="587.79"/>
    <n v="5558.21"/>
  </r>
  <r>
    <x v="2"/>
    <x v="3"/>
    <x v="3"/>
    <n v="2639"/>
    <n v="204"/>
    <n v="6.47"/>
    <n v="1319.8799999999999"/>
    <n v="1319.1200000000001"/>
  </r>
  <r>
    <x v="1"/>
    <x v="0"/>
    <x v="7"/>
    <n v="1890"/>
    <n v="195"/>
    <n v="9.77"/>
    <n v="1905.1499999999999"/>
    <n v="-15.149999999999864"/>
  </r>
  <r>
    <x v="5"/>
    <x v="5"/>
    <x v="8"/>
    <n v="1932"/>
    <n v="369"/>
    <n v="11.7"/>
    <n v="4317.3"/>
    <n v="-2385.3000000000002"/>
  </r>
  <r>
    <x v="8"/>
    <x v="5"/>
    <x v="4"/>
    <n v="6300"/>
    <n v="42"/>
    <n v="13.15"/>
    <n v="552.30000000000007"/>
    <n v="5747.7"/>
  </r>
  <r>
    <x v="4"/>
    <x v="0"/>
    <x v="0"/>
    <n v="560"/>
    <n v="81"/>
    <n v="14.49"/>
    <n v="1173.69"/>
    <n v="-613.69000000000005"/>
  </r>
  <r>
    <x v="2"/>
    <x v="0"/>
    <x v="21"/>
    <n v="2856"/>
    <n v="246"/>
    <n v="5.6"/>
    <n v="1377.6"/>
    <n v="1478.4"/>
  </r>
  <r>
    <x v="2"/>
    <x v="5"/>
    <x v="9"/>
    <n v="707"/>
    <n v="174"/>
    <n v="3.11"/>
    <n v="541.14"/>
    <n v="165.86"/>
  </r>
  <r>
    <x v="1"/>
    <x v="1"/>
    <x v="0"/>
    <n v="3598"/>
    <n v="81"/>
    <n v="14.49"/>
    <n v="1173.69"/>
    <n v="2424.31"/>
  </r>
  <r>
    <x v="0"/>
    <x v="1"/>
    <x v="7"/>
    <n v="6853"/>
    <n v="372"/>
    <n v="9.77"/>
    <n v="3634.44"/>
    <n v="3218.56"/>
  </r>
  <r>
    <x v="0"/>
    <x v="1"/>
    <x v="10"/>
    <n v="4725"/>
    <n v="174"/>
    <n v="8.7899999999999991"/>
    <n v="1529.4599999999998"/>
    <n v="3195.54"/>
  </r>
  <r>
    <x v="3"/>
    <x v="2"/>
    <x v="1"/>
    <n v="10304"/>
    <n v="84"/>
    <n v="8.65"/>
    <n v="726.6"/>
    <n v="9577.4"/>
  </r>
  <r>
    <x v="3"/>
    <x v="5"/>
    <x v="10"/>
    <n v="1274"/>
    <n v="225"/>
    <n v="8.7899999999999991"/>
    <n v="1977.7499999999998"/>
    <n v="-703.74999999999977"/>
  </r>
  <r>
    <x v="6"/>
    <x v="2"/>
    <x v="0"/>
    <n v="1526"/>
    <n v="105"/>
    <n v="14.49"/>
    <n v="1521.45"/>
    <n v="4.5499999999999545"/>
  </r>
  <r>
    <x v="0"/>
    <x v="3"/>
    <x v="19"/>
    <n v="3101"/>
    <n v="225"/>
    <n v="10.38"/>
    <n v="2335.5"/>
    <n v="765.5"/>
  </r>
  <r>
    <x v="7"/>
    <x v="0"/>
    <x v="8"/>
    <n v="1057"/>
    <n v="54"/>
    <n v="11.7"/>
    <n v="631.79999999999995"/>
    <n v="425.20000000000005"/>
  </r>
  <r>
    <x v="5"/>
    <x v="0"/>
    <x v="21"/>
    <n v="5306"/>
    <n v="0"/>
    <n v="5.6"/>
    <n v="0"/>
    <n v="5306"/>
  </r>
  <r>
    <x v="6"/>
    <x v="3"/>
    <x v="17"/>
    <n v="4018"/>
    <n v="171"/>
    <n v="4.97"/>
    <n v="849.87"/>
    <n v="3168.13"/>
  </r>
  <r>
    <x v="2"/>
    <x v="5"/>
    <x v="10"/>
    <n v="938"/>
    <n v="189"/>
    <n v="8.7899999999999991"/>
    <n v="1661.31"/>
    <n v="-723.31"/>
  </r>
  <r>
    <x v="5"/>
    <x v="4"/>
    <x v="3"/>
    <n v="1778"/>
    <n v="270"/>
    <n v="6.47"/>
    <n v="1746.8999999999999"/>
    <n v="31.100000000000136"/>
  </r>
  <r>
    <x v="4"/>
    <x v="3"/>
    <x v="0"/>
    <n v="1638"/>
    <n v="63"/>
    <n v="14.49"/>
    <n v="912.87"/>
    <n v="725.13"/>
  </r>
  <r>
    <x v="3"/>
    <x v="4"/>
    <x v="4"/>
    <n v="154"/>
    <n v="21"/>
    <n v="13.15"/>
    <n v="276.15000000000003"/>
    <n v="-122.15000000000003"/>
  </r>
  <r>
    <x v="5"/>
    <x v="0"/>
    <x v="7"/>
    <n v="9835"/>
    <n v="207"/>
    <n v="9.77"/>
    <n v="2022.3899999999999"/>
    <n v="7812.6100000000006"/>
  </r>
  <r>
    <x v="2"/>
    <x v="0"/>
    <x v="13"/>
    <n v="7273"/>
    <n v="96"/>
    <n v="10.62"/>
    <n v="1019.52"/>
    <n v="6253.48"/>
  </r>
  <r>
    <x v="6"/>
    <x v="3"/>
    <x v="7"/>
    <n v="6909"/>
    <n v="81"/>
    <n v="9.77"/>
    <n v="791.37"/>
    <n v="6117.63"/>
  </r>
  <r>
    <x v="2"/>
    <x v="3"/>
    <x v="17"/>
    <n v="3920"/>
    <n v="306"/>
    <n v="4.97"/>
    <n v="1520.82"/>
    <n v="2399.1800000000003"/>
  </r>
  <r>
    <x v="9"/>
    <x v="3"/>
    <x v="20"/>
    <n v="4858"/>
    <n v="279"/>
    <n v="9"/>
    <n v="2511"/>
    <n v="2347"/>
  </r>
  <r>
    <x v="7"/>
    <x v="4"/>
    <x v="2"/>
    <n v="3549"/>
    <n v="3"/>
    <n v="11.88"/>
    <n v="35.64"/>
    <n v="3513.36"/>
  </r>
  <r>
    <x v="5"/>
    <x v="3"/>
    <x v="18"/>
    <n v="966"/>
    <n v="198"/>
    <n v="16.73"/>
    <n v="3312.54"/>
    <n v="-2346.54"/>
  </r>
  <r>
    <x v="6"/>
    <x v="3"/>
    <x v="3"/>
    <n v="385"/>
    <n v="249"/>
    <n v="6.47"/>
    <n v="1611.03"/>
    <n v="-1226.03"/>
  </r>
  <r>
    <x v="4"/>
    <x v="5"/>
    <x v="10"/>
    <n v="2219"/>
    <n v="75"/>
    <n v="8.7899999999999991"/>
    <n v="659.24999999999989"/>
    <n v="1559.75"/>
  </r>
  <r>
    <x v="2"/>
    <x v="2"/>
    <x v="1"/>
    <n v="2954"/>
    <n v="189"/>
    <n v="8.65"/>
    <n v="1634.8500000000001"/>
    <n v="1319.1499999999999"/>
  </r>
  <r>
    <x v="5"/>
    <x v="2"/>
    <x v="1"/>
    <n v="280"/>
    <n v="87"/>
    <n v="8.65"/>
    <n v="752.55000000000007"/>
    <n v="-472.55000000000007"/>
  </r>
  <r>
    <x v="3"/>
    <x v="2"/>
    <x v="0"/>
    <n v="6118"/>
    <n v="174"/>
    <n v="14.49"/>
    <n v="2521.2600000000002"/>
    <n v="3596.74"/>
  </r>
  <r>
    <x v="7"/>
    <x v="3"/>
    <x v="16"/>
    <n v="4802"/>
    <n v="36"/>
    <n v="11.73"/>
    <n v="422.28000000000003"/>
    <n v="4379.72"/>
  </r>
  <r>
    <x v="2"/>
    <x v="4"/>
    <x v="17"/>
    <n v="4137"/>
    <n v="60"/>
    <n v="4.97"/>
    <n v="298.2"/>
    <n v="3838.8"/>
  </r>
  <r>
    <x v="8"/>
    <x v="1"/>
    <x v="14"/>
    <n v="2023"/>
    <n v="78"/>
    <n v="6.49"/>
    <n v="506.22"/>
    <n v="1516.78"/>
  </r>
  <r>
    <x v="2"/>
    <x v="2"/>
    <x v="0"/>
    <n v="9051"/>
    <n v="57"/>
    <n v="14.49"/>
    <n v="825.93000000000006"/>
    <n v="8225.07"/>
  </r>
  <r>
    <x v="2"/>
    <x v="0"/>
    <x v="19"/>
    <n v="2919"/>
    <n v="45"/>
    <n v="10.38"/>
    <n v="467.1"/>
    <n v="2451.9"/>
  </r>
  <r>
    <x v="3"/>
    <x v="4"/>
    <x v="7"/>
    <n v="5915"/>
    <n v="3"/>
    <n v="9.77"/>
    <n v="29.31"/>
    <n v="5885.69"/>
  </r>
  <r>
    <x v="9"/>
    <x v="1"/>
    <x v="16"/>
    <n v="2562"/>
    <n v="6"/>
    <n v="11.73"/>
    <n v="70.38"/>
    <n v="2491.62"/>
  </r>
  <r>
    <x v="6"/>
    <x v="0"/>
    <x v="4"/>
    <n v="8813"/>
    <n v="21"/>
    <n v="13.15"/>
    <n v="276.15000000000003"/>
    <n v="8536.85"/>
  </r>
  <r>
    <x v="6"/>
    <x v="2"/>
    <x v="3"/>
    <n v="6111"/>
    <n v="3"/>
    <n v="6.47"/>
    <n v="19.41"/>
    <n v="6091.59"/>
  </r>
  <r>
    <x v="1"/>
    <x v="5"/>
    <x v="6"/>
    <n v="3507"/>
    <n v="288"/>
    <n v="5.79"/>
    <n v="1667.52"/>
    <n v="1839.48"/>
  </r>
  <r>
    <x v="4"/>
    <x v="2"/>
    <x v="11"/>
    <n v="4319"/>
    <n v="30"/>
    <n v="9.33"/>
    <n v="279.89999999999998"/>
    <n v="4039.1"/>
  </r>
  <r>
    <x v="0"/>
    <x v="4"/>
    <x v="21"/>
    <n v="609"/>
    <n v="87"/>
    <n v="5.6"/>
    <n v="487.2"/>
    <n v="121.80000000000001"/>
  </r>
  <r>
    <x v="0"/>
    <x v="3"/>
    <x v="18"/>
    <n v="6370"/>
    <n v="30"/>
    <n v="16.73"/>
    <n v="501.90000000000003"/>
    <n v="5868.1"/>
  </r>
  <r>
    <x v="6"/>
    <x v="4"/>
    <x v="15"/>
    <n v="5474"/>
    <n v="168"/>
    <n v="7.64"/>
    <n v="1283.52"/>
    <n v="4190.4799999999996"/>
  </r>
  <r>
    <x v="0"/>
    <x v="2"/>
    <x v="18"/>
    <n v="3164"/>
    <n v="306"/>
    <n v="16.73"/>
    <n v="5119.38"/>
    <n v="-1955.38"/>
  </r>
  <r>
    <x v="4"/>
    <x v="1"/>
    <x v="2"/>
    <n v="1302"/>
    <n v="402"/>
    <n v="11.88"/>
    <n v="4775.76"/>
    <n v="-3473.76"/>
  </r>
  <r>
    <x v="8"/>
    <x v="0"/>
    <x v="19"/>
    <n v="7308"/>
    <n v="327"/>
    <n v="10.38"/>
    <n v="3394.26"/>
    <n v="3913.74"/>
  </r>
  <r>
    <x v="0"/>
    <x v="0"/>
    <x v="18"/>
    <n v="6132"/>
    <n v="93"/>
    <n v="16.73"/>
    <n v="1555.89"/>
    <n v="4576.1099999999997"/>
  </r>
  <r>
    <x v="9"/>
    <x v="1"/>
    <x v="8"/>
    <n v="3472"/>
    <n v="96"/>
    <n v="11.7"/>
    <n v="1123.1999999999998"/>
    <n v="2348.8000000000002"/>
  </r>
  <r>
    <x v="1"/>
    <x v="3"/>
    <x v="3"/>
    <n v="9660"/>
    <n v="27"/>
    <n v="6.47"/>
    <n v="174.69"/>
    <n v="9485.31"/>
  </r>
  <r>
    <x v="2"/>
    <x v="4"/>
    <x v="21"/>
    <n v="2436"/>
    <n v="99"/>
    <n v="5.6"/>
    <n v="554.4"/>
    <n v="1881.6"/>
  </r>
  <r>
    <x v="2"/>
    <x v="4"/>
    <x v="5"/>
    <n v="9506"/>
    <n v="87"/>
    <n v="12.37"/>
    <n v="1076.1899999999998"/>
    <n v="8429.81"/>
  </r>
  <r>
    <x v="9"/>
    <x v="0"/>
    <x v="20"/>
    <n v="245"/>
    <n v="288"/>
    <n v="9"/>
    <n v="2592"/>
    <n v="-2347"/>
  </r>
  <r>
    <x v="1"/>
    <x v="1"/>
    <x v="13"/>
    <n v="2702"/>
    <n v="363"/>
    <n v="10.62"/>
    <n v="3855.0599999999995"/>
    <n v="-1153.0599999999995"/>
  </r>
  <r>
    <x v="9"/>
    <x v="5"/>
    <x v="9"/>
    <n v="700"/>
    <n v="87"/>
    <n v="3.11"/>
    <n v="270.57"/>
    <n v="429.43"/>
  </r>
  <r>
    <x v="4"/>
    <x v="5"/>
    <x v="9"/>
    <n v="3759"/>
    <n v="150"/>
    <n v="3.11"/>
    <n v="466.5"/>
    <n v="3292.5"/>
  </r>
  <r>
    <x v="7"/>
    <x v="1"/>
    <x v="9"/>
    <n v="1589"/>
    <n v="303"/>
    <n v="3.11"/>
    <n v="942.32999999999993"/>
    <n v="646.67000000000007"/>
  </r>
  <r>
    <x v="5"/>
    <x v="1"/>
    <x v="19"/>
    <n v="5194"/>
    <n v="288"/>
    <n v="10.38"/>
    <n v="2989.44"/>
    <n v="2204.56"/>
  </r>
  <r>
    <x v="9"/>
    <x v="2"/>
    <x v="11"/>
    <n v="945"/>
    <n v="75"/>
    <n v="9.33"/>
    <n v="699.75"/>
    <n v="245.25"/>
  </r>
  <r>
    <x v="0"/>
    <x v="4"/>
    <x v="6"/>
    <n v="1988"/>
    <n v="39"/>
    <n v="5.79"/>
    <n v="225.81"/>
    <n v="1762.19"/>
  </r>
  <r>
    <x v="4"/>
    <x v="5"/>
    <x v="1"/>
    <n v="6734"/>
    <n v="123"/>
    <n v="8.65"/>
    <n v="1063.95"/>
    <n v="5670.05"/>
  </r>
  <r>
    <x v="0"/>
    <x v="2"/>
    <x v="2"/>
    <n v="217"/>
    <n v="36"/>
    <n v="11.88"/>
    <n v="427.68"/>
    <n v="-210.68"/>
  </r>
  <r>
    <x v="6"/>
    <x v="5"/>
    <x v="7"/>
    <n v="6279"/>
    <n v="237"/>
    <n v="9.77"/>
    <n v="2315.4899999999998"/>
    <n v="3963.51"/>
  </r>
  <r>
    <x v="0"/>
    <x v="2"/>
    <x v="11"/>
    <n v="4424"/>
    <n v="201"/>
    <n v="9.33"/>
    <n v="1875.33"/>
    <n v="2548.67"/>
  </r>
  <r>
    <x v="7"/>
    <x v="2"/>
    <x v="9"/>
    <n v="189"/>
    <n v="48"/>
    <n v="3.11"/>
    <n v="149.28"/>
    <n v="39.72"/>
  </r>
  <r>
    <x v="6"/>
    <x v="1"/>
    <x v="7"/>
    <n v="490"/>
    <n v="84"/>
    <n v="9.77"/>
    <n v="820.68"/>
    <n v="-330.67999999999995"/>
  </r>
  <r>
    <x v="1"/>
    <x v="0"/>
    <x v="20"/>
    <n v="434"/>
    <n v="87"/>
    <n v="9"/>
    <n v="783"/>
    <n v="-349"/>
  </r>
  <r>
    <x v="5"/>
    <x v="4"/>
    <x v="0"/>
    <n v="10129"/>
    <n v="312"/>
    <n v="14.49"/>
    <n v="4520.88"/>
    <n v="5608.12"/>
  </r>
  <r>
    <x v="8"/>
    <x v="3"/>
    <x v="19"/>
    <n v="1652"/>
    <n v="102"/>
    <n v="10.38"/>
    <n v="1058.76"/>
    <n v="593.24"/>
  </r>
  <r>
    <x v="1"/>
    <x v="4"/>
    <x v="20"/>
    <n v="6433"/>
    <n v="78"/>
    <n v="9"/>
    <n v="702"/>
    <n v="5731"/>
  </r>
  <r>
    <x v="8"/>
    <x v="5"/>
    <x v="14"/>
    <n v="2212"/>
    <n v="117"/>
    <n v="6.49"/>
    <n v="759.33"/>
    <n v="1452.67"/>
  </r>
  <r>
    <x v="3"/>
    <x v="1"/>
    <x v="15"/>
    <n v="609"/>
    <n v="99"/>
    <n v="7.64"/>
    <n v="756.36"/>
    <n v="-147.36000000000001"/>
  </r>
  <r>
    <x v="0"/>
    <x v="1"/>
    <x v="17"/>
    <n v="1638"/>
    <n v="48"/>
    <n v="4.97"/>
    <n v="238.56"/>
    <n v="1399.44"/>
  </r>
  <r>
    <x v="5"/>
    <x v="5"/>
    <x v="16"/>
    <n v="3829"/>
    <n v="24"/>
    <n v="11.73"/>
    <n v="281.52"/>
    <n v="3547.48"/>
  </r>
  <r>
    <x v="0"/>
    <x v="3"/>
    <x v="16"/>
    <n v="5775"/>
    <n v="42"/>
    <n v="11.73"/>
    <n v="492.66"/>
    <n v="5282.34"/>
  </r>
  <r>
    <x v="4"/>
    <x v="1"/>
    <x v="13"/>
    <n v="1071"/>
    <n v="270"/>
    <n v="10.62"/>
    <n v="2867.3999999999996"/>
    <n v="-1796.3999999999996"/>
  </r>
  <r>
    <x v="1"/>
    <x v="2"/>
    <x v="14"/>
    <n v="5019"/>
    <n v="150"/>
    <n v="6.49"/>
    <n v="973.5"/>
    <n v="4045.5"/>
  </r>
  <r>
    <x v="7"/>
    <x v="0"/>
    <x v="16"/>
    <n v="2863"/>
    <n v="42"/>
    <n v="11.73"/>
    <n v="492.66"/>
    <n v="2370.34"/>
  </r>
  <r>
    <x v="0"/>
    <x v="1"/>
    <x v="12"/>
    <n v="1617"/>
    <n v="126"/>
    <n v="7.16"/>
    <n v="902.16"/>
    <n v="714.84"/>
  </r>
  <r>
    <x v="4"/>
    <x v="0"/>
    <x v="21"/>
    <n v="6818"/>
    <n v="6"/>
    <n v="5.6"/>
    <n v="33.599999999999994"/>
    <n v="6784.4"/>
  </r>
  <r>
    <x v="8"/>
    <x v="1"/>
    <x v="16"/>
    <n v="6657"/>
    <n v="276"/>
    <n v="11.73"/>
    <n v="3237.48"/>
    <n v="3419.52"/>
  </r>
  <r>
    <x v="8"/>
    <x v="5"/>
    <x v="9"/>
    <n v="2919"/>
    <n v="93"/>
    <n v="3.11"/>
    <n v="289.22999999999996"/>
    <n v="2629.77"/>
  </r>
  <r>
    <x v="7"/>
    <x v="2"/>
    <x v="6"/>
    <n v="3094"/>
    <n v="246"/>
    <n v="5.79"/>
    <n v="1424.34"/>
    <n v="1669.66"/>
  </r>
  <r>
    <x v="4"/>
    <x v="3"/>
    <x v="17"/>
    <n v="2989"/>
    <n v="3"/>
    <n v="4.97"/>
    <n v="14.91"/>
    <n v="2974.09"/>
  </r>
  <r>
    <x v="1"/>
    <x v="4"/>
    <x v="18"/>
    <n v="2268"/>
    <n v="63"/>
    <n v="16.73"/>
    <n v="1053.99"/>
    <n v="1214.01"/>
  </r>
  <r>
    <x v="6"/>
    <x v="1"/>
    <x v="6"/>
    <n v="4753"/>
    <n v="246"/>
    <n v="5.79"/>
    <n v="1424.34"/>
    <n v="3328.66"/>
  </r>
  <r>
    <x v="7"/>
    <x v="5"/>
    <x v="15"/>
    <n v="7511"/>
    <n v="120"/>
    <n v="7.64"/>
    <n v="916.8"/>
    <n v="6594.2"/>
  </r>
  <r>
    <x v="7"/>
    <x v="4"/>
    <x v="6"/>
    <n v="4326"/>
    <n v="348"/>
    <n v="5.79"/>
    <n v="2014.92"/>
    <n v="2311.08"/>
  </r>
  <r>
    <x v="3"/>
    <x v="5"/>
    <x v="14"/>
    <n v="4935"/>
    <n v="126"/>
    <n v="6.49"/>
    <n v="817.74"/>
    <n v="4117.26"/>
  </r>
  <r>
    <x v="4"/>
    <x v="1"/>
    <x v="0"/>
    <n v="4781"/>
    <n v="123"/>
    <n v="14.49"/>
    <n v="1782.27"/>
    <n v="2998.73"/>
  </r>
  <r>
    <x v="6"/>
    <x v="4"/>
    <x v="4"/>
    <n v="7483"/>
    <n v="45"/>
    <n v="13.15"/>
    <n v="591.75"/>
    <n v="6891.25"/>
  </r>
  <r>
    <x v="9"/>
    <x v="4"/>
    <x v="2"/>
    <n v="6860"/>
    <n v="126"/>
    <n v="11.88"/>
    <n v="1496.88"/>
    <n v="5363.12"/>
  </r>
  <r>
    <x v="0"/>
    <x v="0"/>
    <x v="12"/>
    <n v="9002"/>
    <n v="72"/>
    <n v="7.16"/>
    <n v="515.52"/>
    <n v="8486.48"/>
  </r>
  <r>
    <x v="4"/>
    <x v="2"/>
    <x v="12"/>
    <n v="1400"/>
    <n v="135"/>
    <n v="7.16"/>
    <n v="966.6"/>
    <n v="433.4"/>
  </r>
  <r>
    <x v="9"/>
    <x v="5"/>
    <x v="7"/>
    <n v="4053"/>
    <n v="24"/>
    <n v="9.77"/>
    <n v="234.48"/>
    <n v="3818.52"/>
  </r>
  <r>
    <x v="5"/>
    <x v="2"/>
    <x v="6"/>
    <n v="2149"/>
    <n v="117"/>
    <n v="5.79"/>
    <n v="677.43"/>
    <n v="1471.5700000000002"/>
  </r>
  <r>
    <x v="8"/>
    <x v="3"/>
    <x v="12"/>
    <n v="3640"/>
    <n v="51"/>
    <n v="7.16"/>
    <n v="365.16"/>
    <n v="3274.84"/>
  </r>
  <r>
    <x v="7"/>
    <x v="3"/>
    <x v="14"/>
    <n v="630"/>
    <n v="36"/>
    <n v="6.49"/>
    <n v="233.64000000000001"/>
    <n v="396.36"/>
  </r>
  <r>
    <x v="2"/>
    <x v="1"/>
    <x v="18"/>
    <n v="2429"/>
    <n v="144"/>
    <n v="16.73"/>
    <n v="2409.12"/>
    <n v="19.880000000000109"/>
  </r>
  <r>
    <x v="2"/>
    <x v="2"/>
    <x v="4"/>
    <n v="2142"/>
    <n v="114"/>
    <n v="13.15"/>
    <n v="1499.1000000000001"/>
    <n v="642.89999999999986"/>
  </r>
  <r>
    <x v="5"/>
    <x v="0"/>
    <x v="0"/>
    <n v="6454"/>
    <n v="54"/>
    <n v="14.49"/>
    <n v="782.46"/>
    <n v="5671.54"/>
  </r>
  <r>
    <x v="5"/>
    <x v="0"/>
    <x v="10"/>
    <n v="4487"/>
    <n v="333"/>
    <n v="8.7899999999999991"/>
    <n v="2927.0699999999997"/>
    <n v="1559.9300000000003"/>
  </r>
  <r>
    <x v="8"/>
    <x v="0"/>
    <x v="2"/>
    <n v="938"/>
    <n v="366"/>
    <n v="11.88"/>
    <n v="4348.08"/>
    <n v="-3410.08"/>
  </r>
  <r>
    <x v="8"/>
    <x v="4"/>
    <x v="21"/>
    <n v="8841"/>
    <n v="303"/>
    <n v="5.6"/>
    <n v="1696.8"/>
    <n v="7144.2"/>
  </r>
  <r>
    <x v="7"/>
    <x v="3"/>
    <x v="5"/>
    <n v="4018"/>
    <n v="126"/>
    <n v="12.37"/>
    <n v="1558.62"/>
    <n v="2459.38"/>
  </r>
  <r>
    <x v="3"/>
    <x v="0"/>
    <x v="16"/>
    <n v="714"/>
    <n v="231"/>
    <n v="11.73"/>
    <n v="2709.63"/>
    <n v="-1995.63"/>
  </r>
  <r>
    <x v="2"/>
    <x v="4"/>
    <x v="4"/>
    <n v="3850"/>
    <n v="102"/>
    <n v="13.15"/>
    <n v="1341.3"/>
    <n v="2508.6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B4:E10" firstHeaderRow="0" firstDataRow="1" firstDataCol="1"/>
  <pivotFields count="9">
    <pivotField showAll="0"/>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dataField="1" numFmtId="3" showAll="0"/>
    <pivotField showAll="0" defaultSubtotal="0"/>
    <pivotField showAll="0" defaultSubtotal="0"/>
    <pivotField showAll="0" defaultSubtotal="0"/>
    <pivotField dragToRow="0" dragToCol="0" dragToPage="0" showAll="0" defaultSubtota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formats count="3">
    <format dxfId="12">
      <pivotArea collapsedLevelsAreSubtotals="1" fieldPosition="0">
        <references count="2">
          <reference field="4294967294" count="1" selected="0">
            <x v="0"/>
          </reference>
          <reference field="1" count="0"/>
        </references>
      </pivotArea>
    </format>
    <format dxfId="11">
      <pivotArea collapsedLevelsAreSubtotals="1" fieldPosition="0">
        <references count="2">
          <reference field="4294967294" count="1" selected="0">
            <x v="2"/>
          </reference>
          <reference field="1" count="1">
            <x v="2"/>
          </reference>
        </references>
      </pivotArea>
    </format>
    <format dxfId="10">
      <pivotArea collapsedLevelsAreSubtotals="1" fieldPosition="0">
        <references count="2">
          <reference field="4294967294" count="1" selected="0">
            <x v="2"/>
          </reference>
          <reference field="1" count="5">
            <x v="0"/>
            <x v="1"/>
            <x v="3"/>
            <x v="4"/>
            <x v="5"/>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5:G18" firstHeaderRow="1" firstDataRow="1" firstDataCol="1"/>
  <pivotFields count="9">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numFmtId="3" showAll="0"/>
    <pivotField showAll="0" defaultSubtotal="0"/>
    <pivotField showAll="0" defaultSubtotal="0"/>
    <pivotField showAll="0" defaultSubtotal="0"/>
    <pivotField dragToRow="0" dragToCol="0" dragToPage="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4"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5:C18" firstHeaderRow="1" firstDataRow="1" firstDataCol="1"/>
  <pivotFields count="9">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numFmtId="3" showAll="0"/>
    <pivotField showAll="0" defaultSubtotal="0"/>
    <pivotField showAll="0" defaultSubtotal="0"/>
    <pivotField showAll="0" defaultSubtotal="0"/>
    <pivotField dragToRow="0" dragToCol="0" dragToPage="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5:C28" firstHeaderRow="1" firstDataRow="1" firstDataCol="1"/>
  <pivotFields count="9">
    <pivotField showAll="0"/>
    <pivotField showAll="0">
      <items count="7">
        <item x="4"/>
        <item x="2"/>
        <item x="5"/>
        <item x="0"/>
        <item x="3"/>
        <item x="1"/>
        <item t="default"/>
      </items>
    </pivotField>
    <pivotField axis="axisRow" showAll="0"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numFmtId="3" showAll="0"/>
    <pivotField showAll="0" defaultSubtotal="0"/>
    <pivotField showAll="0" defaultSubtotal="0"/>
    <pivotField dataField="1" showAll="0" defaultSubtotal="0"/>
    <pivotField dragToRow="0" dragToCol="0" dragToPage="0" showAll="0" defaultSubtotal="0"/>
  </pivotFields>
  <rowFields count="1">
    <field x="2"/>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name="Total Profit" fld="7" baseField="0" baseItem="0"/>
  </dataFields>
  <formats count="1">
    <format dxfId="6">
      <pivotArea dataOnly="0"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5:F24" firstHeaderRow="0" firstDataRow="1" firstDataCol="1"/>
  <pivotFields count="9">
    <pivotField showAll="0"/>
    <pivotField showAll="0">
      <items count="7">
        <item h="1" x="4"/>
        <item x="2"/>
        <item h="1" x="5"/>
        <item h="1" x="0"/>
        <item h="1" x="3"/>
        <item h="1" x="1"/>
        <item t="default"/>
      </items>
    </pivotField>
    <pivotField axis="axisRow"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6" showAll="0"/>
    <pivotField dataField="1" numFmtId="3" showAll="0"/>
    <pivotField showAll="0"/>
    <pivotField numFmtId="164" showAll="0"/>
    <pivotField dataField="1" showAll="0"/>
    <pivotField dataField="1" dragToRow="0" dragToCol="0" dragToPage="0" showAll="0" defaultSubtotal="0"/>
  </pivotFields>
  <rowFields count="1">
    <field x="2"/>
  </rowFields>
  <rowItems count="19">
    <i>
      <x v="6"/>
    </i>
    <i>
      <x v="20"/>
    </i>
    <i>
      <x v="7"/>
    </i>
    <i>
      <x v="19"/>
    </i>
    <i>
      <x v="3"/>
    </i>
    <i>
      <x v="4"/>
    </i>
    <i>
      <x v="10"/>
    </i>
    <i>
      <x v="17"/>
    </i>
    <i>
      <x v="5"/>
    </i>
    <i>
      <x v="21"/>
    </i>
    <i>
      <x v="1"/>
    </i>
    <i>
      <x v="16"/>
    </i>
    <i>
      <x v="11"/>
    </i>
    <i>
      <x v="12"/>
    </i>
    <i>
      <x v="9"/>
    </i>
    <i>
      <x v="13"/>
    </i>
    <i>
      <x v="8"/>
    </i>
    <i>
      <x v="14"/>
    </i>
    <i t="grand">
      <x/>
    </i>
  </rowItems>
  <colFields count="1">
    <field x="-2"/>
  </colFields>
  <colItems count="4">
    <i>
      <x/>
    </i>
    <i i="1">
      <x v="1"/>
    </i>
    <i i="2">
      <x v="2"/>
    </i>
    <i i="3">
      <x v="3"/>
    </i>
  </colItems>
  <dataFields count="4">
    <dataField name="Sum of Amount" fld="3" baseField="0" baseItem="0"/>
    <dataField name="Sum of Units" fld="4" baseField="0" baseItem="0"/>
    <dataField name="Sum of Profit" fld="7" baseField="0" baseItem="0"/>
    <dataField name="Sum of Profit percent" fld="8" baseField="0" baseItem="0"/>
  </dataFields>
  <formats count="2">
    <format dxfId="4">
      <pivotArea collapsedLevelsAreSubtotals="1" fieldPosition="0">
        <references count="2">
          <reference field="4294967294" count="1" selected="0">
            <x v="3"/>
          </reference>
          <reference field="2" count="1">
            <x v="2"/>
          </reference>
        </references>
      </pivotArea>
    </format>
    <format dxfId="5">
      <pivotArea dataOnly="0" outline="0" fieldPosition="0">
        <references count="1">
          <reference field="4294967294" count="1">
            <x v="3"/>
          </reference>
        </references>
      </pivotArea>
    </format>
  </formats>
  <conditionalFormats count="1">
    <conditionalFormat priority="1">
      <pivotAreas count="1">
        <pivotArea outline="0" fieldPosition="0">
          <references count="1">
            <reference field="4294967294" count="1">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ography" sourceName="Geography">
  <pivotTables>
    <pivotTable tabId="11" name="PivotTable6"/>
  </pivotTables>
  <data>
    <tabular pivotCacheId="1">
      <items count="6">
        <i x="4" s="1"/>
        <i x="2" s="1"/>
        <i x="5"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1" sourceName="Geography">
  <pivotTables>
    <pivotTable tabId="14" name="PivotTable8"/>
  </pivotTables>
  <data>
    <tabular pivotCacheId="1">
      <items count="6">
        <i x="4"/>
        <i x="2" s="1"/>
        <i x="5"/>
        <i x="0"/>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rowHeight="241300"/>
</slicers>
</file>

<file path=xl/tables/table1.xml><?xml version="1.0" encoding="utf-8"?>
<table xmlns="http://schemas.openxmlformats.org/spreadsheetml/2006/main" id="1" name="products" displayName="products" ref="Z11:AA33" totalsRowShown="0">
  <autoFilter ref="Z11:AA33"/>
  <tableColumns count="2">
    <tableColumn id="1" name="Product"/>
    <tableColumn id="2" name="Cost per unit" dataDxfId="22"/>
  </tableColumns>
  <tableStyleInfo name="TableStyleMedium2" showFirstColumn="0" showLastColumn="0" showRowStripes="1" showColumnStripes="0"/>
</table>
</file>

<file path=xl/tables/table2.xml><?xml version="1.0" encoding="utf-8"?>
<table xmlns="http://schemas.openxmlformats.org/spreadsheetml/2006/main" id="2" name="Data" displayName="Data" ref="C11:J311" totalsRowShown="0" headerRowDxfId="21">
  <autoFilter ref="C11:J311"/>
  <tableColumns count="8">
    <tableColumn id="1" name="Sales Person"/>
    <tableColumn id="2" name="Geography"/>
    <tableColumn id="3" name="Product"/>
    <tableColumn id="4" name="Amount" dataDxfId="20"/>
    <tableColumn id="5" name="Units" dataDxfId="19"/>
    <tableColumn id="6" name="Cost per unit" dataDxfId="18"/>
    <tableColumn id="7" name="Cost" dataDxfId="17"/>
    <tableColumn id="8" name="Profit" dataDxfId="16">
      <calculatedColumnFormula>Data[[#This Row],[Amount]]-Data[[#This Row],[Cost]]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Data4" displayName="Data4" ref="B4:F304" totalsRowShown="0" headerRowDxfId="15">
  <autoFilter ref="B4:F304"/>
  <sortState ref="B5:F304">
    <sortCondition descending="1" ref="F4:F304"/>
  </sortState>
  <tableColumns count="5">
    <tableColumn id="1" name="Sales Person"/>
    <tableColumn id="2" name="Geography"/>
    <tableColumn id="3" name="Product"/>
    <tableColumn id="4" name="Amount" dataDxfId="14"/>
    <tableColumn id="5" name="Units" dataDxfId="13"/>
  </tableColumns>
  <tableStyleInfo name="TableStyleMedium2" showFirstColumn="0" showLastColumn="0" showRowStripes="1" showColumnStripes="0"/>
</table>
</file>

<file path=xl/tables/table4.xml><?xml version="1.0" encoding="utf-8"?>
<table xmlns="http://schemas.openxmlformats.org/spreadsheetml/2006/main" id="5" name="Data6" displayName="Data6" ref="L2:P302" totalsRowShown="0" headerRowDxfId="9">
  <autoFilter ref="L2:P302"/>
  <tableColumns count="5">
    <tableColumn id="1" name="Sales Person"/>
    <tableColumn id="2" name="Geography"/>
    <tableColumn id="3" name="Product"/>
    <tableColumn id="4" name="Amount" dataDxfId="8"/>
    <tableColumn id="5" name="Units" dataDxfId="7"/>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A1:H13" totalsRowShown="0">
  <autoFilter ref="A1:H13"/>
  <tableColumns count="8">
    <tableColumn id="1" name="Sales Person"/>
    <tableColumn id="2" name="Geography"/>
    <tableColumn id="3" name="Product"/>
    <tableColumn id="4" name="Amount"/>
    <tableColumn id="5" name="Units"/>
    <tableColumn id="6" name="Cost per unit"/>
    <tableColumn id="7" name="Cost"/>
    <tableColumn id="8"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58"/>
  <sheetViews>
    <sheetView showGridLines="0" topLeftCell="B10" zoomScale="110" zoomScaleNormal="110" workbookViewId="0">
      <selection activeCell="H10" sqref="H10"/>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3" t="s">
        <v>42</v>
      </c>
    </row>
    <row r="11" spans="1:27" x14ac:dyDescent="0.25">
      <c r="C11" s="6" t="s">
        <v>11</v>
      </c>
      <c r="D11" s="6" t="s">
        <v>12</v>
      </c>
      <c r="E11" s="6" t="s">
        <v>0</v>
      </c>
      <c r="F11" s="10" t="s">
        <v>1</v>
      </c>
      <c r="G11" s="10" t="s">
        <v>50</v>
      </c>
      <c r="H11" s="6" t="s">
        <v>51</v>
      </c>
      <c r="I11" s="6" t="s">
        <v>73</v>
      </c>
      <c r="J11" s="6" t="s">
        <v>75</v>
      </c>
      <c r="K11" s="9" t="s">
        <v>43</v>
      </c>
      <c r="L11" s="2"/>
      <c r="Z11" t="s">
        <v>0</v>
      </c>
      <c r="AA11" t="s">
        <v>51</v>
      </c>
    </row>
    <row r="12" spans="1:27" x14ac:dyDescent="0.25">
      <c r="C12" t="s">
        <v>40</v>
      </c>
      <c r="D12" t="s">
        <v>37</v>
      </c>
      <c r="E12" t="s">
        <v>30</v>
      </c>
      <c r="F12" s="4">
        <v>1624</v>
      </c>
      <c r="G12" s="5">
        <v>114</v>
      </c>
      <c r="H12" s="14">
        <v>14.49</v>
      </c>
      <c r="I12" s="14">
        <v>1651.8600000000001</v>
      </c>
      <c r="J12">
        <f>Data[[#This Row],[Amount]]-Data[[#This Row],[Cost]]</f>
        <v>-27.860000000000127</v>
      </c>
      <c r="K12" s="7">
        <v>1</v>
      </c>
      <c r="L12" s="8" t="s">
        <v>44</v>
      </c>
      <c r="Z12" t="s">
        <v>13</v>
      </c>
      <c r="AA12" s="11">
        <v>9.33</v>
      </c>
    </row>
    <row r="13" spans="1:27" x14ac:dyDescent="0.25">
      <c r="C13" t="s">
        <v>8</v>
      </c>
      <c r="D13" t="s">
        <v>35</v>
      </c>
      <c r="E13" t="s">
        <v>32</v>
      </c>
      <c r="F13" s="4">
        <v>6706</v>
      </c>
      <c r="G13" s="5">
        <v>459</v>
      </c>
      <c r="H13" s="14">
        <v>8.65</v>
      </c>
      <c r="I13" s="14">
        <v>3970.3500000000004</v>
      </c>
      <c r="J13">
        <f>Data[[#This Row],[Amount]]-Data[[#This Row],[Cost]]</f>
        <v>2735.6499999999996</v>
      </c>
      <c r="K13" s="7">
        <v>2</v>
      </c>
      <c r="L13" s="8" t="s">
        <v>53</v>
      </c>
      <c r="Z13" t="s">
        <v>14</v>
      </c>
      <c r="AA13" s="11">
        <v>11.7</v>
      </c>
    </row>
    <row r="14" spans="1:27" x14ac:dyDescent="0.25">
      <c r="C14" t="s">
        <v>9</v>
      </c>
      <c r="D14" t="s">
        <v>35</v>
      </c>
      <c r="E14" t="s">
        <v>4</v>
      </c>
      <c r="F14" s="4">
        <v>959</v>
      </c>
      <c r="G14" s="5">
        <v>147</v>
      </c>
      <c r="H14" s="14">
        <v>11.88</v>
      </c>
      <c r="I14" s="14">
        <v>1746.3600000000001</v>
      </c>
      <c r="J14">
        <f>Data[[#This Row],[Amount]]-Data[[#This Row],[Cost]]</f>
        <v>-787.36000000000013</v>
      </c>
      <c r="K14" s="7">
        <v>3</v>
      </c>
      <c r="L14" s="8" t="s">
        <v>45</v>
      </c>
      <c r="Z14" t="s">
        <v>4</v>
      </c>
      <c r="AA14" s="11">
        <v>11.88</v>
      </c>
    </row>
    <row r="15" spans="1:27" x14ac:dyDescent="0.25">
      <c r="C15" t="s">
        <v>41</v>
      </c>
      <c r="D15" t="s">
        <v>36</v>
      </c>
      <c r="E15" t="s">
        <v>18</v>
      </c>
      <c r="F15" s="4">
        <v>9632</v>
      </c>
      <c r="G15" s="5">
        <v>288</v>
      </c>
      <c r="H15" s="14">
        <v>6.47</v>
      </c>
      <c r="I15" s="14">
        <v>1863.36</v>
      </c>
      <c r="J15">
        <f>Data[[#This Row],[Amount]]-Data[[#This Row],[Cost]]</f>
        <v>7768.64</v>
      </c>
      <c r="K15" s="7">
        <v>4</v>
      </c>
      <c r="L15" s="8" t="s">
        <v>46</v>
      </c>
      <c r="Z15" t="s">
        <v>15</v>
      </c>
      <c r="AA15" s="11">
        <v>11.73</v>
      </c>
    </row>
    <row r="16" spans="1:27" x14ac:dyDescent="0.25">
      <c r="C16" t="s">
        <v>6</v>
      </c>
      <c r="D16" t="s">
        <v>39</v>
      </c>
      <c r="E16" t="s">
        <v>25</v>
      </c>
      <c r="F16" s="4">
        <v>2100</v>
      </c>
      <c r="G16" s="5">
        <v>414</v>
      </c>
      <c r="H16" s="14">
        <v>13.15</v>
      </c>
      <c r="I16" s="14">
        <v>5444.1</v>
      </c>
      <c r="J16">
        <f>Data[[#This Row],[Amount]]-Data[[#This Row],[Cost]]</f>
        <v>-3344.1000000000004</v>
      </c>
      <c r="K16" s="7">
        <v>5</v>
      </c>
      <c r="L16" s="8" t="s">
        <v>54</v>
      </c>
      <c r="Z16" t="s">
        <v>16</v>
      </c>
      <c r="AA16" s="11">
        <v>8.7899999999999991</v>
      </c>
    </row>
    <row r="17" spans="3:27" x14ac:dyDescent="0.25">
      <c r="C17" t="s">
        <v>40</v>
      </c>
      <c r="D17" t="s">
        <v>35</v>
      </c>
      <c r="E17" t="s">
        <v>33</v>
      </c>
      <c r="F17" s="4">
        <v>8869</v>
      </c>
      <c r="G17" s="5">
        <v>432</v>
      </c>
      <c r="H17" s="14">
        <v>12.37</v>
      </c>
      <c r="I17" s="14">
        <v>5343.8399999999992</v>
      </c>
      <c r="J17">
        <f>Data[[#This Row],[Amount]]-Data[[#This Row],[Cost]]</f>
        <v>3525.1600000000008</v>
      </c>
      <c r="K17" s="7">
        <v>6</v>
      </c>
      <c r="L17" s="8" t="s">
        <v>55</v>
      </c>
      <c r="Z17" t="s">
        <v>17</v>
      </c>
      <c r="AA17" s="11">
        <v>3.11</v>
      </c>
    </row>
    <row r="18" spans="3:27" x14ac:dyDescent="0.25">
      <c r="C18" t="s">
        <v>6</v>
      </c>
      <c r="D18" t="s">
        <v>38</v>
      </c>
      <c r="E18" t="s">
        <v>31</v>
      </c>
      <c r="F18" s="4">
        <v>2681</v>
      </c>
      <c r="G18" s="5">
        <v>54</v>
      </c>
      <c r="H18" s="14">
        <v>5.79</v>
      </c>
      <c r="I18" s="14">
        <v>312.66000000000003</v>
      </c>
      <c r="J18">
        <f>Data[[#This Row],[Amount]]-Data[[#This Row],[Cost]]</f>
        <v>2368.34</v>
      </c>
      <c r="K18" s="7">
        <v>7</v>
      </c>
      <c r="L18" s="8" t="s">
        <v>49</v>
      </c>
      <c r="Z18" t="s">
        <v>18</v>
      </c>
      <c r="AA18" s="11">
        <v>6.47</v>
      </c>
    </row>
    <row r="19" spans="3:27" x14ac:dyDescent="0.25">
      <c r="C19" t="s">
        <v>8</v>
      </c>
      <c r="D19" t="s">
        <v>35</v>
      </c>
      <c r="E19" t="s">
        <v>22</v>
      </c>
      <c r="F19" s="4">
        <v>5012</v>
      </c>
      <c r="G19" s="5">
        <v>210</v>
      </c>
      <c r="H19" s="14">
        <v>9.77</v>
      </c>
      <c r="I19" s="14">
        <v>2051.6999999999998</v>
      </c>
      <c r="J19">
        <f>Data[[#This Row],[Amount]]-Data[[#This Row],[Cost]]</f>
        <v>2960.3</v>
      </c>
      <c r="K19" s="7">
        <v>8</v>
      </c>
      <c r="L19" s="8" t="s">
        <v>52</v>
      </c>
      <c r="Z19" t="s">
        <v>19</v>
      </c>
      <c r="AA19" s="11">
        <v>7.64</v>
      </c>
    </row>
    <row r="20" spans="3:27" x14ac:dyDescent="0.25">
      <c r="C20" t="s">
        <v>7</v>
      </c>
      <c r="D20" t="s">
        <v>38</v>
      </c>
      <c r="E20" t="s">
        <v>14</v>
      </c>
      <c r="F20" s="4">
        <v>1281</v>
      </c>
      <c r="G20" s="5">
        <v>75</v>
      </c>
      <c r="H20" s="14">
        <v>11.7</v>
      </c>
      <c r="I20" s="14">
        <v>877.5</v>
      </c>
      <c r="J20">
        <f>Data[[#This Row],[Amount]]-Data[[#This Row],[Cost]]</f>
        <v>403.5</v>
      </c>
      <c r="K20" s="7">
        <v>9</v>
      </c>
      <c r="L20" s="8" t="s">
        <v>47</v>
      </c>
      <c r="Z20" t="s">
        <v>20</v>
      </c>
      <c r="AA20" s="11">
        <v>10.62</v>
      </c>
    </row>
    <row r="21" spans="3:27" x14ac:dyDescent="0.25">
      <c r="C21" t="s">
        <v>5</v>
      </c>
      <c r="D21" t="s">
        <v>37</v>
      </c>
      <c r="E21" t="s">
        <v>14</v>
      </c>
      <c r="F21" s="4">
        <v>4991</v>
      </c>
      <c r="G21" s="5">
        <v>12</v>
      </c>
      <c r="H21" s="14">
        <v>11.7</v>
      </c>
      <c r="I21" s="14">
        <v>140.39999999999998</v>
      </c>
      <c r="J21">
        <f>Data[[#This Row],[Amount]]-Data[[#This Row],[Cost]]</f>
        <v>4850.6000000000004</v>
      </c>
      <c r="K21" s="7">
        <v>10</v>
      </c>
      <c r="L21" s="8" t="s">
        <v>48</v>
      </c>
      <c r="Z21" t="s">
        <v>21</v>
      </c>
      <c r="AA21" s="11">
        <v>9</v>
      </c>
    </row>
    <row r="22" spans="3:27" x14ac:dyDescent="0.25">
      <c r="C22" t="s">
        <v>2</v>
      </c>
      <c r="D22" t="s">
        <v>39</v>
      </c>
      <c r="E22" t="s">
        <v>25</v>
      </c>
      <c r="F22" s="4">
        <v>1785</v>
      </c>
      <c r="G22" s="5">
        <v>462</v>
      </c>
      <c r="H22" s="14">
        <v>13.15</v>
      </c>
      <c r="I22" s="14">
        <v>6075.3</v>
      </c>
      <c r="J22">
        <f>Data[[#This Row],[Amount]]-Data[[#This Row],[Cost]]</f>
        <v>-4290.3</v>
      </c>
      <c r="Z22" t="s">
        <v>22</v>
      </c>
      <c r="AA22" s="11">
        <v>9.77</v>
      </c>
    </row>
    <row r="23" spans="3:27" x14ac:dyDescent="0.25">
      <c r="C23" t="s">
        <v>3</v>
      </c>
      <c r="D23" t="s">
        <v>37</v>
      </c>
      <c r="E23" t="s">
        <v>17</v>
      </c>
      <c r="F23" s="4">
        <v>3983</v>
      </c>
      <c r="G23" s="5">
        <v>144</v>
      </c>
      <c r="H23" s="14">
        <v>3.11</v>
      </c>
      <c r="I23" s="14">
        <v>447.84</v>
      </c>
      <c r="J23">
        <f>Data[[#This Row],[Amount]]-Data[[#This Row],[Cost]]</f>
        <v>3535.16</v>
      </c>
      <c r="Z23" t="s">
        <v>23</v>
      </c>
      <c r="AA23" s="11">
        <v>6.49</v>
      </c>
    </row>
    <row r="24" spans="3:27" x14ac:dyDescent="0.25">
      <c r="C24" t="s">
        <v>9</v>
      </c>
      <c r="D24" t="s">
        <v>38</v>
      </c>
      <c r="E24" t="s">
        <v>16</v>
      </c>
      <c r="F24" s="4">
        <v>2646</v>
      </c>
      <c r="G24" s="5">
        <v>120</v>
      </c>
      <c r="H24" s="14">
        <v>8.7899999999999991</v>
      </c>
      <c r="I24" s="14">
        <v>1054.8</v>
      </c>
      <c r="J24">
        <f>Data[[#This Row],[Amount]]-Data[[#This Row],[Cost]]</f>
        <v>1591.2</v>
      </c>
      <c r="Z24" t="s">
        <v>24</v>
      </c>
      <c r="AA24" s="11">
        <v>4.97</v>
      </c>
    </row>
    <row r="25" spans="3:27" x14ac:dyDescent="0.25">
      <c r="C25" t="s">
        <v>2</v>
      </c>
      <c r="D25" t="s">
        <v>34</v>
      </c>
      <c r="E25" t="s">
        <v>13</v>
      </c>
      <c r="F25" s="4">
        <v>252</v>
      </c>
      <c r="G25" s="5">
        <v>54</v>
      </c>
      <c r="H25" s="14">
        <v>9.33</v>
      </c>
      <c r="I25" s="14">
        <v>503.82</v>
      </c>
      <c r="J25">
        <f>Data[[#This Row],[Amount]]-Data[[#This Row],[Cost]]</f>
        <v>-251.82</v>
      </c>
      <c r="Z25" t="s">
        <v>25</v>
      </c>
      <c r="AA25" s="11">
        <v>13.15</v>
      </c>
    </row>
    <row r="26" spans="3:27" x14ac:dyDescent="0.25">
      <c r="C26" t="s">
        <v>3</v>
      </c>
      <c r="D26" t="s">
        <v>35</v>
      </c>
      <c r="E26" t="s">
        <v>25</v>
      </c>
      <c r="F26" s="4">
        <v>2464</v>
      </c>
      <c r="G26" s="5">
        <v>234</v>
      </c>
      <c r="H26" s="14">
        <v>13.15</v>
      </c>
      <c r="I26" s="14">
        <v>3077.1</v>
      </c>
      <c r="J26">
        <f>Data[[#This Row],[Amount]]-Data[[#This Row],[Cost]]</f>
        <v>-613.09999999999991</v>
      </c>
      <c r="Z26" t="s">
        <v>26</v>
      </c>
      <c r="AA26" s="11">
        <v>5.6</v>
      </c>
    </row>
    <row r="27" spans="3:27" x14ac:dyDescent="0.25">
      <c r="C27" t="s">
        <v>3</v>
      </c>
      <c r="D27" t="s">
        <v>35</v>
      </c>
      <c r="E27" t="s">
        <v>29</v>
      </c>
      <c r="F27" s="4">
        <v>2114</v>
      </c>
      <c r="G27" s="5">
        <v>66</v>
      </c>
      <c r="H27" s="14">
        <v>7.16</v>
      </c>
      <c r="I27" s="14">
        <v>472.56</v>
      </c>
      <c r="J27">
        <f>Data[[#This Row],[Amount]]-Data[[#This Row],[Cost]]</f>
        <v>1641.44</v>
      </c>
      <c r="Z27" t="s">
        <v>27</v>
      </c>
      <c r="AA27" s="11">
        <v>16.73</v>
      </c>
    </row>
    <row r="28" spans="3:27" x14ac:dyDescent="0.25">
      <c r="C28" t="s">
        <v>6</v>
      </c>
      <c r="D28" t="s">
        <v>37</v>
      </c>
      <c r="E28" t="s">
        <v>31</v>
      </c>
      <c r="F28" s="4">
        <v>7693</v>
      </c>
      <c r="G28" s="5">
        <v>87</v>
      </c>
      <c r="H28" s="14">
        <v>5.79</v>
      </c>
      <c r="I28" s="14">
        <v>503.73</v>
      </c>
      <c r="J28">
        <f>Data[[#This Row],[Amount]]-Data[[#This Row],[Cost]]</f>
        <v>7189.27</v>
      </c>
      <c r="Z28" t="s">
        <v>28</v>
      </c>
      <c r="AA28" s="11">
        <v>10.38</v>
      </c>
    </row>
    <row r="29" spans="3:27" x14ac:dyDescent="0.25">
      <c r="C29" t="s">
        <v>5</v>
      </c>
      <c r="D29" t="s">
        <v>34</v>
      </c>
      <c r="E29" t="s">
        <v>20</v>
      </c>
      <c r="F29" s="4">
        <v>15610</v>
      </c>
      <c r="G29" s="5">
        <v>339</v>
      </c>
      <c r="H29" s="14">
        <v>10.62</v>
      </c>
      <c r="I29" s="14">
        <v>3600.18</v>
      </c>
      <c r="J29">
        <f>Data[[#This Row],[Amount]]-Data[[#This Row],[Cost]]</f>
        <v>12009.82</v>
      </c>
      <c r="Z29" t="s">
        <v>29</v>
      </c>
      <c r="AA29" s="11">
        <v>7.16</v>
      </c>
    </row>
    <row r="30" spans="3:27" x14ac:dyDescent="0.25">
      <c r="C30" t="s">
        <v>41</v>
      </c>
      <c r="D30" t="s">
        <v>34</v>
      </c>
      <c r="E30" t="s">
        <v>22</v>
      </c>
      <c r="F30" s="4">
        <v>336</v>
      </c>
      <c r="G30" s="5">
        <v>144</v>
      </c>
      <c r="H30" s="14">
        <v>9.77</v>
      </c>
      <c r="I30" s="14">
        <v>1406.8799999999999</v>
      </c>
      <c r="J30">
        <f>Data[[#This Row],[Amount]]-Data[[#This Row],[Cost]]</f>
        <v>-1070.8799999999999</v>
      </c>
      <c r="Z30" t="s">
        <v>30</v>
      </c>
      <c r="AA30" s="11">
        <v>14.49</v>
      </c>
    </row>
    <row r="31" spans="3:27" x14ac:dyDescent="0.25">
      <c r="C31" t="s">
        <v>2</v>
      </c>
      <c r="D31" t="s">
        <v>39</v>
      </c>
      <c r="E31" t="s">
        <v>20</v>
      </c>
      <c r="F31" s="4">
        <v>9443</v>
      </c>
      <c r="G31" s="5">
        <v>162</v>
      </c>
      <c r="H31" s="14">
        <v>10.62</v>
      </c>
      <c r="I31" s="14">
        <v>1720.4399999999998</v>
      </c>
      <c r="J31">
        <f>Data[[#This Row],[Amount]]-Data[[#This Row],[Cost]]</f>
        <v>7722.56</v>
      </c>
      <c r="Z31" t="s">
        <v>31</v>
      </c>
      <c r="AA31" s="11">
        <v>5.79</v>
      </c>
    </row>
    <row r="32" spans="3:27" x14ac:dyDescent="0.25">
      <c r="C32" t="s">
        <v>9</v>
      </c>
      <c r="D32" t="s">
        <v>34</v>
      </c>
      <c r="E32" t="s">
        <v>23</v>
      </c>
      <c r="F32" s="4">
        <v>8155</v>
      </c>
      <c r="G32" s="5">
        <v>90</v>
      </c>
      <c r="H32" s="14">
        <v>6.49</v>
      </c>
      <c r="I32" s="14">
        <v>584.1</v>
      </c>
      <c r="J32">
        <f>Data[[#This Row],[Amount]]-Data[[#This Row],[Cost]]</f>
        <v>7570.9</v>
      </c>
      <c r="Z32" t="s">
        <v>32</v>
      </c>
      <c r="AA32" s="11">
        <v>8.65</v>
      </c>
    </row>
    <row r="33" spans="3:27" x14ac:dyDescent="0.25">
      <c r="C33" t="s">
        <v>8</v>
      </c>
      <c r="D33" t="s">
        <v>38</v>
      </c>
      <c r="E33" t="s">
        <v>23</v>
      </c>
      <c r="F33" s="4">
        <v>1701</v>
      </c>
      <c r="G33" s="5">
        <v>234</v>
      </c>
      <c r="H33" s="14">
        <v>6.49</v>
      </c>
      <c r="I33" s="14">
        <v>1518.66</v>
      </c>
      <c r="J33">
        <f>Data[[#This Row],[Amount]]-Data[[#This Row],[Cost]]</f>
        <v>182.33999999999992</v>
      </c>
      <c r="Z33" t="s">
        <v>33</v>
      </c>
      <c r="AA33" s="11">
        <v>12.37</v>
      </c>
    </row>
    <row r="34" spans="3:27" x14ac:dyDescent="0.25">
      <c r="C34" t="s">
        <v>10</v>
      </c>
      <c r="D34" t="s">
        <v>38</v>
      </c>
      <c r="E34" t="s">
        <v>22</v>
      </c>
      <c r="F34" s="4">
        <v>2205</v>
      </c>
      <c r="G34" s="5">
        <v>141</v>
      </c>
      <c r="H34" s="14">
        <v>9.77</v>
      </c>
      <c r="I34" s="14">
        <v>1377.57</v>
      </c>
      <c r="J34">
        <f>Data[[#This Row],[Amount]]-Data[[#This Row],[Cost]]</f>
        <v>827.43000000000006</v>
      </c>
    </row>
    <row r="35" spans="3:27" x14ac:dyDescent="0.25">
      <c r="C35" t="s">
        <v>8</v>
      </c>
      <c r="D35" t="s">
        <v>37</v>
      </c>
      <c r="E35" t="s">
        <v>19</v>
      </c>
      <c r="F35" s="4">
        <v>1771</v>
      </c>
      <c r="G35" s="5">
        <v>204</v>
      </c>
      <c r="H35" s="14">
        <v>7.64</v>
      </c>
      <c r="I35" s="14">
        <v>1558.56</v>
      </c>
      <c r="J35">
        <f>Data[[#This Row],[Amount]]-Data[[#This Row],[Cost]]</f>
        <v>212.44000000000005</v>
      </c>
    </row>
    <row r="36" spans="3:27" x14ac:dyDescent="0.25">
      <c r="C36" t="s">
        <v>41</v>
      </c>
      <c r="D36" t="s">
        <v>35</v>
      </c>
      <c r="E36" t="s">
        <v>15</v>
      </c>
      <c r="F36" s="4">
        <v>2114</v>
      </c>
      <c r="G36" s="5">
        <v>186</v>
      </c>
      <c r="H36" s="14">
        <v>11.73</v>
      </c>
      <c r="I36" s="14">
        <v>2181.7800000000002</v>
      </c>
      <c r="J36">
        <f>Data[[#This Row],[Amount]]-Data[[#This Row],[Cost]]</f>
        <v>-67.7800000000002</v>
      </c>
    </row>
    <row r="37" spans="3:27" x14ac:dyDescent="0.25">
      <c r="C37" t="s">
        <v>41</v>
      </c>
      <c r="D37" t="s">
        <v>36</v>
      </c>
      <c r="E37" t="s">
        <v>13</v>
      </c>
      <c r="F37" s="4">
        <v>10311</v>
      </c>
      <c r="G37" s="5">
        <v>231</v>
      </c>
      <c r="H37" s="14">
        <v>9.33</v>
      </c>
      <c r="I37" s="14">
        <v>2155.23</v>
      </c>
      <c r="J37">
        <f>Data[[#This Row],[Amount]]-Data[[#This Row],[Cost]]</f>
        <v>8155.77</v>
      </c>
    </row>
    <row r="38" spans="3:27" x14ac:dyDescent="0.25">
      <c r="C38" t="s">
        <v>3</v>
      </c>
      <c r="D38" t="s">
        <v>39</v>
      </c>
      <c r="E38" t="s">
        <v>16</v>
      </c>
      <c r="F38" s="4">
        <v>21</v>
      </c>
      <c r="G38" s="5">
        <v>168</v>
      </c>
      <c r="H38" s="14">
        <v>8.7899999999999991</v>
      </c>
      <c r="I38" s="14">
        <v>1476.7199999999998</v>
      </c>
      <c r="J38">
        <f>Data[[#This Row],[Amount]]-Data[[#This Row],[Cost]]</f>
        <v>-1455.7199999999998</v>
      </c>
    </row>
    <row r="39" spans="3:27" x14ac:dyDescent="0.25">
      <c r="C39" t="s">
        <v>10</v>
      </c>
      <c r="D39" t="s">
        <v>35</v>
      </c>
      <c r="E39" t="s">
        <v>20</v>
      </c>
      <c r="F39" s="4">
        <v>1974</v>
      </c>
      <c r="G39" s="5">
        <v>195</v>
      </c>
      <c r="H39" s="14">
        <v>10.62</v>
      </c>
      <c r="I39" s="14">
        <v>2070.8999999999996</v>
      </c>
      <c r="J39">
        <f>Data[[#This Row],[Amount]]-Data[[#This Row],[Cost]]</f>
        <v>-96.899999999999636</v>
      </c>
    </row>
    <row r="40" spans="3:27" x14ac:dyDescent="0.25">
      <c r="C40" t="s">
        <v>5</v>
      </c>
      <c r="D40" t="s">
        <v>36</v>
      </c>
      <c r="E40" t="s">
        <v>23</v>
      </c>
      <c r="F40" s="4">
        <v>6314</v>
      </c>
      <c r="G40" s="5">
        <v>15</v>
      </c>
      <c r="H40" s="14">
        <v>6.49</v>
      </c>
      <c r="I40" s="14">
        <v>97.350000000000009</v>
      </c>
      <c r="J40">
        <f>Data[[#This Row],[Amount]]-Data[[#This Row],[Cost]]</f>
        <v>6216.65</v>
      </c>
    </row>
    <row r="41" spans="3:27" x14ac:dyDescent="0.25">
      <c r="C41" t="s">
        <v>10</v>
      </c>
      <c r="D41" t="s">
        <v>37</v>
      </c>
      <c r="E41" t="s">
        <v>23</v>
      </c>
      <c r="F41" s="4">
        <v>4683</v>
      </c>
      <c r="G41" s="5">
        <v>30</v>
      </c>
      <c r="H41" s="14">
        <v>6.49</v>
      </c>
      <c r="I41" s="14">
        <v>194.70000000000002</v>
      </c>
      <c r="J41">
        <f>Data[[#This Row],[Amount]]-Data[[#This Row],[Cost]]</f>
        <v>4488.3</v>
      </c>
    </row>
    <row r="42" spans="3:27" x14ac:dyDescent="0.25">
      <c r="C42" t="s">
        <v>41</v>
      </c>
      <c r="D42" t="s">
        <v>37</v>
      </c>
      <c r="E42" t="s">
        <v>24</v>
      </c>
      <c r="F42" s="4">
        <v>6398</v>
      </c>
      <c r="G42" s="5">
        <v>102</v>
      </c>
      <c r="H42" s="14">
        <v>4.97</v>
      </c>
      <c r="I42" s="14">
        <v>506.94</v>
      </c>
      <c r="J42">
        <f>Data[[#This Row],[Amount]]-Data[[#This Row],[Cost]]</f>
        <v>5891.06</v>
      </c>
    </row>
    <row r="43" spans="3:27" x14ac:dyDescent="0.25">
      <c r="C43" t="s">
        <v>2</v>
      </c>
      <c r="D43" t="s">
        <v>35</v>
      </c>
      <c r="E43" t="s">
        <v>19</v>
      </c>
      <c r="F43" s="4">
        <v>553</v>
      </c>
      <c r="G43" s="5">
        <v>15</v>
      </c>
      <c r="H43" s="14">
        <v>7.64</v>
      </c>
      <c r="I43" s="14">
        <v>114.6</v>
      </c>
      <c r="J43">
        <f>Data[[#This Row],[Amount]]-Data[[#This Row],[Cost]]</f>
        <v>438.4</v>
      </c>
    </row>
    <row r="44" spans="3:27" x14ac:dyDescent="0.25">
      <c r="C44" t="s">
        <v>8</v>
      </c>
      <c r="D44" t="s">
        <v>39</v>
      </c>
      <c r="E44" t="s">
        <v>30</v>
      </c>
      <c r="F44" s="4">
        <v>7021</v>
      </c>
      <c r="G44" s="5">
        <v>183</v>
      </c>
      <c r="H44" s="14">
        <v>14.49</v>
      </c>
      <c r="I44" s="14">
        <v>2651.67</v>
      </c>
      <c r="J44">
        <f>Data[[#This Row],[Amount]]-Data[[#This Row],[Cost]]</f>
        <v>4369.33</v>
      </c>
    </row>
    <row r="45" spans="3:27" x14ac:dyDescent="0.25">
      <c r="C45" t="s">
        <v>40</v>
      </c>
      <c r="D45" t="s">
        <v>39</v>
      </c>
      <c r="E45" t="s">
        <v>22</v>
      </c>
      <c r="F45" s="4">
        <v>5817</v>
      </c>
      <c r="G45" s="5">
        <v>12</v>
      </c>
      <c r="H45" s="14">
        <v>9.77</v>
      </c>
      <c r="I45" s="14">
        <v>117.24</v>
      </c>
      <c r="J45">
        <f>Data[[#This Row],[Amount]]-Data[[#This Row],[Cost]]</f>
        <v>5699.76</v>
      </c>
    </row>
    <row r="46" spans="3:27" x14ac:dyDescent="0.25">
      <c r="C46" t="s">
        <v>41</v>
      </c>
      <c r="D46" t="s">
        <v>39</v>
      </c>
      <c r="E46" t="s">
        <v>14</v>
      </c>
      <c r="F46" s="4">
        <v>3976</v>
      </c>
      <c r="G46" s="5">
        <v>72</v>
      </c>
      <c r="H46" s="14">
        <v>11.7</v>
      </c>
      <c r="I46" s="14">
        <v>842.4</v>
      </c>
      <c r="J46">
        <f>Data[[#This Row],[Amount]]-Data[[#This Row],[Cost]]</f>
        <v>3133.6</v>
      </c>
    </row>
    <row r="47" spans="3:27" x14ac:dyDescent="0.25">
      <c r="C47" t="s">
        <v>6</v>
      </c>
      <c r="D47" t="s">
        <v>38</v>
      </c>
      <c r="E47" t="s">
        <v>27</v>
      </c>
      <c r="F47" s="4">
        <v>1134</v>
      </c>
      <c r="G47" s="5">
        <v>282</v>
      </c>
      <c r="H47" s="14">
        <v>16.73</v>
      </c>
      <c r="I47" s="14">
        <v>4717.8599999999997</v>
      </c>
      <c r="J47">
        <f>Data[[#This Row],[Amount]]-Data[[#This Row],[Cost]]</f>
        <v>-3583.8599999999997</v>
      </c>
    </row>
    <row r="48" spans="3:27" x14ac:dyDescent="0.25">
      <c r="C48" t="s">
        <v>2</v>
      </c>
      <c r="D48" t="s">
        <v>39</v>
      </c>
      <c r="E48" t="s">
        <v>28</v>
      </c>
      <c r="F48" s="4">
        <v>6027</v>
      </c>
      <c r="G48" s="5">
        <v>144</v>
      </c>
      <c r="H48" s="14">
        <v>10.38</v>
      </c>
      <c r="I48" s="14">
        <v>1494.72</v>
      </c>
      <c r="J48">
        <f>Data[[#This Row],[Amount]]-Data[[#This Row],[Cost]]</f>
        <v>4532.28</v>
      </c>
    </row>
    <row r="49" spans="3:10" x14ac:dyDescent="0.25">
      <c r="C49" t="s">
        <v>6</v>
      </c>
      <c r="D49" t="s">
        <v>37</v>
      </c>
      <c r="E49" t="s">
        <v>16</v>
      </c>
      <c r="F49" s="4">
        <v>1904</v>
      </c>
      <c r="G49" s="5">
        <v>405</v>
      </c>
      <c r="H49" s="14">
        <v>8.7899999999999991</v>
      </c>
      <c r="I49" s="14">
        <v>3559.95</v>
      </c>
      <c r="J49">
        <f>Data[[#This Row],[Amount]]-Data[[#This Row],[Cost]]</f>
        <v>-1655.9499999999998</v>
      </c>
    </row>
    <row r="50" spans="3:10" x14ac:dyDescent="0.25">
      <c r="C50" t="s">
        <v>7</v>
      </c>
      <c r="D50" t="s">
        <v>34</v>
      </c>
      <c r="E50" t="s">
        <v>32</v>
      </c>
      <c r="F50" s="4">
        <v>3262</v>
      </c>
      <c r="G50" s="5">
        <v>75</v>
      </c>
      <c r="H50" s="14">
        <v>8.65</v>
      </c>
      <c r="I50" s="14">
        <v>648.75</v>
      </c>
      <c r="J50">
        <f>Data[[#This Row],[Amount]]-Data[[#This Row],[Cost]]</f>
        <v>2613.25</v>
      </c>
    </row>
    <row r="51" spans="3:10" x14ac:dyDescent="0.25">
      <c r="C51" t="s">
        <v>40</v>
      </c>
      <c r="D51" t="s">
        <v>34</v>
      </c>
      <c r="E51" t="s">
        <v>27</v>
      </c>
      <c r="F51" s="4">
        <v>2289</v>
      </c>
      <c r="G51" s="5">
        <v>135</v>
      </c>
      <c r="H51" s="14">
        <v>16.73</v>
      </c>
      <c r="I51" s="14">
        <v>2258.5500000000002</v>
      </c>
      <c r="J51">
        <f>Data[[#This Row],[Amount]]-Data[[#This Row],[Cost]]</f>
        <v>30.449999999999818</v>
      </c>
    </row>
    <row r="52" spans="3:10" x14ac:dyDescent="0.25">
      <c r="C52" t="s">
        <v>5</v>
      </c>
      <c r="D52" t="s">
        <v>34</v>
      </c>
      <c r="E52" t="s">
        <v>27</v>
      </c>
      <c r="F52" s="4">
        <v>6986</v>
      </c>
      <c r="G52" s="5">
        <v>21</v>
      </c>
      <c r="H52" s="14">
        <v>16.73</v>
      </c>
      <c r="I52" s="14">
        <v>351.33</v>
      </c>
      <c r="J52">
        <f>Data[[#This Row],[Amount]]-Data[[#This Row],[Cost]]</f>
        <v>6634.67</v>
      </c>
    </row>
    <row r="53" spans="3:10" x14ac:dyDescent="0.25">
      <c r="C53" t="s">
        <v>2</v>
      </c>
      <c r="D53" t="s">
        <v>38</v>
      </c>
      <c r="E53" t="s">
        <v>23</v>
      </c>
      <c r="F53" s="4">
        <v>4417</v>
      </c>
      <c r="G53" s="5">
        <v>153</v>
      </c>
      <c r="H53" s="14">
        <v>6.49</v>
      </c>
      <c r="I53" s="14">
        <v>992.97</v>
      </c>
      <c r="J53">
        <f>Data[[#This Row],[Amount]]-Data[[#This Row],[Cost]]</f>
        <v>3424.0299999999997</v>
      </c>
    </row>
    <row r="54" spans="3:10" x14ac:dyDescent="0.25">
      <c r="C54" t="s">
        <v>6</v>
      </c>
      <c r="D54" t="s">
        <v>34</v>
      </c>
      <c r="E54" t="s">
        <v>15</v>
      </c>
      <c r="F54" s="4">
        <v>1442</v>
      </c>
      <c r="G54" s="5">
        <v>15</v>
      </c>
      <c r="H54" s="14">
        <v>11.73</v>
      </c>
      <c r="I54" s="14">
        <v>175.95000000000002</v>
      </c>
      <c r="J54">
        <f>Data[[#This Row],[Amount]]-Data[[#This Row],[Cost]]</f>
        <v>1266.05</v>
      </c>
    </row>
    <row r="55" spans="3:10" x14ac:dyDescent="0.25">
      <c r="C55" t="s">
        <v>3</v>
      </c>
      <c r="D55" t="s">
        <v>35</v>
      </c>
      <c r="E55" t="s">
        <v>14</v>
      </c>
      <c r="F55" s="4">
        <v>2415</v>
      </c>
      <c r="G55" s="5">
        <v>255</v>
      </c>
      <c r="H55" s="14">
        <v>11.7</v>
      </c>
      <c r="I55" s="14">
        <v>2983.5</v>
      </c>
      <c r="J55">
        <f>Data[[#This Row],[Amount]]-Data[[#This Row],[Cost]]</f>
        <v>-568.5</v>
      </c>
    </row>
    <row r="56" spans="3:10" x14ac:dyDescent="0.25">
      <c r="C56" t="s">
        <v>2</v>
      </c>
      <c r="D56" t="s">
        <v>37</v>
      </c>
      <c r="E56" t="s">
        <v>19</v>
      </c>
      <c r="F56" s="4">
        <v>238</v>
      </c>
      <c r="G56" s="5">
        <v>18</v>
      </c>
      <c r="H56" s="14">
        <v>7.64</v>
      </c>
      <c r="I56" s="14">
        <v>137.51999999999998</v>
      </c>
      <c r="J56">
        <f>Data[[#This Row],[Amount]]-Data[[#This Row],[Cost]]</f>
        <v>100.48000000000002</v>
      </c>
    </row>
    <row r="57" spans="3:10" x14ac:dyDescent="0.25">
      <c r="C57" t="s">
        <v>6</v>
      </c>
      <c r="D57" t="s">
        <v>37</v>
      </c>
      <c r="E57" t="s">
        <v>23</v>
      </c>
      <c r="F57" s="4">
        <v>4949</v>
      </c>
      <c r="G57" s="5">
        <v>189</v>
      </c>
      <c r="H57" s="14">
        <v>6.49</v>
      </c>
      <c r="I57" s="14">
        <v>1226.6100000000001</v>
      </c>
      <c r="J57">
        <f>Data[[#This Row],[Amount]]-Data[[#This Row],[Cost]]</f>
        <v>3722.39</v>
      </c>
    </row>
    <row r="58" spans="3:10" x14ac:dyDescent="0.25">
      <c r="C58" t="s">
        <v>5</v>
      </c>
      <c r="D58" t="s">
        <v>38</v>
      </c>
      <c r="E58" t="s">
        <v>32</v>
      </c>
      <c r="F58" s="4">
        <v>5075</v>
      </c>
      <c r="G58" s="5">
        <v>21</v>
      </c>
      <c r="H58" s="14">
        <v>8.65</v>
      </c>
      <c r="I58" s="14">
        <v>181.65</v>
      </c>
      <c r="J58">
        <f>Data[[#This Row],[Amount]]-Data[[#This Row],[Cost]]</f>
        <v>4893.3500000000004</v>
      </c>
    </row>
    <row r="59" spans="3:10" x14ac:dyDescent="0.25">
      <c r="C59" t="s">
        <v>3</v>
      </c>
      <c r="D59" t="s">
        <v>36</v>
      </c>
      <c r="E59" t="s">
        <v>16</v>
      </c>
      <c r="F59" s="4">
        <v>9198</v>
      </c>
      <c r="G59" s="5">
        <v>36</v>
      </c>
      <c r="H59" s="14">
        <v>8.7899999999999991</v>
      </c>
      <c r="I59" s="14">
        <v>316.43999999999994</v>
      </c>
      <c r="J59">
        <f>Data[[#This Row],[Amount]]-Data[[#This Row],[Cost]]</f>
        <v>8881.56</v>
      </c>
    </row>
    <row r="60" spans="3:10" x14ac:dyDescent="0.25">
      <c r="C60" t="s">
        <v>6</v>
      </c>
      <c r="D60" t="s">
        <v>34</v>
      </c>
      <c r="E60" t="s">
        <v>29</v>
      </c>
      <c r="F60" s="4">
        <v>3339</v>
      </c>
      <c r="G60" s="5">
        <v>75</v>
      </c>
      <c r="H60" s="14">
        <v>7.16</v>
      </c>
      <c r="I60" s="14">
        <v>537</v>
      </c>
      <c r="J60">
        <f>Data[[#This Row],[Amount]]-Data[[#This Row],[Cost]]</f>
        <v>2802</v>
      </c>
    </row>
    <row r="61" spans="3:10" x14ac:dyDescent="0.25">
      <c r="C61" t="s">
        <v>40</v>
      </c>
      <c r="D61" t="s">
        <v>34</v>
      </c>
      <c r="E61" t="s">
        <v>17</v>
      </c>
      <c r="F61" s="4">
        <v>5019</v>
      </c>
      <c r="G61" s="5">
        <v>156</v>
      </c>
      <c r="H61" s="14">
        <v>3.11</v>
      </c>
      <c r="I61" s="14">
        <v>485.15999999999997</v>
      </c>
      <c r="J61">
        <f>Data[[#This Row],[Amount]]-Data[[#This Row],[Cost]]</f>
        <v>4533.84</v>
      </c>
    </row>
    <row r="62" spans="3:10" x14ac:dyDescent="0.25">
      <c r="C62" t="s">
        <v>5</v>
      </c>
      <c r="D62" t="s">
        <v>36</v>
      </c>
      <c r="E62" t="s">
        <v>16</v>
      </c>
      <c r="F62" s="4">
        <v>16184</v>
      </c>
      <c r="G62" s="5">
        <v>39</v>
      </c>
      <c r="H62" s="14">
        <v>8.7899999999999991</v>
      </c>
      <c r="I62" s="14">
        <v>342.80999999999995</v>
      </c>
      <c r="J62">
        <f>Data[[#This Row],[Amount]]-Data[[#This Row],[Cost]]</f>
        <v>15841.19</v>
      </c>
    </row>
    <row r="63" spans="3:10" x14ac:dyDescent="0.25">
      <c r="C63" t="s">
        <v>6</v>
      </c>
      <c r="D63" t="s">
        <v>36</v>
      </c>
      <c r="E63" t="s">
        <v>21</v>
      </c>
      <c r="F63" s="4">
        <v>497</v>
      </c>
      <c r="G63" s="5">
        <v>63</v>
      </c>
      <c r="H63" s="14">
        <v>9</v>
      </c>
      <c r="I63" s="14">
        <v>567</v>
      </c>
      <c r="J63">
        <f>Data[[#This Row],[Amount]]-Data[[#This Row],[Cost]]</f>
        <v>-70</v>
      </c>
    </row>
    <row r="64" spans="3:10" x14ac:dyDescent="0.25">
      <c r="C64" t="s">
        <v>2</v>
      </c>
      <c r="D64" t="s">
        <v>36</v>
      </c>
      <c r="E64" t="s">
        <v>29</v>
      </c>
      <c r="F64" s="4">
        <v>8211</v>
      </c>
      <c r="G64" s="5">
        <v>75</v>
      </c>
      <c r="H64" s="14">
        <v>7.16</v>
      </c>
      <c r="I64" s="14">
        <v>537</v>
      </c>
      <c r="J64">
        <f>Data[[#This Row],[Amount]]-Data[[#This Row],[Cost]]</f>
        <v>7674</v>
      </c>
    </row>
    <row r="65" spans="3:10" x14ac:dyDescent="0.25">
      <c r="C65" t="s">
        <v>2</v>
      </c>
      <c r="D65" t="s">
        <v>38</v>
      </c>
      <c r="E65" t="s">
        <v>28</v>
      </c>
      <c r="F65" s="4">
        <v>6580</v>
      </c>
      <c r="G65" s="5">
        <v>183</v>
      </c>
      <c r="H65" s="14">
        <v>10.38</v>
      </c>
      <c r="I65" s="14">
        <v>1899.5400000000002</v>
      </c>
      <c r="J65">
        <f>Data[[#This Row],[Amount]]-Data[[#This Row],[Cost]]</f>
        <v>4680.46</v>
      </c>
    </row>
    <row r="66" spans="3:10" x14ac:dyDescent="0.25">
      <c r="C66" t="s">
        <v>41</v>
      </c>
      <c r="D66" t="s">
        <v>35</v>
      </c>
      <c r="E66" t="s">
        <v>13</v>
      </c>
      <c r="F66" s="4">
        <v>4760</v>
      </c>
      <c r="G66" s="5">
        <v>69</v>
      </c>
      <c r="H66" s="14">
        <v>9.33</v>
      </c>
      <c r="I66" s="14">
        <v>643.77</v>
      </c>
      <c r="J66">
        <f>Data[[#This Row],[Amount]]-Data[[#This Row],[Cost]]</f>
        <v>4116.2299999999996</v>
      </c>
    </row>
    <row r="67" spans="3:10" x14ac:dyDescent="0.25">
      <c r="C67" t="s">
        <v>40</v>
      </c>
      <c r="D67" t="s">
        <v>36</v>
      </c>
      <c r="E67" t="s">
        <v>25</v>
      </c>
      <c r="F67" s="4">
        <v>5439</v>
      </c>
      <c r="G67" s="5">
        <v>30</v>
      </c>
      <c r="H67" s="14">
        <v>13.15</v>
      </c>
      <c r="I67" s="14">
        <v>394.5</v>
      </c>
      <c r="J67">
        <f>Data[[#This Row],[Amount]]-Data[[#This Row],[Cost]]</f>
        <v>5044.5</v>
      </c>
    </row>
    <row r="68" spans="3:10" x14ac:dyDescent="0.25">
      <c r="C68" t="s">
        <v>41</v>
      </c>
      <c r="D68" t="s">
        <v>34</v>
      </c>
      <c r="E68" t="s">
        <v>17</v>
      </c>
      <c r="F68" s="4">
        <v>1463</v>
      </c>
      <c r="G68" s="5">
        <v>39</v>
      </c>
      <c r="H68" s="14">
        <v>3.11</v>
      </c>
      <c r="I68" s="14">
        <v>121.28999999999999</v>
      </c>
      <c r="J68">
        <f>Data[[#This Row],[Amount]]-Data[[#This Row],[Cost]]</f>
        <v>1341.71</v>
      </c>
    </row>
    <row r="69" spans="3:10" x14ac:dyDescent="0.25">
      <c r="C69" t="s">
        <v>3</v>
      </c>
      <c r="D69" t="s">
        <v>34</v>
      </c>
      <c r="E69" t="s">
        <v>32</v>
      </c>
      <c r="F69" s="4">
        <v>7777</v>
      </c>
      <c r="G69" s="5">
        <v>504</v>
      </c>
      <c r="H69" s="14">
        <v>8.65</v>
      </c>
      <c r="I69" s="14">
        <v>4359.6000000000004</v>
      </c>
      <c r="J69">
        <f>Data[[#This Row],[Amount]]-Data[[#This Row],[Cost]]</f>
        <v>3417.3999999999996</v>
      </c>
    </row>
    <row r="70" spans="3:10" x14ac:dyDescent="0.25">
      <c r="C70" t="s">
        <v>9</v>
      </c>
      <c r="D70" t="s">
        <v>37</v>
      </c>
      <c r="E70" t="s">
        <v>29</v>
      </c>
      <c r="F70" s="4">
        <v>1085</v>
      </c>
      <c r="G70" s="5">
        <v>273</v>
      </c>
      <c r="H70" s="14">
        <v>7.16</v>
      </c>
      <c r="I70" s="14">
        <v>1954.68</v>
      </c>
      <c r="J70">
        <f>Data[[#This Row],[Amount]]-Data[[#This Row],[Cost]]</f>
        <v>-869.68000000000006</v>
      </c>
    </row>
    <row r="71" spans="3:10" x14ac:dyDescent="0.25">
      <c r="C71" t="s">
        <v>5</v>
      </c>
      <c r="D71" t="s">
        <v>37</v>
      </c>
      <c r="E71" t="s">
        <v>31</v>
      </c>
      <c r="F71" s="4">
        <v>182</v>
      </c>
      <c r="G71" s="5">
        <v>48</v>
      </c>
      <c r="H71" s="14">
        <v>5.79</v>
      </c>
      <c r="I71" s="14">
        <v>277.92</v>
      </c>
      <c r="J71">
        <f>Data[[#This Row],[Amount]]-Data[[#This Row],[Cost]]</f>
        <v>-95.920000000000016</v>
      </c>
    </row>
    <row r="72" spans="3:10" x14ac:dyDescent="0.25">
      <c r="C72" t="s">
        <v>6</v>
      </c>
      <c r="D72" t="s">
        <v>34</v>
      </c>
      <c r="E72" t="s">
        <v>27</v>
      </c>
      <c r="F72" s="4">
        <v>4242</v>
      </c>
      <c r="G72" s="5">
        <v>207</v>
      </c>
      <c r="H72" s="14">
        <v>16.73</v>
      </c>
      <c r="I72" s="14">
        <v>3463.11</v>
      </c>
      <c r="J72">
        <f>Data[[#This Row],[Amount]]-Data[[#This Row],[Cost]]</f>
        <v>778.88999999999987</v>
      </c>
    </row>
    <row r="73" spans="3:10" x14ac:dyDescent="0.25">
      <c r="C73" t="s">
        <v>6</v>
      </c>
      <c r="D73" t="s">
        <v>36</v>
      </c>
      <c r="E73" t="s">
        <v>32</v>
      </c>
      <c r="F73" s="4">
        <v>6118</v>
      </c>
      <c r="G73" s="5">
        <v>9</v>
      </c>
      <c r="H73" s="14">
        <v>8.65</v>
      </c>
      <c r="I73" s="14">
        <v>77.850000000000009</v>
      </c>
      <c r="J73">
        <f>Data[[#This Row],[Amount]]-Data[[#This Row],[Cost]]</f>
        <v>6040.15</v>
      </c>
    </row>
    <row r="74" spans="3:10" x14ac:dyDescent="0.25">
      <c r="C74" t="s">
        <v>10</v>
      </c>
      <c r="D74" t="s">
        <v>36</v>
      </c>
      <c r="E74" t="s">
        <v>23</v>
      </c>
      <c r="F74" s="4">
        <v>2317</v>
      </c>
      <c r="G74" s="5">
        <v>261</v>
      </c>
      <c r="H74" s="14">
        <v>6.49</v>
      </c>
      <c r="I74" s="14">
        <v>1693.89</v>
      </c>
      <c r="J74">
        <f>Data[[#This Row],[Amount]]-Data[[#This Row],[Cost]]</f>
        <v>623.1099999999999</v>
      </c>
    </row>
    <row r="75" spans="3:10" x14ac:dyDescent="0.25">
      <c r="C75" t="s">
        <v>6</v>
      </c>
      <c r="D75" t="s">
        <v>38</v>
      </c>
      <c r="E75" t="s">
        <v>16</v>
      </c>
      <c r="F75" s="4">
        <v>938</v>
      </c>
      <c r="G75" s="5">
        <v>6</v>
      </c>
      <c r="H75" s="14">
        <v>8.7899999999999991</v>
      </c>
      <c r="I75" s="14">
        <v>52.739999999999995</v>
      </c>
      <c r="J75">
        <f>Data[[#This Row],[Amount]]-Data[[#This Row],[Cost]]</f>
        <v>885.26</v>
      </c>
    </row>
    <row r="76" spans="3:10" x14ac:dyDescent="0.25">
      <c r="C76" t="s">
        <v>8</v>
      </c>
      <c r="D76" t="s">
        <v>37</v>
      </c>
      <c r="E76" t="s">
        <v>15</v>
      </c>
      <c r="F76" s="4">
        <v>9709</v>
      </c>
      <c r="G76" s="5">
        <v>30</v>
      </c>
      <c r="H76" s="14">
        <v>11.73</v>
      </c>
      <c r="I76" s="14">
        <v>351.90000000000003</v>
      </c>
      <c r="J76">
        <f>Data[[#This Row],[Amount]]-Data[[#This Row],[Cost]]</f>
        <v>9357.1</v>
      </c>
    </row>
    <row r="77" spans="3:10" x14ac:dyDescent="0.25">
      <c r="C77" t="s">
        <v>7</v>
      </c>
      <c r="D77" t="s">
        <v>34</v>
      </c>
      <c r="E77" t="s">
        <v>20</v>
      </c>
      <c r="F77" s="4">
        <v>2205</v>
      </c>
      <c r="G77" s="5">
        <v>138</v>
      </c>
      <c r="H77" s="14">
        <v>10.62</v>
      </c>
      <c r="I77" s="14">
        <v>1465.56</v>
      </c>
      <c r="J77">
        <f>Data[[#This Row],[Amount]]-Data[[#This Row],[Cost]]</f>
        <v>739.44</v>
      </c>
    </row>
    <row r="78" spans="3:10" x14ac:dyDescent="0.25">
      <c r="C78" t="s">
        <v>7</v>
      </c>
      <c r="D78" t="s">
        <v>37</v>
      </c>
      <c r="E78" t="s">
        <v>17</v>
      </c>
      <c r="F78" s="4">
        <v>4487</v>
      </c>
      <c r="G78" s="5">
        <v>111</v>
      </c>
      <c r="H78" s="14">
        <v>3.11</v>
      </c>
      <c r="I78" s="14">
        <v>345.21</v>
      </c>
      <c r="J78">
        <f>Data[[#This Row],[Amount]]-Data[[#This Row],[Cost]]</f>
        <v>4141.79</v>
      </c>
    </row>
    <row r="79" spans="3:10" x14ac:dyDescent="0.25">
      <c r="C79" t="s">
        <v>5</v>
      </c>
      <c r="D79" t="s">
        <v>35</v>
      </c>
      <c r="E79" t="s">
        <v>18</v>
      </c>
      <c r="F79" s="4">
        <v>2415</v>
      </c>
      <c r="G79" s="5">
        <v>15</v>
      </c>
      <c r="H79" s="14">
        <v>6.47</v>
      </c>
      <c r="I79" s="14">
        <v>97.05</v>
      </c>
      <c r="J79">
        <f>Data[[#This Row],[Amount]]-Data[[#This Row],[Cost]]</f>
        <v>2317.9499999999998</v>
      </c>
    </row>
    <row r="80" spans="3:10" x14ac:dyDescent="0.25">
      <c r="C80" t="s">
        <v>40</v>
      </c>
      <c r="D80" t="s">
        <v>34</v>
      </c>
      <c r="E80" t="s">
        <v>19</v>
      </c>
      <c r="F80" s="4">
        <v>4018</v>
      </c>
      <c r="G80" s="5">
        <v>162</v>
      </c>
      <c r="H80" s="14">
        <v>7.64</v>
      </c>
      <c r="I80" s="14">
        <v>1237.6799999999998</v>
      </c>
      <c r="J80">
        <f>Data[[#This Row],[Amount]]-Data[[#This Row],[Cost]]</f>
        <v>2780.32</v>
      </c>
    </row>
    <row r="81" spans="3:10" x14ac:dyDescent="0.25">
      <c r="C81" t="s">
        <v>5</v>
      </c>
      <c r="D81" t="s">
        <v>34</v>
      </c>
      <c r="E81" t="s">
        <v>19</v>
      </c>
      <c r="F81" s="4">
        <v>861</v>
      </c>
      <c r="G81" s="5">
        <v>195</v>
      </c>
      <c r="H81" s="14">
        <v>7.64</v>
      </c>
      <c r="I81" s="14">
        <v>1489.8</v>
      </c>
      <c r="J81">
        <f>Data[[#This Row],[Amount]]-Data[[#This Row],[Cost]]</f>
        <v>-628.79999999999995</v>
      </c>
    </row>
    <row r="82" spans="3:10" x14ac:dyDescent="0.25">
      <c r="C82" t="s">
        <v>10</v>
      </c>
      <c r="D82" t="s">
        <v>38</v>
      </c>
      <c r="E82" t="s">
        <v>14</v>
      </c>
      <c r="F82" s="4">
        <v>5586</v>
      </c>
      <c r="G82" s="5">
        <v>525</v>
      </c>
      <c r="H82" s="14">
        <v>11.7</v>
      </c>
      <c r="I82" s="14">
        <v>6142.5</v>
      </c>
      <c r="J82">
        <f>Data[[#This Row],[Amount]]-Data[[#This Row],[Cost]]</f>
        <v>-556.5</v>
      </c>
    </row>
    <row r="83" spans="3:10" x14ac:dyDescent="0.25">
      <c r="C83" t="s">
        <v>7</v>
      </c>
      <c r="D83" t="s">
        <v>34</v>
      </c>
      <c r="E83" t="s">
        <v>33</v>
      </c>
      <c r="F83" s="4">
        <v>2226</v>
      </c>
      <c r="G83" s="5">
        <v>48</v>
      </c>
      <c r="H83" s="14">
        <v>12.37</v>
      </c>
      <c r="I83" s="14">
        <v>593.76</v>
      </c>
      <c r="J83">
        <f>Data[[#This Row],[Amount]]-Data[[#This Row],[Cost]]</f>
        <v>1632.24</v>
      </c>
    </row>
    <row r="84" spans="3:10" x14ac:dyDescent="0.25">
      <c r="C84" t="s">
        <v>9</v>
      </c>
      <c r="D84" t="s">
        <v>34</v>
      </c>
      <c r="E84" t="s">
        <v>28</v>
      </c>
      <c r="F84" s="4">
        <v>14329</v>
      </c>
      <c r="G84" s="5">
        <v>150</v>
      </c>
      <c r="H84" s="14">
        <v>10.38</v>
      </c>
      <c r="I84" s="14">
        <v>1557.0000000000002</v>
      </c>
      <c r="J84">
        <f>Data[[#This Row],[Amount]]-Data[[#This Row],[Cost]]</f>
        <v>12772</v>
      </c>
    </row>
    <row r="85" spans="3:10" x14ac:dyDescent="0.25">
      <c r="C85" t="s">
        <v>9</v>
      </c>
      <c r="D85" t="s">
        <v>34</v>
      </c>
      <c r="E85" t="s">
        <v>20</v>
      </c>
      <c r="F85" s="4">
        <v>8463</v>
      </c>
      <c r="G85" s="5">
        <v>492</v>
      </c>
      <c r="H85" s="14">
        <v>10.62</v>
      </c>
      <c r="I85" s="14">
        <v>5225.04</v>
      </c>
      <c r="J85">
        <f>Data[[#This Row],[Amount]]-Data[[#This Row],[Cost]]</f>
        <v>3237.96</v>
      </c>
    </row>
    <row r="86" spans="3:10" x14ac:dyDescent="0.25">
      <c r="C86" t="s">
        <v>5</v>
      </c>
      <c r="D86" t="s">
        <v>34</v>
      </c>
      <c r="E86" t="s">
        <v>29</v>
      </c>
      <c r="F86" s="4">
        <v>2891</v>
      </c>
      <c r="G86" s="5">
        <v>102</v>
      </c>
      <c r="H86" s="14">
        <v>7.16</v>
      </c>
      <c r="I86" s="14">
        <v>730.32</v>
      </c>
      <c r="J86">
        <f>Data[[#This Row],[Amount]]-Data[[#This Row],[Cost]]</f>
        <v>2160.6799999999998</v>
      </c>
    </row>
    <row r="87" spans="3:10" x14ac:dyDescent="0.25">
      <c r="C87" t="s">
        <v>3</v>
      </c>
      <c r="D87" t="s">
        <v>36</v>
      </c>
      <c r="E87" t="s">
        <v>23</v>
      </c>
      <c r="F87" s="4">
        <v>3773</v>
      </c>
      <c r="G87" s="5">
        <v>165</v>
      </c>
      <c r="H87" s="14">
        <v>6.49</v>
      </c>
      <c r="I87" s="14">
        <v>1070.8500000000001</v>
      </c>
      <c r="J87">
        <f>Data[[#This Row],[Amount]]-Data[[#This Row],[Cost]]</f>
        <v>2702.1499999999996</v>
      </c>
    </row>
    <row r="88" spans="3:10" x14ac:dyDescent="0.25">
      <c r="C88" t="s">
        <v>41</v>
      </c>
      <c r="D88" t="s">
        <v>36</v>
      </c>
      <c r="E88" t="s">
        <v>28</v>
      </c>
      <c r="F88" s="4">
        <v>854</v>
      </c>
      <c r="G88" s="5">
        <v>309</v>
      </c>
      <c r="H88" s="14">
        <v>10.38</v>
      </c>
      <c r="I88" s="14">
        <v>3207.42</v>
      </c>
      <c r="J88">
        <f>Data[[#This Row],[Amount]]-Data[[#This Row],[Cost]]</f>
        <v>-2353.42</v>
      </c>
    </row>
    <row r="89" spans="3:10" x14ac:dyDescent="0.25">
      <c r="C89" t="s">
        <v>6</v>
      </c>
      <c r="D89" t="s">
        <v>36</v>
      </c>
      <c r="E89" t="s">
        <v>17</v>
      </c>
      <c r="F89" s="4">
        <v>4970</v>
      </c>
      <c r="G89" s="5">
        <v>156</v>
      </c>
      <c r="H89" s="14">
        <v>3.11</v>
      </c>
      <c r="I89" s="14">
        <v>485.15999999999997</v>
      </c>
      <c r="J89">
        <f>Data[[#This Row],[Amount]]-Data[[#This Row],[Cost]]</f>
        <v>4484.84</v>
      </c>
    </row>
    <row r="90" spans="3:10" x14ac:dyDescent="0.25">
      <c r="C90" t="s">
        <v>9</v>
      </c>
      <c r="D90" t="s">
        <v>35</v>
      </c>
      <c r="E90" t="s">
        <v>26</v>
      </c>
      <c r="F90" s="4">
        <v>98</v>
      </c>
      <c r="G90" s="5">
        <v>159</v>
      </c>
      <c r="H90" s="14">
        <v>5.6</v>
      </c>
      <c r="I90" s="14">
        <v>890.4</v>
      </c>
      <c r="J90">
        <f>Data[[#This Row],[Amount]]-Data[[#This Row],[Cost]]</f>
        <v>-792.4</v>
      </c>
    </row>
    <row r="91" spans="3:10" x14ac:dyDescent="0.25">
      <c r="C91" t="s">
        <v>5</v>
      </c>
      <c r="D91" t="s">
        <v>35</v>
      </c>
      <c r="E91" t="s">
        <v>15</v>
      </c>
      <c r="F91" s="4">
        <v>13391</v>
      </c>
      <c r="G91" s="5">
        <v>201</v>
      </c>
      <c r="H91" s="14">
        <v>11.73</v>
      </c>
      <c r="I91" s="14">
        <v>2357.73</v>
      </c>
      <c r="J91">
        <f>Data[[#This Row],[Amount]]-Data[[#This Row],[Cost]]</f>
        <v>11033.27</v>
      </c>
    </row>
    <row r="92" spans="3:10" x14ac:dyDescent="0.25">
      <c r="C92" t="s">
        <v>8</v>
      </c>
      <c r="D92" t="s">
        <v>39</v>
      </c>
      <c r="E92" t="s">
        <v>31</v>
      </c>
      <c r="F92" s="4">
        <v>8890</v>
      </c>
      <c r="G92" s="5">
        <v>210</v>
      </c>
      <c r="H92" s="14">
        <v>5.79</v>
      </c>
      <c r="I92" s="14">
        <v>1215.9000000000001</v>
      </c>
      <c r="J92">
        <f>Data[[#This Row],[Amount]]-Data[[#This Row],[Cost]]</f>
        <v>7674.1</v>
      </c>
    </row>
    <row r="93" spans="3:10" x14ac:dyDescent="0.25">
      <c r="C93" t="s">
        <v>2</v>
      </c>
      <c r="D93" t="s">
        <v>38</v>
      </c>
      <c r="E93" t="s">
        <v>13</v>
      </c>
      <c r="F93" s="4">
        <v>56</v>
      </c>
      <c r="G93" s="5">
        <v>51</v>
      </c>
      <c r="H93" s="14">
        <v>9.33</v>
      </c>
      <c r="I93" s="14">
        <v>475.83</v>
      </c>
      <c r="J93">
        <f>Data[[#This Row],[Amount]]-Data[[#This Row],[Cost]]</f>
        <v>-419.83</v>
      </c>
    </row>
    <row r="94" spans="3:10" x14ac:dyDescent="0.25">
      <c r="C94" t="s">
        <v>3</v>
      </c>
      <c r="D94" t="s">
        <v>36</v>
      </c>
      <c r="E94" t="s">
        <v>25</v>
      </c>
      <c r="F94" s="4">
        <v>3339</v>
      </c>
      <c r="G94" s="5">
        <v>39</v>
      </c>
      <c r="H94" s="14">
        <v>13.15</v>
      </c>
      <c r="I94" s="14">
        <v>512.85</v>
      </c>
      <c r="J94">
        <f>Data[[#This Row],[Amount]]-Data[[#This Row],[Cost]]</f>
        <v>2826.15</v>
      </c>
    </row>
    <row r="95" spans="3:10" x14ac:dyDescent="0.25">
      <c r="C95" t="s">
        <v>10</v>
      </c>
      <c r="D95" t="s">
        <v>35</v>
      </c>
      <c r="E95" t="s">
        <v>18</v>
      </c>
      <c r="F95" s="4">
        <v>3808</v>
      </c>
      <c r="G95" s="5">
        <v>279</v>
      </c>
      <c r="H95" s="14">
        <v>6.47</v>
      </c>
      <c r="I95" s="14">
        <v>1805.1299999999999</v>
      </c>
      <c r="J95">
        <f>Data[[#This Row],[Amount]]-Data[[#This Row],[Cost]]</f>
        <v>2002.8700000000001</v>
      </c>
    </row>
    <row r="96" spans="3:10" x14ac:dyDescent="0.25">
      <c r="C96" t="s">
        <v>10</v>
      </c>
      <c r="D96" t="s">
        <v>38</v>
      </c>
      <c r="E96" t="s">
        <v>13</v>
      </c>
      <c r="F96" s="4">
        <v>63</v>
      </c>
      <c r="G96" s="5">
        <v>123</v>
      </c>
      <c r="H96" s="14">
        <v>9.33</v>
      </c>
      <c r="I96" s="14">
        <v>1147.5899999999999</v>
      </c>
      <c r="J96">
        <f>Data[[#This Row],[Amount]]-Data[[#This Row],[Cost]]</f>
        <v>-1084.5899999999999</v>
      </c>
    </row>
    <row r="97" spans="3:10" x14ac:dyDescent="0.25">
      <c r="C97" t="s">
        <v>2</v>
      </c>
      <c r="D97" t="s">
        <v>39</v>
      </c>
      <c r="E97" t="s">
        <v>27</v>
      </c>
      <c r="F97" s="4">
        <v>7812</v>
      </c>
      <c r="G97" s="5">
        <v>81</v>
      </c>
      <c r="H97" s="14">
        <v>16.73</v>
      </c>
      <c r="I97" s="14">
        <v>1355.13</v>
      </c>
      <c r="J97">
        <f>Data[[#This Row],[Amount]]-Data[[#This Row],[Cost]]</f>
        <v>6456.87</v>
      </c>
    </row>
    <row r="98" spans="3:10" x14ac:dyDescent="0.25">
      <c r="C98" t="s">
        <v>40</v>
      </c>
      <c r="D98" t="s">
        <v>37</v>
      </c>
      <c r="E98" t="s">
        <v>19</v>
      </c>
      <c r="F98" s="4">
        <v>7693</v>
      </c>
      <c r="G98" s="5">
        <v>21</v>
      </c>
      <c r="H98" s="14">
        <v>7.64</v>
      </c>
      <c r="I98" s="14">
        <v>160.44</v>
      </c>
      <c r="J98">
        <f>Data[[#This Row],[Amount]]-Data[[#This Row],[Cost]]</f>
        <v>7532.56</v>
      </c>
    </row>
    <row r="99" spans="3:10" x14ac:dyDescent="0.25">
      <c r="C99" t="s">
        <v>3</v>
      </c>
      <c r="D99" t="s">
        <v>36</v>
      </c>
      <c r="E99" t="s">
        <v>28</v>
      </c>
      <c r="F99" s="4">
        <v>973</v>
      </c>
      <c r="G99" s="5">
        <v>162</v>
      </c>
      <c r="H99" s="14">
        <v>10.38</v>
      </c>
      <c r="I99" s="14">
        <v>1681.5600000000002</v>
      </c>
      <c r="J99">
        <f>Data[[#This Row],[Amount]]-Data[[#This Row],[Cost]]</f>
        <v>-708.56000000000017</v>
      </c>
    </row>
    <row r="100" spans="3:10" x14ac:dyDescent="0.25">
      <c r="C100" t="s">
        <v>10</v>
      </c>
      <c r="D100" t="s">
        <v>35</v>
      </c>
      <c r="E100" t="s">
        <v>21</v>
      </c>
      <c r="F100" s="4">
        <v>567</v>
      </c>
      <c r="G100" s="5">
        <v>228</v>
      </c>
      <c r="H100" s="14">
        <v>9</v>
      </c>
      <c r="I100" s="14">
        <v>2052</v>
      </c>
      <c r="J100">
        <f>Data[[#This Row],[Amount]]-Data[[#This Row],[Cost]]</f>
        <v>-1485</v>
      </c>
    </row>
    <row r="101" spans="3:10" x14ac:dyDescent="0.25">
      <c r="C101" t="s">
        <v>10</v>
      </c>
      <c r="D101" t="s">
        <v>36</v>
      </c>
      <c r="E101" t="s">
        <v>29</v>
      </c>
      <c r="F101" s="4">
        <v>2471</v>
      </c>
      <c r="G101" s="5">
        <v>342</v>
      </c>
      <c r="H101" s="14">
        <v>7.16</v>
      </c>
      <c r="I101" s="14">
        <v>2448.7200000000003</v>
      </c>
      <c r="J101">
        <f>Data[[#This Row],[Amount]]-Data[[#This Row],[Cost]]</f>
        <v>22.279999999999745</v>
      </c>
    </row>
    <row r="102" spans="3:10" x14ac:dyDescent="0.25">
      <c r="C102" t="s">
        <v>5</v>
      </c>
      <c r="D102" t="s">
        <v>38</v>
      </c>
      <c r="E102" t="s">
        <v>13</v>
      </c>
      <c r="F102" s="4">
        <v>7189</v>
      </c>
      <c r="G102" s="5">
        <v>54</v>
      </c>
      <c r="H102" s="14">
        <v>9.33</v>
      </c>
      <c r="I102" s="14">
        <v>503.82</v>
      </c>
      <c r="J102">
        <f>Data[[#This Row],[Amount]]-Data[[#This Row],[Cost]]</f>
        <v>6685.18</v>
      </c>
    </row>
    <row r="103" spans="3:10" x14ac:dyDescent="0.25">
      <c r="C103" t="s">
        <v>41</v>
      </c>
      <c r="D103" t="s">
        <v>35</v>
      </c>
      <c r="E103" t="s">
        <v>28</v>
      </c>
      <c r="F103" s="4">
        <v>7455</v>
      </c>
      <c r="G103" s="5">
        <v>216</v>
      </c>
      <c r="H103" s="14">
        <v>10.38</v>
      </c>
      <c r="I103" s="14">
        <v>2242.0800000000004</v>
      </c>
      <c r="J103">
        <f>Data[[#This Row],[Amount]]-Data[[#This Row],[Cost]]</f>
        <v>5212.92</v>
      </c>
    </row>
    <row r="104" spans="3:10" x14ac:dyDescent="0.25">
      <c r="C104" t="s">
        <v>3</v>
      </c>
      <c r="D104" t="s">
        <v>34</v>
      </c>
      <c r="E104" t="s">
        <v>26</v>
      </c>
      <c r="F104" s="4">
        <v>3108</v>
      </c>
      <c r="G104" s="5">
        <v>54</v>
      </c>
      <c r="H104" s="14">
        <v>5.6</v>
      </c>
      <c r="I104" s="14">
        <v>302.39999999999998</v>
      </c>
      <c r="J104">
        <f>Data[[#This Row],[Amount]]-Data[[#This Row],[Cost]]</f>
        <v>2805.6</v>
      </c>
    </row>
    <row r="105" spans="3:10" x14ac:dyDescent="0.25">
      <c r="C105" t="s">
        <v>6</v>
      </c>
      <c r="D105" t="s">
        <v>38</v>
      </c>
      <c r="E105" t="s">
        <v>25</v>
      </c>
      <c r="F105" s="4">
        <v>469</v>
      </c>
      <c r="G105" s="5">
        <v>75</v>
      </c>
      <c r="H105" s="14">
        <v>13.15</v>
      </c>
      <c r="I105" s="14">
        <v>986.25</v>
      </c>
      <c r="J105">
        <f>Data[[#This Row],[Amount]]-Data[[#This Row],[Cost]]</f>
        <v>-517.25</v>
      </c>
    </row>
    <row r="106" spans="3:10" x14ac:dyDescent="0.25">
      <c r="C106" t="s">
        <v>9</v>
      </c>
      <c r="D106" t="s">
        <v>37</v>
      </c>
      <c r="E106" t="s">
        <v>23</v>
      </c>
      <c r="F106" s="4">
        <v>2737</v>
      </c>
      <c r="G106" s="5">
        <v>93</v>
      </c>
      <c r="H106" s="14">
        <v>6.49</v>
      </c>
      <c r="I106" s="14">
        <v>603.57000000000005</v>
      </c>
      <c r="J106">
        <f>Data[[#This Row],[Amount]]-Data[[#This Row],[Cost]]</f>
        <v>2133.4299999999998</v>
      </c>
    </row>
    <row r="107" spans="3:10" x14ac:dyDescent="0.25">
      <c r="C107" t="s">
        <v>9</v>
      </c>
      <c r="D107" t="s">
        <v>37</v>
      </c>
      <c r="E107" t="s">
        <v>25</v>
      </c>
      <c r="F107" s="4">
        <v>4305</v>
      </c>
      <c r="G107" s="5">
        <v>156</v>
      </c>
      <c r="H107" s="14">
        <v>13.15</v>
      </c>
      <c r="I107" s="14">
        <v>2051.4</v>
      </c>
      <c r="J107">
        <f>Data[[#This Row],[Amount]]-Data[[#This Row],[Cost]]</f>
        <v>2253.6</v>
      </c>
    </row>
    <row r="108" spans="3:10" x14ac:dyDescent="0.25">
      <c r="C108" t="s">
        <v>9</v>
      </c>
      <c r="D108" t="s">
        <v>38</v>
      </c>
      <c r="E108" t="s">
        <v>17</v>
      </c>
      <c r="F108" s="4">
        <v>2408</v>
      </c>
      <c r="G108" s="5">
        <v>9</v>
      </c>
      <c r="H108" s="14">
        <v>3.11</v>
      </c>
      <c r="I108" s="14">
        <v>27.99</v>
      </c>
      <c r="J108">
        <f>Data[[#This Row],[Amount]]-Data[[#This Row],[Cost]]</f>
        <v>2380.0100000000002</v>
      </c>
    </row>
    <row r="109" spans="3:10" x14ac:dyDescent="0.25">
      <c r="C109" t="s">
        <v>3</v>
      </c>
      <c r="D109" t="s">
        <v>36</v>
      </c>
      <c r="E109" t="s">
        <v>19</v>
      </c>
      <c r="F109" s="4">
        <v>1281</v>
      </c>
      <c r="G109" s="5">
        <v>18</v>
      </c>
      <c r="H109" s="14">
        <v>7.64</v>
      </c>
      <c r="I109" s="14">
        <v>137.51999999999998</v>
      </c>
      <c r="J109">
        <f>Data[[#This Row],[Amount]]-Data[[#This Row],[Cost]]</f>
        <v>1143.48</v>
      </c>
    </row>
    <row r="110" spans="3:10" x14ac:dyDescent="0.25">
      <c r="C110" t="s">
        <v>40</v>
      </c>
      <c r="D110" t="s">
        <v>35</v>
      </c>
      <c r="E110" t="s">
        <v>32</v>
      </c>
      <c r="F110" s="4">
        <v>12348</v>
      </c>
      <c r="G110" s="5">
        <v>234</v>
      </c>
      <c r="H110" s="14">
        <v>8.65</v>
      </c>
      <c r="I110" s="14">
        <v>2024.1000000000001</v>
      </c>
      <c r="J110">
        <f>Data[[#This Row],[Amount]]-Data[[#This Row],[Cost]]</f>
        <v>10323.9</v>
      </c>
    </row>
    <row r="111" spans="3:10" x14ac:dyDescent="0.25">
      <c r="C111" t="s">
        <v>3</v>
      </c>
      <c r="D111" t="s">
        <v>34</v>
      </c>
      <c r="E111" t="s">
        <v>28</v>
      </c>
      <c r="F111" s="4">
        <v>3689</v>
      </c>
      <c r="G111" s="5">
        <v>312</v>
      </c>
      <c r="H111" s="14">
        <v>10.38</v>
      </c>
      <c r="I111" s="14">
        <v>3238.5600000000004</v>
      </c>
      <c r="J111">
        <f>Data[[#This Row],[Amount]]-Data[[#This Row],[Cost]]</f>
        <v>450.4399999999996</v>
      </c>
    </row>
    <row r="112" spans="3:10" x14ac:dyDescent="0.25">
      <c r="C112" t="s">
        <v>7</v>
      </c>
      <c r="D112" t="s">
        <v>36</v>
      </c>
      <c r="E112" t="s">
        <v>19</v>
      </c>
      <c r="F112" s="4">
        <v>2870</v>
      </c>
      <c r="G112" s="5">
        <v>300</v>
      </c>
      <c r="H112" s="14">
        <v>7.64</v>
      </c>
      <c r="I112" s="14">
        <v>2292</v>
      </c>
      <c r="J112">
        <f>Data[[#This Row],[Amount]]-Data[[#This Row],[Cost]]</f>
        <v>578</v>
      </c>
    </row>
    <row r="113" spans="3:10" x14ac:dyDescent="0.25">
      <c r="C113" t="s">
        <v>2</v>
      </c>
      <c r="D113" t="s">
        <v>36</v>
      </c>
      <c r="E113" t="s">
        <v>27</v>
      </c>
      <c r="F113" s="4">
        <v>798</v>
      </c>
      <c r="G113" s="5">
        <v>519</v>
      </c>
      <c r="H113" s="14">
        <v>16.73</v>
      </c>
      <c r="I113" s="14">
        <v>8682.8700000000008</v>
      </c>
      <c r="J113">
        <f>Data[[#This Row],[Amount]]-Data[[#This Row],[Cost]]</f>
        <v>-7884.8700000000008</v>
      </c>
    </row>
    <row r="114" spans="3:10" x14ac:dyDescent="0.25">
      <c r="C114" t="s">
        <v>41</v>
      </c>
      <c r="D114" t="s">
        <v>37</v>
      </c>
      <c r="E114" t="s">
        <v>21</v>
      </c>
      <c r="F114" s="4">
        <v>2933</v>
      </c>
      <c r="G114" s="5">
        <v>9</v>
      </c>
      <c r="H114" s="14">
        <v>9</v>
      </c>
      <c r="I114" s="14">
        <v>81</v>
      </c>
      <c r="J114">
        <f>Data[[#This Row],[Amount]]-Data[[#This Row],[Cost]]</f>
        <v>2852</v>
      </c>
    </row>
    <row r="115" spans="3:10" x14ac:dyDescent="0.25">
      <c r="C115" t="s">
        <v>5</v>
      </c>
      <c r="D115" t="s">
        <v>35</v>
      </c>
      <c r="E115" t="s">
        <v>4</v>
      </c>
      <c r="F115" s="4">
        <v>2744</v>
      </c>
      <c r="G115" s="5">
        <v>9</v>
      </c>
      <c r="H115" s="14">
        <v>11.88</v>
      </c>
      <c r="I115" s="14">
        <v>106.92</v>
      </c>
      <c r="J115">
        <f>Data[[#This Row],[Amount]]-Data[[#This Row],[Cost]]</f>
        <v>2637.08</v>
      </c>
    </row>
    <row r="116" spans="3:10" x14ac:dyDescent="0.25">
      <c r="C116" t="s">
        <v>40</v>
      </c>
      <c r="D116" t="s">
        <v>36</v>
      </c>
      <c r="E116" t="s">
        <v>33</v>
      </c>
      <c r="F116" s="4">
        <v>9772</v>
      </c>
      <c r="G116" s="5">
        <v>90</v>
      </c>
      <c r="H116" s="14">
        <v>12.37</v>
      </c>
      <c r="I116" s="14">
        <v>1113.3</v>
      </c>
      <c r="J116">
        <f>Data[[#This Row],[Amount]]-Data[[#This Row],[Cost]]</f>
        <v>8658.7000000000007</v>
      </c>
    </row>
    <row r="117" spans="3:10" x14ac:dyDescent="0.25">
      <c r="C117" t="s">
        <v>7</v>
      </c>
      <c r="D117" t="s">
        <v>34</v>
      </c>
      <c r="E117" t="s">
        <v>25</v>
      </c>
      <c r="F117" s="4">
        <v>1568</v>
      </c>
      <c r="G117" s="5">
        <v>96</v>
      </c>
      <c r="H117" s="14">
        <v>13.15</v>
      </c>
      <c r="I117" s="14">
        <v>1262.4000000000001</v>
      </c>
      <c r="J117">
        <f>Data[[#This Row],[Amount]]-Data[[#This Row],[Cost]]</f>
        <v>305.59999999999991</v>
      </c>
    </row>
    <row r="118" spans="3:10" x14ac:dyDescent="0.25">
      <c r="C118" t="s">
        <v>2</v>
      </c>
      <c r="D118" t="s">
        <v>36</v>
      </c>
      <c r="E118" t="s">
        <v>16</v>
      </c>
      <c r="F118" s="4">
        <v>11417</v>
      </c>
      <c r="G118" s="5">
        <v>21</v>
      </c>
      <c r="H118" s="14">
        <v>8.7899999999999991</v>
      </c>
      <c r="I118" s="14">
        <v>184.58999999999997</v>
      </c>
      <c r="J118">
        <f>Data[[#This Row],[Amount]]-Data[[#This Row],[Cost]]</f>
        <v>11232.41</v>
      </c>
    </row>
    <row r="119" spans="3:10" x14ac:dyDescent="0.25">
      <c r="C119" t="s">
        <v>40</v>
      </c>
      <c r="D119" t="s">
        <v>34</v>
      </c>
      <c r="E119" t="s">
        <v>26</v>
      </c>
      <c r="F119" s="4">
        <v>6748</v>
      </c>
      <c r="G119" s="5">
        <v>48</v>
      </c>
      <c r="H119" s="14">
        <v>5.6</v>
      </c>
      <c r="I119" s="14">
        <v>268.79999999999995</v>
      </c>
      <c r="J119">
        <f>Data[[#This Row],[Amount]]-Data[[#This Row],[Cost]]</f>
        <v>6479.2</v>
      </c>
    </row>
    <row r="120" spans="3:10" x14ac:dyDescent="0.25">
      <c r="C120" t="s">
        <v>10</v>
      </c>
      <c r="D120" t="s">
        <v>36</v>
      </c>
      <c r="E120" t="s">
        <v>27</v>
      </c>
      <c r="F120" s="4">
        <v>1407</v>
      </c>
      <c r="G120" s="5">
        <v>72</v>
      </c>
      <c r="H120" s="14">
        <v>16.73</v>
      </c>
      <c r="I120" s="14">
        <v>1204.56</v>
      </c>
      <c r="J120">
        <f>Data[[#This Row],[Amount]]-Data[[#This Row],[Cost]]</f>
        <v>202.44000000000005</v>
      </c>
    </row>
    <row r="121" spans="3:10" x14ac:dyDescent="0.25">
      <c r="C121" t="s">
        <v>8</v>
      </c>
      <c r="D121" t="s">
        <v>35</v>
      </c>
      <c r="E121" t="s">
        <v>29</v>
      </c>
      <c r="F121" s="4">
        <v>2023</v>
      </c>
      <c r="G121" s="5">
        <v>168</v>
      </c>
      <c r="H121" s="14">
        <v>7.16</v>
      </c>
      <c r="I121" s="14">
        <v>1202.8800000000001</v>
      </c>
      <c r="J121">
        <f>Data[[#This Row],[Amount]]-Data[[#This Row],[Cost]]</f>
        <v>820.11999999999989</v>
      </c>
    </row>
    <row r="122" spans="3:10" x14ac:dyDescent="0.25">
      <c r="C122" t="s">
        <v>5</v>
      </c>
      <c r="D122" t="s">
        <v>39</v>
      </c>
      <c r="E122" t="s">
        <v>26</v>
      </c>
      <c r="F122" s="4">
        <v>5236</v>
      </c>
      <c r="G122" s="5">
        <v>51</v>
      </c>
      <c r="H122" s="14">
        <v>5.6</v>
      </c>
      <c r="I122" s="14">
        <v>285.59999999999997</v>
      </c>
      <c r="J122">
        <f>Data[[#This Row],[Amount]]-Data[[#This Row],[Cost]]</f>
        <v>4950.3999999999996</v>
      </c>
    </row>
    <row r="123" spans="3:10" x14ac:dyDescent="0.25">
      <c r="C123" t="s">
        <v>41</v>
      </c>
      <c r="D123" t="s">
        <v>36</v>
      </c>
      <c r="E123" t="s">
        <v>19</v>
      </c>
      <c r="F123" s="4">
        <v>1925</v>
      </c>
      <c r="G123" s="5">
        <v>192</v>
      </c>
      <c r="H123" s="14">
        <v>7.64</v>
      </c>
      <c r="I123" s="14">
        <v>1466.8799999999999</v>
      </c>
      <c r="J123">
        <f>Data[[#This Row],[Amount]]-Data[[#This Row],[Cost]]</f>
        <v>458.12000000000012</v>
      </c>
    </row>
    <row r="124" spans="3:10" x14ac:dyDescent="0.25">
      <c r="C124" t="s">
        <v>7</v>
      </c>
      <c r="D124" t="s">
        <v>37</v>
      </c>
      <c r="E124" t="s">
        <v>14</v>
      </c>
      <c r="F124" s="4">
        <v>6608</v>
      </c>
      <c r="G124" s="5">
        <v>225</v>
      </c>
      <c r="H124" s="14">
        <v>11.7</v>
      </c>
      <c r="I124" s="14">
        <v>2632.5</v>
      </c>
      <c r="J124">
        <f>Data[[#This Row],[Amount]]-Data[[#This Row],[Cost]]</f>
        <v>3975.5</v>
      </c>
    </row>
    <row r="125" spans="3:10" x14ac:dyDescent="0.25">
      <c r="C125" t="s">
        <v>6</v>
      </c>
      <c r="D125" t="s">
        <v>34</v>
      </c>
      <c r="E125" t="s">
        <v>26</v>
      </c>
      <c r="F125" s="4">
        <v>8008</v>
      </c>
      <c r="G125" s="5">
        <v>456</v>
      </c>
      <c r="H125" s="14">
        <v>5.6</v>
      </c>
      <c r="I125" s="14">
        <v>2553.6</v>
      </c>
      <c r="J125">
        <f>Data[[#This Row],[Amount]]-Data[[#This Row],[Cost]]</f>
        <v>5454.4</v>
      </c>
    </row>
    <row r="126" spans="3:10" x14ac:dyDescent="0.25">
      <c r="C126" t="s">
        <v>10</v>
      </c>
      <c r="D126" t="s">
        <v>34</v>
      </c>
      <c r="E126" t="s">
        <v>25</v>
      </c>
      <c r="F126" s="4">
        <v>1428</v>
      </c>
      <c r="G126" s="5">
        <v>93</v>
      </c>
      <c r="H126" s="14">
        <v>13.15</v>
      </c>
      <c r="I126" s="14">
        <v>1222.95</v>
      </c>
      <c r="J126">
        <f>Data[[#This Row],[Amount]]-Data[[#This Row],[Cost]]</f>
        <v>205.04999999999995</v>
      </c>
    </row>
    <row r="127" spans="3:10" x14ac:dyDescent="0.25">
      <c r="C127" t="s">
        <v>6</v>
      </c>
      <c r="D127" t="s">
        <v>34</v>
      </c>
      <c r="E127" t="s">
        <v>4</v>
      </c>
      <c r="F127" s="4">
        <v>525</v>
      </c>
      <c r="G127" s="5">
        <v>48</v>
      </c>
      <c r="H127" s="14">
        <v>11.88</v>
      </c>
      <c r="I127" s="14">
        <v>570.24</v>
      </c>
      <c r="J127">
        <f>Data[[#This Row],[Amount]]-Data[[#This Row],[Cost]]</f>
        <v>-45.240000000000009</v>
      </c>
    </row>
    <row r="128" spans="3:10" x14ac:dyDescent="0.25">
      <c r="C128" t="s">
        <v>6</v>
      </c>
      <c r="D128" t="s">
        <v>37</v>
      </c>
      <c r="E128" t="s">
        <v>18</v>
      </c>
      <c r="F128" s="4">
        <v>1505</v>
      </c>
      <c r="G128" s="5">
        <v>102</v>
      </c>
      <c r="H128" s="14">
        <v>6.47</v>
      </c>
      <c r="I128" s="14">
        <v>659.93999999999994</v>
      </c>
      <c r="J128">
        <f>Data[[#This Row],[Amount]]-Data[[#This Row],[Cost]]</f>
        <v>845.06000000000006</v>
      </c>
    </row>
    <row r="129" spans="3:10" x14ac:dyDescent="0.25">
      <c r="C129" t="s">
        <v>7</v>
      </c>
      <c r="D129" t="s">
        <v>35</v>
      </c>
      <c r="E129" t="s">
        <v>30</v>
      </c>
      <c r="F129" s="4">
        <v>6755</v>
      </c>
      <c r="G129" s="5">
        <v>252</v>
      </c>
      <c r="H129" s="14">
        <v>14.49</v>
      </c>
      <c r="I129" s="14">
        <v>3651.48</v>
      </c>
      <c r="J129">
        <f>Data[[#This Row],[Amount]]-Data[[#This Row],[Cost]]</f>
        <v>3103.52</v>
      </c>
    </row>
    <row r="130" spans="3:10" x14ac:dyDescent="0.25">
      <c r="C130" t="s">
        <v>2</v>
      </c>
      <c r="D130" t="s">
        <v>37</v>
      </c>
      <c r="E130" t="s">
        <v>18</v>
      </c>
      <c r="F130" s="4">
        <v>11571</v>
      </c>
      <c r="G130" s="5">
        <v>138</v>
      </c>
      <c r="H130" s="14">
        <v>6.47</v>
      </c>
      <c r="I130" s="14">
        <v>892.86</v>
      </c>
      <c r="J130">
        <f>Data[[#This Row],[Amount]]-Data[[#This Row],[Cost]]</f>
        <v>10678.14</v>
      </c>
    </row>
    <row r="131" spans="3:10" x14ac:dyDescent="0.25">
      <c r="C131" t="s">
        <v>40</v>
      </c>
      <c r="D131" t="s">
        <v>38</v>
      </c>
      <c r="E131" t="s">
        <v>25</v>
      </c>
      <c r="F131" s="4">
        <v>2541</v>
      </c>
      <c r="G131" s="5">
        <v>90</v>
      </c>
      <c r="H131" s="14">
        <v>13.15</v>
      </c>
      <c r="I131" s="14">
        <v>1183.5</v>
      </c>
      <c r="J131">
        <f>Data[[#This Row],[Amount]]-Data[[#This Row],[Cost]]</f>
        <v>1357.5</v>
      </c>
    </row>
    <row r="132" spans="3:10" x14ac:dyDescent="0.25">
      <c r="C132" t="s">
        <v>41</v>
      </c>
      <c r="D132" t="s">
        <v>37</v>
      </c>
      <c r="E132" t="s">
        <v>30</v>
      </c>
      <c r="F132" s="4">
        <v>1526</v>
      </c>
      <c r="G132" s="5">
        <v>240</v>
      </c>
      <c r="H132" s="14">
        <v>14.49</v>
      </c>
      <c r="I132" s="14">
        <v>3477.6</v>
      </c>
      <c r="J132">
        <f>Data[[#This Row],[Amount]]-Data[[#This Row],[Cost]]</f>
        <v>-1951.6</v>
      </c>
    </row>
    <row r="133" spans="3:10" x14ac:dyDescent="0.25">
      <c r="C133" t="s">
        <v>40</v>
      </c>
      <c r="D133" t="s">
        <v>38</v>
      </c>
      <c r="E133" t="s">
        <v>4</v>
      </c>
      <c r="F133" s="4">
        <v>6125</v>
      </c>
      <c r="G133" s="5">
        <v>102</v>
      </c>
      <c r="H133" s="14">
        <v>11.88</v>
      </c>
      <c r="I133" s="14">
        <v>1211.76</v>
      </c>
      <c r="J133">
        <f>Data[[#This Row],[Amount]]-Data[[#This Row],[Cost]]</f>
        <v>4913.24</v>
      </c>
    </row>
    <row r="134" spans="3:10" x14ac:dyDescent="0.25">
      <c r="C134" t="s">
        <v>41</v>
      </c>
      <c r="D134" t="s">
        <v>35</v>
      </c>
      <c r="E134" t="s">
        <v>27</v>
      </c>
      <c r="F134" s="4">
        <v>847</v>
      </c>
      <c r="G134" s="5">
        <v>129</v>
      </c>
      <c r="H134" s="14">
        <v>16.73</v>
      </c>
      <c r="I134" s="14">
        <v>2158.17</v>
      </c>
      <c r="J134">
        <f>Data[[#This Row],[Amount]]-Data[[#This Row],[Cost]]</f>
        <v>-1311.17</v>
      </c>
    </row>
    <row r="135" spans="3:10" x14ac:dyDescent="0.25">
      <c r="C135" t="s">
        <v>8</v>
      </c>
      <c r="D135" t="s">
        <v>35</v>
      </c>
      <c r="E135" t="s">
        <v>27</v>
      </c>
      <c r="F135" s="4">
        <v>4753</v>
      </c>
      <c r="G135" s="5">
        <v>300</v>
      </c>
      <c r="H135" s="14">
        <v>16.73</v>
      </c>
      <c r="I135" s="14">
        <v>5019</v>
      </c>
      <c r="J135">
        <f>Data[[#This Row],[Amount]]-Data[[#This Row],[Cost]]</f>
        <v>-266</v>
      </c>
    </row>
    <row r="136" spans="3:10" x14ac:dyDescent="0.25">
      <c r="C136" t="s">
        <v>6</v>
      </c>
      <c r="D136" t="s">
        <v>38</v>
      </c>
      <c r="E136" t="s">
        <v>33</v>
      </c>
      <c r="F136" s="4">
        <v>959</v>
      </c>
      <c r="G136" s="5">
        <v>135</v>
      </c>
      <c r="H136" s="14">
        <v>12.37</v>
      </c>
      <c r="I136" s="14">
        <v>1669.9499999999998</v>
      </c>
      <c r="J136">
        <f>Data[[#This Row],[Amount]]-Data[[#This Row],[Cost]]</f>
        <v>-710.94999999999982</v>
      </c>
    </row>
    <row r="137" spans="3:10" x14ac:dyDescent="0.25">
      <c r="C137" t="s">
        <v>7</v>
      </c>
      <c r="D137" t="s">
        <v>35</v>
      </c>
      <c r="E137" t="s">
        <v>24</v>
      </c>
      <c r="F137" s="4">
        <v>2793</v>
      </c>
      <c r="G137" s="5">
        <v>114</v>
      </c>
      <c r="H137" s="14">
        <v>4.97</v>
      </c>
      <c r="I137" s="14">
        <v>566.57999999999993</v>
      </c>
      <c r="J137">
        <f>Data[[#This Row],[Amount]]-Data[[#This Row],[Cost]]</f>
        <v>2226.42</v>
      </c>
    </row>
    <row r="138" spans="3:10" x14ac:dyDescent="0.25">
      <c r="C138" t="s">
        <v>7</v>
      </c>
      <c r="D138" t="s">
        <v>35</v>
      </c>
      <c r="E138" t="s">
        <v>14</v>
      </c>
      <c r="F138" s="4">
        <v>4606</v>
      </c>
      <c r="G138" s="5">
        <v>63</v>
      </c>
      <c r="H138" s="14">
        <v>11.7</v>
      </c>
      <c r="I138" s="14">
        <v>737.09999999999991</v>
      </c>
      <c r="J138">
        <f>Data[[#This Row],[Amount]]-Data[[#This Row],[Cost]]</f>
        <v>3868.9</v>
      </c>
    </row>
    <row r="139" spans="3:10" x14ac:dyDescent="0.25">
      <c r="C139" t="s">
        <v>7</v>
      </c>
      <c r="D139" t="s">
        <v>36</v>
      </c>
      <c r="E139" t="s">
        <v>29</v>
      </c>
      <c r="F139" s="4">
        <v>5551</v>
      </c>
      <c r="G139" s="5">
        <v>252</v>
      </c>
      <c r="H139" s="14">
        <v>7.16</v>
      </c>
      <c r="I139" s="14">
        <v>1804.32</v>
      </c>
      <c r="J139">
        <f>Data[[#This Row],[Amount]]-Data[[#This Row],[Cost]]</f>
        <v>3746.6800000000003</v>
      </c>
    </row>
    <row r="140" spans="3:10" x14ac:dyDescent="0.25">
      <c r="C140" t="s">
        <v>10</v>
      </c>
      <c r="D140" t="s">
        <v>36</v>
      </c>
      <c r="E140" t="s">
        <v>32</v>
      </c>
      <c r="F140" s="4">
        <v>6657</v>
      </c>
      <c r="G140" s="5">
        <v>303</v>
      </c>
      <c r="H140" s="14">
        <v>8.65</v>
      </c>
      <c r="I140" s="14">
        <v>2620.9500000000003</v>
      </c>
      <c r="J140">
        <f>Data[[#This Row],[Amount]]-Data[[#This Row],[Cost]]</f>
        <v>4036.0499999999997</v>
      </c>
    </row>
    <row r="141" spans="3:10" x14ac:dyDescent="0.25">
      <c r="C141" t="s">
        <v>7</v>
      </c>
      <c r="D141" t="s">
        <v>39</v>
      </c>
      <c r="E141" t="s">
        <v>17</v>
      </c>
      <c r="F141" s="4">
        <v>4438</v>
      </c>
      <c r="G141" s="5">
        <v>246</v>
      </c>
      <c r="H141" s="14">
        <v>3.11</v>
      </c>
      <c r="I141" s="14">
        <v>765.06</v>
      </c>
      <c r="J141">
        <f>Data[[#This Row],[Amount]]-Data[[#This Row],[Cost]]</f>
        <v>3672.94</v>
      </c>
    </row>
    <row r="142" spans="3:10" x14ac:dyDescent="0.25">
      <c r="C142" t="s">
        <v>8</v>
      </c>
      <c r="D142" t="s">
        <v>38</v>
      </c>
      <c r="E142" t="s">
        <v>22</v>
      </c>
      <c r="F142" s="4">
        <v>168</v>
      </c>
      <c r="G142" s="5">
        <v>84</v>
      </c>
      <c r="H142" s="14">
        <v>9.77</v>
      </c>
      <c r="I142" s="14">
        <v>820.68</v>
      </c>
      <c r="J142">
        <f>Data[[#This Row],[Amount]]-Data[[#This Row],[Cost]]</f>
        <v>-652.67999999999995</v>
      </c>
    </row>
    <row r="143" spans="3:10" x14ac:dyDescent="0.25">
      <c r="C143" t="s">
        <v>7</v>
      </c>
      <c r="D143" t="s">
        <v>34</v>
      </c>
      <c r="E143" t="s">
        <v>17</v>
      </c>
      <c r="F143" s="4">
        <v>7777</v>
      </c>
      <c r="G143" s="5">
        <v>39</v>
      </c>
      <c r="H143" s="14">
        <v>3.11</v>
      </c>
      <c r="I143" s="14">
        <v>121.28999999999999</v>
      </c>
      <c r="J143">
        <f>Data[[#This Row],[Amount]]-Data[[#This Row],[Cost]]</f>
        <v>7655.71</v>
      </c>
    </row>
    <row r="144" spans="3:10" x14ac:dyDescent="0.25">
      <c r="C144" t="s">
        <v>5</v>
      </c>
      <c r="D144" t="s">
        <v>36</v>
      </c>
      <c r="E144" t="s">
        <v>17</v>
      </c>
      <c r="F144" s="4">
        <v>3339</v>
      </c>
      <c r="G144" s="5">
        <v>348</v>
      </c>
      <c r="H144" s="14">
        <v>3.11</v>
      </c>
      <c r="I144" s="14">
        <v>1082.28</v>
      </c>
      <c r="J144">
        <f>Data[[#This Row],[Amount]]-Data[[#This Row],[Cost]]</f>
        <v>2256.7200000000003</v>
      </c>
    </row>
    <row r="145" spans="3:10" x14ac:dyDescent="0.25">
      <c r="C145" t="s">
        <v>7</v>
      </c>
      <c r="D145" t="s">
        <v>37</v>
      </c>
      <c r="E145" t="s">
        <v>33</v>
      </c>
      <c r="F145" s="4">
        <v>6391</v>
      </c>
      <c r="G145" s="5">
        <v>48</v>
      </c>
      <c r="H145" s="14">
        <v>12.37</v>
      </c>
      <c r="I145" s="14">
        <v>593.76</v>
      </c>
      <c r="J145">
        <f>Data[[#This Row],[Amount]]-Data[[#This Row],[Cost]]</f>
        <v>5797.24</v>
      </c>
    </row>
    <row r="146" spans="3:10" x14ac:dyDescent="0.25">
      <c r="C146" t="s">
        <v>5</v>
      </c>
      <c r="D146" t="s">
        <v>37</v>
      </c>
      <c r="E146" t="s">
        <v>22</v>
      </c>
      <c r="F146" s="4">
        <v>518</v>
      </c>
      <c r="G146" s="5">
        <v>75</v>
      </c>
      <c r="H146" s="14">
        <v>9.77</v>
      </c>
      <c r="I146" s="14">
        <v>732.75</v>
      </c>
      <c r="J146">
        <f>Data[[#This Row],[Amount]]-Data[[#This Row],[Cost]]</f>
        <v>-214.75</v>
      </c>
    </row>
    <row r="147" spans="3:10" x14ac:dyDescent="0.25">
      <c r="C147" t="s">
        <v>7</v>
      </c>
      <c r="D147" t="s">
        <v>38</v>
      </c>
      <c r="E147" t="s">
        <v>28</v>
      </c>
      <c r="F147" s="4">
        <v>5677</v>
      </c>
      <c r="G147" s="5">
        <v>258</v>
      </c>
      <c r="H147" s="14">
        <v>10.38</v>
      </c>
      <c r="I147" s="14">
        <v>2678.0400000000004</v>
      </c>
      <c r="J147">
        <f>Data[[#This Row],[Amount]]-Data[[#This Row],[Cost]]</f>
        <v>2998.9599999999996</v>
      </c>
    </row>
    <row r="148" spans="3:10" x14ac:dyDescent="0.25">
      <c r="C148" t="s">
        <v>6</v>
      </c>
      <c r="D148" t="s">
        <v>39</v>
      </c>
      <c r="E148" t="s">
        <v>17</v>
      </c>
      <c r="F148" s="4">
        <v>6048</v>
      </c>
      <c r="G148" s="5">
        <v>27</v>
      </c>
      <c r="H148" s="14">
        <v>3.11</v>
      </c>
      <c r="I148" s="14">
        <v>83.97</v>
      </c>
      <c r="J148">
        <f>Data[[#This Row],[Amount]]-Data[[#This Row],[Cost]]</f>
        <v>5964.03</v>
      </c>
    </row>
    <row r="149" spans="3:10" x14ac:dyDescent="0.25">
      <c r="C149" t="s">
        <v>8</v>
      </c>
      <c r="D149" t="s">
        <v>38</v>
      </c>
      <c r="E149" t="s">
        <v>32</v>
      </c>
      <c r="F149" s="4">
        <v>3752</v>
      </c>
      <c r="G149" s="5">
        <v>213</v>
      </c>
      <c r="H149" s="14">
        <v>8.65</v>
      </c>
      <c r="I149" s="14">
        <v>1842.45</v>
      </c>
      <c r="J149">
        <f>Data[[#This Row],[Amount]]-Data[[#This Row],[Cost]]</f>
        <v>1909.55</v>
      </c>
    </row>
    <row r="150" spans="3:10" x14ac:dyDescent="0.25">
      <c r="C150" t="s">
        <v>5</v>
      </c>
      <c r="D150" t="s">
        <v>35</v>
      </c>
      <c r="E150" t="s">
        <v>29</v>
      </c>
      <c r="F150" s="4">
        <v>4480</v>
      </c>
      <c r="G150" s="5">
        <v>357</v>
      </c>
      <c r="H150" s="14">
        <v>7.16</v>
      </c>
      <c r="I150" s="14">
        <v>2556.12</v>
      </c>
      <c r="J150">
        <f>Data[[#This Row],[Amount]]-Data[[#This Row],[Cost]]</f>
        <v>1923.88</v>
      </c>
    </row>
    <row r="151" spans="3:10" x14ac:dyDescent="0.25">
      <c r="C151" t="s">
        <v>9</v>
      </c>
      <c r="D151" t="s">
        <v>37</v>
      </c>
      <c r="E151" t="s">
        <v>4</v>
      </c>
      <c r="F151" s="4">
        <v>259</v>
      </c>
      <c r="G151" s="5">
        <v>207</v>
      </c>
      <c r="H151" s="14">
        <v>11.88</v>
      </c>
      <c r="I151" s="14">
        <v>2459.1600000000003</v>
      </c>
      <c r="J151">
        <f>Data[[#This Row],[Amount]]-Data[[#This Row],[Cost]]</f>
        <v>-2200.1600000000003</v>
      </c>
    </row>
    <row r="152" spans="3:10" x14ac:dyDescent="0.25">
      <c r="C152" t="s">
        <v>8</v>
      </c>
      <c r="D152" t="s">
        <v>37</v>
      </c>
      <c r="E152" t="s">
        <v>30</v>
      </c>
      <c r="F152" s="4">
        <v>42</v>
      </c>
      <c r="G152" s="5">
        <v>150</v>
      </c>
      <c r="H152" s="14">
        <v>14.49</v>
      </c>
      <c r="I152" s="14">
        <v>2173.5</v>
      </c>
      <c r="J152">
        <f>Data[[#This Row],[Amount]]-Data[[#This Row],[Cost]]</f>
        <v>-2131.5</v>
      </c>
    </row>
    <row r="153" spans="3:10" x14ac:dyDescent="0.25">
      <c r="C153" t="s">
        <v>41</v>
      </c>
      <c r="D153" t="s">
        <v>36</v>
      </c>
      <c r="E153" t="s">
        <v>26</v>
      </c>
      <c r="F153" s="4">
        <v>98</v>
      </c>
      <c r="G153" s="5">
        <v>204</v>
      </c>
      <c r="H153" s="14">
        <v>5.6</v>
      </c>
      <c r="I153" s="14">
        <v>1142.3999999999999</v>
      </c>
      <c r="J153">
        <f>Data[[#This Row],[Amount]]-Data[[#This Row],[Cost]]</f>
        <v>-1044.3999999999999</v>
      </c>
    </row>
    <row r="154" spans="3:10" x14ac:dyDescent="0.25">
      <c r="C154" t="s">
        <v>7</v>
      </c>
      <c r="D154" t="s">
        <v>35</v>
      </c>
      <c r="E154" t="s">
        <v>27</v>
      </c>
      <c r="F154" s="4">
        <v>2478</v>
      </c>
      <c r="G154" s="5">
        <v>21</v>
      </c>
      <c r="H154" s="14">
        <v>16.73</v>
      </c>
      <c r="I154" s="14">
        <v>351.33</v>
      </c>
      <c r="J154">
        <f>Data[[#This Row],[Amount]]-Data[[#This Row],[Cost]]</f>
        <v>2126.67</v>
      </c>
    </row>
    <row r="155" spans="3:10" x14ac:dyDescent="0.25">
      <c r="C155" t="s">
        <v>41</v>
      </c>
      <c r="D155" t="s">
        <v>34</v>
      </c>
      <c r="E155" t="s">
        <v>33</v>
      </c>
      <c r="F155" s="4">
        <v>7847</v>
      </c>
      <c r="G155" s="5">
        <v>174</v>
      </c>
      <c r="H155" s="14">
        <v>12.37</v>
      </c>
      <c r="I155" s="14">
        <v>2152.3799999999997</v>
      </c>
      <c r="J155">
        <f>Data[[#This Row],[Amount]]-Data[[#This Row],[Cost]]</f>
        <v>5694.6200000000008</v>
      </c>
    </row>
    <row r="156" spans="3:10" x14ac:dyDescent="0.25">
      <c r="C156" t="s">
        <v>2</v>
      </c>
      <c r="D156" t="s">
        <v>37</v>
      </c>
      <c r="E156" t="s">
        <v>17</v>
      </c>
      <c r="F156" s="4">
        <v>9926</v>
      </c>
      <c r="G156" s="5">
        <v>201</v>
      </c>
      <c r="H156" s="14">
        <v>3.11</v>
      </c>
      <c r="I156" s="14">
        <v>625.11</v>
      </c>
      <c r="J156">
        <f>Data[[#This Row],[Amount]]-Data[[#This Row],[Cost]]</f>
        <v>9300.89</v>
      </c>
    </row>
    <row r="157" spans="3:10" x14ac:dyDescent="0.25">
      <c r="C157" t="s">
        <v>8</v>
      </c>
      <c r="D157" t="s">
        <v>38</v>
      </c>
      <c r="E157" t="s">
        <v>13</v>
      </c>
      <c r="F157" s="4">
        <v>819</v>
      </c>
      <c r="G157" s="5">
        <v>510</v>
      </c>
      <c r="H157" s="14">
        <v>9.33</v>
      </c>
      <c r="I157" s="14">
        <v>4758.3</v>
      </c>
      <c r="J157">
        <f>Data[[#This Row],[Amount]]-Data[[#This Row],[Cost]]</f>
        <v>-3939.3</v>
      </c>
    </row>
    <row r="158" spans="3:10" x14ac:dyDescent="0.25">
      <c r="C158" t="s">
        <v>6</v>
      </c>
      <c r="D158" t="s">
        <v>39</v>
      </c>
      <c r="E158" t="s">
        <v>29</v>
      </c>
      <c r="F158" s="4">
        <v>3052</v>
      </c>
      <c r="G158" s="5">
        <v>378</v>
      </c>
      <c r="H158" s="14">
        <v>7.16</v>
      </c>
      <c r="I158" s="14">
        <v>2706.48</v>
      </c>
      <c r="J158">
        <f>Data[[#This Row],[Amount]]-Data[[#This Row],[Cost]]</f>
        <v>345.52</v>
      </c>
    </row>
    <row r="159" spans="3:10" x14ac:dyDescent="0.25">
      <c r="C159" t="s">
        <v>9</v>
      </c>
      <c r="D159" t="s">
        <v>34</v>
      </c>
      <c r="E159" t="s">
        <v>21</v>
      </c>
      <c r="F159" s="4">
        <v>6832</v>
      </c>
      <c r="G159" s="5">
        <v>27</v>
      </c>
      <c r="H159" s="14">
        <v>9</v>
      </c>
      <c r="I159" s="14">
        <v>243</v>
      </c>
      <c r="J159">
        <f>Data[[#This Row],[Amount]]-Data[[#This Row],[Cost]]</f>
        <v>6589</v>
      </c>
    </row>
    <row r="160" spans="3:10" x14ac:dyDescent="0.25">
      <c r="C160" t="s">
        <v>2</v>
      </c>
      <c r="D160" t="s">
        <v>39</v>
      </c>
      <c r="E160" t="s">
        <v>16</v>
      </c>
      <c r="F160" s="4">
        <v>2016</v>
      </c>
      <c r="G160" s="5">
        <v>117</v>
      </c>
      <c r="H160" s="14">
        <v>8.7899999999999991</v>
      </c>
      <c r="I160" s="14">
        <v>1028.4299999999998</v>
      </c>
      <c r="J160">
        <f>Data[[#This Row],[Amount]]-Data[[#This Row],[Cost]]</f>
        <v>987.57000000000016</v>
      </c>
    </row>
    <row r="161" spans="3:10" x14ac:dyDescent="0.25">
      <c r="C161" t="s">
        <v>6</v>
      </c>
      <c r="D161" t="s">
        <v>38</v>
      </c>
      <c r="E161" t="s">
        <v>21</v>
      </c>
      <c r="F161" s="4">
        <v>7322</v>
      </c>
      <c r="G161" s="5">
        <v>36</v>
      </c>
      <c r="H161" s="14">
        <v>9</v>
      </c>
      <c r="I161" s="14">
        <v>324</v>
      </c>
      <c r="J161">
        <f>Data[[#This Row],[Amount]]-Data[[#This Row],[Cost]]</f>
        <v>6998</v>
      </c>
    </row>
    <row r="162" spans="3:10" x14ac:dyDescent="0.25">
      <c r="C162" t="s">
        <v>8</v>
      </c>
      <c r="D162" t="s">
        <v>35</v>
      </c>
      <c r="E162" t="s">
        <v>33</v>
      </c>
      <c r="F162" s="4">
        <v>357</v>
      </c>
      <c r="G162" s="5">
        <v>126</v>
      </c>
      <c r="H162" s="14">
        <v>12.37</v>
      </c>
      <c r="I162" s="14">
        <v>1558.62</v>
      </c>
      <c r="J162">
        <f>Data[[#This Row],[Amount]]-Data[[#This Row],[Cost]]</f>
        <v>-1201.6199999999999</v>
      </c>
    </row>
    <row r="163" spans="3:10" x14ac:dyDescent="0.25">
      <c r="C163" t="s">
        <v>9</v>
      </c>
      <c r="D163" t="s">
        <v>39</v>
      </c>
      <c r="E163" t="s">
        <v>25</v>
      </c>
      <c r="F163" s="4">
        <v>3192</v>
      </c>
      <c r="G163" s="5">
        <v>72</v>
      </c>
      <c r="H163" s="14">
        <v>13.15</v>
      </c>
      <c r="I163" s="14">
        <v>946.80000000000007</v>
      </c>
      <c r="J163">
        <f>Data[[#This Row],[Amount]]-Data[[#This Row],[Cost]]</f>
        <v>2245.1999999999998</v>
      </c>
    </row>
    <row r="164" spans="3:10" x14ac:dyDescent="0.25">
      <c r="C164" t="s">
        <v>7</v>
      </c>
      <c r="D164" t="s">
        <v>36</v>
      </c>
      <c r="E164" t="s">
        <v>22</v>
      </c>
      <c r="F164" s="4">
        <v>8435</v>
      </c>
      <c r="G164" s="5">
        <v>42</v>
      </c>
      <c r="H164" s="14">
        <v>9.77</v>
      </c>
      <c r="I164" s="14">
        <v>410.34</v>
      </c>
      <c r="J164">
        <f>Data[[#This Row],[Amount]]-Data[[#This Row],[Cost]]</f>
        <v>8024.66</v>
      </c>
    </row>
    <row r="165" spans="3:10" x14ac:dyDescent="0.25">
      <c r="C165" t="s">
        <v>40</v>
      </c>
      <c r="D165" t="s">
        <v>39</v>
      </c>
      <c r="E165" t="s">
        <v>29</v>
      </c>
      <c r="F165" s="4">
        <v>0</v>
      </c>
      <c r="G165" s="5">
        <v>135</v>
      </c>
      <c r="H165" s="14">
        <v>7.16</v>
      </c>
      <c r="I165" s="14">
        <v>966.6</v>
      </c>
      <c r="J165">
        <f>Data[[#This Row],[Amount]]-Data[[#This Row],[Cost]]</f>
        <v>-966.6</v>
      </c>
    </row>
    <row r="166" spans="3:10" x14ac:dyDescent="0.25">
      <c r="C166" t="s">
        <v>7</v>
      </c>
      <c r="D166" t="s">
        <v>34</v>
      </c>
      <c r="E166" t="s">
        <v>24</v>
      </c>
      <c r="F166" s="4">
        <v>8862</v>
      </c>
      <c r="G166" s="5">
        <v>189</v>
      </c>
      <c r="H166" s="14">
        <v>4.97</v>
      </c>
      <c r="I166" s="14">
        <v>939.32999999999993</v>
      </c>
      <c r="J166">
        <f>Data[[#This Row],[Amount]]-Data[[#This Row],[Cost]]</f>
        <v>7922.67</v>
      </c>
    </row>
    <row r="167" spans="3:10" x14ac:dyDescent="0.25">
      <c r="C167" t="s">
        <v>6</v>
      </c>
      <c r="D167" t="s">
        <v>37</v>
      </c>
      <c r="E167" t="s">
        <v>28</v>
      </c>
      <c r="F167" s="4">
        <v>3556</v>
      </c>
      <c r="G167" s="5">
        <v>459</v>
      </c>
      <c r="H167" s="14">
        <v>10.38</v>
      </c>
      <c r="I167" s="14">
        <v>4764.42</v>
      </c>
      <c r="J167">
        <f>Data[[#This Row],[Amount]]-Data[[#This Row],[Cost]]</f>
        <v>-1208.42</v>
      </c>
    </row>
    <row r="168" spans="3:10" x14ac:dyDescent="0.25">
      <c r="C168" t="s">
        <v>5</v>
      </c>
      <c r="D168" t="s">
        <v>34</v>
      </c>
      <c r="E168" t="s">
        <v>15</v>
      </c>
      <c r="F168" s="4">
        <v>7280</v>
      </c>
      <c r="G168" s="5">
        <v>201</v>
      </c>
      <c r="H168" s="14">
        <v>11.73</v>
      </c>
      <c r="I168" s="14">
        <v>2357.73</v>
      </c>
      <c r="J168">
        <f>Data[[#This Row],[Amount]]-Data[[#This Row],[Cost]]</f>
        <v>4922.2700000000004</v>
      </c>
    </row>
    <row r="169" spans="3:10" x14ac:dyDescent="0.25">
      <c r="C169" t="s">
        <v>6</v>
      </c>
      <c r="D169" t="s">
        <v>34</v>
      </c>
      <c r="E169" t="s">
        <v>30</v>
      </c>
      <c r="F169" s="4">
        <v>3402</v>
      </c>
      <c r="G169" s="5">
        <v>366</v>
      </c>
      <c r="H169" s="14">
        <v>14.49</v>
      </c>
      <c r="I169" s="14">
        <v>5303.34</v>
      </c>
      <c r="J169">
        <f>Data[[#This Row],[Amount]]-Data[[#This Row],[Cost]]</f>
        <v>-1901.3400000000001</v>
      </c>
    </row>
    <row r="170" spans="3:10" x14ac:dyDescent="0.25">
      <c r="C170" t="s">
        <v>3</v>
      </c>
      <c r="D170" t="s">
        <v>37</v>
      </c>
      <c r="E170" t="s">
        <v>29</v>
      </c>
      <c r="F170" s="4">
        <v>4592</v>
      </c>
      <c r="G170" s="5">
        <v>324</v>
      </c>
      <c r="H170" s="14">
        <v>7.16</v>
      </c>
      <c r="I170" s="14">
        <v>2319.84</v>
      </c>
      <c r="J170">
        <f>Data[[#This Row],[Amount]]-Data[[#This Row],[Cost]]</f>
        <v>2272.16</v>
      </c>
    </row>
    <row r="171" spans="3:10" x14ac:dyDescent="0.25">
      <c r="C171" t="s">
        <v>9</v>
      </c>
      <c r="D171" t="s">
        <v>35</v>
      </c>
      <c r="E171" t="s">
        <v>15</v>
      </c>
      <c r="F171" s="4">
        <v>7833</v>
      </c>
      <c r="G171" s="5">
        <v>243</v>
      </c>
      <c r="H171" s="14">
        <v>11.73</v>
      </c>
      <c r="I171" s="14">
        <v>2850.3900000000003</v>
      </c>
      <c r="J171">
        <f>Data[[#This Row],[Amount]]-Data[[#This Row],[Cost]]</f>
        <v>4982.6099999999997</v>
      </c>
    </row>
    <row r="172" spans="3:10" x14ac:dyDescent="0.25">
      <c r="C172" t="s">
        <v>2</v>
      </c>
      <c r="D172" t="s">
        <v>39</v>
      </c>
      <c r="E172" t="s">
        <v>21</v>
      </c>
      <c r="F172" s="4">
        <v>7651</v>
      </c>
      <c r="G172" s="5">
        <v>213</v>
      </c>
      <c r="H172" s="14">
        <v>9</v>
      </c>
      <c r="I172" s="14">
        <v>1917</v>
      </c>
      <c r="J172">
        <f>Data[[#This Row],[Amount]]-Data[[#This Row],[Cost]]</f>
        <v>5734</v>
      </c>
    </row>
    <row r="173" spans="3:10" x14ac:dyDescent="0.25">
      <c r="C173" t="s">
        <v>40</v>
      </c>
      <c r="D173" t="s">
        <v>35</v>
      </c>
      <c r="E173" t="s">
        <v>30</v>
      </c>
      <c r="F173" s="4">
        <v>2275</v>
      </c>
      <c r="G173" s="5">
        <v>447</v>
      </c>
      <c r="H173" s="14">
        <v>14.49</v>
      </c>
      <c r="I173" s="14">
        <v>6477.03</v>
      </c>
      <c r="J173">
        <f>Data[[#This Row],[Amount]]-Data[[#This Row],[Cost]]</f>
        <v>-4202.03</v>
      </c>
    </row>
    <row r="174" spans="3:10" x14ac:dyDescent="0.25">
      <c r="C174" t="s">
        <v>40</v>
      </c>
      <c r="D174" t="s">
        <v>38</v>
      </c>
      <c r="E174" t="s">
        <v>13</v>
      </c>
      <c r="F174" s="4">
        <v>5670</v>
      </c>
      <c r="G174" s="5">
        <v>297</v>
      </c>
      <c r="H174" s="14">
        <v>9.33</v>
      </c>
      <c r="I174" s="14">
        <v>2771.01</v>
      </c>
      <c r="J174">
        <f>Data[[#This Row],[Amount]]-Data[[#This Row],[Cost]]</f>
        <v>2898.99</v>
      </c>
    </row>
    <row r="175" spans="3:10" x14ac:dyDescent="0.25">
      <c r="C175" t="s">
        <v>7</v>
      </c>
      <c r="D175" t="s">
        <v>35</v>
      </c>
      <c r="E175" t="s">
        <v>16</v>
      </c>
      <c r="F175" s="4">
        <v>2135</v>
      </c>
      <c r="G175" s="5">
        <v>27</v>
      </c>
      <c r="H175" s="14">
        <v>8.7899999999999991</v>
      </c>
      <c r="I175" s="14">
        <v>237.32999999999998</v>
      </c>
      <c r="J175">
        <f>Data[[#This Row],[Amount]]-Data[[#This Row],[Cost]]</f>
        <v>1897.67</v>
      </c>
    </row>
    <row r="176" spans="3:10" x14ac:dyDescent="0.25">
      <c r="C176" t="s">
        <v>40</v>
      </c>
      <c r="D176" t="s">
        <v>34</v>
      </c>
      <c r="E176" t="s">
        <v>23</v>
      </c>
      <c r="F176" s="4">
        <v>2779</v>
      </c>
      <c r="G176" s="5">
        <v>75</v>
      </c>
      <c r="H176" s="14">
        <v>6.49</v>
      </c>
      <c r="I176" s="14">
        <v>486.75</v>
      </c>
      <c r="J176">
        <f>Data[[#This Row],[Amount]]-Data[[#This Row],[Cost]]</f>
        <v>2292.25</v>
      </c>
    </row>
    <row r="177" spans="3:10" x14ac:dyDescent="0.25">
      <c r="C177" t="s">
        <v>10</v>
      </c>
      <c r="D177" t="s">
        <v>39</v>
      </c>
      <c r="E177" t="s">
        <v>33</v>
      </c>
      <c r="F177" s="4">
        <v>12950</v>
      </c>
      <c r="G177" s="5">
        <v>30</v>
      </c>
      <c r="H177" s="14">
        <v>12.37</v>
      </c>
      <c r="I177" s="14">
        <v>371.09999999999997</v>
      </c>
      <c r="J177">
        <f>Data[[#This Row],[Amount]]-Data[[#This Row],[Cost]]</f>
        <v>12578.9</v>
      </c>
    </row>
    <row r="178" spans="3:10" x14ac:dyDescent="0.25">
      <c r="C178" t="s">
        <v>7</v>
      </c>
      <c r="D178" t="s">
        <v>36</v>
      </c>
      <c r="E178" t="s">
        <v>18</v>
      </c>
      <c r="F178" s="4">
        <v>2646</v>
      </c>
      <c r="G178" s="5">
        <v>177</v>
      </c>
      <c r="H178" s="14">
        <v>6.47</v>
      </c>
      <c r="I178" s="14">
        <v>1145.19</v>
      </c>
      <c r="J178">
        <f>Data[[#This Row],[Amount]]-Data[[#This Row],[Cost]]</f>
        <v>1500.81</v>
      </c>
    </row>
    <row r="179" spans="3:10" x14ac:dyDescent="0.25">
      <c r="C179" t="s">
        <v>40</v>
      </c>
      <c r="D179" t="s">
        <v>34</v>
      </c>
      <c r="E179" t="s">
        <v>33</v>
      </c>
      <c r="F179" s="4">
        <v>3794</v>
      </c>
      <c r="G179" s="5">
        <v>159</v>
      </c>
      <c r="H179" s="14">
        <v>12.37</v>
      </c>
      <c r="I179" s="14">
        <v>1966.83</v>
      </c>
      <c r="J179">
        <f>Data[[#This Row],[Amount]]-Data[[#This Row],[Cost]]</f>
        <v>1827.17</v>
      </c>
    </row>
    <row r="180" spans="3:10" x14ac:dyDescent="0.25">
      <c r="C180" t="s">
        <v>3</v>
      </c>
      <c r="D180" t="s">
        <v>35</v>
      </c>
      <c r="E180" t="s">
        <v>33</v>
      </c>
      <c r="F180" s="4">
        <v>819</v>
      </c>
      <c r="G180" s="5">
        <v>306</v>
      </c>
      <c r="H180" s="14">
        <v>12.37</v>
      </c>
      <c r="I180" s="14">
        <v>3785.22</v>
      </c>
      <c r="J180">
        <f>Data[[#This Row],[Amount]]-Data[[#This Row],[Cost]]</f>
        <v>-2966.22</v>
      </c>
    </row>
    <row r="181" spans="3:10" x14ac:dyDescent="0.25">
      <c r="C181" t="s">
        <v>3</v>
      </c>
      <c r="D181" t="s">
        <v>34</v>
      </c>
      <c r="E181" t="s">
        <v>20</v>
      </c>
      <c r="F181" s="4">
        <v>2583</v>
      </c>
      <c r="G181" s="5">
        <v>18</v>
      </c>
      <c r="H181" s="14">
        <v>10.62</v>
      </c>
      <c r="I181" s="14">
        <v>191.16</v>
      </c>
      <c r="J181">
        <f>Data[[#This Row],[Amount]]-Data[[#This Row],[Cost]]</f>
        <v>2391.84</v>
      </c>
    </row>
    <row r="182" spans="3:10" x14ac:dyDescent="0.25">
      <c r="C182" t="s">
        <v>7</v>
      </c>
      <c r="D182" t="s">
        <v>35</v>
      </c>
      <c r="E182" t="s">
        <v>19</v>
      </c>
      <c r="F182" s="4">
        <v>4585</v>
      </c>
      <c r="G182" s="5">
        <v>240</v>
      </c>
      <c r="H182" s="14">
        <v>7.64</v>
      </c>
      <c r="I182" s="14">
        <v>1833.6</v>
      </c>
      <c r="J182">
        <f>Data[[#This Row],[Amount]]-Data[[#This Row],[Cost]]</f>
        <v>2751.4</v>
      </c>
    </row>
    <row r="183" spans="3:10" x14ac:dyDescent="0.25">
      <c r="C183" t="s">
        <v>5</v>
      </c>
      <c r="D183" t="s">
        <v>34</v>
      </c>
      <c r="E183" t="s">
        <v>33</v>
      </c>
      <c r="F183" s="4">
        <v>1652</v>
      </c>
      <c r="G183" s="5">
        <v>93</v>
      </c>
      <c r="H183" s="14">
        <v>12.37</v>
      </c>
      <c r="I183" s="14">
        <v>1150.4099999999999</v>
      </c>
      <c r="J183">
        <f>Data[[#This Row],[Amount]]-Data[[#This Row],[Cost]]</f>
        <v>501.59000000000015</v>
      </c>
    </row>
    <row r="184" spans="3:10" x14ac:dyDescent="0.25">
      <c r="C184" t="s">
        <v>10</v>
      </c>
      <c r="D184" t="s">
        <v>34</v>
      </c>
      <c r="E184" t="s">
        <v>26</v>
      </c>
      <c r="F184" s="4">
        <v>4991</v>
      </c>
      <c r="G184" s="5">
        <v>9</v>
      </c>
      <c r="H184" s="14">
        <v>5.6</v>
      </c>
      <c r="I184" s="14">
        <v>50.4</v>
      </c>
      <c r="J184">
        <f>Data[[#This Row],[Amount]]-Data[[#This Row],[Cost]]</f>
        <v>4940.6000000000004</v>
      </c>
    </row>
    <row r="185" spans="3:10" x14ac:dyDescent="0.25">
      <c r="C185" t="s">
        <v>8</v>
      </c>
      <c r="D185" t="s">
        <v>34</v>
      </c>
      <c r="E185" t="s">
        <v>16</v>
      </c>
      <c r="F185" s="4">
        <v>2009</v>
      </c>
      <c r="G185" s="5">
        <v>219</v>
      </c>
      <c r="H185" s="14">
        <v>8.7899999999999991</v>
      </c>
      <c r="I185" s="14">
        <v>1925.0099999999998</v>
      </c>
      <c r="J185">
        <f>Data[[#This Row],[Amount]]-Data[[#This Row],[Cost]]</f>
        <v>83.990000000000236</v>
      </c>
    </row>
    <row r="186" spans="3:10" x14ac:dyDescent="0.25">
      <c r="C186" t="s">
        <v>2</v>
      </c>
      <c r="D186" t="s">
        <v>39</v>
      </c>
      <c r="E186" t="s">
        <v>22</v>
      </c>
      <c r="F186" s="4">
        <v>1568</v>
      </c>
      <c r="G186" s="5">
        <v>141</v>
      </c>
      <c r="H186" s="14">
        <v>9.77</v>
      </c>
      <c r="I186" s="14">
        <v>1377.57</v>
      </c>
      <c r="J186">
        <f>Data[[#This Row],[Amount]]-Data[[#This Row],[Cost]]</f>
        <v>190.43000000000006</v>
      </c>
    </row>
    <row r="187" spans="3:10" x14ac:dyDescent="0.25">
      <c r="C187" t="s">
        <v>41</v>
      </c>
      <c r="D187" t="s">
        <v>37</v>
      </c>
      <c r="E187" t="s">
        <v>20</v>
      </c>
      <c r="F187" s="4">
        <v>3388</v>
      </c>
      <c r="G187" s="5">
        <v>123</v>
      </c>
      <c r="H187" s="14">
        <v>10.62</v>
      </c>
      <c r="I187" s="14">
        <v>1306.26</v>
      </c>
      <c r="J187">
        <f>Data[[#This Row],[Amount]]-Data[[#This Row],[Cost]]</f>
        <v>2081.7399999999998</v>
      </c>
    </row>
    <row r="188" spans="3:10" x14ac:dyDescent="0.25">
      <c r="C188" t="s">
        <v>40</v>
      </c>
      <c r="D188" t="s">
        <v>38</v>
      </c>
      <c r="E188" t="s">
        <v>24</v>
      </c>
      <c r="F188" s="4">
        <v>623</v>
      </c>
      <c r="G188" s="5">
        <v>51</v>
      </c>
      <c r="H188" s="14">
        <v>4.97</v>
      </c>
      <c r="I188" s="14">
        <v>253.47</v>
      </c>
      <c r="J188">
        <f>Data[[#This Row],[Amount]]-Data[[#This Row],[Cost]]</f>
        <v>369.53</v>
      </c>
    </row>
    <row r="189" spans="3:10" x14ac:dyDescent="0.25">
      <c r="C189" t="s">
        <v>6</v>
      </c>
      <c r="D189" t="s">
        <v>36</v>
      </c>
      <c r="E189" t="s">
        <v>4</v>
      </c>
      <c r="F189" s="4">
        <v>10073</v>
      </c>
      <c r="G189" s="5">
        <v>120</v>
      </c>
      <c r="H189" s="14">
        <v>11.88</v>
      </c>
      <c r="I189" s="14">
        <v>1425.6000000000001</v>
      </c>
      <c r="J189">
        <f>Data[[#This Row],[Amount]]-Data[[#This Row],[Cost]]</f>
        <v>8647.4</v>
      </c>
    </row>
    <row r="190" spans="3:10" x14ac:dyDescent="0.25">
      <c r="C190" t="s">
        <v>8</v>
      </c>
      <c r="D190" t="s">
        <v>39</v>
      </c>
      <c r="E190" t="s">
        <v>26</v>
      </c>
      <c r="F190" s="4">
        <v>1561</v>
      </c>
      <c r="G190" s="5">
        <v>27</v>
      </c>
      <c r="H190" s="14">
        <v>5.6</v>
      </c>
      <c r="I190" s="14">
        <v>151.19999999999999</v>
      </c>
      <c r="J190">
        <f>Data[[#This Row],[Amount]]-Data[[#This Row],[Cost]]</f>
        <v>1409.8</v>
      </c>
    </row>
    <row r="191" spans="3:10" x14ac:dyDescent="0.25">
      <c r="C191" t="s">
        <v>9</v>
      </c>
      <c r="D191" t="s">
        <v>36</v>
      </c>
      <c r="E191" t="s">
        <v>27</v>
      </c>
      <c r="F191" s="4">
        <v>11522</v>
      </c>
      <c r="G191" s="5">
        <v>204</v>
      </c>
      <c r="H191" s="14">
        <v>16.73</v>
      </c>
      <c r="I191" s="14">
        <v>3412.92</v>
      </c>
      <c r="J191">
        <f>Data[[#This Row],[Amount]]-Data[[#This Row],[Cost]]</f>
        <v>8109.08</v>
      </c>
    </row>
    <row r="192" spans="3:10" x14ac:dyDescent="0.25">
      <c r="C192" t="s">
        <v>6</v>
      </c>
      <c r="D192" t="s">
        <v>38</v>
      </c>
      <c r="E192" t="s">
        <v>13</v>
      </c>
      <c r="F192" s="4">
        <v>2317</v>
      </c>
      <c r="G192" s="5">
        <v>123</v>
      </c>
      <c r="H192" s="14">
        <v>9.33</v>
      </c>
      <c r="I192" s="14">
        <v>1147.5899999999999</v>
      </c>
      <c r="J192">
        <f>Data[[#This Row],[Amount]]-Data[[#This Row],[Cost]]</f>
        <v>1169.4100000000001</v>
      </c>
    </row>
    <row r="193" spans="3:10" x14ac:dyDescent="0.25">
      <c r="C193" t="s">
        <v>10</v>
      </c>
      <c r="D193" t="s">
        <v>37</v>
      </c>
      <c r="E193" t="s">
        <v>28</v>
      </c>
      <c r="F193" s="4">
        <v>3059</v>
      </c>
      <c r="G193" s="5">
        <v>27</v>
      </c>
      <c r="H193" s="14">
        <v>10.38</v>
      </c>
      <c r="I193" s="14">
        <v>280.26000000000005</v>
      </c>
      <c r="J193">
        <f>Data[[#This Row],[Amount]]-Data[[#This Row],[Cost]]</f>
        <v>2778.74</v>
      </c>
    </row>
    <row r="194" spans="3:10" x14ac:dyDescent="0.25">
      <c r="C194" t="s">
        <v>41</v>
      </c>
      <c r="D194" t="s">
        <v>37</v>
      </c>
      <c r="E194" t="s">
        <v>26</v>
      </c>
      <c r="F194" s="4">
        <v>2324</v>
      </c>
      <c r="G194" s="5">
        <v>177</v>
      </c>
      <c r="H194" s="14">
        <v>5.6</v>
      </c>
      <c r="I194" s="14">
        <v>991.19999999999993</v>
      </c>
      <c r="J194">
        <f>Data[[#This Row],[Amount]]-Data[[#This Row],[Cost]]</f>
        <v>1332.8000000000002</v>
      </c>
    </row>
    <row r="195" spans="3:10" x14ac:dyDescent="0.25">
      <c r="C195" t="s">
        <v>3</v>
      </c>
      <c r="D195" t="s">
        <v>39</v>
      </c>
      <c r="E195" t="s">
        <v>26</v>
      </c>
      <c r="F195" s="4">
        <v>4956</v>
      </c>
      <c r="G195" s="5">
        <v>171</v>
      </c>
      <c r="H195" s="14">
        <v>5.6</v>
      </c>
      <c r="I195" s="14">
        <v>957.59999999999991</v>
      </c>
      <c r="J195">
        <f>Data[[#This Row],[Amount]]-Data[[#This Row],[Cost]]</f>
        <v>3998.4</v>
      </c>
    </row>
    <row r="196" spans="3:10" x14ac:dyDescent="0.25">
      <c r="C196" t="s">
        <v>10</v>
      </c>
      <c r="D196" t="s">
        <v>34</v>
      </c>
      <c r="E196" t="s">
        <v>19</v>
      </c>
      <c r="F196" s="4">
        <v>5355</v>
      </c>
      <c r="G196" s="5">
        <v>204</v>
      </c>
      <c r="H196" s="14">
        <v>7.64</v>
      </c>
      <c r="I196" s="14">
        <v>1558.56</v>
      </c>
      <c r="J196">
        <f>Data[[#This Row],[Amount]]-Data[[#This Row],[Cost]]</f>
        <v>3796.44</v>
      </c>
    </row>
    <row r="197" spans="3:10" x14ac:dyDescent="0.25">
      <c r="C197" t="s">
        <v>3</v>
      </c>
      <c r="D197" t="s">
        <v>34</v>
      </c>
      <c r="E197" t="s">
        <v>14</v>
      </c>
      <c r="F197" s="4">
        <v>7259</v>
      </c>
      <c r="G197" s="5">
        <v>276</v>
      </c>
      <c r="H197" s="14">
        <v>11.7</v>
      </c>
      <c r="I197" s="14">
        <v>3229.2</v>
      </c>
      <c r="J197">
        <f>Data[[#This Row],[Amount]]-Data[[#This Row],[Cost]]</f>
        <v>4029.8</v>
      </c>
    </row>
    <row r="198" spans="3:10" x14ac:dyDescent="0.25">
      <c r="C198" t="s">
        <v>8</v>
      </c>
      <c r="D198" t="s">
        <v>37</v>
      </c>
      <c r="E198" t="s">
        <v>26</v>
      </c>
      <c r="F198" s="4">
        <v>6279</v>
      </c>
      <c r="G198" s="5">
        <v>45</v>
      </c>
      <c r="H198" s="14">
        <v>5.6</v>
      </c>
      <c r="I198" s="14">
        <v>251.99999999999997</v>
      </c>
      <c r="J198">
        <f>Data[[#This Row],[Amount]]-Data[[#This Row],[Cost]]</f>
        <v>6027</v>
      </c>
    </row>
    <row r="199" spans="3:10" x14ac:dyDescent="0.25">
      <c r="C199" t="s">
        <v>40</v>
      </c>
      <c r="D199" t="s">
        <v>38</v>
      </c>
      <c r="E199" t="s">
        <v>29</v>
      </c>
      <c r="F199" s="4">
        <v>2541</v>
      </c>
      <c r="G199" s="5">
        <v>45</v>
      </c>
      <c r="H199" s="14">
        <v>7.16</v>
      </c>
      <c r="I199" s="14">
        <v>322.2</v>
      </c>
      <c r="J199">
        <f>Data[[#This Row],[Amount]]-Data[[#This Row],[Cost]]</f>
        <v>2218.8000000000002</v>
      </c>
    </row>
    <row r="200" spans="3:10" x14ac:dyDescent="0.25">
      <c r="C200" t="s">
        <v>6</v>
      </c>
      <c r="D200" t="s">
        <v>35</v>
      </c>
      <c r="E200" t="s">
        <v>27</v>
      </c>
      <c r="F200" s="4">
        <v>3864</v>
      </c>
      <c r="G200" s="5">
        <v>177</v>
      </c>
      <c r="H200" s="14">
        <v>16.73</v>
      </c>
      <c r="I200" s="14">
        <v>2961.21</v>
      </c>
      <c r="J200">
        <f>Data[[#This Row],[Amount]]-Data[[#This Row],[Cost]]</f>
        <v>902.79</v>
      </c>
    </row>
    <row r="201" spans="3:10" x14ac:dyDescent="0.25">
      <c r="C201" t="s">
        <v>5</v>
      </c>
      <c r="D201" t="s">
        <v>36</v>
      </c>
      <c r="E201" t="s">
        <v>13</v>
      </c>
      <c r="F201" s="4">
        <v>6146</v>
      </c>
      <c r="G201" s="5">
        <v>63</v>
      </c>
      <c r="H201" s="14">
        <v>9.33</v>
      </c>
      <c r="I201" s="14">
        <v>587.79</v>
      </c>
      <c r="J201">
        <f>Data[[#This Row],[Amount]]-Data[[#This Row],[Cost]]</f>
        <v>5558.21</v>
      </c>
    </row>
    <row r="202" spans="3:10" x14ac:dyDescent="0.25">
      <c r="C202" t="s">
        <v>9</v>
      </c>
      <c r="D202" t="s">
        <v>39</v>
      </c>
      <c r="E202" t="s">
        <v>18</v>
      </c>
      <c r="F202" s="4">
        <v>2639</v>
      </c>
      <c r="G202" s="5">
        <v>204</v>
      </c>
      <c r="H202" s="14">
        <v>6.47</v>
      </c>
      <c r="I202" s="14">
        <v>1319.8799999999999</v>
      </c>
      <c r="J202">
        <f>Data[[#This Row],[Amount]]-Data[[#This Row],[Cost]]</f>
        <v>1319.1200000000001</v>
      </c>
    </row>
    <row r="203" spans="3:10" x14ac:dyDescent="0.25">
      <c r="C203" t="s">
        <v>8</v>
      </c>
      <c r="D203" t="s">
        <v>37</v>
      </c>
      <c r="E203" t="s">
        <v>22</v>
      </c>
      <c r="F203" s="4">
        <v>1890</v>
      </c>
      <c r="G203" s="5">
        <v>195</v>
      </c>
      <c r="H203" s="14">
        <v>9.77</v>
      </c>
      <c r="I203" s="14">
        <v>1905.1499999999999</v>
      </c>
      <c r="J203">
        <f>Data[[#This Row],[Amount]]-Data[[#This Row],[Cost]]</f>
        <v>-15.149999999999864</v>
      </c>
    </row>
    <row r="204" spans="3:10" x14ac:dyDescent="0.25">
      <c r="C204" t="s">
        <v>7</v>
      </c>
      <c r="D204" t="s">
        <v>34</v>
      </c>
      <c r="E204" t="s">
        <v>14</v>
      </c>
      <c r="F204" s="4">
        <v>1932</v>
      </c>
      <c r="G204" s="5">
        <v>369</v>
      </c>
      <c r="H204" s="14">
        <v>11.7</v>
      </c>
      <c r="I204" s="14">
        <v>4317.3</v>
      </c>
      <c r="J204">
        <f>Data[[#This Row],[Amount]]-Data[[#This Row],[Cost]]</f>
        <v>-2385.3000000000002</v>
      </c>
    </row>
    <row r="205" spans="3:10" x14ac:dyDescent="0.25">
      <c r="C205" t="s">
        <v>3</v>
      </c>
      <c r="D205" t="s">
        <v>34</v>
      </c>
      <c r="E205" t="s">
        <v>25</v>
      </c>
      <c r="F205" s="4">
        <v>6300</v>
      </c>
      <c r="G205" s="5">
        <v>42</v>
      </c>
      <c r="H205" s="14">
        <v>13.15</v>
      </c>
      <c r="I205" s="14">
        <v>552.30000000000007</v>
      </c>
      <c r="J205">
        <f>Data[[#This Row],[Amount]]-Data[[#This Row],[Cost]]</f>
        <v>5747.7</v>
      </c>
    </row>
    <row r="206" spans="3:10" x14ac:dyDescent="0.25">
      <c r="C206" t="s">
        <v>6</v>
      </c>
      <c r="D206" t="s">
        <v>37</v>
      </c>
      <c r="E206" t="s">
        <v>30</v>
      </c>
      <c r="F206" s="4">
        <v>560</v>
      </c>
      <c r="G206" s="5">
        <v>81</v>
      </c>
      <c r="H206" s="14">
        <v>14.49</v>
      </c>
      <c r="I206" s="14">
        <v>1173.69</v>
      </c>
      <c r="J206">
        <f>Data[[#This Row],[Amount]]-Data[[#This Row],[Cost]]</f>
        <v>-613.69000000000005</v>
      </c>
    </row>
    <row r="207" spans="3:10" x14ac:dyDescent="0.25">
      <c r="C207" t="s">
        <v>9</v>
      </c>
      <c r="D207" t="s">
        <v>37</v>
      </c>
      <c r="E207" t="s">
        <v>26</v>
      </c>
      <c r="F207" s="4">
        <v>2856</v>
      </c>
      <c r="G207" s="5">
        <v>246</v>
      </c>
      <c r="H207" s="14">
        <v>5.6</v>
      </c>
      <c r="I207" s="14">
        <v>1377.6</v>
      </c>
      <c r="J207">
        <f>Data[[#This Row],[Amount]]-Data[[#This Row],[Cost]]</f>
        <v>1478.4</v>
      </c>
    </row>
    <row r="208" spans="3:10" x14ac:dyDescent="0.25">
      <c r="C208" t="s">
        <v>9</v>
      </c>
      <c r="D208" t="s">
        <v>34</v>
      </c>
      <c r="E208" t="s">
        <v>17</v>
      </c>
      <c r="F208" s="4">
        <v>707</v>
      </c>
      <c r="G208" s="5">
        <v>174</v>
      </c>
      <c r="H208" s="14">
        <v>3.11</v>
      </c>
      <c r="I208" s="14">
        <v>541.14</v>
      </c>
      <c r="J208">
        <f>Data[[#This Row],[Amount]]-Data[[#This Row],[Cost]]</f>
        <v>165.86</v>
      </c>
    </row>
    <row r="209" spans="3:10" x14ac:dyDescent="0.25">
      <c r="C209" t="s">
        <v>8</v>
      </c>
      <c r="D209" t="s">
        <v>35</v>
      </c>
      <c r="E209" t="s">
        <v>30</v>
      </c>
      <c r="F209" s="4">
        <v>3598</v>
      </c>
      <c r="G209" s="5">
        <v>81</v>
      </c>
      <c r="H209" s="14">
        <v>14.49</v>
      </c>
      <c r="I209" s="14">
        <v>1173.69</v>
      </c>
      <c r="J209">
        <f>Data[[#This Row],[Amount]]-Data[[#This Row],[Cost]]</f>
        <v>2424.31</v>
      </c>
    </row>
    <row r="210" spans="3:10" x14ac:dyDescent="0.25">
      <c r="C210" t="s">
        <v>40</v>
      </c>
      <c r="D210" t="s">
        <v>35</v>
      </c>
      <c r="E210" t="s">
        <v>22</v>
      </c>
      <c r="F210" s="4">
        <v>6853</v>
      </c>
      <c r="G210" s="5">
        <v>372</v>
      </c>
      <c r="H210" s="14">
        <v>9.77</v>
      </c>
      <c r="I210" s="14">
        <v>3634.44</v>
      </c>
      <c r="J210">
        <f>Data[[#This Row],[Amount]]-Data[[#This Row],[Cost]]</f>
        <v>3218.56</v>
      </c>
    </row>
    <row r="211" spans="3:10" x14ac:dyDescent="0.25">
      <c r="C211" t="s">
        <v>40</v>
      </c>
      <c r="D211" t="s">
        <v>35</v>
      </c>
      <c r="E211" t="s">
        <v>16</v>
      </c>
      <c r="F211" s="4">
        <v>4725</v>
      </c>
      <c r="G211" s="5">
        <v>174</v>
      </c>
      <c r="H211" s="14">
        <v>8.7899999999999991</v>
      </c>
      <c r="I211" s="14">
        <v>1529.4599999999998</v>
      </c>
      <c r="J211">
        <f>Data[[#This Row],[Amount]]-Data[[#This Row],[Cost]]</f>
        <v>3195.54</v>
      </c>
    </row>
    <row r="212" spans="3:10" x14ac:dyDescent="0.25">
      <c r="C212" t="s">
        <v>41</v>
      </c>
      <c r="D212" t="s">
        <v>36</v>
      </c>
      <c r="E212" t="s">
        <v>32</v>
      </c>
      <c r="F212" s="4">
        <v>10304</v>
      </c>
      <c r="G212" s="5">
        <v>84</v>
      </c>
      <c r="H212" s="14">
        <v>8.65</v>
      </c>
      <c r="I212" s="14">
        <v>726.6</v>
      </c>
      <c r="J212">
        <f>Data[[#This Row],[Amount]]-Data[[#This Row],[Cost]]</f>
        <v>9577.4</v>
      </c>
    </row>
    <row r="213" spans="3:10" x14ac:dyDescent="0.25">
      <c r="C213" t="s">
        <v>41</v>
      </c>
      <c r="D213" t="s">
        <v>34</v>
      </c>
      <c r="E213" t="s">
        <v>16</v>
      </c>
      <c r="F213" s="4">
        <v>1274</v>
      </c>
      <c r="G213" s="5">
        <v>225</v>
      </c>
      <c r="H213" s="14">
        <v>8.7899999999999991</v>
      </c>
      <c r="I213" s="14">
        <v>1977.7499999999998</v>
      </c>
      <c r="J213">
        <f>Data[[#This Row],[Amount]]-Data[[#This Row],[Cost]]</f>
        <v>-703.74999999999977</v>
      </c>
    </row>
    <row r="214" spans="3:10" x14ac:dyDescent="0.25">
      <c r="C214" t="s">
        <v>5</v>
      </c>
      <c r="D214" t="s">
        <v>36</v>
      </c>
      <c r="E214" t="s">
        <v>30</v>
      </c>
      <c r="F214" s="4">
        <v>1526</v>
      </c>
      <c r="G214" s="5">
        <v>105</v>
      </c>
      <c r="H214" s="14">
        <v>14.49</v>
      </c>
      <c r="I214" s="14">
        <v>1521.45</v>
      </c>
      <c r="J214">
        <f>Data[[#This Row],[Amount]]-Data[[#This Row],[Cost]]</f>
        <v>4.5499999999999545</v>
      </c>
    </row>
    <row r="215" spans="3:10" x14ac:dyDescent="0.25">
      <c r="C215" t="s">
        <v>40</v>
      </c>
      <c r="D215" t="s">
        <v>39</v>
      </c>
      <c r="E215" t="s">
        <v>28</v>
      </c>
      <c r="F215" s="4">
        <v>3101</v>
      </c>
      <c r="G215" s="5">
        <v>225</v>
      </c>
      <c r="H215" s="14">
        <v>10.38</v>
      </c>
      <c r="I215" s="14">
        <v>2335.5</v>
      </c>
      <c r="J215">
        <f>Data[[#This Row],[Amount]]-Data[[#This Row],[Cost]]</f>
        <v>765.5</v>
      </c>
    </row>
    <row r="216" spans="3:10" x14ac:dyDescent="0.25">
      <c r="C216" t="s">
        <v>2</v>
      </c>
      <c r="D216" t="s">
        <v>37</v>
      </c>
      <c r="E216" t="s">
        <v>14</v>
      </c>
      <c r="F216" s="4">
        <v>1057</v>
      </c>
      <c r="G216" s="5">
        <v>54</v>
      </c>
      <c r="H216" s="14">
        <v>11.7</v>
      </c>
      <c r="I216" s="14">
        <v>631.79999999999995</v>
      </c>
      <c r="J216">
        <f>Data[[#This Row],[Amount]]-Data[[#This Row],[Cost]]</f>
        <v>425.20000000000005</v>
      </c>
    </row>
    <row r="217" spans="3:10" x14ac:dyDescent="0.25">
      <c r="C217" t="s">
        <v>7</v>
      </c>
      <c r="D217" t="s">
        <v>37</v>
      </c>
      <c r="E217" t="s">
        <v>26</v>
      </c>
      <c r="F217" s="4">
        <v>5306</v>
      </c>
      <c r="G217" s="5">
        <v>0</v>
      </c>
      <c r="H217" s="14">
        <v>5.6</v>
      </c>
      <c r="I217" s="14">
        <v>0</v>
      </c>
      <c r="J217">
        <f>Data[[#This Row],[Amount]]-Data[[#This Row],[Cost]]</f>
        <v>5306</v>
      </c>
    </row>
    <row r="218" spans="3:10" x14ac:dyDescent="0.25">
      <c r="C218" t="s">
        <v>5</v>
      </c>
      <c r="D218" t="s">
        <v>39</v>
      </c>
      <c r="E218" t="s">
        <v>24</v>
      </c>
      <c r="F218" s="4">
        <v>4018</v>
      </c>
      <c r="G218" s="5">
        <v>171</v>
      </c>
      <c r="H218" s="14">
        <v>4.97</v>
      </c>
      <c r="I218" s="14">
        <v>849.87</v>
      </c>
      <c r="J218">
        <f>Data[[#This Row],[Amount]]-Data[[#This Row],[Cost]]</f>
        <v>3168.13</v>
      </c>
    </row>
    <row r="219" spans="3:10" x14ac:dyDescent="0.25">
      <c r="C219" t="s">
        <v>9</v>
      </c>
      <c r="D219" t="s">
        <v>34</v>
      </c>
      <c r="E219" t="s">
        <v>16</v>
      </c>
      <c r="F219" s="4">
        <v>938</v>
      </c>
      <c r="G219" s="5">
        <v>189</v>
      </c>
      <c r="H219" s="14">
        <v>8.7899999999999991</v>
      </c>
      <c r="I219" s="14">
        <v>1661.31</v>
      </c>
      <c r="J219">
        <f>Data[[#This Row],[Amount]]-Data[[#This Row],[Cost]]</f>
        <v>-723.31</v>
      </c>
    </row>
    <row r="220" spans="3:10" x14ac:dyDescent="0.25">
      <c r="C220" t="s">
        <v>7</v>
      </c>
      <c r="D220" t="s">
        <v>38</v>
      </c>
      <c r="E220" t="s">
        <v>18</v>
      </c>
      <c r="F220" s="4">
        <v>1778</v>
      </c>
      <c r="G220" s="5">
        <v>270</v>
      </c>
      <c r="H220" s="14">
        <v>6.47</v>
      </c>
      <c r="I220" s="14">
        <v>1746.8999999999999</v>
      </c>
      <c r="J220">
        <f>Data[[#This Row],[Amount]]-Data[[#This Row],[Cost]]</f>
        <v>31.100000000000136</v>
      </c>
    </row>
    <row r="221" spans="3:10" x14ac:dyDescent="0.25">
      <c r="C221" t="s">
        <v>6</v>
      </c>
      <c r="D221" t="s">
        <v>39</v>
      </c>
      <c r="E221" t="s">
        <v>30</v>
      </c>
      <c r="F221" s="4">
        <v>1638</v>
      </c>
      <c r="G221" s="5">
        <v>63</v>
      </c>
      <c r="H221" s="14">
        <v>14.49</v>
      </c>
      <c r="I221" s="14">
        <v>912.87</v>
      </c>
      <c r="J221">
        <f>Data[[#This Row],[Amount]]-Data[[#This Row],[Cost]]</f>
        <v>725.13</v>
      </c>
    </row>
    <row r="222" spans="3:10" x14ac:dyDescent="0.25">
      <c r="C222" t="s">
        <v>41</v>
      </c>
      <c r="D222" t="s">
        <v>38</v>
      </c>
      <c r="E222" t="s">
        <v>25</v>
      </c>
      <c r="F222" s="4">
        <v>154</v>
      </c>
      <c r="G222" s="5">
        <v>21</v>
      </c>
      <c r="H222" s="14">
        <v>13.15</v>
      </c>
      <c r="I222" s="14">
        <v>276.15000000000003</v>
      </c>
      <c r="J222">
        <f>Data[[#This Row],[Amount]]-Data[[#This Row],[Cost]]</f>
        <v>-122.15000000000003</v>
      </c>
    </row>
    <row r="223" spans="3:10" x14ac:dyDescent="0.25">
      <c r="C223" t="s">
        <v>7</v>
      </c>
      <c r="D223" t="s">
        <v>37</v>
      </c>
      <c r="E223" t="s">
        <v>22</v>
      </c>
      <c r="F223" s="4">
        <v>9835</v>
      </c>
      <c r="G223" s="5">
        <v>207</v>
      </c>
      <c r="H223" s="14">
        <v>9.77</v>
      </c>
      <c r="I223" s="14">
        <v>2022.3899999999999</v>
      </c>
      <c r="J223">
        <f>Data[[#This Row],[Amount]]-Data[[#This Row],[Cost]]</f>
        <v>7812.6100000000006</v>
      </c>
    </row>
    <row r="224" spans="3:10" x14ac:dyDescent="0.25">
      <c r="C224" t="s">
        <v>9</v>
      </c>
      <c r="D224" t="s">
        <v>37</v>
      </c>
      <c r="E224" t="s">
        <v>20</v>
      </c>
      <c r="F224" s="4">
        <v>7273</v>
      </c>
      <c r="G224" s="5">
        <v>96</v>
      </c>
      <c r="H224" s="14">
        <v>10.62</v>
      </c>
      <c r="I224" s="14">
        <v>1019.52</v>
      </c>
      <c r="J224">
        <f>Data[[#This Row],[Amount]]-Data[[#This Row],[Cost]]</f>
        <v>6253.48</v>
      </c>
    </row>
    <row r="225" spans="3:10" x14ac:dyDescent="0.25">
      <c r="C225" t="s">
        <v>5</v>
      </c>
      <c r="D225" t="s">
        <v>39</v>
      </c>
      <c r="E225" t="s">
        <v>22</v>
      </c>
      <c r="F225" s="4">
        <v>6909</v>
      </c>
      <c r="G225" s="5">
        <v>81</v>
      </c>
      <c r="H225" s="14">
        <v>9.77</v>
      </c>
      <c r="I225" s="14">
        <v>791.37</v>
      </c>
      <c r="J225">
        <f>Data[[#This Row],[Amount]]-Data[[#This Row],[Cost]]</f>
        <v>6117.63</v>
      </c>
    </row>
    <row r="226" spans="3:10" x14ac:dyDescent="0.25">
      <c r="C226" t="s">
        <v>9</v>
      </c>
      <c r="D226" t="s">
        <v>39</v>
      </c>
      <c r="E226" t="s">
        <v>24</v>
      </c>
      <c r="F226" s="4">
        <v>3920</v>
      </c>
      <c r="G226" s="5">
        <v>306</v>
      </c>
      <c r="H226" s="14">
        <v>4.97</v>
      </c>
      <c r="I226" s="14">
        <v>1520.82</v>
      </c>
      <c r="J226">
        <f>Data[[#This Row],[Amount]]-Data[[#This Row],[Cost]]</f>
        <v>2399.1800000000003</v>
      </c>
    </row>
    <row r="227" spans="3:10" x14ac:dyDescent="0.25">
      <c r="C227" t="s">
        <v>10</v>
      </c>
      <c r="D227" t="s">
        <v>39</v>
      </c>
      <c r="E227" t="s">
        <v>21</v>
      </c>
      <c r="F227" s="4">
        <v>4858</v>
      </c>
      <c r="G227" s="5">
        <v>279</v>
      </c>
      <c r="H227" s="14">
        <v>9</v>
      </c>
      <c r="I227" s="14">
        <v>2511</v>
      </c>
      <c r="J227">
        <f>Data[[#This Row],[Amount]]-Data[[#This Row],[Cost]]</f>
        <v>2347</v>
      </c>
    </row>
    <row r="228" spans="3:10" x14ac:dyDescent="0.25">
      <c r="C228" t="s">
        <v>2</v>
      </c>
      <c r="D228" t="s">
        <v>38</v>
      </c>
      <c r="E228" t="s">
        <v>4</v>
      </c>
      <c r="F228" s="4">
        <v>3549</v>
      </c>
      <c r="G228" s="5">
        <v>3</v>
      </c>
      <c r="H228" s="14">
        <v>11.88</v>
      </c>
      <c r="I228" s="14">
        <v>35.64</v>
      </c>
      <c r="J228">
        <f>Data[[#This Row],[Amount]]-Data[[#This Row],[Cost]]</f>
        <v>3513.36</v>
      </c>
    </row>
    <row r="229" spans="3:10" x14ac:dyDescent="0.25">
      <c r="C229" t="s">
        <v>7</v>
      </c>
      <c r="D229" t="s">
        <v>39</v>
      </c>
      <c r="E229" t="s">
        <v>27</v>
      </c>
      <c r="F229" s="4">
        <v>966</v>
      </c>
      <c r="G229" s="5">
        <v>198</v>
      </c>
      <c r="H229" s="14">
        <v>16.73</v>
      </c>
      <c r="I229" s="14">
        <v>3312.54</v>
      </c>
      <c r="J229">
        <f>Data[[#This Row],[Amount]]-Data[[#This Row],[Cost]]</f>
        <v>-2346.54</v>
      </c>
    </row>
    <row r="230" spans="3:10" x14ac:dyDescent="0.25">
      <c r="C230" t="s">
        <v>5</v>
      </c>
      <c r="D230" t="s">
        <v>39</v>
      </c>
      <c r="E230" t="s">
        <v>18</v>
      </c>
      <c r="F230" s="4">
        <v>385</v>
      </c>
      <c r="G230" s="5">
        <v>249</v>
      </c>
      <c r="H230" s="14">
        <v>6.47</v>
      </c>
      <c r="I230" s="14">
        <v>1611.03</v>
      </c>
      <c r="J230">
        <f>Data[[#This Row],[Amount]]-Data[[#This Row],[Cost]]</f>
        <v>-1226.03</v>
      </c>
    </row>
    <row r="231" spans="3:10" x14ac:dyDescent="0.25">
      <c r="C231" t="s">
        <v>6</v>
      </c>
      <c r="D231" t="s">
        <v>34</v>
      </c>
      <c r="E231" t="s">
        <v>16</v>
      </c>
      <c r="F231" s="4">
        <v>2219</v>
      </c>
      <c r="G231" s="5">
        <v>75</v>
      </c>
      <c r="H231" s="14">
        <v>8.7899999999999991</v>
      </c>
      <c r="I231" s="14">
        <v>659.24999999999989</v>
      </c>
      <c r="J231">
        <f>Data[[#This Row],[Amount]]-Data[[#This Row],[Cost]]</f>
        <v>1559.75</v>
      </c>
    </row>
    <row r="232" spans="3:10" x14ac:dyDescent="0.25">
      <c r="C232" t="s">
        <v>9</v>
      </c>
      <c r="D232" t="s">
        <v>36</v>
      </c>
      <c r="E232" t="s">
        <v>32</v>
      </c>
      <c r="F232" s="4">
        <v>2954</v>
      </c>
      <c r="G232" s="5">
        <v>189</v>
      </c>
      <c r="H232" s="14">
        <v>8.65</v>
      </c>
      <c r="I232" s="14">
        <v>1634.8500000000001</v>
      </c>
      <c r="J232">
        <f>Data[[#This Row],[Amount]]-Data[[#This Row],[Cost]]</f>
        <v>1319.1499999999999</v>
      </c>
    </row>
    <row r="233" spans="3:10" x14ac:dyDescent="0.25">
      <c r="C233" t="s">
        <v>7</v>
      </c>
      <c r="D233" t="s">
        <v>36</v>
      </c>
      <c r="E233" t="s">
        <v>32</v>
      </c>
      <c r="F233" s="4">
        <v>280</v>
      </c>
      <c r="G233" s="5">
        <v>87</v>
      </c>
      <c r="H233" s="14">
        <v>8.65</v>
      </c>
      <c r="I233" s="14">
        <v>752.55000000000007</v>
      </c>
      <c r="J233">
        <f>Data[[#This Row],[Amount]]-Data[[#This Row],[Cost]]</f>
        <v>-472.55000000000007</v>
      </c>
    </row>
    <row r="234" spans="3:10" x14ac:dyDescent="0.25">
      <c r="C234" t="s">
        <v>41</v>
      </c>
      <c r="D234" t="s">
        <v>36</v>
      </c>
      <c r="E234" t="s">
        <v>30</v>
      </c>
      <c r="F234" s="4">
        <v>6118</v>
      </c>
      <c r="G234" s="5">
        <v>174</v>
      </c>
      <c r="H234" s="14">
        <v>14.49</v>
      </c>
      <c r="I234" s="14">
        <v>2521.2600000000002</v>
      </c>
      <c r="J234">
        <f>Data[[#This Row],[Amount]]-Data[[#This Row],[Cost]]</f>
        <v>3596.74</v>
      </c>
    </row>
    <row r="235" spans="3:10" x14ac:dyDescent="0.25">
      <c r="C235" t="s">
        <v>2</v>
      </c>
      <c r="D235" t="s">
        <v>39</v>
      </c>
      <c r="E235" t="s">
        <v>15</v>
      </c>
      <c r="F235" s="4">
        <v>4802</v>
      </c>
      <c r="G235" s="5">
        <v>36</v>
      </c>
      <c r="H235" s="14">
        <v>11.73</v>
      </c>
      <c r="I235" s="14">
        <v>422.28000000000003</v>
      </c>
      <c r="J235">
        <f>Data[[#This Row],[Amount]]-Data[[#This Row],[Cost]]</f>
        <v>4379.72</v>
      </c>
    </row>
    <row r="236" spans="3:10" x14ac:dyDescent="0.25">
      <c r="C236" t="s">
        <v>9</v>
      </c>
      <c r="D236" t="s">
        <v>38</v>
      </c>
      <c r="E236" t="s">
        <v>24</v>
      </c>
      <c r="F236" s="4">
        <v>4137</v>
      </c>
      <c r="G236" s="5">
        <v>60</v>
      </c>
      <c r="H236" s="14">
        <v>4.97</v>
      </c>
      <c r="I236" s="14">
        <v>298.2</v>
      </c>
      <c r="J236">
        <f>Data[[#This Row],[Amount]]-Data[[#This Row],[Cost]]</f>
        <v>3838.8</v>
      </c>
    </row>
    <row r="237" spans="3:10" x14ac:dyDescent="0.25">
      <c r="C237" t="s">
        <v>3</v>
      </c>
      <c r="D237" t="s">
        <v>35</v>
      </c>
      <c r="E237" t="s">
        <v>23</v>
      </c>
      <c r="F237" s="4">
        <v>2023</v>
      </c>
      <c r="G237" s="5">
        <v>78</v>
      </c>
      <c r="H237" s="14">
        <v>6.49</v>
      </c>
      <c r="I237" s="14">
        <v>506.22</v>
      </c>
      <c r="J237">
        <f>Data[[#This Row],[Amount]]-Data[[#This Row],[Cost]]</f>
        <v>1516.78</v>
      </c>
    </row>
    <row r="238" spans="3:10" x14ac:dyDescent="0.25">
      <c r="C238" t="s">
        <v>9</v>
      </c>
      <c r="D238" t="s">
        <v>36</v>
      </c>
      <c r="E238" t="s">
        <v>30</v>
      </c>
      <c r="F238" s="4">
        <v>9051</v>
      </c>
      <c r="G238" s="5">
        <v>57</v>
      </c>
      <c r="H238" s="14">
        <v>14.49</v>
      </c>
      <c r="I238" s="14">
        <v>825.93000000000006</v>
      </c>
      <c r="J238">
        <f>Data[[#This Row],[Amount]]-Data[[#This Row],[Cost]]</f>
        <v>8225.07</v>
      </c>
    </row>
    <row r="239" spans="3:10" x14ac:dyDescent="0.25">
      <c r="C239" t="s">
        <v>9</v>
      </c>
      <c r="D239" t="s">
        <v>37</v>
      </c>
      <c r="E239" t="s">
        <v>28</v>
      </c>
      <c r="F239" s="4">
        <v>2919</v>
      </c>
      <c r="G239" s="5">
        <v>45</v>
      </c>
      <c r="H239" s="14">
        <v>10.38</v>
      </c>
      <c r="I239" s="14">
        <v>467.1</v>
      </c>
      <c r="J239">
        <f>Data[[#This Row],[Amount]]-Data[[#This Row],[Cost]]</f>
        <v>2451.9</v>
      </c>
    </row>
    <row r="240" spans="3:10" x14ac:dyDescent="0.25">
      <c r="C240" t="s">
        <v>41</v>
      </c>
      <c r="D240" t="s">
        <v>38</v>
      </c>
      <c r="E240" t="s">
        <v>22</v>
      </c>
      <c r="F240" s="4">
        <v>5915</v>
      </c>
      <c r="G240" s="5">
        <v>3</v>
      </c>
      <c r="H240" s="14">
        <v>9.77</v>
      </c>
      <c r="I240" s="14">
        <v>29.31</v>
      </c>
      <c r="J240">
        <f>Data[[#This Row],[Amount]]-Data[[#This Row],[Cost]]</f>
        <v>5885.69</v>
      </c>
    </row>
    <row r="241" spans="3:10" x14ac:dyDescent="0.25">
      <c r="C241" t="s">
        <v>10</v>
      </c>
      <c r="D241" t="s">
        <v>35</v>
      </c>
      <c r="E241" t="s">
        <v>15</v>
      </c>
      <c r="F241" s="4">
        <v>2562</v>
      </c>
      <c r="G241" s="5">
        <v>6</v>
      </c>
      <c r="H241" s="14">
        <v>11.73</v>
      </c>
      <c r="I241" s="14">
        <v>70.38</v>
      </c>
      <c r="J241">
        <f>Data[[#This Row],[Amount]]-Data[[#This Row],[Cost]]</f>
        <v>2491.62</v>
      </c>
    </row>
    <row r="242" spans="3:10" x14ac:dyDescent="0.25">
      <c r="C242" t="s">
        <v>5</v>
      </c>
      <c r="D242" t="s">
        <v>37</v>
      </c>
      <c r="E242" t="s">
        <v>25</v>
      </c>
      <c r="F242" s="4">
        <v>8813</v>
      </c>
      <c r="G242" s="5">
        <v>21</v>
      </c>
      <c r="H242" s="14">
        <v>13.15</v>
      </c>
      <c r="I242" s="14">
        <v>276.15000000000003</v>
      </c>
      <c r="J242">
        <f>Data[[#This Row],[Amount]]-Data[[#This Row],[Cost]]</f>
        <v>8536.85</v>
      </c>
    </row>
    <row r="243" spans="3:10" x14ac:dyDescent="0.25">
      <c r="C243" t="s">
        <v>5</v>
      </c>
      <c r="D243" t="s">
        <v>36</v>
      </c>
      <c r="E243" t="s">
        <v>18</v>
      </c>
      <c r="F243" s="4">
        <v>6111</v>
      </c>
      <c r="G243" s="5">
        <v>3</v>
      </c>
      <c r="H243" s="14">
        <v>6.47</v>
      </c>
      <c r="I243" s="14">
        <v>19.41</v>
      </c>
      <c r="J243">
        <f>Data[[#This Row],[Amount]]-Data[[#This Row],[Cost]]</f>
        <v>6091.59</v>
      </c>
    </row>
    <row r="244" spans="3:10" x14ac:dyDescent="0.25">
      <c r="C244" t="s">
        <v>8</v>
      </c>
      <c r="D244" t="s">
        <v>34</v>
      </c>
      <c r="E244" t="s">
        <v>31</v>
      </c>
      <c r="F244" s="4">
        <v>3507</v>
      </c>
      <c r="G244" s="5">
        <v>288</v>
      </c>
      <c r="H244" s="14">
        <v>5.79</v>
      </c>
      <c r="I244" s="14">
        <v>1667.52</v>
      </c>
      <c r="J244">
        <f>Data[[#This Row],[Amount]]-Data[[#This Row],[Cost]]</f>
        <v>1839.48</v>
      </c>
    </row>
    <row r="245" spans="3:10" x14ac:dyDescent="0.25">
      <c r="C245" t="s">
        <v>6</v>
      </c>
      <c r="D245" t="s">
        <v>36</v>
      </c>
      <c r="E245" t="s">
        <v>13</v>
      </c>
      <c r="F245" s="4">
        <v>4319</v>
      </c>
      <c r="G245" s="5">
        <v>30</v>
      </c>
      <c r="H245" s="14">
        <v>9.33</v>
      </c>
      <c r="I245" s="14">
        <v>279.89999999999998</v>
      </c>
      <c r="J245">
        <f>Data[[#This Row],[Amount]]-Data[[#This Row],[Cost]]</f>
        <v>4039.1</v>
      </c>
    </row>
    <row r="246" spans="3:10" x14ac:dyDescent="0.25">
      <c r="C246" t="s">
        <v>40</v>
      </c>
      <c r="D246" t="s">
        <v>38</v>
      </c>
      <c r="E246" t="s">
        <v>26</v>
      </c>
      <c r="F246" s="4">
        <v>609</v>
      </c>
      <c r="G246" s="5">
        <v>87</v>
      </c>
      <c r="H246" s="14">
        <v>5.6</v>
      </c>
      <c r="I246" s="14">
        <v>487.2</v>
      </c>
      <c r="J246">
        <f>Data[[#This Row],[Amount]]-Data[[#This Row],[Cost]]</f>
        <v>121.80000000000001</v>
      </c>
    </row>
    <row r="247" spans="3:10" x14ac:dyDescent="0.25">
      <c r="C247" t="s">
        <v>40</v>
      </c>
      <c r="D247" t="s">
        <v>39</v>
      </c>
      <c r="E247" t="s">
        <v>27</v>
      </c>
      <c r="F247" s="4">
        <v>6370</v>
      </c>
      <c r="G247" s="5">
        <v>30</v>
      </c>
      <c r="H247" s="14">
        <v>16.73</v>
      </c>
      <c r="I247" s="14">
        <v>501.90000000000003</v>
      </c>
      <c r="J247">
        <f>Data[[#This Row],[Amount]]-Data[[#This Row],[Cost]]</f>
        <v>5868.1</v>
      </c>
    </row>
    <row r="248" spans="3:10" x14ac:dyDescent="0.25">
      <c r="C248" t="s">
        <v>5</v>
      </c>
      <c r="D248" t="s">
        <v>38</v>
      </c>
      <c r="E248" t="s">
        <v>19</v>
      </c>
      <c r="F248" s="4">
        <v>5474</v>
      </c>
      <c r="G248" s="5">
        <v>168</v>
      </c>
      <c r="H248" s="14">
        <v>7.64</v>
      </c>
      <c r="I248" s="14">
        <v>1283.52</v>
      </c>
      <c r="J248">
        <f>Data[[#This Row],[Amount]]-Data[[#This Row],[Cost]]</f>
        <v>4190.4799999999996</v>
      </c>
    </row>
    <row r="249" spans="3:10" x14ac:dyDescent="0.25">
      <c r="C249" t="s">
        <v>40</v>
      </c>
      <c r="D249" t="s">
        <v>36</v>
      </c>
      <c r="E249" t="s">
        <v>27</v>
      </c>
      <c r="F249" s="4">
        <v>3164</v>
      </c>
      <c r="G249" s="5">
        <v>306</v>
      </c>
      <c r="H249" s="14">
        <v>16.73</v>
      </c>
      <c r="I249" s="14">
        <v>5119.38</v>
      </c>
      <c r="J249">
        <f>Data[[#This Row],[Amount]]-Data[[#This Row],[Cost]]</f>
        <v>-1955.38</v>
      </c>
    </row>
    <row r="250" spans="3:10" x14ac:dyDescent="0.25">
      <c r="C250" t="s">
        <v>6</v>
      </c>
      <c r="D250" t="s">
        <v>35</v>
      </c>
      <c r="E250" t="s">
        <v>4</v>
      </c>
      <c r="F250" s="4">
        <v>1302</v>
      </c>
      <c r="G250" s="5">
        <v>402</v>
      </c>
      <c r="H250" s="14">
        <v>11.88</v>
      </c>
      <c r="I250" s="14">
        <v>4775.76</v>
      </c>
      <c r="J250">
        <f>Data[[#This Row],[Amount]]-Data[[#This Row],[Cost]]</f>
        <v>-3473.76</v>
      </c>
    </row>
    <row r="251" spans="3:10" x14ac:dyDescent="0.25">
      <c r="C251" t="s">
        <v>3</v>
      </c>
      <c r="D251" t="s">
        <v>37</v>
      </c>
      <c r="E251" t="s">
        <v>28</v>
      </c>
      <c r="F251" s="4">
        <v>7308</v>
      </c>
      <c r="G251" s="5">
        <v>327</v>
      </c>
      <c r="H251" s="14">
        <v>10.38</v>
      </c>
      <c r="I251" s="14">
        <v>3394.26</v>
      </c>
      <c r="J251">
        <f>Data[[#This Row],[Amount]]-Data[[#This Row],[Cost]]</f>
        <v>3913.74</v>
      </c>
    </row>
    <row r="252" spans="3:10" x14ac:dyDescent="0.25">
      <c r="C252" t="s">
        <v>40</v>
      </c>
      <c r="D252" t="s">
        <v>37</v>
      </c>
      <c r="E252" t="s">
        <v>27</v>
      </c>
      <c r="F252" s="4">
        <v>6132</v>
      </c>
      <c r="G252" s="5">
        <v>93</v>
      </c>
      <c r="H252" s="14">
        <v>16.73</v>
      </c>
      <c r="I252" s="14">
        <v>1555.89</v>
      </c>
      <c r="J252">
        <f>Data[[#This Row],[Amount]]-Data[[#This Row],[Cost]]</f>
        <v>4576.1099999999997</v>
      </c>
    </row>
    <row r="253" spans="3:10" x14ac:dyDescent="0.25">
      <c r="C253" t="s">
        <v>10</v>
      </c>
      <c r="D253" t="s">
        <v>35</v>
      </c>
      <c r="E253" t="s">
        <v>14</v>
      </c>
      <c r="F253" s="4">
        <v>3472</v>
      </c>
      <c r="G253" s="5">
        <v>96</v>
      </c>
      <c r="H253" s="14">
        <v>11.7</v>
      </c>
      <c r="I253" s="14">
        <v>1123.1999999999998</v>
      </c>
      <c r="J253">
        <f>Data[[#This Row],[Amount]]-Data[[#This Row],[Cost]]</f>
        <v>2348.8000000000002</v>
      </c>
    </row>
    <row r="254" spans="3:10" x14ac:dyDescent="0.25">
      <c r="C254" t="s">
        <v>8</v>
      </c>
      <c r="D254" t="s">
        <v>39</v>
      </c>
      <c r="E254" t="s">
        <v>18</v>
      </c>
      <c r="F254" s="4">
        <v>9660</v>
      </c>
      <c r="G254" s="5">
        <v>27</v>
      </c>
      <c r="H254" s="14">
        <v>6.47</v>
      </c>
      <c r="I254" s="14">
        <v>174.69</v>
      </c>
      <c r="J254">
        <f>Data[[#This Row],[Amount]]-Data[[#This Row],[Cost]]</f>
        <v>9485.31</v>
      </c>
    </row>
    <row r="255" spans="3:10" x14ac:dyDescent="0.25">
      <c r="C255" t="s">
        <v>9</v>
      </c>
      <c r="D255" t="s">
        <v>38</v>
      </c>
      <c r="E255" t="s">
        <v>26</v>
      </c>
      <c r="F255" s="4">
        <v>2436</v>
      </c>
      <c r="G255" s="5">
        <v>99</v>
      </c>
      <c r="H255" s="14">
        <v>5.6</v>
      </c>
      <c r="I255" s="14">
        <v>554.4</v>
      </c>
      <c r="J255">
        <f>Data[[#This Row],[Amount]]-Data[[#This Row],[Cost]]</f>
        <v>1881.6</v>
      </c>
    </row>
    <row r="256" spans="3:10" x14ac:dyDescent="0.25">
      <c r="C256" t="s">
        <v>9</v>
      </c>
      <c r="D256" t="s">
        <v>38</v>
      </c>
      <c r="E256" t="s">
        <v>33</v>
      </c>
      <c r="F256" s="4">
        <v>9506</v>
      </c>
      <c r="G256" s="5">
        <v>87</v>
      </c>
      <c r="H256" s="14">
        <v>12.37</v>
      </c>
      <c r="I256" s="14">
        <v>1076.1899999999998</v>
      </c>
      <c r="J256">
        <f>Data[[#This Row],[Amount]]-Data[[#This Row],[Cost]]</f>
        <v>8429.81</v>
      </c>
    </row>
    <row r="257" spans="3:10" x14ac:dyDescent="0.25">
      <c r="C257" t="s">
        <v>10</v>
      </c>
      <c r="D257" t="s">
        <v>37</v>
      </c>
      <c r="E257" t="s">
        <v>21</v>
      </c>
      <c r="F257" s="4">
        <v>245</v>
      </c>
      <c r="G257" s="5">
        <v>288</v>
      </c>
      <c r="H257" s="14">
        <v>9</v>
      </c>
      <c r="I257" s="14">
        <v>2592</v>
      </c>
      <c r="J257">
        <f>Data[[#This Row],[Amount]]-Data[[#This Row],[Cost]]</f>
        <v>-2347</v>
      </c>
    </row>
    <row r="258" spans="3:10" x14ac:dyDescent="0.25">
      <c r="C258" t="s">
        <v>8</v>
      </c>
      <c r="D258" t="s">
        <v>35</v>
      </c>
      <c r="E258" t="s">
        <v>20</v>
      </c>
      <c r="F258" s="4">
        <v>2702</v>
      </c>
      <c r="G258" s="5">
        <v>363</v>
      </c>
      <c r="H258" s="14">
        <v>10.62</v>
      </c>
      <c r="I258" s="14">
        <v>3855.0599999999995</v>
      </c>
      <c r="J258">
        <f>Data[[#This Row],[Amount]]-Data[[#This Row],[Cost]]</f>
        <v>-1153.0599999999995</v>
      </c>
    </row>
    <row r="259" spans="3:10" x14ac:dyDescent="0.25">
      <c r="C259" t="s">
        <v>10</v>
      </c>
      <c r="D259" t="s">
        <v>34</v>
      </c>
      <c r="E259" t="s">
        <v>17</v>
      </c>
      <c r="F259" s="4">
        <v>700</v>
      </c>
      <c r="G259" s="5">
        <v>87</v>
      </c>
      <c r="H259" s="14">
        <v>3.11</v>
      </c>
      <c r="I259" s="14">
        <v>270.57</v>
      </c>
      <c r="J259">
        <f>Data[[#This Row],[Amount]]-Data[[#This Row],[Cost]]</f>
        <v>429.43</v>
      </c>
    </row>
    <row r="260" spans="3:10" x14ac:dyDescent="0.25">
      <c r="C260" t="s">
        <v>6</v>
      </c>
      <c r="D260" t="s">
        <v>34</v>
      </c>
      <c r="E260" t="s">
        <v>17</v>
      </c>
      <c r="F260" s="4">
        <v>3759</v>
      </c>
      <c r="G260" s="5">
        <v>150</v>
      </c>
      <c r="H260" s="14">
        <v>3.11</v>
      </c>
      <c r="I260" s="14">
        <v>466.5</v>
      </c>
      <c r="J260">
        <f>Data[[#This Row],[Amount]]-Data[[#This Row],[Cost]]</f>
        <v>3292.5</v>
      </c>
    </row>
    <row r="261" spans="3:10" x14ac:dyDescent="0.25">
      <c r="C261" t="s">
        <v>2</v>
      </c>
      <c r="D261" t="s">
        <v>35</v>
      </c>
      <c r="E261" t="s">
        <v>17</v>
      </c>
      <c r="F261" s="4">
        <v>1589</v>
      </c>
      <c r="G261" s="5">
        <v>303</v>
      </c>
      <c r="H261" s="14">
        <v>3.11</v>
      </c>
      <c r="I261" s="14">
        <v>942.32999999999993</v>
      </c>
      <c r="J261">
        <f>Data[[#This Row],[Amount]]-Data[[#This Row],[Cost]]</f>
        <v>646.67000000000007</v>
      </c>
    </row>
    <row r="262" spans="3:10" x14ac:dyDescent="0.25">
      <c r="C262" t="s">
        <v>7</v>
      </c>
      <c r="D262" t="s">
        <v>35</v>
      </c>
      <c r="E262" t="s">
        <v>28</v>
      </c>
      <c r="F262" s="4">
        <v>5194</v>
      </c>
      <c r="G262" s="5">
        <v>288</v>
      </c>
      <c r="H262" s="14">
        <v>10.38</v>
      </c>
      <c r="I262" s="14">
        <v>2989.44</v>
      </c>
      <c r="J262">
        <f>Data[[#This Row],[Amount]]-Data[[#This Row],[Cost]]</f>
        <v>2204.56</v>
      </c>
    </row>
    <row r="263" spans="3:10" x14ac:dyDescent="0.25">
      <c r="C263" t="s">
        <v>10</v>
      </c>
      <c r="D263" t="s">
        <v>36</v>
      </c>
      <c r="E263" t="s">
        <v>13</v>
      </c>
      <c r="F263" s="4">
        <v>945</v>
      </c>
      <c r="G263" s="5">
        <v>75</v>
      </c>
      <c r="H263" s="14">
        <v>9.33</v>
      </c>
      <c r="I263" s="14">
        <v>699.75</v>
      </c>
      <c r="J263">
        <f>Data[[#This Row],[Amount]]-Data[[#This Row],[Cost]]</f>
        <v>245.25</v>
      </c>
    </row>
    <row r="264" spans="3:10" x14ac:dyDescent="0.25">
      <c r="C264" t="s">
        <v>40</v>
      </c>
      <c r="D264" t="s">
        <v>38</v>
      </c>
      <c r="E264" t="s">
        <v>31</v>
      </c>
      <c r="F264" s="4">
        <v>1988</v>
      </c>
      <c r="G264" s="5">
        <v>39</v>
      </c>
      <c r="H264" s="14">
        <v>5.79</v>
      </c>
      <c r="I264" s="14">
        <v>225.81</v>
      </c>
      <c r="J264">
        <f>Data[[#This Row],[Amount]]-Data[[#This Row],[Cost]]</f>
        <v>1762.19</v>
      </c>
    </row>
    <row r="265" spans="3:10" x14ac:dyDescent="0.25">
      <c r="C265" t="s">
        <v>6</v>
      </c>
      <c r="D265" t="s">
        <v>34</v>
      </c>
      <c r="E265" t="s">
        <v>32</v>
      </c>
      <c r="F265" s="4">
        <v>6734</v>
      </c>
      <c r="G265" s="5">
        <v>123</v>
      </c>
      <c r="H265" s="14">
        <v>8.65</v>
      </c>
      <c r="I265" s="14">
        <v>1063.95</v>
      </c>
      <c r="J265">
        <f>Data[[#This Row],[Amount]]-Data[[#This Row],[Cost]]</f>
        <v>5670.05</v>
      </c>
    </row>
    <row r="266" spans="3:10" x14ac:dyDescent="0.25">
      <c r="C266" t="s">
        <v>40</v>
      </c>
      <c r="D266" t="s">
        <v>36</v>
      </c>
      <c r="E266" t="s">
        <v>4</v>
      </c>
      <c r="F266" s="4">
        <v>217</v>
      </c>
      <c r="G266" s="5">
        <v>36</v>
      </c>
      <c r="H266" s="14">
        <v>11.88</v>
      </c>
      <c r="I266" s="14">
        <v>427.68</v>
      </c>
      <c r="J266">
        <f>Data[[#This Row],[Amount]]-Data[[#This Row],[Cost]]</f>
        <v>-210.68</v>
      </c>
    </row>
    <row r="267" spans="3:10" x14ac:dyDescent="0.25">
      <c r="C267" t="s">
        <v>5</v>
      </c>
      <c r="D267" t="s">
        <v>34</v>
      </c>
      <c r="E267" t="s">
        <v>22</v>
      </c>
      <c r="F267" s="4">
        <v>6279</v>
      </c>
      <c r="G267" s="5">
        <v>237</v>
      </c>
      <c r="H267" s="14">
        <v>9.77</v>
      </c>
      <c r="I267" s="14">
        <v>2315.4899999999998</v>
      </c>
      <c r="J267">
        <f>Data[[#This Row],[Amount]]-Data[[#This Row],[Cost]]</f>
        <v>3963.51</v>
      </c>
    </row>
    <row r="268" spans="3:10" x14ac:dyDescent="0.25">
      <c r="C268" t="s">
        <v>40</v>
      </c>
      <c r="D268" t="s">
        <v>36</v>
      </c>
      <c r="E268" t="s">
        <v>13</v>
      </c>
      <c r="F268" s="4">
        <v>4424</v>
      </c>
      <c r="G268" s="5">
        <v>201</v>
      </c>
      <c r="H268" s="14">
        <v>9.33</v>
      </c>
      <c r="I268" s="14">
        <v>1875.33</v>
      </c>
      <c r="J268">
        <f>Data[[#This Row],[Amount]]-Data[[#This Row],[Cost]]</f>
        <v>2548.67</v>
      </c>
    </row>
    <row r="269" spans="3:10" x14ac:dyDescent="0.25">
      <c r="C269" t="s">
        <v>2</v>
      </c>
      <c r="D269" t="s">
        <v>36</v>
      </c>
      <c r="E269" t="s">
        <v>17</v>
      </c>
      <c r="F269" s="4">
        <v>189</v>
      </c>
      <c r="G269" s="5">
        <v>48</v>
      </c>
      <c r="H269" s="14">
        <v>3.11</v>
      </c>
      <c r="I269" s="14">
        <v>149.28</v>
      </c>
      <c r="J269">
        <f>Data[[#This Row],[Amount]]-Data[[#This Row],[Cost]]</f>
        <v>39.72</v>
      </c>
    </row>
    <row r="270" spans="3:10" x14ac:dyDescent="0.25">
      <c r="C270" t="s">
        <v>5</v>
      </c>
      <c r="D270" t="s">
        <v>35</v>
      </c>
      <c r="E270" t="s">
        <v>22</v>
      </c>
      <c r="F270" s="4">
        <v>490</v>
      </c>
      <c r="G270" s="5">
        <v>84</v>
      </c>
      <c r="H270" s="14">
        <v>9.77</v>
      </c>
      <c r="I270" s="14">
        <v>820.68</v>
      </c>
      <c r="J270">
        <f>Data[[#This Row],[Amount]]-Data[[#This Row],[Cost]]</f>
        <v>-330.67999999999995</v>
      </c>
    </row>
    <row r="271" spans="3:10" x14ac:dyDescent="0.25">
      <c r="C271" t="s">
        <v>8</v>
      </c>
      <c r="D271" t="s">
        <v>37</v>
      </c>
      <c r="E271" t="s">
        <v>21</v>
      </c>
      <c r="F271" s="4">
        <v>434</v>
      </c>
      <c r="G271" s="5">
        <v>87</v>
      </c>
      <c r="H271" s="14">
        <v>9</v>
      </c>
      <c r="I271" s="14">
        <v>783</v>
      </c>
      <c r="J271">
        <f>Data[[#This Row],[Amount]]-Data[[#This Row],[Cost]]</f>
        <v>-349</v>
      </c>
    </row>
    <row r="272" spans="3:10" x14ac:dyDescent="0.25">
      <c r="C272" t="s">
        <v>7</v>
      </c>
      <c r="D272" t="s">
        <v>38</v>
      </c>
      <c r="E272" t="s">
        <v>30</v>
      </c>
      <c r="F272" s="4">
        <v>10129</v>
      </c>
      <c r="G272" s="5">
        <v>312</v>
      </c>
      <c r="H272" s="14">
        <v>14.49</v>
      </c>
      <c r="I272" s="14">
        <v>4520.88</v>
      </c>
      <c r="J272">
        <f>Data[[#This Row],[Amount]]-Data[[#This Row],[Cost]]</f>
        <v>5608.12</v>
      </c>
    </row>
    <row r="273" spans="3:10" x14ac:dyDescent="0.25">
      <c r="C273" t="s">
        <v>3</v>
      </c>
      <c r="D273" t="s">
        <v>39</v>
      </c>
      <c r="E273" t="s">
        <v>28</v>
      </c>
      <c r="F273" s="4">
        <v>1652</v>
      </c>
      <c r="G273" s="5">
        <v>102</v>
      </c>
      <c r="H273" s="14">
        <v>10.38</v>
      </c>
      <c r="I273" s="14">
        <v>1058.76</v>
      </c>
      <c r="J273">
        <f>Data[[#This Row],[Amount]]-Data[[#This Row],[Cost]]</f>
        <v>593.24</v>
      </c>
    </row>
    <row r="274" spans="3:10" x14ac:dyDescent="0.25">
      <c r="C274" t="s">
        <v>8</v>
      </c>
      <c r="D274" t="s">
        <v>38</v>
      </c>
      <c r="E274" t="s">
        <v>21</v>
      </c>
      <c r="F274" s="4">
        <v>6433</v>
      </c>
      <c r="G274" s="5">
        <v>78</v>
      </c>
      <c r="H274" s="14">
        <v>9</v>
      </c>
      <c r="I274" s="14">
        <v>702</v>
      </c>
      <c r="J274">
        <f>Data[[#This Row],[Amount]]-Data[[#This Row],[Cost]]</f>
        <v>5731</v>
      </c>
    </row>
    <row r="275" spans="3:10" x14ac:dyDescent="0.25">
      <c r="C275" t="s">
        <v>3</v>
      </c>
      <c r="D275" t="s">
        <v>34</v>
      </c>
      <c r="E275" t="s">
        <v>23</v>
      </c>
      <c r="F275" s="4">
        <v>2212</v>
      </c>
      <c r="G275" s="5">
        <v>117</v>
      </c>
      <c r="H275" s="14">
        <v>6.49</v>
      </c>
      <c r="I275" s="14">
        <v>759.33</v>
      </c>
      <c r="J275">
        <f>Data[[#This Row],[Amount]]-Data[[#This Row],[Cost]]</f>
        <v>1452.67</v>
      </c>
    </row>
    <row r="276" spans="3:10" x14ac:dyDescent="0.25">
      <c r="C276" t="s">
        <v>41</v>
      </c>
      <c r="D276" t="s">
        <v>35</v>
      </c>
      <c r="E276" t="s">
        <v>19</v>
      </c>
      <c r="F276" s="4">
        <v>609</v>
      </c>
      <c r="G276" s="5">
        <v>99</v>
      </c>
      <c r="H276" s="14">
        <v>7.64</v>
      </c>
      <c r="I276" s="14">
        <v>756.36</v>
      </c>
      <c r="J276">
        <f>Data[[#This Row],[Amount]]-Data[[#This Row],[Cost]]</f>
        <v>-147.36000000000001</v>
      </c>
    </row>
    <row r="277" spans="3:10" x14ac:dyDescent="0.25">
      <c r="C277" t="s">
        <v>40</v>
      </c>
      <c r="D277" t="s">
        <v>35</v>
      </c>
      <c r="E277" t="s">
        <v>24</v>
      </c>
      <c r="F277" s="4">
        <v>1638</v>
      </c>
      <c r="G277" s="5">
        <v>48</v>
      </c>
      <c r="H277" s="14">
        <v>4.97</v>
      </c>
      <c r="I277" s="14">
        <v>238.56</v>
      </c>
      <c r="J277">
        <f>Data[[#This Row],[Amount]]-Data[[#This Row],[Cost]]</f>
        <v>1399.44</v>
      </c>
    </row>
    <row r="278" spans="3:10" x14ac:dyDescent="0.25">
      <c r="C278" t="s">
        <v>7</v>
      </c>
      <c r="D278" t="s">
        <v>34</v>
      </c>
      <c r="E278" t="s">
        <v>15</v>
      </c>
      <c r="F278" s="4">
        <v>3829</v>
      </c>
      <c r="G278" s="5">
        <v>24</v>
      </c>
      <c r="H278" s="14">
        <v>11.73</v>
      </c>
      <c r="I278" s="14">
        <v>281.52</v>
      </c>
      <c r="J278">
        <f>Data[[#This Row],[Amount]]-Data[[#This Row],[Cost]]</f>
        <v>3547.48</v>
      </c>
    </row>
    <row r="279" spans="3:10" x14ac:dyDescent="0.25">
      <c r="C279" t="s">
        <v>40</v>
      </c>
      <c r="D279" t="s">
        <v>39</v>
      </c>
      <c r="E279" t="s">
        <v>15</v>
      </c>
      <c r="F279" s="4">
        <v>5775</v>
      </c>
      <c r="G279" s="5">
        <v>42</v>
      </c>
      <c r="H279" s="14">
        <v>11.73</v>
      </c>
      <c r="I279" s="14">
        <v>492.66</v>
      </c>
      <c r="J279">
        <f>Data[[#This Row],[Amount]]-Data[[#This Row],[Cost]]</f>
        <v>5282.34</v>
      </c>
    </row>
    <row r="280" spans="3:10" x14ac:dyDescent="0.25">
      <c r="C280" t="s">
        <v>6</v>
      </c>
      <c r="D280" t="s">
        <v>35</v>
      </c>
      <c r="E280" t="s">
        <v>20</v>
      </c>
      <c r="F280" s="4">
        <v>1071</v>
      </c>
      <c r="G280" s="5">
        <v>270</v>
      </c>
      <c r="H280" s="14">
        <v>10.62</v>
      </c>
      <c r="I280" s="14">
        <v>2867.3999999999996</v>
      </c>
      <c r="J280">
        <f>Data[[#This Row],[Amount]]-Data[[#This Row],[Cost]]</f>
        <v>-1796.3999999999996</v>
      </c>
    </row>
    <row r="281" spans="3:10" x14ac:dyDescent="0.25">
      <c r="C281" t="s">
        <v>8</v>
      </c>
      <c r="D281" t="s">
        <v>36</v>
      </c>
      <c r="E281" t="s">
        <v>23</v>
      </c>
      <c r="F281" s="4">
        <v>5019</v>
      </c>
      <c r="G281" s="5">
        <v>150</v>
      </c>
      <c r="H281" s="14">
        <v>6.49</v>
      </c>
      <c r="I281" s="14">
        <v>973.5</v>
      </c>
      <c r="J281">
        <f>Data[[#This Row],[Amount]]-Data[[#This Row],[Cost]]</f>
        <v>4045.5</v>
      </c>
    </row>
    <row r="282" spans="3:10" x14ac:dyDescent="0.25">
      <c r="C282" t="s">
        <v>2</v>
      </c>
      <c r="D282" t="s">
        <v>37</v>
      </c>
      <c r="E282" t="s">
        <v>15</v>
      </c>
      <c r="F282" s="4">
        <v>2863</v>
      </c>
      <c r="G282" s="5">
        <v>42</v>
      </c>
      <c r="H282" s="14">
        <v>11.73</v>
      </c>
      <c r="I282" s="14">
        <v>492.66</v>
      </c>
      <c r="J282">
        <f>Data[[#This Row],[Amount]]-Data[[#This Row],[Cost]]</f>
        <v>2370.34</v>
      </c>
    </row>
    <row r="283" spans="3:10" x14ac:dyDescent="0.25">
      <c r="C283" t="s">
        <v>40</v>
      </c>
      <c r="D283" t="s">
        <v>35</v>
      </c>
      <c r="E283" t="s">
        <v>29</v>
      </c>
      <c r="F283" s="4">
        <v>1617</v>
      </c>
      <c r="G283" s="5">
        <v>126</v>
      </c>
      <c r="H283" s="14">
        <v>7.16</v>
      </c>
      <c r="I283" s="14">
        <v>902.16</v>
      </c>
      <c r="J283">
        <f>Data[[#This Row],[Amount]]-Data[[#This Row],[Cost]]</f>
        <v>714.84</v>
      </c>
    </row>
    <row r="284" spans="3:10" x14ac:dyDescent="0.25">
      <c r="C284" t="s">
        <v>6</v>
      </c>
      <c r="D284" t="s">
        <v>37</v>
      </c>
      <c r="E284" t="s">
        <v>26</v>
      </c>
      <c r="F284" s="4">
        <v>6818</v>
      </c>
      <c r="G284" s="5">
        <v>6</v>
      </c>
      <c r="H284" s="14">
        <v>5.6</v>
      </c>
      <c r="I284" s="14">
        <v>33.599999999999994</v>
      </c>
      <c r="J284">
        <f>Data[[#This Row],[Amount]]-Data[[#This Row],[Cost]]</f>
        <v>6784.4</v>
      </c>
    </row>
    <row r="285" spans="3:10" x14ac:dyDescent="0.25">
      <c r="C285" t="s">
        <v>3</v>
      </c>
      <c r="D285" t="s">
        <v>35</v>
      </c>
      <c r="E285" t="s">
        <v>15</v>
      </c>
      <c r="F285" s="4">
        <v>6657</v>
      </c>
      <c r="G285" s="5">
        <v>276</v>
      </c>
      <c r="H285" s="14">
        <v>11.73</v>
      </c>
      <c r="I285" s="14">
        <v>3237.48</v>
      </c>
      <c r="J285">
        <f>Data[[#This Row],[Amount]]-Data[[#This Row],[Cost]]</f>
        <v>3419.52</v>
      </c>
    </row>
    <row r="286" spans="3:10" x14ac:dyDescent="0.25">
      <c r="C286" t="s">
        <v>3</v>
      </c>
      <c r="D286" t="s">
        <v>34</v>
      </c>
      <c r="E286" t="s">
        <v>17</v>
      </c>
      <c r="F286" s="4">
        <v>2919</v>
      </c>
      <c r="G286" s="5">
        <v>93</v>
      </c>
      <c r="H286" s="14">
        <v>3.11</v>
      </c>
      <c r="I286" s="14">
        <v>289.22999999999996</v>
      </c>
      <c r="J286">
        <f>Data[[#This Row],[Amount]]-Data[[#This Row],[Cost]]</f>
        <v>2629.77</v>
      </c>
    </row>
    <row r="287" spans="3:10" x14ac:dyDescent="0.25">
      <c r="C287" t="s">
        <v>2</v>
      </c>
      <c r="D287" t="s">
        <v>36</v>
      </c>
      <c r="E287" t="s">
        <v>31</v>
      </c>
      <c r="F287" s="4">
        <v>3094</v>
      </c>
      <c r="G287" s="5">
        <v>246</v>
      </c>
      <c r="H287" s="14">
        <v>5.79</v>
      </c>
      <c r="I287" s="14">
        <v>1424.34</v>
      </c>
      <c r="J287">
        <f>Data[[#This Row],[Amount]]-Data[[#This Row],[Cost]]</f>
        <v>1669.66</v>
      </c>
    </row>
    <row r="288" spans="3:10" x14ac:dyDescent="0.25">
      <c r="C288" t="s">
        <v>6</v>
      </c>
      <c r="D288" t="s">
        <v>39</v>
      </c>
      <c r="E288" t="s">
        <v>24</v>
      </c>
      <c r="F288" s="4">
        <v>2989</v>
      </c>
      <c r="G288" s="5">
        <v>3</v>
      </c>
      <c r="H288" s="14">
        <v>4.97</v>
      </c>
      <c r="I288" s="14">
        <v>14.91</v>
      </c>
      <c r="J288">
        <f>Data[[#This Row],[Amount]]-Data[[#This Row],[Cost]]</f>
        <v>2974.09</v>
      </c>
    </row>
    <row r="289" spans="3:10" x14ac:dyDescent="0.25">
      <c r="C289" t="s">
        <v>8</v>
      </c>
      <c r="D289" t="s">
        <v>38</v>
      </c>
      <c r="E289" t="s">
        <v>27</v>
      </c>
      <c r="F289" s="4">
        <v>2268</v>
      </c>
      <c r="G289" s="5">
        <v>63</v>
      </c>
      <c r="H289" s="14">
        <v>16.73</v>
      </c>
      <c r="I289" s="14">
        <v>1053.99</v>
      </c>
      <c r="J289">
        <f>Data[[#This Row],[Amount]]-Data[[#This Row],[Cost]]</f>
        <v>1214.01</v>
      </c>
    </row>
    <row r="290" spans="3:10" x14ac:dyDescent="0.25">
      <c r="C290" t="s">
        <v>5</v>
      </c>
      <c r="D290" t="s">
        <v>35</v>
      </c>
      <c r="E290" t="s">
        <v>31</v>
      </c>
      <c r="F290" s="4">
        <v>4753</v>
      </c>
      <c r="G290" s="5">
        <v>246</v>
      </c>
      <c r="H290" s="14">
        <v>5.79</v>
      </c>
      <c r="I290" s="14">
        <v>1424.34</v>
      </c>
      <c r="J290">
        <f>Data[[#This Row],[Amount]]-Data[[#This Row],[Cost]]</f>
        <v>3328.66</v>
      </c>
    </row>
    <row r="291" spans="3:10" x14ac:dyDescent="0.25">
      <c r="C291" t="s">
        <v>2</v>
      </c>
      <c r="D291" t="s">
        <v>34</v>
      </c>
      <c r="E291" t="s">
        <v>19</v>
      </c>
      <c r="F291" s="4">
        <v>7511</v>
      </c>
      <c r="G291" s="5">
        <v>120</v>
      </c>
      <c r="H291" s="14">
        <v>7.64</v>
      </c>
      <c r="I291" s="14">
        <v>916.8</v>
      </c>
      <c r="J291">
        <f>Data[[#This Row],[Amount]]-Data[[#This Row],[Cost]]</f>
        <v>6594.2</v>
      </c>
    </row>
    <row r="292" spans="3:10" x14ac:dyDescent="0.25">
      <c r="C292" t="s">
        <v>2</v>
      </c>
      <c r="D292" t="s">
        <v>38</v>
      </c>
      <c r="E292" t="s">
        <v>31</v>
      </c>
      <c r="F292" s="4">
        <v>4326</v>
      </c>
      <c r="G292" s="5">
        <v>348</v>
      </c>
      <c r="H292" s="14">
        <v>5.79</v>
      </c>
      <c r="I292" s="14">
        <v>2014.92</v>
      </c>
      <c r="J292">
        <f>Data[[#This Row],[Amount]]-Data[[#This Row],[Cost]]</f>
        <v>2311.08</v>
      </c>
    </row>
    <row r="293" spans="3:10" x14ac:dyDescent="0.25">
      <c r="C293" t="s">
        <v>41</v>
      </c>
      <c r="D293" t="s">
        <v>34</v>
      </c>
      <c r="E293" t="s">
        <v>23</v>
      </c>
      <c r="F293" s="4">
        <v>4935</v>
      </c>
      <c r="G293" s="5">
        <v>126</v>
      </c>
      <c r="H293" s="14">
        <v>6.49</v>
      </c>
      <c r="I293" s="14">
        <v>817.74</v>
      </c>
      <c r="J293">
        <f>Data[[#This Row],[Amount]]-Data[[#This Row],[Cost]]</f>
        <v>4117.26</v>
      </c>
    </row>
    <row r="294" spans="3:10" x14ac:dyDescent="0.25">
      <c r="C294" t="s">
        <v>6</v>
      </c>
      <c r="D294" t="s">
        <v>35</v>
      </c>
      <c r="E294" t="s">
        <v>30</v>
      </c>
      <c r="F294" s="4">
        <v>4781</v>
      </c>
      <c r="G294" s="5">
        <v>123</v>
      </c>
      <c r="H294" s="14">
        <v>14.49</v>
      </c>
      <c r="I294" s="14">
        <v>1782.27</v>
      </c>
      <c r="J294">
        <f>Data[[#This Row],[Amount]]-Data[[#This Row],[Cost]]</f>
        <v>2998.73</v>
      </c>
    </row>
    <row r="295" spans="3:10" x14ac:dyDescent="0.25">
      <c r="C295" t="s">
        <v>5</v>
      </c>
      <c r="D295" t="s">
        <v>38</v>
      </c>
      <c r="E295" t="s">
        <v>25</v>
      </c>
      <c r="F295" s="4">
        <v>7483</v>
      </c>
      <c r="G295" s="5">
        <v>45</v>
      </c>
      <c r="H295" s="14">
        <v>13.15</v>
      </c>
      <c r="I295" s="14">
        <v>591.75</v>
      </c>
      <c r="J295">
        <f>Data[[#This Row],[Amount]]-Data[[#This Row],[Cost]]</f>
        <v>6891.25</v>
      </c>
    </row>
    <row r="296" spans="3:10" x14ac:dyDescent="0.25">
      <c r="C296" t="s">
        <v>10</v>
      </c>
      <c r="D296" t="s">
        <v>38</v>
      </c>
      <c r="E296" t="s">
        <v>4</v>
      </c>
      <c r="F296" s="4">
        <v>6860</v>
      </c>
      <c r="G296" s="5">
        <v>126</v>
      </c>
      <c r="H296" s="14">
        <v>11.88</v>
      </c>
      <c r="I296" s="14">
        <v>1496.88</v>
      </c>
      <c r="J296">
        <f>Data[[#This Row],[Amount]]-Data[[#This Row],[Cost]]</f>
        <v>5363.12</v>
      </c>
    </row>
    <row r="297" spans="3:10" x14ac:dyDescent="0.25">
      <c r="C297" t="s">
        <v>40</v>
      </c>
      <c r="D297" t="s">
        <v>37</v>
      </c>
      <c r="E297" t="s">
        <v>29</v>
      </c>
      <c r="F297" s="4">
        <v>9002</v>
      </c>
      <c r="G297" s="5">
        <v>72</v>
      </c>
      <c r="H297" s="14">
        <v>7.16</v>
      </c>
      <c r="I297" s="14">
        <v>515.52</v>
      </c>
      <c r="J297">
        <f>Data[[#This Row],[Amount]]-Data[[#This Row],[Cost]]</f>
        <v>8486.48</v>
      </c>
    </row>
    <row r="298" spans="3:10" x14ac:dyDescent="0.25">
      <c r="C298" t="s">
        <v>6</v>
      </c>
      <c r="D298" t="s">
        <v>36</v>
      </c>
      <c r="E298" t="s">
        <v>29</v>
      </c>
      <c r="F298" s="4">
        <v>1400</v>
      </c>
      <c r="G298" s="5">
        <v>135</v>
      </c>
      <c r="H298" s="14">
        <v>7.16</v>
      </c>
      <c r="I298" s="14">
        <v>966.6</v>
      </c>
      <c r="J298">
        <f>Data[[#This Row],[Amount]]-Data[[#This Row],[Cost]]</f>
        <v>433.4</v>
      </c>
    </row>
    <row r="299" spans="3:10" x14ac:dyDescent="0.25">
      <c r="C299" t="s">
        <v>10</v>
      </c>
      <c r="D299" t="s">
        <v>34</v>
      </c>
      <c r="E299" t="s">
        <v>22</v>
      </c>
      <c r="F299" s="4">
        <v>4053</v>
      </c>
      <c r="G299" s="5">
        <v>24</v>
      </c>
      <c r="H299" s="14">
        <v>9.77</v>
      </c>
      <c r="I299" s="14">
        <v>234.48</v>
      </c>
      <c r="J299">
        <f>Data[[#This Row],[Amount]]-Data[[#This Row],[Cost]]</f>
        <v>3818.52</v>
      </c>
    </row>
    <row r="300" spans="3:10" x14ac:dyDescent="0.25">
      <c r="C300" t="s">
        <v>7</v>
      </c>
      <c r="D300" t="s">
        <v>36</v>
      </c>
      <c r="E300" t="s">
        <v>31</v>
      </c>
      <c r="F300" s="4">
        <v>2149</v>
      </c>
      <c r="G300" s="5">
        <v>117</v>
      </c>
      <c r="H300" s="14">
        <v>5.79</v>
      </c>
      <c r="I300" s="14">
        <v>677.43</v>
      </c>
      <c r="J300">
        <f>Data[[#This Row],[Amount]]-Data[[#This Row],[Cost]]</f>
        <v>1471.5700000000002</v>
      </c>
    </row>
    <row r="301" spans="3:10" x14ac:dyDescent="0.25">
      <c r="C301" t="s">
        <v>3</v>
      </c>
      <c r="D301" t="s">
        <v>39</v>
      </c>
      <c r="E301" t="s">
        <v>29</v>
      </c>
      <c r="F301" s="4">
        <v>3640</v>
      </c>
      <c r="G301" s="5">
        <v>51</v>
      </c>
      <c r="H301" s="14">
        <v>7.16</v>
      </c>
      <c r="I301" s="14">
        <v>365.16</v>
      </c>
      <c r="J301">
        <f>Data[[#This Row],[Amount]]-Data[[#This Row],[Cost]]</f>
        <v>3274.84</v>
      </c>
    </row>
    <row r="302" spans="3:10" x14ac:dyDescent="0.25">
      <c r="C302" t="s">
        <v>2</v>
      </c>
      <c r="D302" t="s">
        <v>39</v>
      </c>
      <c r="E302" t="s">
        <v>23</v>
      </c>
      <c r="F302" s="4">
        <v>630</v>
      </c>
      <c r="G302" s="5">
        <v>36</v>
      </c>
      <c r="H302" s="14">
        <v>6.49</v>
      </c>
      <c r="I302" s="14">
        <v>233.64000000000001</v>
      </c>
      <c r="J302">
        <f>Data[[#This Row],[Amount]]-Data[[#This Row],[Cost]]</f>
        <v>396.36</v>
      </c>
    </row>
    <row r="303" spans="3:10" x14ac:dyDescent="0.25">
      <c r="C303" t="s">
        <v>9</v>
      </c>
      <c r="D303" t="s">
        <v>35</v>
      </c>
      <c r="E303" t="s">
        <v>27</v>
      </c>
      <c r="F303" s="4">
        <v>2429</v>
      </c>
      <c r="G303" s="5">
        <v>144</v>
      </c>
      <c r="H303" s="14">
        <v>16.73</v>
      </c>
      <c r="I303" s="14">
        <v>2409.12</v>
      </c>
      <c r="J303">
        <f>Data[[#This Row],[Amount]]-Data[[#This Row],[Cost]]</f>
        <v>19.880000000000109</v>
      </c>
    </row>
    <row r="304" spans="3:10" x14ac:dyDescent="0.25">
      <c r="C304" t="s">
        <v>9</v>
      </c>
      <c r="D304" t="s">
        <v>36</v>
      </c>
      <c r="E304" t="s">
        <v>25</v>
      </c>
      <c r="F304" s="4">
        <v>2142</v>
      </c>
      <c r="G304" s="5">
        <v>114</v>
      </c>
      <c r="H304" s="14">
        <v>13.15</v>
      </c>
      <c r="I304" s="14">
        <v>1499.1000000000001</v>
      </c>
      <c r="J304">
        <f>Data[[#This Row],[Amount]]-Data[[#This Row],[Cost]]</f>
        <v>642.89999999999986</v>
      </c>
    </row>
    <row r="305" spans="3:10" x14ac:dyDescent="0.25">
      <c r="C305" t="s">
        <v>7</v>
      </c>
      <c r="D305" t="s">
        <v>37</v>
      </c>
      <c r="E305" t="s">
        <v>30</v>
      </c>
      <c r="F305" s="4">
        <v>6454</v>
      </c>
      <c r="G305" s="5">
        <v>54</v>
      </c>
      <c r="H305" s="14">
        <v>14.49</v>
      </c>
      <c r="I305" s="14">
        <v>782.46</v>
      </c>
      <c r="J305">
        <f>Data[[#This Row],[Amount]]-Data[[#This Row],[Cost]]</f>
        <v>5671.54</v>
      </c>
    </row>
    <row r="306" spans="3:10" x14ac:dyDescent="0.25">
      <c r="C306" t="s">
        <v>7</v>
      </c>
      <c r="D306" t="s">
        <v>37</v>
      </c>
      <c r="E306" t="s">
        <v>16</v>
      </c>
      <c r="F306" s="4">
        <v>4487</v>
      </c>
      <c r="G306" s="5">
        <v>333</v>
      </c>
      <c r="H306" s="14">
        <v>8.7899999999999991</v>
      </c>
      <c r="I306" s="14">
        <v>2927.0699999999997</v>
      </c>
      <c r="J306">
        <f>Data[[#This Row],[Amount]]-Data[[#This Row],[Cost]]</f>
        <v>1559.9300000000003</v>
      </c>
    </row>
    <row r="307" spans="3:10" x14ac:dyDescent="0.25">
      <c r="C307" t="s">
        <v>3</v>
      </c>
      <c r="D307" t="s">
        <v>37</v>
      </c>
      <c r="E307" t="s">
        <v>4</v>
      </c>
      <c r="F307" s="4">
        <v>938</v>
      </c>
      <c r="G307" s="5">
        <v>366</v>
      </c>
      <c r="H307" s="14">
        <v>11.88</v>
      </c>
      <c r="I307" s="14">
        <v>4348.08</v>
      </c>
      <c r="J307">
        <f>Data[[#This Row],[Amount]]-Data[[#This Row],[Cost]]</f>
        <v>-3410.08</v>
      </c>
    </row>
    <row r="308" spans="3:10" x14ac:dyDescent="0.25">
      <c r="C308" t="s">
        <v>3</v>
      </c>
      <c r="D308" t="s">
        <v>38</v>
      </c>
      <c r="E308" t="s">
        <v>26</v>
      </c>
      <c r="F308" s="4">
        <v>8841</v>
      </c>
      <c r="G308" s="5">
        <v>303</v>
      </c>
      <c r="H308" s="14">
        <v>5.6</v>
      </c>
      <c r="I308" s="14">
        <v>1696.8</v>
      </c>
      <c r="J308">
        <f>Data[[#This Row],[Amount]]-Data[[#This Row],[Cost]]</f>
        <v>7144.2</v>
      </c>
    </row>
    <row r="309" spans="3:10" x14ac:dyDescent="0.25">
      <c r="C309" t="s">
        <v>2</v>
      </c>
      <c r="D309" t="s">
        <v>39</v>
      </c>
      <c r="E309" t="s">
        <v>33</v>
      </c>
      <c r="F309" s="4">
        <v>4018</v>
      </c>
      <c r="G309" s="5">
        <v>126</v>
      </c>
      <c r="H309" s="14">
        <v>12.37</v>
      </c>
      <c r="I309" s="14">
        <v>1558.62</v>
      </c>
      <c r="J309">
        <f>Data[[#This Row],[Amount]]-Data[[#This Row],[Cost]]</f>
        <v>2459.38</v>
      </c>
    </row>
    <row r="310" spans="3:10" x14ac:dyDescent="0.25">
      <c r="C310" t="s">
        <v>41</v>
      </c>
      <c r="D310" t="s">
        <v>37</v>
      </c>
      <c r="E310" t="s">
        <v>15</v>
      </c>
      <c r="F310" s="4">
        <v>714</v>
      </c>
      <c r="G310" s="5">
        <v>231</v>
      </c>
      <c r="H310" s="14">
        <v>11.73</v>
      </c>
      <c r="I310" s="14">
        <v>2709.63</v>
      </c>
      <c r="J310">
        <f>Data[[#This Row],[Amount]]-Data[[#This Row],[Cost]]</f>
        <v>-1995.63</v>
      </c>
    </row>
    <row r="311" spans="3:10" x14ac:dyDescent="0.25">
      <c r="C311" t="s">
        <v>9</v>
      </c>
      <c r="D311" t="s">
        <v>38</v>
      </c>
      <c r="E311" t="s">
        <v>25</v>
      </c>
      <c r="F311" s="4">
        <v>3850</v>
      </c>
      <c r="G311" s="5">
        <v>102</v>
      </c>
      <c r="H311" s="14">
        <v>13.15</v>
      </c>
      <c r="I311" s="14">
        <v>1341.3</v>
      </c>
      <c r="J311">
        <f>Data[[#This Row],[Amount]]-Data[[#This Row],[Cost]]</f>
        <v>2508.6999999999998</v>
      </c>
    </row>
    <row r="312" spans="3:10" x14ac:dyDescent="0.25">
      <c r="F312" s="4"/>
      <c r="G312" s="5"/>
    </row>
    <row r="313" spans="3:10" x14ac:dyDescent="0.25">
      <c r="F313" s="4"/>
      <c r="G313" s="5"/>
    </row>
    <row r="314" spans="3:10" x14ac:dyDescent="0.25">
      <c r="F314" s="4"/>
      <c r="G314" s="5"/>
    </row>
    <row r="315" spans="3:10" x14ac:dyDescent="0.25">
      <c r="F315" s="4"/>
      <c r="G315" s="5"/>
    </row>
    <row r="316" spans="3:10" x14ac:dyDescent="0.25">
      <c r="F316" s="4"/>
      <c r="G316" s="5"/>
    </row>
    <row r="317" spans="3:10" x14ac:dyDescent="0.25">
      <c r="F317" s="4"/>
      <c r="G317" s="5"/>
    </row>
    <row r="318" spans="3:10" x14ac:dyDescent="0.25">
      <c r="F318" s="4"/>
      <c r="G318" s="5"/>
    </row>
    <row r="319" spans="3:10" x14ac:dyDescent="0.25">
      <c r="F319" s="4"/>
      <c r="G319" s="5"/>
    </row>
    <row r="320" spans="3:10"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tabSelected="1" topLeftCell="A2" workbookViewId="0">
      <selection activeCell="L15" sqref="L15"/>
    </sheetView>
  </sheetViews>
  <sheetFormatPr defaultRowHeight="15" x14ac:dyDescent="0.25"/>
  <cols>
    <col min="2" max="2" width="21.85546875" bestFit="1" customWidth="1"/>
    <col min="3" max="3" width="14.85546875" bestFit="1" customWidth="1"/>
    <col min="4" max="4" width="12.28515625" bestFit="1" customWidth="1"/>
    <col min="5" max="5" width="12.5703125" bestFit="1" customWidth="1"/>
    <col min="6" max="6" width="20.140625" bestFit="1" customWidth="1"/>
  </cols>
  <sheetData>
    <row r="1" spans="1:16" x14ac:dyDescent="0.25">
      <c r="A1" s="48" t="s">
        <v>48</v>
      </c>
      <c r="B1" s="48"/>
      <c r="C1" s="48"/>
      <c r="D1" s="48"/>
      <c r="E1" s="48"/>
      <c r="F1" s="48"/>
      <c r="G1" s="48"/>
      <c r="H1" s="48"/>
    </row>
    <row r="2" spans="1:16" x14ac:dyDescent="0.25">
      <c r="A2" s="48"/>
      <c r="B2" s="48"/>
      <c r="C2" s="48"/>
      <c r="D2" s="48"/>
      <c r="E2" s="48"/>
      <c r="F2" s="48"/>
      <c r="G2" s="48"/>
      <c r="H2" s="48"/>
    </row>
    <row r="3" spans="1:16" x14ac:dyDescent="0.25">
      <c r="A3" s="48"/>
      <c r="B3" s="48"/>
      <c r="C3" s="48"/>
      <c r="D3" s="48"/>
      <c r="E3" s="48"/>
      <c r="F3" s="48"/>
      <c r="G3" s="48"/>
      <c r="H3" s="48"/>
    </row>
    <row r="5" spans="1:16" x14ac:dyDescent="0.25">
      <c r="B5" s="22" t="s">
        <v>67</v>
      </c>
      <c r="C5" t="s">
        <v>69</v>
      </c>
      <c r="D5" t="s">
        <v>70</v>
      </c>
      <c r="E5" t="s">
        <v>76</v>
      </c>
      <c r="F5" s="35" t="s">
        <v>89</v>
      </c>
      <c r="K5" s="54" t="s">
        <v>90</v>
      </c>
      <c r="L5" s="54"/>
      <c r="M5" s="54"/>
      <c r="N5" s="54"/>
      <c r="O5" s="54"/>
      <c r="P5" s="54"/>
    </row>
    <row r="6" spans="1:16" x14ac:dyDescent="0.25">
      <c r="B6" s="36" t="s">
        <v>26</v>
      </c>
      <c r="C6" s="23">
        <v>98</v>
      </c>
      <c r="D6" s="23">
        <v>204</v>
      </c>
      <c r="E6" s="23">
        <v>-1044.3999999999999</v>
      </c>
      <c r="F6" s="35">
        <v>-10.657142857142857</v>
      </c>
      <c r="K6" s="54"/>
      <c r="L6" s="54"/>
      <c r="M6" s="54"/>
      <c r="N6" s="54"/>
      <c r="O6" s="54"/>
      <c r="P6" s="54"/>
    </row>
    <row r="7" spans="1:16" x14ac:dyDescent="0.25">
      <c r="B7" s="36" t="s">
        <v>21</v>
      </c>
      <c r="C7" s="23">
        <v>497</v>
      </c>
      <c r="D7" s="23">
        <v>63</v>
      </c>
      <c r="E7" s="23">
        <v>-70</v>
      </c>
      <c r="F7" s="35">
        <v>-0.14084507042253522</v>
      </c>
      <c r="K7" s="54"/>
      <c r="L7" s="54"/>
      <c r="M7" s="54"/>
      <c r="N7" s="54"/>
      <c r="O7" s="54"/>
      <c r="P7" s="54"/>
    </row>
    <row r="8" spans="1:16" x14ac:dyDescent="0.25">
      <c r="B8" s="36" t="s">
        <v>28</v>
      </c>
      <c r="C8" s="23">
        <v>1827</v>
      </c>
      <c r="D8" s="23">
        <v>471</v>
      </c>
      <c r="E8" s="23">
        <v>-3061.9800000000005</v>
      </c>
      <c r="F8" s="35">
        <v>-1.6759605911330051</v>
      </c>
      <c r="K8" s="54"/>
      <c r="L8" s="54"/>
      <c r="M8" s="54"/>
      <c r="N8" s="54"/>
      <c r="O8" s="54"/>
      <c r="P8" s="54"/>
    </row>
    <row r="9" spans="1:16" x14ac:dyDescent="0.25">
      <c r="B9" s="36" t="s">
        <v>31</v>
      </c>
      <c r="C9" s="23">
        <v>5243</v>
      </c>
      <c r="D9" s="23">
        <v>363</v>
      </c>
      <c r="E9" s="23">
        <v>3141.2300000000005</v>
      </c>
      <c r="F9" s="35">
        <v>0.59912836162502392</v>
      </c>
    </row>
    <row r="10" spans="1:16" x14ac:dyDescent="0.25">
      <c r="B10" s="36" t="s">
        <v>19</v>
      </c>
      <c r="C10" s="23">
        <v>6076</v>
      </c>
      <c r="D10" s="23">
        <v>510</v>
      </c>
      <c r="E10" s="23">
        <v>2179.6000000000004</v>
      </c>
      <c r="F10" s="35">
        <v>0.35872284397630028</v>
      </c>
    </row>
    <row r="11" spans="1:16" x14ac:dyDescent="0.25">
      <c r="B11" s="36" t="s">
        <v>22</v>
      </c>
      <c r="C11" s="23">
        <v>8435</v>
      </c>
      <c r="D11" s="23">
        <v>42</v>
      </c>
      <c r="E11" s="23">
        <v>8024.66</v>
      </c>
      <c r="F11" s="35">
        <v>0.95135269709543568</v>
      </c>
    </row>
    <row r="12" spans="1:16" x14ac:dyDescent="0.25">
      <c r="B12" s="36" t="s">
        <v>17</v>
      </c>
      <c r="C12" s="23">
        <v>8498</v>
      </c>
      <c r="D12" s="23">
        <v>552</v>
      </c>
      <c r="E12" s="23">
        <v>6781.2800000000007</v>
      </c>
      <c r="F12" s="35">
        <v>0.79798540833137221</v>
      </c>
    </row>
    <row r="13" spans="1:16" x14ac:dyDescent="0.25">
      <c r="B13" s="36" t="s">
        <v>33</v>
      </c>
      <c r="C13" s="23">
        <v>9772</v>
      </c>
      <c r="D13" s="23">
        <v>90</v>
      </c>
      <c r="E13" s="23">
        <v>8658.7000000000007</v>
      </c>
      <c r="F13" s="35">
        <v>0.88607245190339756</v>
      </c>
    </row>
    <row r="14" spans="1:16" x14ac:dyDescent="0.25">
      <c r="B14" s="36" t="s">
        <v>4</v>
      </c>
      <c r="C14" s="23">
        <v>10290</v>
      </c>
      <c r="D14" s="23">
        <v>156</v>
      </c>
      <c r="E14" s="23">
        <v>8436.7199999999993</v>
      </c>
      <c r="F14" s="35">
        <v>0.81989504373177835</v>
      </c>
    </row>
    <row r="15" spans="1:16" x14ac:dyDescent="0.25">
      <c r="B15" s="36" t="s">
        <v>25</v>
      </c>
      <c r="C15" s="23">
        <v>10920</v>
      </c>
      <c r="D15" s="23">
        <v>183</v>
      </c>
      <c r="E15" s="23">
        <v>8513.5499999999993</v>
      </c>
      <c r="F15" s="35">
        <v>0.77962912087912084</v>
      </c>
    </row>
    <row r="16" spans="1:16" x14ac:dyDescent="0.25">
      <c r="B16" s="36" t="s">
        <v>30</v>
      </c>
      <c r="C16" s="23">
        <v>16695</v>
      </c>
      <c r="D16" s="23">
        <v>336</v>
      </c>
      <c r="E16" s="23">
        <v>11826.359999999999</v>
      </c>
      <c r="F16" s="35">
        <v>0.70837735849056593</v>
      </c>
    </row>
    <row r="17" spans="2:6" x14ac:dyDescent="0.25">
      <c r="B17" s="36" t="s">
        <v>27</v>
      </c>
      <c r="C17" s="23">
        <v>16891</v>
      </c>
      <c r="D17" s="23">
        <v>1101</v>
      </c>
      <c r="E17" s="23">
        <v>-1528.7300000000014</v>
      </c>
      <c r="F17" s="35">
        <v>-9.0505594695399996E-2</v>
      </c>
    </row>
    <row r="18" spans="2:6" x14ac:dyDescent="0.25">
      <c r="B18" s="36" t="s">
        <v>23</v>
      </c>
      <c r="C18" s="23">
        <v>17423</v>
      </c>
      <c r="D18" s="23">
        <v>591</v>
      </c>
      <c r="E18" s="23">
        <v>13587.41</v>
      </c>
      <c r="F18" s="35">
        <v>0.77985478964587041</v>
      </c>
    </row>
    <row r="19" spans="2:6" x14ac:dyDescent="0.25">
      <c r="B19" s="36" t="s">
        <v>29</v>
      </c>
      <c r="C19" s="23">
        <v>17633</v>
      </c>
      <c r="D19" s="23">
        <v>804</v>
      </c>
      <c r="E19" s="23">
        <v>11876.36</v>
      </c>
      <c r="F19" s="35">
        <v>0.67353031248227757</v>
      </c>
    </row>
    <row r="20" spans="2:6" x14ac:dyDescent="0.25">
      <c r="B20" s="36" t="s">
        <v>18</v>
      </c>
      <c r="C20" s="23">
        <v>18389</v>
      </c>
      <c r="D20" s="23">
        <v>468</v>
      </c>
      <c r="E20" s="23">
        <v>15361.039999999999</v>
      </c>
      <c r="F20" s="35">
        <v>0.8353385175920387</v>
      </c>
    </row>
    <row r="21" spans="2:6" x14ac:dyDescent="0.25">
      <c r="B21" s="36" t="s">
        <v>13</v>
      </c>
      <c r="C21" s="23">
        <v>26145</v>
      </c>
      <c r="D21" s="23">
        <v>600</v>
      </c>
      <c r="E21" s="23">
        <v>20547</v>
      </c>
      <c r="F21" s="35">
        <v>0.78588640275387267</v>
      </c>
    </row>
    <row r="22" spans="2:6" x14ac:dyDescent="0.25">
      <c r="B22" s="36" t="s">
        <v>32</v>
      </c>
      <c r="C22" s="23">
        <v>26313</v>
      </c>
      <c r="D22" s="23">
        <v>672</v>
      </c>
      <c r="E22" s="23">
        <v>20500.199999999997</v>
      </c>
      <c r="F22" s="35">
        <v>0.77909018355945714</v>
      </c>
    </row>
    <row r="23" spans="2:6" x14ac:dyDescent="0.25">
      <c r="B23" s="36" t="s">
        <v>16</v>
      </c>
      <c r="C23" s="23">
        <v>36799</v>
      </c>
      <c r="D23" s="23">
        <v>96</v>
      </c>
      <c r="E23" s="23">
        <v>35955.160000000003</v>
      </c>
      <c r="F23" s="35">
        <v>0.97706894209081774</v>
      </c>
    </row>
    <row r="24" spans="2:6" x14ac:dyDescent="0.25">
      <c r="B24" s="36" t="s">
        <v>68</v>
      </c>
      <c r="C24" s="23">
        <v>237944</v>
      </c>
      <c r="D24" s="23">
        <v>7302</v>
      </c>
      <c r="E24" s="23">
        <v>169684.16</v>
      </c>
      <c r="F24" s="35">
        <v>0.71312644992098984</v>
      </c>
    </row>
  </sheetData>
  <mergeCells count="1">
    <mergeCell ref="A1:H3"/>
  </mergeCells>
  <conditionalFormatting pivot="1" sqref="F6:F24">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E16" sqref="E16"/>
    </sheetView>
  </sheetViews>
  <sheetFormatPr defaultRowHeight="15" x14ac:dyDescent="0.25"/>
  <cols>
    <col min="1" max="1" width="14.28515625" customWidth="1"/>
    <col min="2" max="2" width="12.85546875" customWidth="1"/>
    <col min="3" max="3" width="10" customWidth="1"/>
    <col min="4" max="4" width="10.28515625" customWidth="1"/>
    <col min="6" max="6" width="14.42578125" customWidth="1"/>
  </cols>
  <sheetData>
    <row r="1" spans="1:8" x14ac:dyDescent="0.25">
      <c r="A1" t="s">
        <v>11</v>
      </c>
      <c r="B1" t="s">
        <v>12</v>
      </c>
      <c r="C1" t="s">
        <v>0</v>
      </c>
      <c r="D1" t="s">
        <v>1</v>
      </c>
      <c r="E1" t="s">
        <v>50</v>
      </c>
      <c r="F1" t="s">
        <v>51</v>
      </c>
      <c r="G1" t="s">
        <v>73</v>
      </c>
      <c r="H1" t="s">
        <v>75</v>
      </c>
    </row>
    <row r="2" spans="1:8" x14ac:dyDescent="0.25">
      <c r="A2" t="s">
        <v>6</v>
      </c>
      <c r="B2" t="s">
        <v>34</v>
      </c>
      <c r="C2" t="s">
        <v>32</v>
      </c>
      <c r="D2">
        <v>6734</v>
      </c>
      <c r="E2">
        <v>123</v>
      </c>
      <c r="F2">
        <v>8.65</v>
      </c>
      <c r="G2">
        <v>1063.95</v>
      </c>
      <c r="H2">
        <v>5670.05</v>
      </c>
    </row>
    <row r="3" spans="1:8" x14ac:dyDescent="0.25">
      <c r="A3" t="s">
        <v>8</v>
      </c>
      <c r="B3" t="s">
        <v>35</v>
      </c>
      <c r="C3" t="s">
        <v>32</v>
      </c>
      <c r="D3">
        <v>6706</v>
      </c>
      <c r="E3">
        <v>459</v>
      </c>
      <c r="F3">
        <v>8.65</v>
      </c>
      <c r="G3">
        <v>3970.3500000000004</v>
      </c>
      <c r="H3">
        <v>2735.6499999999996</v>
      </c>
    </row>
    <row r="4" spans="1:8" x14ac:dyDescent="0.25">
      <c r="A4" t="s">
        <v>7</v>
      </c>
      <c r="B4" t="s">
        <v>36</v>
      </c>
      <c r="C4" t="s">
        <v>32</v>
      </c>
      <c r="D4">
        <v>280</v>
      </c>
      <c r="E4">
        <v>87</v>
      </c>
      <c r="F4">
        <v>8.65</v>
      </c>
      <c r="G4">
        <v>752.55000000000007</v>
      </c>
      <c r="H4">
        <v>-472.55000000000007</v>
      </c>
    </row>
    <row r="5" spans="1:8" x14ac:dyDescent="0.25">
      <c r="A5" t="s">
        <v>9</v>
      </c>
      <c r="B5" t="s">
        <v>36</v>
      </c>
      <c r="C5" t="s">
        <v>32</v>
      </c>
      <c r="D5">
        <v>2954</v>
      </c>
      <c r="E5">
        <v>189</v>
      </c>
      <c r="F5">
        <v>8.65</v>
      </c>
      <c r="G5">
        <v>1634.8500000000001</v>
      </c>
      <c r="H5">
        <v>1319.1499999999999</v>
      </c>
    </row>
    <row r="6" spans="1:8" x14ac:dyDescent="0.25">
      <c r="A6" t="s">
        <v>41</v>
      </c>
      <c r="B6" t="s">
        <v>36</v>
      </c>
      <c r="C6" t="s">
        <v>32</v>
      </c>
      <c r="D6">
        <v>10304</v>
      </c>
      <c r="E6">
        <v>84</v>
      </c>
      <c r="F6">
        <v>8.65</v>
      </c>
      <c r="G6">
        <v>726.6</v>
      </c>
      <c r="H6">
        <v>9577.4</v>
      </c>
    </row>
    <row r="7" spans="1:8" x14ac:dyDescent="0.25">
      <c r="A7" t="s">
        <v>8</v>
      </c>
      <c r="B7" t="s">
        <v>38</v>
      </c>
      <c r="C7" t="s">
        <v>32</v>
      </c>
      <c r="D7">
        <v>3752</v>
      </c>
      <c r="E7">
        <v>213</v>
      </c>
      <c r="F7">
        <v>8.65</v>
      </c>
      <c r="G7">
        <v>1842.45</v>
      </c>
      <c r="H7">
        <v>1909.55</v>
      </c>
    </row>
    <row r="8" spans="1:8" x14ac:dyDescent="0.25">
      <c r="A8" t="s">
        <v>10</v>
      </c>
      <c r="B8" t="s">
        <v>36</v>
      </c>
      <c r="C8" t="s">
        <v>32</v>
      </c>
      <c r="D8">
        <v>6657</v>
      </c>
      <c r="E8">
        <v>303</v>
      </c>
      <c r="F8">
        <v>8.65</v>
      </c>
      <c r="G8">
        <v>2620.9500000000003</v>
      </c>
      <c r="H8">
        <v>4036.0499999999997</v>
      </c>
    </row>
    <row r="9" spans="1:8" x14ac:dyDescent="0.25">
      <c r="A9" t="s">
        <v>40</v>
      </c>
      <c r="B9" t="s">
        <v>35</v>
      </c>
      <c r="C9" t="s">
        <v>32</v>
      </c>
      <c r="D9">
        <v>12348</v>
      </c>
      <c r="E9">
        <v>234</v>
      </c>
      <c r="F9">
        <v>8.65</v>
      </c>
      <c r="G9">
        <v>2024.1000000000001</v>
      </c>
      <c r="H9">
        <v>10323.9</v>
      </c>
    </row>
    <row r="10" spans="1:8" x14ac:dyDescent="0.25">
      <c r="A10" t="s">
        <v>6</v>
      </c>
      <c r="B10" t="s">
        <v>36</v>
      </c>
      <c r="C10" t="s">
        <v>32</v>
      </c>
      <c r="D10">
        <v>6118</v>
      </c>
      <c r="E10">
        <v>9</v>
      </c>
      <c r="F10">
        <v>8.65</v>
      </c>
      <c r="G10">
        <v>77.850000000000009</v>
      </c>
      <c r="H10">
        <v>6040.15</v>
      </c>
    </row>
    <row r="11" spans="1:8" x14ac:dyDescent="0.25">
      <c r="A11" t="s">
        <v>3</v>
      </c>
      <c r="B11" t="s">
        <v>34</v>
      </c>
      <c r="C11" t="s">
        <v>32</v>
      </c>
      <c r="D11">
        <v>7777</v>
      </c>
      <c r="E11">
        <v>504</v>
      </c>
      <c r="F11">
        <v>8.65</v>
      </c>
      <c r="G11">
        <v>4359.6000000000004</v>
      </c>
      <c r="H11">
        <v>3417.3999999999996</v>
      </c>
    </row>
    <row r="12" spans="1:8" x14ac:dyDescent="0.25">
      <c r="A12" t="s">
        <v>5</v>
      </c>
      <c r="B12" t="s">
        <v>38</v>
      </c>
      <c r="C12" t="s">
        <v>32</v>
      </c>
      <c r="D12">
        <v>5075</v>
      </c>
      <c r="E12">
        <v>21</v>
      </c>
      <c r="F12">
        <v>8.65</v>
      </c>
      <c r="G12">
        <v>181.65</v>
      </c>
      <c r="H12">
        <v>4893.3500000000004</v>
      </c>
    </row>
    <row r="13" spans="1:8" x14ac:dyDescent="0.25">
      <c r="A13" t="s">
        <v>7</v>
      </c>
      <c r="B13" t="s">
        <v>34</v>
      </c>
      <c r="C13" t="s">
        <v>32</v>
      </c>
      <c r="D13">
        <v>3262</v>
      </c>
      <c r="E13">
        <v>75</v>
      </c>
      <c r="F13">
        <v>8.65</v>
      </c>
      <c r="G13">
        <v>648.75</v>
      </c>
      <c r="H13">
        <v>2613.25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election activeCell="H12" sqref="H12"/>
    </sheetView>
  </sheetViews>
  <sheetFormatPr defaultRowHeight="15" x14ac:dyDescent="0.25"/>
  <sheetData>
    <row r="1" spans="1:10" x14ac:dyDescent="0.25">
      <c r="A1" s="52" t="s">
        <v>44</v>
      </c>
      <c r="B1" s="41"/>
      <c r="C1" s="41"/>
      <c r="D1" s="41"/>
      <c r="E1" s="41"/>
      <c r="F1" s="41"/>
      <c r="G1" s="41"/>
      <c r="H1" s="41"/>
      <c r="I1" s="41"/>
      <c r="J1" s="41"/>
    </row>
    <row r="2" spans="1:10" x14ac:dyDescent="0.25">
      <c r="A2" s="41"/>
      <c r="B2" s="41"/>
      <c r="C2" s="41"/>
      <c r="D2" s="41"/>
      <c r="E2" s="41"/>
      <c r="F2" s="41"/>
      <c r="G2" s="41"/>
      <c r="H2" s="41"/>
      <c r="I2" s="41"/>
      <c r="J2" s="41"/>
    </row>
    <row r="3" spans="1:10" x14ac:dyDescent="0.25">
      <c r="A3" s="36"/>
      <c r="B3" s="36"/>
      <c r="C3" s="36"/>
      <c r="D3" s="36"/>
      <c r="E3" s="36"/>
      <c r="F3" s="36"/>
      <c r="G3" s="36"/>
      <c r="H3" s="36"/>
      <c r="I3" s="36"/>
      <c r="J3" s="36"/>
    </row>
    <row r="4" spans="1:10" x14ac:dyDescent="0.25">
      <c r="B4" s="49"/>
      <c r="C4" s="50" t="s">
        <v>1</v>
      </c>
      <c r="D4" s="50" t="s">
        <v>50</v>
      </c>
      <c r="E4" s="51"/>
    </row>
    <row r="5" spans="1:10" x14ac:dyDescent="0.25">
      <c r="B5" s="49" t="s">
        <v>56</v>
      </c>
      <c r="C5" s="49">
        <f>AVERAGE(Data[Amount])</f>
        <v>4136.2299999999996</v>
      </c>
      <c r="D5" s="49">
        <f>AVERAGE(Data[Units])</f>
        <v>152.19999999999999</v>
      </c>
      <c r="E5" s="51"/>
    </row>
    <row r="6" spans="1:10" x14ac:dyDescent="0.25">
      <c r="B6" s="49" t="s">
        <v>57</v>
      </c>
      <c r="C6" s="49">
        <f>MEDIAN(Data[Amount])</f>
        <v>3437</v>
      </c>
      <c r="D6" s="49">
        <f>MEDIAN(Data[Units])</f>
        <v>124.5</v>
      </c>
      <c r="E6" s="51"/>
    </row>
    <row r="7" spans="1:10" x14ac:dyDescent="0.25">
      <c r="B7" s="49" t="s">
        <v>58</v>
      </c>
      <c r="C7" s="49">
        <f>MIN(Data[Amount])</f>
        <v>0</v>
      </c>
      <c r="D7" s="49">
        <f>MIN(Data[Units])</f>
        <v>0</v>
      </c>
      <c r="E7" s="51"/>
    </row>
    <row r="8" spans="1:10" x14ac:dyDescent="0.25">
      <c r="B8" s="49" t="s">
        <v>59</v>
      </c>
      <c r="C8" s="49">
        <f>MAX(Data[Amount])</f>
        <v>16184</v>
      </c>
      <c r="D8" s="49">
        <f>MAX(Data[Units])</f>
        <v>525</v>
      </c>
      <c r="E8" s="51"/>
    </row>
    <row r="9" spans="1:10" x14ac:dyDescent="0.25">
      <c r="B9" s="49" t="s">
        <v>60</v>
      </c>
      <c r="C9" s="49">
        <f>C8-C7</f>
        <v>16184</v>
      </c>
      <c r="D9" s="49">
        <f>D8-D7</f>
        <v>525</v>
      </c>
      <c r="E9" s="51"/>
    </row>
    <row r="10" spans="1:10" x14ac:dyDescent="0.25">
      <c r="B10" s="49"/>
      <c r="C10" s="49"/>
      <c r="D10" s="49"/>
      <c r="E10" s="51"/>
    </row>
    <row r="11" spans="1:10" x14ac:dyDescent="0.25">
      <c r="B11" s="49" t="s">
        <v>61</v>
      </c>
      <c r="C11" s="49">
        <f>_xlfn.PERCENTILE.EXC(Data[Amount],0.25)</f>
        <v>1652</v>
      </c>
      <c r="D11" s="49">
        <f>_xlfn.PERCENTILE.EXC(Data[Units],0.25)</f>
        <v>54</v>
      </c>
      <c r="E11" s="51"/>
    </row>
    <row r="12" spans="1:10" x14ac:dyDescent="0.25">
      <c r="B12" s="49" t="s">
        <v>62</v>
      </c>
      <c r="C12" s="49">
        <f>_xlfn.PERCENTILE.EXC(Data[Amount],0.75)</f>
        <v>6245.75</v>
      </c>
      <c r="D12" s="49">
        <f>_xlfn.PERCENTILE.EXC(Data[Units],0.75)</f>
        <v>223.5</v>
      </c>
      <c r="E12" s="51"/>
    </row>
    <row r="13" spans="1:10" x14ac:dyDescent="0.25">
      <c r="B13" s="51"/>
      <c r="C13" s="51"/>
      <c r="D13" s="51"/>
      <c r="E13" s="51"/>
    </row>
    <row r="14" spans="1:10" x14ac:dyDescent="0.25">
      <c r="B14" s="50" t="s">
        <v>63</v>
      </c>
      <c r="C14" s="50"/>
      <c r="D14" s="50"/>
      <c r="E14" s="50">
        <f>COUNTA(Data[Product])</f>
        <v>300</v>
      </c>
    </row>
  </sheetData>
  <mergeCells count="1">
    <mergeCell ref="A1:J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4"/>
  <sheetViews>
    <sheetView workbookViewId="0">
      <selection activeCell="F4" sqref="F4"/>
    </sheetView>
  </sheetViews>
  <sheetFormatPr defaultRowHeight="15" x14ac:dyDescent="0.25"/>
  <cols>
    <col min="2" max="2" width="16" bestFit="1" customWidth="1"/>
    <col min="3" max="3" width="13" bestFit="1" customWidth="1"/>
    <col min="4" max="4" width="21.85546875" bestFit="1" customWidth="1"/>
    <col min="5" max="5" width="8.28515625" bestFit="1" customWidth="1"/>
    <col min="6" max="6" width="13.42578125" customWidth="1"/>
  </cols>
  <sheetData>
    <row r="1" spans="1:11" ht="15" customHeight="1" x14ac:dyDescent="0.25">
      <c r="A1" s="53" t="s">
        <v>64</v>
      </c>
      <c r="B1" s="53"/>
      <c r="C1" s="53"/>
      <c r="D1" s="53"/>
      <c r="E1" s="53"/>
      <c r="F1" s="53"/>
      <c r="G1" s="53"/>
      <c r="H1" s="53"/>
      <c r="I1" s="53"/>
      <c r="J1" s="53"/>
      <c r="K1" s="53"/>
    </row>
    <row r="2" spans="1:11" x14ac:dyDescent="0.25">
      <c r="A2" s="53"/>
      <c r="B2" s="53"/>
      <c r="C2" s="53"/>
      <c r="D2" s="53"/>
      <c r="E2" s="53"/>
      <c r="F2" s="53"/>
      <c r="G2" s="53"/>
      <c r="H2" s="53"/>
      <c r="I2" s="53"/>
      <c r="J2" s="53"/>
      <c r="K2" s="53"/>
    </row>
    <row r="4" spans="1:11" x14ac:dyDescent="0.25">
      <c r="B4" s="6" t="s">
        <v>11</v>
      </c>
      <c r="C4" s="6" t="s">
        <v>12</v>
      </c>
      <c r="D4" s="6" t="s">
        <v>0</v>
      </c>
      <c r="E4" s="10" t="s">
        <v>1</v>
      </c>
      <c r="F4" s="10" t="s">
        <v>50</v>
      </c>
    </row>
    <row r="5" spans="1:11" x14ac:dyDescent="0.25">
      <c r="B5" t="s">
        <v>10</v>
      </c>
      <c r="C5" t="s">
        <v>38</v>
      </c>
      <c r="D5" t="s">
        <v>14</v>
      </c>
      <c r="E5" s="4">
        <v>5586</v>
      </c>
      <c r="F5" s="5">
        <v>525</v>
      </c>
    </row>
    <row r="6" spans="1:11" x14ac:dyDescent="0.25">
      <c r="B6" t="s">
        <v>2</v>
      </c>
      <c r="C6" t="s">
        <v>36</v>
      </c>
      <c r="D6" t="s">
        <v>27</v>
      </c>
      <c r="E6" s="4">
        <v>798</v>
      </c>
      <c r="F6" s="5">
        <v>519</v>
      </c>
    </row>
    <row r="7" spans="1:11" x14ac:dyDescent="0.25">
      <c r="B7" t="s">
        <v>8</v>
      </c>
      <c r="C7" t="s">
        <v>38</v>
      </c>
      <c r="D7" t="s">
        <v>13</v>
      </c>
      <c r="E7" s="4">
        <v>819</v>
      </c>
      <c r="F7" s="5">
        <v>510</v>
      </c>
    </row>
    <row r="8" spans="1:11" x14ac:dyDescent="0.25">
      <c r="B8" t="s">
        <v>3</v>
      </c>
      <c r="C8" t="s">
        <v>34</v>
      </c>
      <c r="D8" t="s">
        <v>32</v>
      </c>
      <c r="E8" s="4">
        <v>7777</v>
      </c>
      <c r="F8" s="5">
        <v>504</v>
      </c>
    </row>
    <row r="9" spans="1:11" x14ac:dyDescent="0.25">
      <c r="B9" t="s">
        <v>9</v>
      </c>
      <c r="C9" t="s">
        <v>34</v>
      </c>
      <c r="D9" t="s">
        <v>20</v>
      </c>
      <c r="E9" s="4">
        <v>8463</v>
      </c>
      <c r="F9" s="5">
        <v>492</v>
      </c>
    </row>
    <row r="10" spans="1:11" x14ac:dyDescent="0.25">
      <c r="B10" t="s">
        <v>2</v>
      </c>
      <c r="C10" t="s">
        <v>39</v>
      </c>
      <c r="D10" t="s">
        <v>25</v>
      </c>
      <c r="E10" s="4">
        <v>1785</v>
      </c>
      <c r="F10" s="5">
        <v>462</v>
      </c>
    </row>
    <row r="11" spans="1:11" x14ac:dyDescent="0.25">
      <c r="B11" t="s">
        <v>8</v>
      </c>
      <c r="C11" t="s">
        <v>35</v>
      </c>
      <c r="D11" t="s">
        <v>32</v>
      </c>
      <c r="E11" s="4">
        <v>6706</v>
      </c>
      <c r="F11" s="5">
        <v>459</v>
      </c>
    </row>
    <row r="12" spans="1:11" x14ac:dyDescent="0.25">
      <c r="B12" t="s">
        <v>6</v>
      </c>
      <c r="C12" t="s">
        <v>37</v>
      </c>
      <c r="D12" t="s">
        <v>28</v>
      </c>
      <c r="E12" s="4">
        <v>3556</v>
      </c>
      <c r="F12" s="5">
        <v>459</v>
      </c>
    </row>
    <row r="13" spans="1:11" x14ac:dyDescent="0.25">
      <c r="B13" t="s">
        <v>6</v>
      </c>
      <c r="C13" t="s">
        <v>34</v>
      </c>
      <c r="D13" t="s">
        <v>26</v>
      </c>
      <c r="E13" s="4">
        <v>8008</v>
      </c>
      <c r="F13" s="5">
        <v>456</v>
      </c>
    </row>
    <row r="14" spans="1:11" x14ac:dyDescent="0.25">
      <c r="B14" t="s">
        <v>40</v>
      </c>
      <c r="C14" t="s">
        <v>35</v>
      </c>
      <c r="D14" t="s">
        <v>30</v>
      </c>
      <c r="E14" s="4">
        <v>2275</v>
      </c>
      <c r="F14" s="5">
        <v>447</v>
      </c>
    </row>
    <row r="15" spans="1:11" x14ac:dyDescent="0.25">
      <c r="B15" t="s">
        <v>40</v>
      </c>
      <c r="C15" t="s">
        <v>35</v>
      </c>
      <c r="D15" t="s">
        <v>33</v>
      </c>
      <c r="E15" s="4">
        <v>8869</v>
      </c>
      <c r="F15" s="5">
        <v>432</v>
      </c>
    </row>
    <row r="16" spans="1:11" x14ac:dyDescent="0.25">
      <c r="B16" t="s">
        <v>6</v>
      </c>
      <c r="C16" t="s">
        <v>39</v>
      </c>
      <c r="D16" t="s">
        <v>25</v>
      </c>
      <c r="E16" s="4">
        <v>2100</v>
      </c>
      <c r="F16" s="5">
        <v>414</v>
      </c>
    </row>
    <row r="17" spans="2:6" x14ac:dyDescent="0.25">
      <c r="B17" t="s">
        <v>6</v>
      </c>
      <c r="C17" t="s">
        <v>37</v>
      </c>
      <c r="D17" t="s">
        <v>16</v>
      </c>
      <c r="E17" s="4">
        <v>1904</v>
      </c>
      <c r="F17" s="5">
        <v>405</v>
      </c>
    </row>
    <row r="18" spans="2:6" x14ac:dyDescent="0.25">
      <c r="B18" t="s">
        <v>6</v>
      </c>
      <c r="C18" t="s">
        <v>35</v>
      </c>
      <c r="D18" t="s">
        <v>4</v>
      </c>
      <c r="E18" s="4">
        <v>1302</v>
      </c>
      <c r="F18" s="5">
        <v>402</v>
      </c>
    </row>
    <row r="19" spans="2:6" x14ac:dyDescent="0.25">
      <c r="B19" t="s">
        <v>6</v>
      </c>
      <c r="C19" t="s">
        <v>39</v>
      </c>
      <c r="D19" t="s">
        <v>29</v>
      </c>
      <c r="E19" s="4">
        <v>3052</v>
      </c>
      <c r="F19" s="5">
        <v>378</v>
      </c>
    </row>
    <row r="20" spans="2:6" x14ac:dyDescent="0.25">
      <c r="B20" t="s">
        <v>40</v>
      </c>
      <c r="C20" t="s">
        <v>35</v>
      </c>
      <c r="D20" t="s">
        <v>22</v>
      </c>
      <c r="E20" s="4">
        <v>6853</v>
      </c>
      <c r="F20" s="5">
        <v>372</v>
      </c>
    </row>
    <row r="21" spans="2:6" x14ac:dyDescent="0.25">
      <c r="B21" t="s">
        <v>7</v>
      </c>
      <c r="C21" t="s">
        <v>34</v>
      </c>
      <c r="D21" t="s">
        <v>14</v>
      </c>
      <c r="E21" s="4">
        <v>1932</v>
      </c>
      <c r="F21" s="5">
        <v>369</v>
      </c>
    </row>
    <row r="22" spans="2:6" x14ac:dyDescent="0.25">
      <c r="B22" t="s">
        <v>6</v>
      </c>
      <c r="C22" t="s">
        <v>34</v>
      </c>
      <c r="D22" t="s">
        <v>30</v>
      </c>
      <c r="E22" s="4">
        <v>3402</v>
      </c>
      <c r="F22" s="5">
        <v>366</v>
      </c>
    </row>
    <row r="23" spans="2:6" x14ac:dyDescent="0.25">
      <c r="B23" t="s">
        <v>3</v>
      </c>
      <c r="C23" t="s">
        <v>37</v>
      </c>
      <c r="D23" t="s">
        <v>4</v>
      </c>
      <c r="E23" s="4">
        <v>938</v>
      </c>
      <c r="F23" s="5">
        <v>366</v>
      </c>
    </row>
    <row r="24" spans="2:6" x14ac:dyDescent="0.25">
      <c r="B24" t="s">
        <v>8</v>
      </c>
      <c r="C24" t="s">
        <v>35</v>
      </c>
      <c r="D24" t="s">
        <v>20</v>
      </c>
      <c r="E24" s="4">
        <v>2702</v>
      </c>
      <c r="F24" s="5">
        <v>363</v>
      </c>
    </row>
    <row r="25" spans="2:6" x14ac:dyDescent="0.25">
      <c r="B25" t="s">
        <v>5</v>
      </c>
      <c r="C25" t="s">
        <v>35</v>
      </c>
      <c r="D25" t="s">
        <v>29</v>
      </c>
      <c r="E25" s="4">
        <v>4480</v>
      </c>
      <c r="F25" s="5">
        <v>357</v>
      </c>
    </row>
    <row r="26" spans="2:6" x14ac:dyDescent="0.25">
      <c r="B26" t="s">
        <v>2</v>
      </c>
      <c r="C26" t="s">
        <v>38</v>
      </c>
      <c r="D26" t="s">
        <v>31</v>
      </c>
      <c r="E26" s="4">
        <v>4326</v>
      </c>
      <c r="F26" s="5">
        <v>348</v>
      </c>
    </row>
    <row r="27" spans="2:6" x14ac:dyDescent="0.25">
      <c r="B27" t="s">
        <v>5</v>
      </c>
      <c r="C27" t="s">
        <v>36</v>
      </c>
      <c r="D27" t="s">
        <v>17</v>
      </c>
      <c r="E27" s="4">
        <v>3339</v>
      </c>
      <c r="F27" s="5">
        <v>348</v>
      </c>
    </row>
    <row r="28" spans="2:6" x14ac:dyDescent="0.25">
      <c r="B28" t="s">
        <v>10</v>
      </c>
      <c r="C28" t="s">
        <v>36</v>
      </c>
      <c r="D28" t="s">
        <v>29</v>
      </c>
      <c r="E28" s="4">
        <v>2471</v>
      </c>
      <c r="F28" s="5">
        <v>342</v>
      </c>
    </row>
    <row r="29" spans="2:6" x14ac:dyDescent="0.25">
      <c r="B29" t="s">
        <v>5</v>
      </c>
      <c r="C29" t="s">
        <v>34</v>
      </c>
      <c r="D29" t="s">
        <v>20</v>
      </c>
      <c r="E29" s="4">
        <v>15610</v>
      </c>
      <c r="F29" s="5">
        <v>339</v>
      </c>
    </row>
    <row r="30" spans="2:6" x14ac:dyDescent="0.25">
      <c r="B30" t="s">
        <v>7</v>
      </c>
      <c r="C30" t="s">
        <v>37</v>
      </c>
      <c r="D30" t="s">
        <v>16</v>
      </c>
      <c r="E30" s="4">
        <v>4487</v>
      </c>
      <c r="F30" s="5">
        <v>333</v>
      </c>
    </row>
    <row r="31" spans="2:6" x14ac:dyDescent="0.25">
      <c r="B31" t="s">
        <v>3</v>
      </c>
      <c r="C31" t="s">
        <v>37</v>
      </c>
      <c r="D31" t="s">
        <v>28</v>
      </c>
      <c r="E31" s="4">
        <v>7308</v>
      </c>
      <c r="F31" s="5">
        <v>327</v>
      </c>
    </row>
    <row r="32" spans="2:6" x14ac:dyDescent="0.25">
      <c r="B32" t="s">
        <v>3</v>
      </c>
      <c r="C32" t="s">
        <v>37</v>
      </c>
      <c r="D32" t="s">
        <v>29</v>
      </c>
      <c r="E32" s="4">
        <v>4592</v>
      </c>
      <c r="F32" s="5">
        <v>324</v>
      </c>
    </row>
    <row r="33" spans="2:6" x14ac:dyDescent="0.25">
      <c r="B33" t="s">
        <v>7</v>
      </c>
      <c r="C33" t="s">
        <v>38</v>
      </c>
      <c r="D33" t="s">
        <v>30</v>
      </c>
      <c r="E33" s="4">
        <v>10129</v>
      </c>
      <c r="F33" s="5">
        <v>312</v>
      </c>
    </row>
    <row r="34" spans="2:6" x14ac:dyDescent="0.25">
      <c r="B34" t="s">
        <v>3</v>
      </c>
      <c r="C34" t="s">
        <v>34</v>
      </c>
      <c r="D34" t="s">
        <v>28</v>
      </c>
      <c r="E34" s="4">
        <v>3689</v>
      </c>
      <c r="F34" s="5">
        <v>312</v>
      </c>
    </row>
    <row r="35" spans="2:6" x14ac:dyDescent="0.25">
      <c r="B35" t="s">
        <v>41</v>
      </c>
      <c r="C35" t="s">
        <v>36</v>
      </c>
      <c r="D35" t="s">
        <v>28</v>
      </c>
      <c r="E35" s="4">
        <v>854</v>
      </c>
      <c r="F35" s="5">
        <v>309</v>
      </c>
    </row>
    <row r="36" spans="2:6" x14ac:dyDescent="0.25">
      <c r="B36" t="s">
        <v>9</v>
      </c>
      <c r="C36" t="s">
        <v>39</v>
      </c>
      <c r="D36" t="s">
        <v>24</v>
      </c>
      <c r="E36" s="4">
        <v>3920</v>
      </c>
      <c r="F36" s="5">
        <v>306</v>
      </c>
    </row>
    <row r="37" spans="2:6" x14ac:dyDescent="0.25">
      <c r="B37" t="s">
        <v>40</v>
      </c>
      <c r="C37" t="s">
        <v>36</v>
      </c>
      <c r="D37" t="s">
        <v>27</v>
      </c>
      <c r="E37" s="4">
        <v>3164</v>
      </c>
      <c r="F37" s="5">
        <v>306</v>
      </c>
    </row>
    <row r="38" spans="2:6" x14ac:dyDescent="0.25">
      <c r="B38" t="s">
        <v>3</v>
      </c>
      <c r="C38" t="s">
        <v>35</v>
      </c>
      <c r="D38" t="s">
        <v>33</v>
      </c>
      <c r="E38" s="4">
        <v>819</v>
      </c>
      <c r="F38" s="5">
        <v>306</v>
      </c>
    </row>
    <row r="39" spans="2:6" x14ac:dyDescent="0.25">
      <c r="B39" t="s">
        <v>3</v>
      </c>
      <c r="C39" t="s">
        <v>38</v>
      </c>
      <c r="D39" t="s">
        <v>26</v>
      </c>
      <c r="E39" s="4">
        <v>8841</v>
      </c>
      <c r="F39" s="5">
        <v>303</v>
      </c>
    </row>
    <row r="40" spans="2:6" x14ac:dyDescent="0.25">
      <c r="B40" t="s">
        <v>10</v>
      </c>
      <c r="C40" t="s">
        <v>36</v>
      </c>
      <c r="D40" t="s">
        <v>32</v>
      </c>
      <c r="E40" s="4">
        <v>6657</v>
      </c>
      <c r="F40" s="5">
        <v>303</v>
      </c>
    </row>
    <row r="41" spans="2:6" x14ac:dyDescent="0.25">
      <c r="B41" t="s">
        <v>2</v>
      </c>
      <c r="C41" t="s">
        <v>35</v>
      </c>
      <c r="D41" t="s">
        <v>17</v>
      </c>
      <c r="E41" s="4">
        <v>1589</v>
      </c>
      <c r="F41" s="5">
        <v>303</v>
      </c>
    </row>
    <row r="42" spans="2:6" x14ac:dyDescent="0.25">
      <c r="B42" t="s">
        <v>8</v>
      </c>
      <c r="C42" t="s">
        <v>35</v>
      </c>
      <c r="D42" t="s">
        <v>27</v>
      </c>
      <c r="E42" s="4">
        <v>4753</v>
      </c>
      <c r="F42" s="5">
        <v>300</v>
      </c>
    </row>
    <row r="43" spans="2:6" x14ac:dyDescent="0.25">
      <c r="B43" t="s">
        <v>7</v>
      </c>
      <c r="C43" t="s">
        <v>36</v>
      </c>
      <c r="D43" t="s">
        <v>19</v>
      </c>
      <c r="E43" s="4">
        <v>2870</v>
      </c>
      <c r="F43" s="5">
        <v>300</v>
      </c>
    </row>
    <row r="44" spans="2:6" x14ac:dyDescent="0.25">
      <c r="B44" t="s">
        <v>40</v>
      </c>
      <c r="C44" t="s">
        <v>38</v>
      </c>
      <c r="D44" t="s">
        <v>13</v>
      </c>
      <c r="E44" s="4">
        <v>5670</v>
      </c>
      <c r="F44" s="5">
        <v>297</v>
      </c>
    </row>
    <row r="45" spans="2:6" x14ac:dyDescent="0.25">
      <c r="B45" t="s">
        <v>41</v>
      </c>
      <c r="C45" t="s">
        <v>36</v>
      </c>
      <c r="D45" t="s">
        <v>18</v>
      </c>
      <c r="E45" s="4">
        <v>9632</v>
      </c>
      <c r="F45" s="5">
        <v>288</v>
      </c>
    </row>
    <row r="46" spans="2:6" x14ac:dyDescent="0.25">
      <c r="B46" t="s">
        <v>7</v>
      </c>
      <c r="C46" t="s">
        <v>35</v>
      </c>
      <c r="D46" t="s">
        <v>28</v>
      </c>
      <c r="E46" s="4">
        <v>5194</v>
      </c>
      <c r="F46" s="5">
        <v>288</v>
      </c>
    </row>
    <row r="47" spans="2:6" x14ac:dyDescent="0.25">
      <c r="B47" t="s">
        <v>8</v>
      </c>
      <c r="C47" t="s">
        <v>34</v>
      </c>
      <c r="D47" t="s">
        <v>31</v>
      </c>
      <c r="E47" s="4">
        <v>3507</v>
      </c>
      <c r="F47" s="5">
        <v>288</v>
      </c>
    </row>
    <row r="48" spans="2:6" x14ac:dyDescent="0.25">
      <c r="B48" t="s">
        <v>10</v>
      </c>
      <c r="C48" t="s">
        <v>37</v>
      </c>
      <c r="D48" t="s">
        <v>21</v>
      </c>
      <c r="E48" s="4">
        <v>245</v>
      </c>
      <c r="F48" s="5">
        <v>288</v>
      </c>
    </row>
    <row r="49" spans="2:6" x14ac:dyDescent="0.25">
      <c r="B49" t="s">
        <v>6</v>
      </c>
      <c r="C49" t="s">
        <v>38</v>
      </c>
      <c r="D49" t="s">
        <v>27</v>
      </c>
      <c r="E49" s="4">
        <v>1134</v>
      </c>
      <c r="F49" s="5">
        <v>282</v>
      </c>
    </row>
    <row r="50" spans="2:6" x14ac:dyDescent="0.25">
      <c r="B50" t="s">
        <v>10</v>
      </c>
      <c r="C50" t="s">
        <v>39</v>
      </c>
      <c r="D50" t="s">
        <v>21</v>
      </c>
      <c r="E50" s="4">
        <v>4858</v>
      </c>
      <c r="F50" s="5">
        <v>279</v>
      </c>
    </row>
    <row r="51" spans="2:6" x14ac:dyDescent="0.25">
      <c r="B51" t="s">
        <v>10</v>
      </c>
      <c r="C51" t="s">
        <v>35</v>
      </c>
      <c r="D51" t="s">
        <v>18</v>
      </c>
      <c r="E51" s="4">
        <v>3808</v>
      </c>
      <c r="F51" s="5">
        <v>279</v>
      </c>
    </row>
    <row r="52" spans="2:6" x14ac:dyDescent="0.25">
      <c r="B52" t="s">
        <v>3</v>
      </c>
      <c r="C52" t="s">
        <v>34</v>
      </c>
      <c r="D52" t="s">
        <v>14</v>
      </c>
      <c r="E52" s="4">
        <v>7259</v>
      </c>
      <c r="F52" s="5">
        <v>276</v>
      </c>
    </row>
    <row r="53" spans="2:6" x14ac:dyDescent="0.25">
      <c r="B53" t="s">
        <v>3</v>
      </c>
      <c r="C53" t="s">
        <v>35</v>
      </c>
      <c r="D53" t="s">
        <v>15</v>
      </c>
      <c r="E53" s="4">
        <v>6657</v>
      </c>
      <c r="F53" s="5">
        <v>276</v>
      </c>
    </row>
    <row r="54" spans="2:6" x14ac:dyDescent="0.25">
      <c r="B54" t="s">
        <v>9</v>
      </c>
      <c r="C54" t="s">
        <v>37</v>
      </c>
      <c r="D54" t="s">
        <v>29</v>
      </c>
      <c r="E54" s="4">
        <v>1085</v>
      </c>
      <c r="F54" s="5">
        <v>273</v>
      </c>
    </row>
    <row r="55" spans="2:6" x14ac:dyDescent="0.25">
      <c r="B55" t="s">
        <v>7</v>
      </c>
      <c r="C55" t="s">
        <v>38</v>
      </c>
      <c r="D55" t="s">
        <v>18</v>
      </c>
      <c r="E55" s="4">
        <v>1778</v>
      </c>
      <c r="F55" s="5">
        <v>270</v>
      </c>
    </row>
    <row r="56" spans="2:6" x14ac:dyDescent="0.25">
      <c r="B56" t="s">
        <v>6</v>
      </c>
      <c r="C56" t="s">
        <v>35</v>
      </c>
      <c r="D56" t="s">
        <v>20</v>
      </c>
      <c r="E56" s="4">
        <v>1071</v>
      </c>
      <c r="F56" s="5">
        <v>270</v>
      </c>
    </row>
    <row r="57" spans="2:6" x14ac:dyDescent="0.25">
      <c r="B57" t="s">
        <v>10</v>
      </c>
      <c r="C57" t="s">
        <v>36</v>
      </c>
      <c r="D57" t="s">
        <v>23</v>
      </c>
      <c r="E57" s="4">
        <v>2317</v>
      </c>
      <c r="F57" s="5">
        <v>261</v>
      </c>
    </row>
    <row r="58" spans="2:6" x14ac:dyDescent="0.25">
      <c r="B58" t="s">
        <v>7</v>
      </c>
      <c r="C58" t="s">
        <v>38</v>
      </c>
      <c r="D58" t="s">
        <v>28</v>
      </c>
      <c r="E58" s="4">
        <v>5677</v>
      </c>
      <c r="F58" s="5">
        <v>258</v>
      </c>
    </row>
    <row r="59" spans="2:6" x14ac:dyDescent="0.25">
      <c r="B59" t="s">
        <v>3</v>
      </c>
      <c r="C59" t="s">
        <v>35</v>
      </c>
      <c r="D59" t="s">
        <v>14</v>
      </c>
      <c r="E59" s="4">
        <v>2415</v>
      </c>
      <c r="F59" s="5">
        <v>255</v>
      </c>
    </row>
    <row r="60" spans="2:6" x14ac:dyDescent="0.25">
      <c r="B60" t="s">
        <v>7</v>
      </c>
      <c r="C60" t="s">
        <v>35</v>
      </c>
      <c r="D60" t="s">
        <v>30</v>
      </c>
      <c r="E60" s="4">
        <v>6755</v>
      </c>
      <c r="F60" s="5">
        <v>252</v>
      </c>
    </row>
    <row r="61" spans="2:6" x14ac:dyDescent="0.25">
      <c r="B61" t="s">
        <v>7</v>
      </c>
      <c r="C61" t="s">
        <v>36</v>
      </c>
      <c r="D61" t="s">
        <v>29</v>
      </c>
      <c r="E61" s="4">
        <v>5551</v>
      </c>
      <c r="F61" s="5">
        <v>252</v>
      </c>
    </row>
    <row r="62" spans="2:6" x14ac:dyDescent="0.25">
      <c r="B62" t="s">
        <v>5</v>
      </c>
      <c r="C62" t="s">
        <v>39</v>
      </c>
      <c r="D62" t="s">
        <v>18</v>
      </c>
      <c r="E62" s="4">
        <v>385</v>
      </c>
      <c r="F62" s="5">
        <v>249</v>
      </c>
    </row>
    <row r="63" spans="2:6" x14ac:dyDescent="0.25">
      <c r="B63" t="s">
        <v>5</v>
      </c>
      <c r="C63" t="s">
        <v>35</v>
      </c>
      <c r="D63" t="s">
        <v>31</v>
      </c>
      <c r="E63" s="4">
        <v>4753</v>
      </c>
      <c r="F63" s="5">
        <v>246</v>
      </c>
    </row>
    <row r="64" spans="2:6" x14ac:dyDescent="0.25">
      <c r="B64" t="s">
        <v>7</v>
      </c>
      <c r="C64" t="s">
        <v>39</v>
      </c>
      <c r="D64" t="s">
        <v>17</v>
      </c>
      <c r="E64" s="4">
        <v>4438</v>
      </c>
      <c r="F64" s="5">
        <v>246</v>
      </c>
    </row>
    <row r="65" spans="2:6" x14ac:dyDescent="0.25">
      <c r="B65" t="s">
        <v>2</v>
      </c>
      <c r="C65" t="s">
        <v>36</v>
      </c>
      <c r="D65" t="s">
        <v>31</v>
      </c>
      <c r="E65" s="4">
        <v>3094</v>
      </c>
      <c r="F65" s="5">
        <v>246</v>
      </c>
    </row>
    <row r="66" spans="2:6" x14ac:dyDescent="0.25">
      <c r="B66" t="s">
        <v>9</v>
      </c>
      <c r="C66" t="s">
        <v>37</v>
      </c>
      <c r="D66" t="s">
        <v>26</v>
      </c>
      <c r="E66" s="4">
        <v>2856</v>
      </c>
      <c r="F66" s="5">
        <v>246</v>
      </c>
    </row>
    <row r="67" spans="2:6" x14ac:dyDescent="0.25">
      <c r="B67" t="s">
        <v>9</v>
      </c>
      <c r="C67" t="s">
        <v>35</v>
      </c>
      <c r="D67" t="s">
        <v>15</v>
      </c>
      <c r="E67" s="4">
        <v>7833</v>
      </c>
      <c r="F67" s="5">
        <v>243</v>
      </c>
    </row>
    <row r="68" spans="2:6" x14ac:dyDescent="0.25">
      <c r="B68" t="s">
        <v>7</v>
      </c>
      <c r="C68" t="s">
        <v>35</v>
      </c>
      <c r="D68" t="s">
        <v>19</v>
      </c>
      <c r="E68" s="4">
        <v>4585</v>
      </c>
      <c r="F68" s="5">
        <v>240</v>
      </c>
    </row>
    <row r="69" spans="2:6" x14ac:dyDescent="0.25">
      <c r="B69" t="s">
        <v>41</v>
      </c>
      <c r="C69" t="s">
        <v>37</v>
      </c>
      <c r="D69" t="s">
        <v>30</v>
      </c>
      <c r="E69" s="4">
        <v>1526</v>
      </c>
      <c r="F69" s="5">
        <v>240</v>
      </c>
    </row>
    <row r="70" spans="2:6" x14ac:dyDescent="0.25">
      <c r="B70" t="s">
        <v>5</v>
      </c>
      <c r="C70" t="s">
        <v>34</v>
      </c>
      <c r="D70" t="s">
        <v>22</v>
      </c>
      <c r="E70" s="4">
        <v>6279</v>
      </c>
      <c r="F70" s="5">
        <v>237</v>
      </c>
    </row>
    <row r="71" spans="2:6" x14ac:dyDescent="0.25">
      <c r="B71" t="s">
        <v>40</v>
      </c>
      <c r="C71" t="s">
        <v>35</v>
      </c>
      <c r="D71" t="s">
        <v>32</v>
      </c>
      <c r="E71" s="4">
        <v>12348</v>
      </c>
      <c r="F71" s="5">
        <v>234</v>
      </c>
    </row>
    <row r="72" spans="2:6" x14ac:dyDescent="0.25">
      <c r="B72" t="s">
        <v>3</v>
      </c>
      <c r="C72" t="s">
        <v>35</v>
      </c>
      <c r="D72" t="s">
        <v>25</v>
      </c>
      <c r="E72" s="4">
        <v>2464</v>
      </c>
      <c r="F72" s="5">
        <v>234</v>
      </c>
    </row>
    <row r="73" spans="2:6" x14ac:dyDescent="0.25">
      <c r="B73" t="s">
        <v>8</v>
      </c>
      <c r="C73" t="s">
        <v>38</v>
      </c>
      <c r="D73" t="s">
        <v>23</v>
      </c>
      <c r="E73" s="4">
        <v>1701</v>
      </c>
      <c r="F73" s="5">
        <v>234</v>
      </c>
    </row>
    <row r="74" spans="2:6" x14ac:dyDescent="0.25">
      <c r="B74" t="s">
        <v>41</v>
      </c>
      <c r="C74" t="s">
        <v>36</v>
      </c>
      <c r="D74" t="s">
        <v>13</v>
      </c>
      <c r="E74" s="4">
        <v>10311</v>
      </c>
      <c r="F74" s="5">
        <v>231</v>
      </c>
    </row>
    <row r="75" spans="2:6" x14ac:dyDescent="0.25">
      <c r="B75" t="s">
        <v>41</v>
      </c>
      <c r="C75" t="s">
        <v>37</v>
      </c>
      <c r="D75" t="s">
        <v>15</v>
      </c>
      <c r="E75" s="4">
        <v>714</v>
      </c>
      <c r="F75" s="5">
        <v>231</v>
      </c>
    </row>
    <row r="76" spans="2:6" x14ac:dyDescent="0.25">
      <c r="B76" t="s">
        <v>10</v>
      </c>
      <c r="C76" t="s">
        <v>35</v>
      </c>
      <c r="D76" t="s">
        <v>21</v>
      </c>
      <c r="E76" s="4">
        <v>567</v>
      </c>
      <c r="F76" s="5">
        <v>228</v>
      </c>
    </row>
    <row r="77" spans="2:6" x14ac:dyDescent="0.25">
      <c r="B77" t="s">
        <v>7</v>
      </c>
      <c r="C77" t="s">
        <v>37</v>
      </c>
      <c r="D77" t="s">
        <v>14</v>
      </c>
      <c r="E77" s="4">
        <v>6608</v>
      </c>
      <c r="F77" s="5">
        <v>225</v>
      </c>
    </row>
    <row r="78" spans="2:6" x14ac:dyDescent="0.25">
      <c r="B78" t="s">
        <v>40</v>
      </c>
      <c r="C78" t="s">
        <v>39</v>
      </c>
      <c r="D78" t="s">
        <v>28</v>
      </c>
      <c r="E78" s="4">
        <v>3101</v>
      </c>
      <c r="F78" s="5">
        <v>225</v>
      </c>
    </row>
    <row r="79" spans="2:6" x14ac:dyDescent="0.25">
      <c r="B79" t="s">
        <v>41</v>
      </c>
      <c r="C79" t="s">
        <v>34</v>
      </c>
      <c r="D79" t="s">
        <v>16</v>
      </c>
      <c r="E79" s="4">
        <v>1274</v>
      </c>
      <c r="F79" s="5">
        <v>225</v>
      </c>
    </row>
    <row r="80" spans="2:6" x14ac:dyDescent="0.25">
      <c r="B80" t="s">
        <v>8</v>
      </c>
      <c r="C80" t="s">
        <v>34</v>
      </c>
      <c r="D80" t="s">
        <v>16</v>
      </c>
      <c r="E80" s="4">
        <v>2009</v>
      </c>
      <c r="F80" s="5">
        <v>219</v>
      </c>
    </row>
    <row r="81" spans="2:6" x14ac:dyDescent="0.25">
      <c r="B81" t="s">
        <v>41</v>
      </c>
      <c r="C81" t="s">
        <v>35</v>
      </c>
      <c r="D81" t="s">
        <v>28</v>
      </c>
      <c r="E81" s="4">
        <v>7455</v>
      </c>
      <c r="F81" s="5">
        <v>216</v>
      </c>
    </row>
    <row r="82" spans="2:6" x14ac:dyDescent="0.25">
      <c r="B82" t="s">
        <v>2</v>
      </c>
      <c r="C82" t="s">
        <v>39</v>
      </c>
      <c r="D82" t="s">
        <v>21</v>
      </c>
      <c r="E82" s="4">
        <v>7651</v>
      </c>
      <c r="F82" s="5">
        <v>213</v>
      </c>
    </row>
    <row r="83" spans="2:6" x14ac:dyDescent="0.25">
      <c r="B83" t="s">
        <v>8</v>
      </c>
      <c r="C83" t="s">
        <v>38</v>
      </c>
      <c r="D83" t="s">
        <v>32</v>
      </c>
      <c r="E83" s="4">
        <v>3752</v>
      </c>
      <c r="F83" s="5">
        <v>213</v>
      </c>
    </row>
    <row r="84" spans="2:6" x14ac:dyDescent="0.25">
      <c r="B84" t="s">
        <v>8</v>
      </c>
      <c r="C84" t="s">
        <v>39</v>
      </c>
      <c r="D84" t="s">
        <v>31</v>
      </c>
      <c r="E84" s="4">
        <v>8890</v>
      </c>
      <c r="F84" s="5">
        <v>210</v>
      </c>
    </row>
    <row r="85" spans="2:6" x14ac:dyDescent="0.25">
      <c r="B85" t="s">
        <v>8</v>
      </c>
      <c r="C85" t="s">
        <v>35</v>
      </c>
      <c r="D85" t="s">
        <v>22</v>
      </c>
      <c r="E85" s="4">
        <v>5012</v>
      </c>
      <c r="F85" s="5">
        <v>210</v>
      </c>
    </row>
    <row r="86" spans="2:6" x14ac:dyDescent="0.25">
      <c r="B86" t="s">
        <v>7</v>
      </c>
      <c r="C86" t="s">
        <v>37</v>
      </c>
      <c r="D86" t="s">
        <v>22</v>
      </c>
      <c r="E86" s="4">
        <v>9835</v>
      </c>
      <c r="F86" s="5">
        <v>207</v>
      </c>
    </row>
    <row r="87" spans="2:6" x14ac:dyDescent="0.25">
      <c r="B87" t="s">
        <v>6</v>
      </c>
      <c r="C87" t="s">
        <v>34</v>
      </c>
      <c r="D87" t="s">
        <v>27</v>
      </c>
      <c r="E87" s="4">
        <v>4242</v>
      </c>
      <c r="F87" s="5">
        <v>207</v>
      </c>
    </row>
    <row r="88" spans="2:6" x14ac:dyDescent="0.25">
      <c r="B88" t="s">
        <v>9</v>
      </c>
      <c r="C88" t="s">
        <v>37</v>
      </c>
      <c r="D88" t="s">
        <v>4</v>
      </c>
      <c r="E88" s="4">
        <v>259</v>
      </c>
      <c r="F88" s="5">
        <v>207</v>
      </c>
    </row>
    <row r="89" spans="2:6" x14ac:dyDescent="0.25">
      <c r="B89" t="s">
        <v>9</v>
      </c>
      <c r="C89" t="s">
        <v>36</v>
      </c>
      <c r="D89" t="s">
        <v>27</v>
      </c>
      <c r="E89" s="4">
        <v>11522</v>
      </c>
      <c r="F89" s="5">
        <v>204</v>
      </c>
    </row>
    <row r="90" spans="2:6" x14ac:dyDescent="0.25">
      <c r="B90" t="s">
        <v>10</v>
      </c>
      <c r="C90" t="s">
        <v>34</v>
      </c>
      <c r="D90" t="s">
        <v>19</v>
      </c>
      <c r="E90" s="4">
        <v>5355</v>
      </c>
      <c r="F90" s="5">
        <v>204</v>
      </c>
    </row>
    <row r="91" spans="2:6" x14ac:dyDescent="0.25">
      <c r="B91" t="s">
        <v>9</v>
      </c>
      <c r="C91" t="s">
        <v>39</v>
      </c>
      <c r="D91" t="s">
        <v>18</v>
      </c>
      <c r="E91" s="4">
        <v>2639</v>
      </c>
      <c r="F91" s="5">
        <v>204</v>
      </c>
    </row>
    <row r="92" spans="2:6" x14ac:dyDescent="0.25">
      <c r="B92" t="s">
        <v>8</v>
      </c>
      <c r="C92" t="s">
        <v>37</v>
      </c>
      <c r="D92" t="s">
        <v>19</v>
      </c>
      <c r="E92" s="4">
        <v>1771</v>
      </c>
      <c r="F92" s="5">
        <v>204</v>
      </c>
    </row>
    <row r="93" spans="2:6" x14ac:dyDescent="0.25">
      <c r="B93" t="s">
        <v>41</v>
      </c>
      <c r="C93" t="s">
        <v>36</v>
      </c>
      <c r="D93" t="s">
        <v>26</v>
      </c>
      <c r="E93" s="4">
        <v>98</v>
      </c>
      <c r="F93" s="5">
        <v>204</v>
      </c>
    </row>
    <row r="94" spans="2:6" x14ac:dyDescent="0.25">
      <c r="B94" t="s">
        <v>5</v>
      </c>
      <c r="C94" t="s">
        <v>35</v>
      </c>
      <c r="D94" t="s">
        <v>15</v>
      </c>
      <c r="E94" s="4">
        <v>13391</v>
      </c>
      <c r="F94" s="5">
        <v>201</v>
      </c>
    </row>
    <row r="95" spans="2:6" x14ac:dyDescent="0.25">
      <c r="B95" t="s">
        <v>2</v>
      </c>
      <c r="C95" t="s">
        <v>37</v>
      </c>
      <c r="D95" t="s">
        <v>17</v>
      </c>
      <c r="E95" s="4">
        <v>9926</v>
      </c>
      <c r="F95" s="5">
        <v>201</v>
      </c>
    </row>
    <row r="96" spans="2:6" x14ac:dyDescent="0.25">
      <c r="B96" t="s">
        <v>5</v>
      </c>
      <c r="C96" t="s">
        <v>34</v>
      </c>
      <c r="D96" t="s">
        <v>15</v>
      </c>
      <c r="E96" s="4">
        <v>7280</v>
      </c>
      <c r="F96" s="5">
        <v>201</v>
      </c>
    </row>
    <row r="97" spans="2:6" x14ac:dyDescent="0.25">
      <c r="B97" t="s">
        <v>40</v>
      </c>
      <c r="C97" t="s">
        <v>36</v>
      </c>
      <c r="D97" t="s">
        <v>13</v>
      </c>
      <c r="E97" s="4">
        <v>4424</v>
      </c>
      <c r="F97" s="5">
        <v>201</v>
      </c>
    </row>
    <row r="98" spans="2:6" x14ac:dyDescent="0.25">
      <c r="B98" t="s">
        <v>7</v>
      </c>
      <c r="C98" t="s">
        <v>39</v>
      </c>
      <c r="D98" t="s">
        <v>27</v>
      </c>
      <c r="E98" s="4">
        <v>966</v>
      </c>
      <c r="F98" s="5">
        <v>198</v>
      </c>
    </row>
    <row r="99" spans="2:6" x14ac:dyDescent="0.25">
      <c r="B99" t="s">
        <v>10</v>
      </c>
      <c r="C99" t="s">
        <v>35</v>
      </c>
      <c r="D99" t="s">
        <v>20</v>
      </c>
      <c r="E99" s="4">
        <v>1974</v>
      </c>
      <c r="F99" s="5">
        <v>195</v>
      </c>
    </row>
    <row r="100" spans="2:6" x14ac:dyDescent="0.25">
      <c r="B100" t="s">
        <v>8</v>
      </c>
      <c r="C100" t="s">
        <v>37</v>
      </c>
      <c r="D100" t="s">
        <v>22</v>
      </c>
      <c r="E100" s="4">
        <v>1890</v>
      </c>
      <c r="F100" s="5">
        <v>195</v>
      </c>
    </row>
    <row r="101" spans="2:6" x14ac:dyDescent="0.25">
      <c r="B101" t="s">
        <v>5</v>
      </c>
      <c r="C101" t="s">
        <v>34</v>
      </c>
      <c r="D101" t="s">
        <v>19</v>
      </c>
      <c r="E101" s="4">
        <v>861</v>
      </c>
      <c r="F101" s="5">
        <v>195</v>
      </c>
    </row>
    <row r="102" spans="2:6" x14ac:dyDescent="0.25">
      <c r="B102" t="s">
        <v>41</v>
      </c>
      <c r="C102" t="s">
        <v>36</v>
      </c>
      <c r="D102" t="s">
        <v>19</v>
      </c>
      <c r="E102" s="4">
        <v>1925</v>
      </c>
      <c r="F102" s="5">
        <v>192</v>
      </c>
    </row>
    <row r="103" spans="2:6" x14ac:dyDescent="0.25">
      <c r="B103" t="s">
        <v>7</v>
      </c>
      <c r="C103" t="s">
        <v>34</v>
      </c>
      <c r="D103" t="s">
        <v>24</v>
      </c>
      <c r="E103" s="4">
        <v>8862</v>
      </c>
      <c r="F103" s="5">
        <v>189</v>
      </c>
    </row>
    <row r="104" spans="2:6" x14ac:dyDescent="0.25">
      <c r="B104" t="s">
        <v>6</v>
      </c>
      <c r="C104" t="s">
        <v>37</v>
      </c>
      <c r="D104" t="s">
        <v>23</v>
      </c>
      <c r="E104" s="4">
        <v>4949</v>
      </c>
      <c r="F104" s="5">
        <v>189</v>
      </c>
    </row>
    <row r="105" spans="2:6" x14ac:dyDescent="0.25">
      <c r="B105" t="s">
        <v>9</v>
      </c>
      <c r="C105" t="s">
        <v>36</v>
      </c>
      <c r="D105" t="s">
        <v>32</v>
      </c>
      <c r="E105" s="4">
        <v>2954</v>
      </c>
      <c r="F105" s="5">
        <v>189</v>
      </c>
    </row>
    <row r="106" spans="2:6" x14ac:dyDescent="0.25">
      <c r="B106" t="s">
        <v>9</v>
      </c>
      <c r="C106" t="s">
        <v>34</v>
      </c>
      <c r="D106" t="s">
        <v>16</v>
      </c>
      <c r="E106" s="4">
        <v>938</v>
      </c>
      <c r="F106" s="5">
        <v>189</v>
      </c>
    </row>
    <row r="107" spans="2:6" x14ac:dyDescent="0.25">
      <c r="B107" t="s">
        <v>41</v>
      </c>
      <c r="C107" t="s">
        <v>35</v>
      </c>
      <c r="D107" t="s">
        <v>15</v>
      </c>
      <c r="E107" s="4">
        <v>2114</v>
      </c>
      <c r="F107" s="5">
        <v>186</v>
      </c>
    </row>
    <row r="108" spans="2:6" x14ac:dyDescent="0.25">
      <c r="B108" t="s">
        <v>8</v>
      </c>
      <c r="C108" t="s">
        <v>39</v>
      </c>
      <c r="D108" t="s">
        <v>30</v>
      </c>
      <c r="E108" s="4">
        <v>7021</v>
      </c>
      <c r="F108" s="5">
        <v>183</v>
      </c>
    </row>
    <row r="109" spans="2:6" x14ac:dyDescent="0.25">
      <c r="B109" t="s">
        <v>2</v>
      </c>
      <c r="C109" t="s">
        <v>38</v>
      </c>
      <c r="D109" t="s">
        <v>28</v>
      </c>
      <c r="E109" s="4">
        <v>6580</v>
      </c>
      <c r="F109" s="5">
        <v>183</v>
      </c>
    </row>
    <row r="110" spans="2:6" x14ac:dyDescent="0.25">
      <c r="B110" t="s">
        <v>6</v>
      </c>
      <c r="C110" t="s">
        <v>35</v>
      </c>
      <c r="D110" t="s">
        <v>27</v>
      </c>
      <c r="E110" s="4">
        <v>3864</v>
      </c>
      <c r="F110" s="5">
        <v>177</v>
      </c>
    </row>
    <row r="111" spans="2:6" x14ac:dyDescent="0.25">
      <c r="B111" t="s">
        <v>7</v>
      </c>
      <c r="C111" t="s">
        <v>36</v>
      </c>
      <c r="D111" t="s">
        <v>18</v>
      </c>
      <c r="E111" s="4">
        <v>2646</v>
      </c>
      <c r="F111" s="5">
        <v>177</v>
      </c>
    </row>
    <row r="112" spans="2:6" x14ac:dyDescent="0.25">
      <c r="B112" t="s">
        <v>41</v>
      </c>
      <c r="C112" t="s">
        <v>37</v>
      </c>
      <c r="D112" t="s">
        <v>26</v>
      </c>
      <c r="E112" s="4">
        <v>2324</v>
      </c>
      <c r="F112" s="5">
        <v>177</v>
      </c>
    </row>
    <row r="113" spans="2:6" x14ac:dyDescent="0.25">
      <c r="B113" t="s">
        <v>41</v>
      </c>
      <c r="C113" t="s">
        <v>34</v>
      </c>
      <c r="D113" t="s">
        <v>33</v>
      </c>
      <c r="E113" s="4">
        <v>7847</v>
      </c>
      <c r="F113" s="5">
        <v>174</v>
      </c>
    </row>
    <row r="114" spans="2:6" x14ac:dyDescent="0.25">
      <c r="B114" t="s">
        <v>41</v>
      </c>
      <c r="C114" t="s">
        <v>36</v>
      </c>
      <c r="D114" t="s">
        <v>30</v>
      </c>
      <c r="E114" s="4">
        <v>6118</v>
      </c>
      <c r="F114" s="5">
        <v>174</v>
      </c>
    </row>
    <row r="115" spans="2:6" x14ac:dyDescent="0.25">
      <c r="B115" t="s">
        <v>40</v>
      </c>
      <c r="C115" t="s">
        <v>35</v>
      </c>
      <c r="D115" t="s">
        <v>16</v>
      </c>
      <c r="E115" s="4">
        <v>4725</v>
      </c>
      <c r="F115" s="5">
        <v>174</v>
      </c>
    </row>
    <row r="116" spans="2:6" x14ac:dyDescent="0.25">
      <c r="B116" t="s">
        <v>9</v>
      </c>
      <c r="C116" t="s">
        <v>34</v>
      </c>
      <c r="D116" t="s">
        <v>17</v>
      </c>
      <c r="E116" s="4">
        <v>707</v>
      </c>
      <c r="F116" s="5">
        <v>174</v>
      </c>
    </row>
    <row r="117" spans="2:6" x14ac:dyDescent="0.25">
      <c r="B117" t="s">
        <v>3</v>
      </c>
      <c r="C117" t="s">
        <v>39</v>
      </c>
      <c r="D117" t="s">
        <v>26</v>
      </c>
      <c r="E117" s="4">
        <v>4956</v>
      </c>
      <c r="F117" s="5">
        <v>171</v>
      </c>
    </row>
    <row r="118" spans="2:6" x14ac:dyDescent="0.25">
      <c r="B118" t="s">
        <v>5</v>
      </c>
      <c r="C118" t="s">
        <v>39</v>
      </c>
      <c r="D118" t="s">
        <v>24</v>
      </c>
      <c r="E118" s="4">
        <v>4018</v>
      </c>
      <c r="F118" s="5">
        <v>171</v>
      </c>
    </row>
    <row r="119" spans="2:6" x14ac:dyDescent="0.25">
      <c r="B119" t="s">
        <v>5</v>
      </c>
      <c r="C119" t="s">
        <v>38</v>
      </c>
      <c r="D119" t="s">
        <v>19</v>
      </c>
      <c r="E119" s="4">
        <v>5474</v>
      </c>
      <c r="F119" s="5">
        <v>168</v>
      </c>
    </row>
    <row r="120" spans="2:6" x14ac:dyDescent="0.25">
      <c r="B120" t="s">
        <v>8</v>
      </c>
      <c r="C120" t="s">
        <v>35</v>
      </c>
      <c r="D120" t="s">
        <v>29</v>
      </c>
      <c r="E120" s="4">
        <v>2023</v>
      </c>
      <c r="F120" s="5">
        <v>168</v>
      </c>
    </row>
    <row r="121" spans="2:6" x14ac:dyDescent="0.25">
      <c r="B121" t="s">
        <v>3</v>
      </c>
      <c r="C121" t="s">
        <v>39</v>
      </c>
      <c r="D121" t="s">
        <v>16</v>
      </c>
      <c r="E121" s="4">
        <v>21</v>
      </c>
      <c r="F121" s="5">
        <v>168</v>
      </c>
    </row>
    <row r="122" spans="2:6" x14ac:dyDescent="0.25">
      <c r="B122" t="s">
        <v>3</v>
      </c>
      <c r="C122" t="s">
        <v>36</v>
      </c>
      <c r="D122" t="s">
        <v>23</v>
      </c>
      <c r="E122" s="4">
        <v>3773</v>
      </c>
      <c r="F122" s="5">
        <v>165</v>
      </c>
    </row>
    <row r="123" spans="2:6" x14ac:dyDescent="0.25">
      <c r="B123" t="s">
        <v>2</v>
      </c>
      <c r="C123" t="s">
        <v>39</v>
      </c>
      <c r="D123" t="s">
        <v>20</v>
      </c>
      <c r="E123" s="4">
        <v>9443</v>
      </c>
      <c r="F123" s="5">
        <v>162</v>
      </c>
    </row>
    <row r="124" spans="2:6" x14ac:dyDescent="0.25">
      <c r="B124" t="s">
        <v>40</v>
      </c>
      <c r="C124" t="s">
        <v>34</v>
      </c>
      <c r="D124" t="s">
        <v>19</v>
      </c>
      <c r="E124" s="4">
        <v>4018</v>
      </c>
      <c r="F124" s="5">
        <v>162</v>
      </c>
    </row>
    <row r="125" spans="2:6" x14ac:dyDescent="0.25">
      <c r="B125" t="s">
        <v>3</v>
      </c>
      <c r="C125" t="s">
        <v>36</v>
      </c>
      <c r="D125" t="s">
        <v>28</v>
      </c>
      <c r="E125" s="4">
        <v>973</v>
      </c>
      <c r="F125" s="5">
        <v>162</v>
      </c>
    </row>
    <row r="126" spans="2:6" x14ac:dyDescent="0.25">
      <c r="B126" t="s">
        <v>40</v>
      </c>
      <c r="C126" t="s">
        <v>34</v>
      </c>
      <c r="D126" t="s">
        <v>33</v>
      </c>
      <c r="E126" s="4">
        <v>3794</v>
      </c>
      <c r="F126" s="5">
        <v>159</v>
      </c>
    </row>
    <row r="127" spans="2:6" x14ac:dyDescent="0.25">
      <c r="B127" t="s">
        <v>9</v>
      </c>
      <c r="C127" t="s">
        <v>35</v>
      </c>
      <c r="D127" t="s">
        <v>26</v>
      </c>
      <c r="E127" s="4">
        <v>98</v>
      </c>
      <c r="F127" s="5">
        <v>159</v>
      </c>
    </row>
    <row r="128" spans="2:6" x14ac:dyDescent="0.25">
      <c r="B128" t="s">
        <v>40</v>
      </c>
      <c r="C128" t="s">
        <v>34</v>
      </c>
      <c r="D128" t="s">
        <v>17</v>
      </c>
      <c r="E128" s="4">
        <v>5019</v>
      </c>
      <c r="F128" s="5">
        <v>156</v>
      </c>
    </row>
    <row r="129" spans="2:6" x14ac:dyDescent="0.25">
      <c r="B129" t="s">
        <v>6</v>
      </c>
      <c r="C129" t="s">
        <v>36</v>
      </c>
      <c r="D129" t="s">
        <v>17</v>
      </c>
      <c r="E129" s="4">
        <v>4970</v>
      </c>
      <c r="F129" s="5">
        <v>156</v>
      </c>
    </row>
    <row r="130" spans="2:6" x14ac:dyDescent="0.25">
      <c r="B130" t="s">
        <v>9</v>
      </c>
      <c r="C130" t="s">
        <v>37</v>
      </c>
      <c r="D130" t="s">
        <v>25</v>
      </c>
      <c r="E130" s="4">
        <v>4305</v>
      </c>
      <c r="F130" s="5">
        <v>156</v>
      </c>
    </row>
    <row r="131" spans="2:6" x14ac:dyDescent="0.25">
      <c r="B131" t="s">
        <v>2</v>
      </c>
      <c r="C131" t="s">
        <v>38</v>
      </c>
      <c r="D131" t="s">
        <v>23</v>
      </c>
      <c r="E131" s="4">
        <v>4417</v>
      </c>
      <c r="F131" s="5">
        <v>153</v>
      </c>
    </row>
    <row r="132" spans="2:6" x14ac:dyDescent="0.25">
      <c r="B132" t="s">
        <v>9</v>
      </c>
      <c r="C132" t="s">
        <v>34</v>
      </c>
      <c r="D132" t="s">
        <v>28</v>
      </c>
      <c r="E132" s="4">
        <v>14329</v>
      </c>
      <c r="F132" s="5">
        <v>150</v>
      </c>
    </row>
    <row r="133" spans="2:6" x14ac:dyDescent="0.25">
      <c r="B133" t="s">
        <v>8</v>
      </c>
      <c r="C133" t="s">
        <v>36</v>
      </c>
      <c r="D133" t="s">
        <v>23</v>
      </c>
      <c r="E133" s="4">
        <v>5019</v>
      </c>
      <c r="F133" s="5">
        <v>150</v>
      </c>
    </row>
    <row r="134" spans="2:6" x14ac:dyDescent="0.25">
      <c r="B134" t="s">
        <v>6</v>
      </c>
      <c r="C134" t="s">
        <v>34</v>
      </c>
      <c r="D134" t="s">
        <v>17</v>
      </c>
      <c r="E134" s="4">
        <v>3759</v>
      </c>
      <c r="F134" s="5">
        <v>150</v>
      </c>
    </row>
    <row r="135" spans="2:6" x14ac:dyDescent="0.25">
      <c r="B135" t="s">
        <v>8</v>
      </c>
      <c r="C135" t="s">
        <v>37</v>
      </c>
      <c r="D135" t="s">
        <v>30</v>
      </c>
      <c r="E135" s="4">
        <v>42</v>
      </c>
      <c r="F135" s="5">
        <v>150</v>
      </c>
    </row>
    <row r="136" spans="2:6" x14ac:dyDescent="0.25">
      <c r="B136" t="s">
        <v>9</v>
      </c>
      <c r="C136" t="s">
        <v>35</v>
      </c>
      <c r="D136" t="s">
        <v>4</v>
      </c>
      <c r="E136" s="4">
        <v>959</v>
      </c>
      <c r="F136" s="5">
        <v>147</v>
      </c>
    </row>
    <row r="137" spans="2:6" x14ac:dyDescent="0.25">
      <c r="B137" t="s">
        <v>2</v>
      </c>
      <c r="C137" t="s">
        <v>39</v>
      </c>
      <c r="D137" t="s">
        <v>28</v>
      </c>
      <c r="E137" s="4">
        <v>6027</v>
      </c>
      <c r="F137" s="5">
        <v>144</v>
      </c>
    </row>
    <row r="138" spans="2:6" x14ac:dyDescent="0.25">
      <c r="B138" t="s">
        <v>3</v>
      </c>
      <c r="C138" t="s">
        <v>37</v>
      </c>
      <c r="D138" t="s">
        <v>17</v>
      </c>
      <c r="E138" s="4">
        <v>3983</v>
      </c>
      <c r="F138" s="5">
        <v>144</v>
      </c>
    </row>
    <row r="139" spans="2:6" x14ac:dyDescent="0.25">
      <c r="B139" t="s">
        <v>9</v>
      </c>
      <c r="C139" t="s">
        <v>35</v>
      </c>
      <c r="D139" t="s">
        <v>27</v>
      </c>
      <c r="E139" s="4">
        <v>2429</v>
      </c>
      <c r="F139" s="5">
        <v>144</v>
      </c>
    </row>
    <row r="140" spans="2:6" x14ac:dyDescent="0.25">
      <c r="B140" t="s">
        <v>41</v>
      </c>
      <c r="C140" t="s">
        <v>34</v>
      </c>
      <c r="D140" t="s">
        <v>22</v>
      </c>
      <c r="E140" s="4">
        <v>336</v>
      </c>
      <c r="F140" s="5">
        <v>144</v>
      </c>
    </row>
    <row r="141" spans="2:6" x14ac:dyDescent="0.25">
      <c r="B141" t="s">
        <v>10</v>
      </c>
      <c r="C141" t="s">
        <v>38</v>
      </c>
      <c r="D141" t="s">
        <v>22</v>
      </c>
      <c r="E141" s="4">
        <v>2205</v>
      </c>
      <c r="F141" s="5">
        <v>141</v>
      </c>
    </row>
    <row r="142" spans="2:6" x14ac:dyDescent="0.25">
      <c r="B142" t="s">
        <v>2</v>
      </c>
      <c r="C142" t="s">
        <v>39</v>
      </c>
      <c r="D142" t="s">
        <v>22</v>
      </c>
      <c r="E142" s="4">
        <v>1568</v>
      </c>
      <c r="F142" s="5">
        <v>141</v>
      </c>
    </row>
    <row r="143" spans="2:6" x14ac:dyDescent="0.25">
      <c r="B143" t="s">
        <v>2</v>
      </c>
      <c r="C143" t="s">
        <v>37</v>
      </c>
      <c r="D143" t="s">
        <v>18</v>
      </c>
      <c r="E143" s="4">
        <v>11571</v>
      </c>
      <c r="F143" s="5">
        <v>138</v>
      </c>
    </row>
    <row r="144" spans="2:6" x14ac:dyDescent="0.25">
      <c r="B144" t="s">
        <v>7</v>
      </c>
      <c r="C144" t="s">
        <v>34</v>
      </c>
      <c r="D144" t="s">
        <v>20</v>
      </c>
      <c r="E144" s="4">
        <v>2205</v>
      </c>
      <c r="F144" s="5">
        <v>138</v>
      </c>
    </row>
    <row r="145" spans="2:6" x14ac:dyDescent="0.25">
      <c r="B145" t="s">
        <v>40</v>
      </c>
      <c r="C145" t="s">
        <v>34</v>
      </c>
      <c r="D145" t="s">
        <v>27</v>
      </c>
      <c r="E145" s="4">
        <v>2289</v>
      </c>
      <c r="F145" s="5">
        <v>135</v>
      </c>
    </row>
    <row r="146" spans="2:6" x14ac:dyDescent="0.25">
      <c r="B146" t="s">
        <v>6</v>
      </c>
      <c r="C146" t="s">
        <v>36</v>
      </c>
      <c r="D146" t="s">
        <v>29</v>
      </c>
      <c r="E146" s="4">
        <v>1400</v>
      </c>
      <c r="F146" s="5">
        <v>135</v>
      </c>
    </row>
    <row r="147" spans="2:6" x14ac:dyDescent="0.25">
      <c r="B147" t="s">
        <v>6</v>
      </c>
      <c r="C147" t="s">
        <v>38</v>
      </c>
      <c r="D147" t="s">
        <v>33</v>
      </c>
      <c r="E147" s="4">
        <v>959</v>
      </c>
      <c r="F147" s="5">
        <v>135</v>
      </c>
    </row>
    <row r="148" spans="2:6" x14ac:dyDescent="0.25">
      <c r="B148" t="s">
        <v>40</v>
      </c>
      <c r="C148" t="s">
        <v>39</v>
      </c>
      <c r="D148" t="s">
        <v>29</v>
      </c>
      <c r="E148" s="4">
        <v>0</v>
      </c>
      <c r="F148" s="5">
        <v>135</v>
      </c>
    </row>
    <row r="149" spans="2:6" x14ac:dyDescent="0.25">
      <c r="B149" t="s">
        <v>41</v>
      </c>
      <c r="C149" t="s">
        <v>35</v>
      </c>
      <c r="D149" t="s">
        <v>27</v>
      </c>
      <c r="E149" s="4">
        <v>847</v>
      </c>
      <c r="F149" s="5">
        <v>129</v>
      </c>
    </row>
    <row r="150" spans="2:6" x14ac:dyDescent="0.25">
      <c r="B150" t="s">
        <v>10</v>
      </c>
      <c r="C150" t="s">
        <v>38</v>
      </c>
      <c r="D150" t="s">
        <v>4</v>
      </c>
      <c r="E150" s="4">
        <v>6860</v>
      </c>
      <c r="F150" s="5">
        <v>126</v>
      </c>
    </row>
    <row r="151" spans="2:6" x14ac:dyDescent="0.25">
      <c r="B151" t="s">
        <v>41</v>
      </c>
      <c r="C151" t="s">
        <v>34</v>
      </c>
      <c r="D151" t="s">
        <v>23</v>
      </c>
      <c r="E151" s="4">
        <v>4935</v>
      </c>
      <c r="F151" s="5">
        <v>126</v>
      </c>
    </row>
    <row r="152" spans="2:6" x14ac:dyDescent="0.25">
      <c r="B152" t="s">
        <v>2</v>
      </c>
      <c r="C152" t="s">
        <v>39</v>
      </c>
      <c r="D152" t="s">
        <v>33</v>
      </c>
      <c r="E152" s="4">
        <v>4018</v>
      </c>
      <c r="F152" s="5">
        <v>126</v>
      </c>
    </row>
    <row r="153" spans="2:6" x14ac:dyDescent="0.25">
      <c r="B153" t="s">
        <v>40</v>
      </c>
      <c r="C153" t="s">
        <v>35</v>
      </c>
      <c r="D153" t="s">
        <v>29</v>
      </c>
      <c r="E153" s="4">
        <v>1617</v>
      </c>
      <c r="F153" s="5">
        <v>126</v>
      </c>
    </row>
    <row r="154" spans="2:6" x14ac:dyDescent="0.25">
      <c r="B154" t="s">
        <v>8</v>
      </c>
      <c r="C154" t="s">
        <v>35</v>
      </c>
      <c r="D154" t="s">
        <v>33</v>
      </c>
      <c r="E154" s="4">
        <v>357</v>
      </c>
      <c r="F154" s="5">
        <v>126</v>
      </c>
    </row>
    <row r="155" spans="2:6" x14ac:dyDescent="0.25">
      <c r="B155" t="s">
        <v>6</v>
      </c>
      <c r="C155" t="s">
        <v>34</v>
      </c>
      <c r="D155" t="s">
        <v>32</v>
      </c>
      <c r="E155" s="4">
        <v>6734</v>
      </c>
      <c r="F155" s="5">
        <v>123</v>
      </c>
    </row>
    <row r="156" spans="2:6" x14ac:dyDescent="0.25">
      <c r="B156" t="s">
        <v>6</v>
      </c>
      <c r="C156" t="s">
        <v>35</v>
      </c>
      <c r="D156" t="s">
        <v>30</v>
      </c>
      <c r="E156" s="4">
        <v>4781</v>
      </c>
      <c r="F156" s="5">
        <v>123</v>
      </c>
    </row>
    <row r="157" spans="2:6" x14ac:dyDescent="0.25">
      <c r="B157" t="s">
        <v>41</v>
      </c>
      <c r="C157" t="s">
        <v>37</v>
      </c>
      <c r="D157" t="s">
        <v>20</v>
      </c>
      <c r="E157" s="4">
        <v>3388</v>
      </c>
      <c r="F157" s="5">
        <v>123</v>
      </c>
    </row>
    <row r="158" spans="2:6" x14ac:dyDescent="0.25">
      <c r="B158" t="s">
        <v>6</v>
      </c>
      <c r="C158" t="s">
        <v>38</v>
      </c>
      <c r="D158" t="s">
        <v>13</v>
      </c>
      <c r="E158" s="4">
        <v>2317</v>
      </c>
      <c r="F158" s="5">
        <v>123</v>
      </c>
    </row>
    <row r="159" spans="2:6" x14ac:dyDescent="0.25">
      <c r="B159" t="s">
        <v>10</v>
      </c>
      <c r="C159" t="s">
        <v>38</v>
      </c>
      <c r="D159" t="s">
        <v>13</v>
      </c>
      <c r="E159" s="4">
        <v>63</v>
      </c>
      <c r="F159" s="5">
        <v>123</v>
      </c>
    </row>
    <row r="160" spans="2:6" x14ac:dyDescent="0.25">
      <c r="B160" t="s">
        <v>6</v>
      </c>
      <c r="C160" t="s">
        <v>36</v>
      </c>
      <c r="D160" t="s">
        <v>4</v>
      </c>
      <c r="E160" s="4">
        <v>10073</v>
      </c>
      <c r="F160" s="5">
        <v>120</v>
      </c>
    </row>
    <row r="161" spans="2:6" x14ac:dyDescent="0.25">
      <c r="B161" t="s">
        <v>2</v>
      </c>
      <c r="C161" t="s">
        <v>34</v>
      </c>
      <c r="D161" t="s">
        <v>19</v>
      </c>
      <c r="E161" s="4">
        <v>7511</v>
      </c>
      <c r="F161" s="5">
        <v>120</v>
      </c>
    </row>
    <row r="162" spans="2:6" x14ac:dyDescent="0.25">
      <c r="B162" t="s">
        <v>9</v>
      </c>
      <c r="C162" t="s">
        <v>38</v>
      </c>
      <c r="D162" t="s">
        <v>16</v>
      </c>
      <c r="E162" s="4">
        <v>2646</v>
      </c>
      <c r="F162" s="5">
        <v>120</v>
      </c>
    </row>
    <row r="163" spans="2:6" x14ac:dyDescent="0.25">
      <c r="B163" t="s">
        <v>3</v>
      </c>
      <c r="C163" t="s">
        <v>34</v>
      </c>
      <c r="D163" t="s">
        <v>23</v>
      </c>
      <c r="E163" s="4">
        <v>2212</v>
      </c>
      <c r="F163" s="5">
        <v>117</v>
      </c>
    </row>
    <row r="164" spans="2:6" x14ac:dyDescent="0.25">
      <c r="B164" t="s">
        <v>7</v>
      </c>
      <c r="C164" t="s">
        <v>36</v>
      </c>
      <c r="D164" t="s">
        <v>31</v>
      </c>
      <c r="E164" s="4">
        <v>2149</v>
      </c>
      <c r="F164" s="5">
        <v>117</v>
      </c>
    </row>
    <row r="165" spans="2:6" x14ac:dyDescent="0.25">
      <c r="B165" t="s">
        <v>2</v>
      </c>
      <c r="C165" t="s">
        <v>39</v>
      </c>
      <c r="D165" t="s">
        <v>16</v>
      </c>
      <c r="E165" s="4">
        <v>2016</v>
      </c>
      <c r="F165" s="5">
        <v>117</v>
      </c>
    </row>
    <row r="166" spans="2:6" x14ac:dyDescent="0.25">
      <c r="B166" t="s">
        <v>7</v>
      </c>
      <c r="C166" t="s">
        <v>35</v>
      </c>
      <c r="D166" t="s">
        <v>24</v>
      </c>
      <c r="E166" s="4">
        <v>2793</v>
      </c>
      <c r="F166" s="5">
        <v>114</v>
      </c>
    </row>
    <row r="167" spans="2:6" x14ac:dyDescent="0.25">
      <c r="B167" t="s">
        <v>9</v>
      </c>
      <c r="C167" t="s">
        <v>36</v>
      </c>
      <c r="D167" t="s">
        <v>25</v>
      </c>
      <c r="E167" s="4">
        <v>2142</v>
      </c>
      <c r="F167" s="5">
        <v>114</v>
      </c>
    </row>
    <row r="168" spans="2:6" x14ac:dyDescent="0.25">
      <c r="B168" t="s">
        <v>40</v>
      </c>
      <c r="C168" t="s">
        <v>37</v>
      </c>
      <c r="D168" t="s">
        <v>30</v>
      </c>
      <c r="E168" s="4">
        <v>1624</v>
      </c>
      <c r="F168" s="5">
        <v>114</v>
      </c>
    </row>
    <row r="169" spans="2:6" x14ac:dyDescent="0.25">
      <c r="B169" t="s">
        <v>7</v>
      </c>
      <c r="C169" t="s">
        <v>37</v>
      </c>
      <c r="D169" t="s">
        <v>17</v>
      </c>
      <c r="E169" s="4">
        <v>4487</v>
      </c>
      <c r="F169" s="5">
        <v>111</v>
      </c>
    </row>
    <row r="170" spans="2:6" x14ac:dyDescent="0.25">
      <c r="B170" t="s">
        <v>5</v>
      </c>
      <c r="C170" t="s">
        <v>36</v>
      </c>
      <c r="D170" t="s">
        <v>30</v>
      </c>
      <c r="E170" s="4">
        <v>1526</v>
      </c>
      <c r="F170" s="5">
        <v>105</v>
      </c>
    </row>
    <row r="171" spans="2:6" x14ac:dyDescent="0.25">
      <c r="B171" t="s">
        <v>41</v>
      </c>
      <c r="C171" t="s">
        <v>37</v>
      </c>
      <c r="D171" t="s">
        <v>24</v>
      </c>
      <c r="E171" s="4">
        <v>6398</v>
      </c>
      <c r="F171" s="5">
        <v>102</v>
      </c>
    </row>
    <row r="172" spans="2:6" x14ac:dyDescent="0.25">
      <c r="B172" t="s">
        <v>40</v>
      </c>
      <c r="C172" t="s">
        <v>38</v>
      </c>
      <c r="D172" t="s">
        <v>4</v>
      </c>
      <c r="E172" s="4">
        <v>6125</v>
      </c>
      <c r="F172" s="5">
        <v>102</v>
      </c>
    </row>
    <row r="173" spans="2:6" x14ac:dyDescent="0.25">
      <c r="B173" t="s">
        <v>9</v>
      </c>
      <c r="C173" t="s">
        <v>38</v>
      </c>
      <c r="D173" t="s">
        <v>25</v>
      </c>
      <c r="E173" s="4">
        <v>3850</v>
      </c>
      <c r="F173" s="5">
        <v>102</v>
      </c>
    </row>
    <row r="174" spans="2:6" x14ac:dyDescent="0.25">
      <c r="B174" t="s">
        <v>5</v>
      </c>
      <c r="C174" t="s">
        <v>34</v>
      </c>
      <c r="D174" t="s">
        <v>29</v>
      </c>
      <c r="E174" s="4">
        <v>2891</v>
      </c>
      <c r="F174" s="5">
        <v>102</v>
      </c>
    </row>
    <row r="175" spans="2:6" x14ac:dyDescent="0.25">
      <c r="B175" t="s">
        <v>3</v>
      </c>
      <c r="C175" t="s">
        <v>39</v>
      </c>
      <c r="D175" t="s">
        <v>28</v>
      </c>
      <c r="E175" s="4">
        <v>1652</v>
      </c>
      <c r="F175" s="5">
        <v>102</v>
      </c>
    </row>
    <row r="176" spans="2:6" x14ac:dyDescent="0.25">
      <c r="B176" t="s">
        <v>6</v>
      </c>
      <c r="C176" t="s">
        <v>37</v>
      </c>
      <c r="D176" t="s">
        <v>18</v>
      </c>
      <c r="E176" s="4">
        <v>1505</v>
      </c>
      <c r="F176" s="5">
        <v>102</v>
      </c>
    </row>
    <row r="177" spans="2:6" x14ac:dyDescent="0.25">
      <c r="B177" t="s">
        <v>9</v>
      </c>
      <c r="C177" t="s">
        <v>38</v>
      </c>
      <c r="D177" t="s">
        <v>26</v>
      </c>
      <c r="E177" s="4">
        <v>2436</v>
      </c>
      <c r="F177" s="5">
        <v>99</v>
      </c>
    </row>
    <row r="178" spans="2:6" x14ac:dyDescent="0.25">
      <c r="B178" t="s">
        <v>41</v>
      </c>
      <c r="C178" t="s">
        <v>35</v>
      </c>
      <c r="D178" t="s">
        <v>19</v>
      </c>
      <c r="E178" s="4">
        <v>609</v>
      </c>
      <c r="F178" s="5">
        <v>99</v>
      </c>
    </row>
    <row r="179" spans="2:6" x14ac:dyDescent="0.25">
      <c r="B179" t="s">
        <v>9</v>
      </c>
      <c r="C179" t="s">
        <v>37</v>
      </c>
      <c r="D179" t="s">
        <v>20</v>
      </c>
      <c r="E179" s="4">
        <v>7273</v>
      </c>
      <c r="F179" s="5">
        <v>96</v>
      </c>
    </row>
    <row r="180" spans="2:6" x14ac:dyDescent="0.25">
      <c r="B180" t="s">
        <v>10</v>
      </c>
      <c r="C180" t="s">
        <v>35</v>
      </c>
      <c r="D180" t="s">
        <v>14</v>
      </c>
      <c r="E180" s="4">
        <v>3472</v>
      </c>
      <c r="F180" s="5">
        <v>96</v>
      </c>
    </row>
    <row r="181" spans="2:6" x14ac:dyDescent="0.25">
      <c r="B181" t="s">
        <v>7</v>
      </c>
      <c r="C181" t="s">
        <v>34</v>
      </c>
      <c r="D181" t="s">
        <v>25</v>
      </c>
      <c r="E181" s="4">
        <v>1568</v>
      </c>
      <c r="F181" s="5">
        <v>96</v>
      </c>
    </row>
    <row r="182" spans="2:6" x14ac:dyDescent="0.25">
      <c r="B182" t="s">
        <v>40</v>
      </c>
      <c r="C182" t="s">
        <v>37</v>
      </c>
      <c r="D182" t="s">
        <v>27</v>
      </c>
      <c r="E182" s="4">
        <v>6132</v>
      </c>
      <c r="F182" s="5">
        <v>93</v>
      </c>
    </row>
    <row r="183" spans="2:6" x14ac:dyDescent="0.25">
      <c r="B183" t="s">
        <v>3</v>
      </c>
      <c r="C183" t="s">
        <v>34</v>
      </c>
      <c r="D183" t="s">
        <v>17</v>
      </c>
      <c r="E183" s="4">
        <v>2919</v>
      </c>
      <c r="F183" s="5">
        <v>93</v>
      </c>
    </row>
    <row r="184" spans="2:6" x14ac:dyDescent="0.25">
      <c r="B184" t="s">
        <v>9</v>
      </c>
      <c r="C184" t="s">
        <v>37</v>
      </c>
      <c r="D184" t="s">
        <v>23</v>
      </c>
      <c r="E184" s="4">
        <v>2737</v>
      </c>
      <c r="F184" s="5">
        <v>93</v>
      </c>
    </row>
    <row r="185" spans="2:6" x14ac:dyDescent="0.25">
      <c r="B185" t="s">
        <v>5</v>
      </c>
      <c r="C185" t="s">
        <v>34</v>
      </c>
      <c r="D185" t="s">
        <v>33</v>
      </c>
      <c r="E185" s="4">
        <v>1652</v>
      </c>
      <c r="F185" s="5">
        <v>93</v>
      </c>
    </row>
    <row r="186" spans="2:6" x14ac:dyDescent="0.25">
      <c r="B186" t="s">
        <v>10</v>
      </c>
      <c r="C186" t="s">
        <v>34</v>
      </c>
      <c r="D186" t="s">
        <v>25</v>
      </c>
      <c r="E186" s="4">
        <v>1428</v>
      </c>
      <c r="F186" s="5">
        <v>93</v>
      </c>
    </row>
    <row r="187" spans="2:6" x14ac:dyDescent="0.25">
      <c r="B187" t="s">
        <v>40</v>
      </c>
      <c r="C187" t="s">
        <v>36</v>
      </c>
      <c r="D187" t="s">
        <v>33</v>
      </c>
      <c r="E187" s="4">
        <v>9772</v>
      </c>
      <c r="F187" s="5">
        <v>90</v>
      </c>
    </row>
    <row r="188" spans="2:6" x14ac:dyDescent="0.25">
      <c r="B188" t="s">
        <v>9</v>
      </c>
      <c r="C188" t="s">
        <v>34</v>
      </c>
      <c r="D188" t="s">
        <v>23</v>
      </c>
      <c r="E188" s="4">
        <v>8155</v>
      </c>
      <c r="F188" s="5">
        <v>90</v>
      </c>
    </row>
    <row r="189" spans="2:6" x14ac:dyDescent="0.25">
      <c r="B189" t="s">
        <v>40</v>
      </c>
      <c r="C189" t="s">
        <v>38</v>
      </c>
      <c r="D189" t="s">
        <v>25</v>
      </c>
      <c r="E189" s="4">
        <v>2541</v>
      </c>
      <c r="F189" s="5">
        <v>90</v>
      </c>
    </row>
    <row r="190" spans="2:6" x14ac:dyDescent="0.25">
      <c r="B190" t="s">
        <v>9</v>
      </c>
      <c r="C190" t="s">
        <v>38</v>
      </c>
      <c r="D190" t="s">
        <v>33</v>
      </c>
      <c r="E190" s="4">
        <v>9506</v>
      </c>
      <c r="F190" s="5">
        <v>87</v>
      </c>
    </row>
    <row r="191" spans="2:6" x14ac:dyDescent="0.25">
      <c r="B191" t="s">
        <v>6</v>
      </c>
      <c r="C191" t="s">
        <v>37</v>
      </c>
      <c r="D191" t="s">
        <v>31</v>
      </c>
      <c r="E191" s="4">
        <v>7693</v>
      </c>
      <c r="F191" s="5">
        <v>87</v>
      </c>
    </row>
    <row r="192" spans="2:6" x14ac:dyDescent="0.25">
      <c r="B192" t="s">
        <v>10</v>
      </c>
      <c r="C192" t="s">
        <v>34</v>
      </c>
      <c r="D192" t="s">
        <v>17</v>
      </c>
      <c r="E192" s="4">
        <v>700</v>
      </c>
      <c r="F192" s="5">
        <v>87</v>
      </c>
    </row>
    <row r="193" spans="2:6" x14ac:dyDescent="0.25">
      <c r="B193" t="s">
        <v>40</v>
      </c>
      <c r="C193" t="s">
        <v>38</v>
      </c>
      <c r="D193" t="s">
        <v>26</v>
      </c>
      <c r="E193" s="4">
        <v>609</v>
      </c>
      <c r="F193" s="5">
        <v>87</v>
      </c>
    </row>
    <row r="194" spans="2:6" x14ac:dyDescent="0.25">
      <c r="B194" t="s">
        <v>8</v>
      </c>
      <c r="C194" t="s">
        <v>37</v>
      </c>
      <c r="D194" t="s">
        <v>21</v>
      </c>
      <c r="E194" s="4">
        <v>434</v>
      </c>
      <c r="F194" s="5">
        <v>87</v>
      </c>
    </row>
    <row r="195" spans="2:6" x14ac:dyDescent="0.25">
      <c r="B195" t="s">
        <v>7</v>
      </c>
      <c r="C195" t="s">
        <v>36</v>
      </c>
      <c r="D195" t="s">
        <v>32</v>
      </c>
      <c r="E195" s="4">
        <v>280</v>
      </c>
      <c r="F195" s="5">
        <v>87</v>
      </c>
    </row>
    <row r="196" spans="2:6" x14ac:dyDescent="0.25">
      <c r="B196" t="s">
        <v>41</v>
      </c>
      <c r="C196" t="s">
        <v>36</v>
      </c>
      <c r="D196" t="s">
        <v>32</v>
      </c>
      <c r="E196" s="4">
        <v>10304</v>
      </c>
      <c r="F196" s="5">
        <v>84</v>
      </c>
    </row>
    <row r="197" spans="2:6" x14ac:dyDescent="0.25">
      <c r="B197" t="s">
        <v>5</v>
      </c>
      <c r="C197" t="s">
        <v>35</v>
      </c>
      <c r="D197" t="s">
        <v>22</v>
      </c>
      <c r="E197" s="4">
        <v>490</v>
      </c>
      <c r="F197" s="5">
        <v>84</v>
      </c>
    </row>
    <row r="198" spans="2:6" x14ac:dyDescent="0.25">
      <c r="B198" t="s">
        <v>8</v>
      </c>
      <c r="C198" t="s">
        <v>38</v>
      </c>
      <c r="D198" t="s">
        <v>22</v>
      </c>
      <c r="E198" s="4">
        <v>168</v>
      </c>
      <c r="F198" s="5">
        <v>84</v>
      </c>
    </row>
    <row r="199" spans="2:6" x14ac:dyDescent="0.25">
      <c r="B199" t="s">
        <v>2</v>
      </c>
      <c r="C199" t="s">
        <v>39</v>
      </c>
      <c r="D199" t="s">
        <v>27</v>
      </c>
      <c r="E199" s="4">
        <v>7812</v>
      </c>
      <c r="F199" s="5">
        <v>81</v>
      </c>
    </row>
    <row r="200" spans="2:6" x14ac:dyDescent="0.25">
      <c r="B200" t="s">
        <v>5</v>
      </c>
      <c r="C200" t="s">
        <v>39</v>
      </c>
      <c r="D200" t="s">
        <v>22</v>
      </c>
      <c r="E200" s="4">
        <v>6909</v>
      </c>
      <c r="F200" s="5">
        <v>81</v>
      </c>
    </row>
    <row r="201" spans="2:6" x14ac:dyDescent="0.25">
      <c r="B201" t="s">
        <v>8</v>
      </c>
      <c r="C201" t="s">
        <v>35</v>
      </c>
      <c r="D201" t="s">
        <v>30</v>
      </c>
      <c r="E201" s="4">
        <v>3598</v>
      </c>
      <c r="F201" s="5">
        <v>81</v>
      </c>
    </row>
    <row r="202" spans="2:6" x14ac:dyDescent="0.25">
      <c r="B202" t="s">
        <v>6</v>
      </c>
      <c r="C202" t="s">
        <v>37</v>
      </c>
      <c r="D202" t="s">
        <v>30</v>
      </c>
      <c r="E202" s="4">
        <v>560</v>
      </c>
      <c r="F202" s="5">
        <v>81</v>
      </c>
    </row>
    <row r="203" spans="2:6" x14ac:dyDescent="0.25">
      <c r="B203" t="s">
        <v>8</v>
      </c>
      <c r="C203" t="s">
        <v>38</v>
      </c>
      <c r="D203" t="s">
        <v>21</v>
      </c>
      <c r="E203" s="4">
        <v>6433</v>
      </c>
      <c r="F203" s="5">
        <v>78</v>
      </c>
    </row>
    <row r="204" spans="2:6" x14ac:dyDescent="0.25">
      <c r="B204" t="s">
        <v>3</v>
      </c>
      <c r="C204" t="s">
        <v>35</v>
      </c>
      <c r="D204" t="s">
        <v>23</v>
      </c>
      <c r="E204" s="4">
        <v>2023</v>
      </c>
      <c r="F204" s="5">
        <v>78</v>
      </c>
    </row>
    <row r="205" spans="2:6" x14ac:dyDescent="0.25">
      <c r="B205" t="s">
        <v>2</v>
      </c>
      <c r="C205" t="s">
        <v>36</v>
      </c>
      <c r="D205" t="s">
        <v>29</v>
      </c>
      <c r="E205" s="4">
        <v>8211</v>
      </c>
      <c r="F205" s="5">
        <v>75</v>
      </c>
    </row>
    <row r="206" spans="2:6" x14ac:dyDescent="0.25">
      <c r="B206" t="s">
        <v>6</v>
      </c>
      <c r="C206" t="s">
        <v>34</v>
      </c>
      <c r="D206" t="s">
        <v>29</v>
      </c>
      <c r="E206" s="4">
        <v>3339</v>
      </c>
      <c r="F206" s="5">
        <v>75</v>
      </c>
    </row>
    <row r="207" spans="2:6" x14ac:dyDescent="0.25">
      <c r="B207" t="s">
        <v>7</v>
      </c>
      <c r="C207" t="s">
        <v>34</v>
      </c>
      <c r="D207" t="s">
        <v>32</v>
      </c>
      <c r="E207" s="4">
        <v>3262</v>
      </c>
      <c r="F207" s="5">
        <v>75</v>
      </c>
    </row>
    <row r="208" spans="2:6" x14ac:dyDescent="0.25">
      <c r="B208" t="s">
        <v>40</v>
      </c>
      <c r="C208" t="s">
        <v>34</v>
      </c>
      <c r="D208" t="s">
        <v>23</v>
      </c>
      <c r="E208" s="4">
        <v>2779</v>
      </c>
      <c r="F208" s="5">
        <v>75</v>
      </c>
    </row>
    <row r="209" spans="2:6" x14ac:dyDescent="0.25">
      <c r="B209" t="s">
        <v>6</v>
      </c>
      <c r="C209" t="s">
        <v>34</v>
      </c>
      <c r="D209" t="s">
        <v>16</v>
      </c>
      <c r="E209" s="4">
        <v>2219</v>
      </c>
      <c r="F209" s="5">
        <v>75</v>
      </c>
    </row>
    <row r="210" spans="2:6" x14ac:dyDescent="0.25">
      <c r="B210" t="s">
        <v>7</v>
      </c>
      <c r="C210" t="s">
        <v>38</v>
      </c>
      <c r="D210" t="s">
        <v>14</v>
      </c>
      <c r="E210" s="4">
        <v>1281</v>
      </c>
      <c r="F210" s="5">
        <v>75</v>
      </c>
    </row>
    <row r="211" spans="2:6" x14ac:dyDescent="0.25">
      <c r="B211" t="s">
        <v>10</v>
      </c>
      <c r="C211" t="s">
        <v>36</v>
      </c>
      <c r="D211" t="s">
        <v>13</v>
      </c>
      <c r="E211" s="4">
        <v>945</v>
      </c>
      <c r="F211" s="5">
        <v>75</v>
      </c>
    </row>
    <row r="212" spans="2:6" x14ac:dyDescent="0.25">
      <c r="B212" t="s">
        <v>5</v>
      </c>
      <c r="C212" t="s">
        <v>37</v>
      </c>
      <c r="D212" t="s">
        <v>22</v>
      </c>
      <c r="E212" s="4">
        <v>518</v>
      </c>
      <c r="F212" s="5">
        <v>75</v>
      </c>
    </row>
    <row r="213" spans="2:6" x14ac:dyDescent="0.25">
      <c r="B213" t="s">
        <v>6</v>
      </c>
      <c r="C213" t="s">
        <v>38</v>
      </c>
      <c r="D213" t="s">
        <v>25</v>
      </c>
      <c r="E213" s="4">
        <v>469</v>
      </c>
      <c r="F213" s="5">
        <v>75</v>
      </c>
    </row>
    <row r="214" spans="2:6" x14ac:dyDescent="0.25">
      <c r="B214" t="s">
        <v>40</v>
      </c>
      <c r="C214" t="s">
        <v>37</v>
      </c>
      <c r="D214" t="s">
        <v>29</v>
      </c>
      <c r="E214" s="4">
        <v>9002</v>
      </c>
      <c r="F214" s="5">
        <v>72</v>
      </c>
    </row>
    <row r="215" spans="2:6" x14ac:dyDescent="0.25">
      <c r="B215" t="s">
        <v>41</v>
      </c>
      <c r="C215" t="s">
        <v>39</v>
      </c>
      <c r="D215" t="s">
        <v>14</v>
      </c>
      <c r="E215" s="4">
        <v>3976</v>
      </c>
      <c r="F215" s="5">
        <v>72</v>
      </c>
    </row>
    <row r="216" spans="2:6" x14ac:dyDescent="0.25">
      <c r="B216" t="s">
        <v>9</v>
      </c>
      <c r="C216" t="s">
        <v>39</v>
      </c>
      <c r="D216" t="s">
        <v>25</v>
      </c>
      <c r="E216" s="4">
        <v>3192</v>
      </c>
      <c r="F216" s="5">
        <v>72</v>
      </c>
    </row>
    <row r="217" spans="2:6" x14ac:dyDescent="0.25">
      <c r="B217" t="s">
        <v>10</v>
      </c>
      <c r="C217" t="s">
        <v>36</v>
      </c>
      <c r="D217" t="s">
        <v>27</v>
      </c>
      <c r="E217" s="4">
        <v>1407</v>
      </c>
      <c r="F217" s="5">
        <v>72</v>
      </c>
    </row>
    <row r="218" spans="2:6" x14ac:dyDescent="0.25">
      <c r="B218" t="s">
        <v>41</v>
      </c>
      <c r="C218" t="s">
        <v>35</v>
      </c>
      <c r="D218" t="s">
        <v>13</v>
      </c>
      <c r="E218" s="4">
        <v>4760</v>
      </c>
      <c r="F218" s="5">
        <v>69</v>
      </c>
    </row>
    <row r="219" spans="2:6" x14ac:dyDescent="0.25">
      <c r="B219" t="s">
        <v>3</v>
      </c>
      <c r="C219" t="s">
        <v>35</v>
      </c>
      <c r="D219" t="s">
        <v>29</v>
      </c>
      <c r="E219" s="4">
        <v>2114</v>
      </c>
      <c r="F219" s="5">
        <v>66</v>
      </c>
    </row>
    <row r="220" spans="2:6" x14ac:dyDescent="0.25">
      <c r="B220" t="s">
        <v>5</v>
      </c>
      <c r="C220" t="s">
        <v>36</v>
      </c>
      <c r="D220" t="s">
        <v>13</v>
      </c>
      <c r="E220" s="4">
        <v>6146</v>
      </c>
      <c r="F220" s="5">
        <v>63</v>
      </c>
    </row>
    <row r="221" spans="2:6" x14ac:dyDescent="0.25">
      <c r="B221" t="s">
        <v>7</v>
      </c>
      <c r="C221" t="s">
        <v>35</v>
      </c>
      <c r="D221" t="s">
        <v>14</v>
      </c>
      <c r="E221" s="4">
        <v>4606</v>
      </c>
      <c r="F221" s="5">
        <v>63</v>
      </c>
    </row>
    <row r="222" spans="2:6" x14ac:dyDescent="0.25">
      <c r="B222" t="s">
        <v>8</v>
      </c>
      <c r="C222" t="s">
        <v>38</v>
      </c>
      <c r="D222" t="s">
        <v>27</v>
      </c>
      <c r="E222" s="4">
        <v>2268</v>
      </c>
      <c r="F222" s="5">
        <v>63</v>
      </c>
    </row>
    <row r="223" spans="2:6" x14ac:dyDescent="0.25">
      <c r="B223" t="s">
        <v>6</v>
      </c>
      <c r="C223" t="s">
        <v>39</v>
      </c>
      <c r="D223" t="s">
        <v>30</v>
      </c>
      <c r="E223" s="4">
        <v>1638</v>
      </c>
      <c r="F223" s="5">
        <v>63</v>
      </c>
    </row>
    <row r="224" spans="2:6" x14ac:dyDescent="0.25">
      <c r="B224" t="s">
        <v>6</v>
      </c>
      <c r="C224" t="s">
        <v>36</v>
      </c>
      <c r="D224" t="s">
        <v>21</v>
      </c>
      <c r="E224" s="4">
        <v>497</v>
      </c>
      <c r="F224" s="5">
        <v>63</v>
      </c>
    </row>
    <row r="225" spans="2:6" x14ac:dyDescent="0.25">
      <c r="B225" t="s">
        <v>9</v>
      </c>
      <c r="C225" t="s">
        <v>38</v>
      </c>
      <c r="D225" t="s">
        <v>24</v>
      </c>
      <c r="E225" s="4">
        <v>4137</v>
      </c>
      <c r="F225" s="5">
        <v>60</v>
      </c>
    </row>
    <row r="226" spans="2:6" x14ac:dyDescent="0.25">
      <c r="B226" t="s">
        <v>9</v>
      </c>
      <c r="C226" t="s">
        <v>36</v>
      </c>
      <c r="D226" t="s">
        <v>30</v>
      </c>
      <c r="E226" s="4">
        <v>9051</v>
      </c>
      <c r="F226" s="5">
        <v>57</v>
      </c>
    </row>
    <row r="227" spans="2:6" x14ac:dyDescent="0.25">
      <c r="B227" t="s">
        <v>5</v>
      </c>
      <c r="C227" t="s">
        <v>38</v>
      </c>
      <c r="D227" t="s">
        <v>13</v>
      </c>
      <c r="E227" s="4">
        <v>7189</v>
      </c>
      <c r="F227" s="5">
        <v>54</v>
      </c>
    </row>
    <row r="228" spans="2:6" x14ac:dyDescent="0.25">
      <c r="B228" t="s">
        <v>7</v>
      </c>
      <c r="C228" t="s">
        <v>37</v>
      </c>
      <c r="D228" t="s">
        <v>30</v>
      </c>
      <c r="E228" s="4">
        <v>6454</v>
      </c>
      <c r="F228" s="5">
        <v>54</v>
      </c>
    </row>
    <row r="229" spans="2:6" x14ac:dyDescent="0.25">
      <c r="B229" t="s">
        <v>3</v>
      </c>
      <c r="C229" t="s">
        <v>34</v>
      </c>
      <c r="D229" t="s">
        <v>26</v>
      </c>
      <c r="E229" s="4">
        <v>3108</v>
      </c>
      <c r="F229" s="5">
        <v>54</v>
      </c>
    </row>
    <row r="230" spans="2:6" x14ac:dyDescent="0.25">
      <c r="B230" t="s">
        <v>6</v>
      </c>
      <c r="C230" t="s">
        <v>38</v>
      </c>
      <c r="D230" t="s">
        <v>31</v>
      </c>
      <c r="E230" s="4">
        <v>2681</v>
      </c>
      <c r="F230" s="5">
        <v>54</v>
      </c>
    </row>
    <row r="231" spans="2:6" x14ac:dyDescent="0.25">
      <c r="B231" t="s">
        <v>2</v>
      </c>
      <c r="C231" t="s">
        <v>37</v>
      </c>
      <c r="D231" t="s">
        <v>14</v>
      </c>
      <c r="E231" s="4">
        <v>1057</v>
      </c>
      <c r="F231" s="5">
        <v>54</v>
      </c>
    </row>
    <row r="232" spans="2:6" x14ac:dyDescent="0.25">
      <c r="B232" t="s">
        <v>2</v>
      </c>
      <c r="C232" t="s">
        <v>34</v>
      </c>
      <c r="D232" t="s">
        <v>13</v>
      </c>
      <c r="E232" s="4">
        <v>252</v>
      </c>
      <c r="F232" s="5">
        <v>54</v>
      </c>
    </row>
    <row r="233" spans="2:6" x14ac:dyDescent="0.25">
      <c r="B233" t="s">
        <v>5</v>
      </c>
      <c r="C233" t="s">
        <v>39</v>
      </c>
      <c r="D233" t="s">
        <v>26</v>
      </c>
      <c r="E233" s="4">
        <v>5236</v>
      </c>
      <c r="F233" s="5">
        <v>51</v>
      </c>
    </row>
    <row r="234" spans="2:6" x14ac:dyDescent="0.25">
      <c r="B234" t="s">
        <v>3</v>
      </c>
      <c r="C234" t="s">
        <v>39</v>
      </c>
      <c r="D234" t="s">
        <v>29</v>
      </c>
      <c r="E234" s="4">
        <v>3640</v>
      </c>
      <c r="F234" s="5">
        <v>51</v>
      </c>
    </row>
    <row r="235" spans="2:6" x14ac:dyDescent="0.25">
      <c r="B235" t="s">
        <v>40</v>
      </c>
      <c r="C235" t="s">
        <v>38</v>
      </c>
      <c r="D235" t="s">
        <v>24</v>
      </c>
      <c r="E235" s="4">
        <v>623</v>
      </c>
      <c r="F235" s="5">
        <v>51</v>
      </c>
    </row>
    <row r="236" spans="2:6" x14ac:dyDescent="0.25">
      <c r="B236" t="s">
        <v>2</v>
      </c>
      <c r="C236" t="s">
        <v>38</v>
      </c>
      <c r="D236" t="s">
        <v>13</v>
      </c>
      <c r="E236" s="4">
        <v>56</v>
      </c>
      <c r="F236" s="5">
        <v>51</v>
      </c>
    </row>
    <row r="237" spans="2:6" x14ac:dyDescent="0.25">
      <c r="B237" t="s">
        <v>40</v>
      </c>
      <c r="C237" t="s">
        <v>34</v>
      </c>
      <c r="D237" t="s">
        <v>26</v>
      </c>
      <c r="E237" s="4">
        <v>6748</v>
      </c>
      <c r="F237" s="5">
        <v>48</v>
      </c>
    </row>
    <row r="238" spans="2:6" x14ac:dyDescent="0.25">
      <c r="B238" t="s">
        <v>7</v>
      </c>
      <c r="C238" t="s">
        <v>37</v>
      </c>
      <c r="D238" t="s">
        <v>33</v>
      </c>
      <c r="E238" s="4">
        <v>6391</v>
      </c>
      <c r="F238" s="5">
        <v>48</v>
      </c>
    </row>
    <row r="239" spans="2:6" x14ac:dyDescent="0.25">
      <c r="B239" t="s">
        <v>7</v>
      </c>
      <c r="C239" t="s">
        <v>34</v>
      </c>
      <c r="D239" t="s">
        <v>33</v>
      </c>
      <c r="E239" s="4">
        <v>2226</v>
      </c>
      <c r="F239" s="5">
        <v>48</v>
      </c>
    </row>
    <row r="240" spans="2:6" x14ac:dyDescent="0.25">
      <c r="B240" t="s">
        <v>40</v>
      </c>
      <c r="C240" t="s">
        <v>35</v>
      </c>
      <c r="D240" t="s">
        <v>24</v>
      </c>
      <c r="E240" s="4">
        <v>1638</v>
      </c>
      <c r="F240" s="5">
        <v>48</v>
      </c>
    </row>
    <row r="241" spans="2:6" x14ac:dyDescent="0.25">
      <c r="B241" t="s">
        <v>6</v>
      </c>
      <c r="C241" t="s">
        <v>34</v>
      </c>
      <c r="D241" t="s">
        <v>4</v>
      </c>
      <c r="E241" s="4">
        <v>525</v>
      </c>
      <c r="F241" s="5">
        <v>48</v>
      </c>
    </row>
    <row r="242" spans="2:6" x14ac:dyDescent="0.25">
      <c r="B242" t="s">
        <v>2</v>
      </c>
      <c r="C242" t="s">
        <v>36</v>
      </c>
      <c r="D242" t="s">
        <v>17</v>
      </c>
      <c r="E242" s="4">
        <v>189</v>
      </c>
      <c r="F242" s="5">
        <v>48</v>
      </c>
    </row>
    <row r="243" spans="2:6" x14ac:dyDescent="0.25">
      <c r="B243" t="s">
        <v>5</v>
      </c>
      <c r="C243" t="s">
        <v>37</v>
      </c>
      <c r="D243" t="s">
        <v>31</v>
      </c>
      <c r="E243" s="4">
        <v>182</v>
      </c>
      <c r="F243" s="5">
        <v>48</v>
      </c>
    </row>
    <row r="244" spans="2:6" x14ac:dyDescent="0.25">
      <c r="B244" t="s">
        <v>5</v>
      </c>
      <c r="C244" t="s">
        <v>38</v>
      </c>
      <c r="D244" t="s">
        <v>25</v>
      </c>
      <c r="E244" s="4">
        <v>7483</v>
      </c>
      <c r="F244" s="5">
        <v>45</v>
      </c>
    </row>
    <row r="245" spans="2:6" x14ac:dyDescent="0.25">
      <c r="B245" t="s">
        <v>8</v>
      </c>
      <c r="C245" t="s">
        <v>37</v>
      </c>
      <c r="D245" t="s">
        <v>26</v>
      </c>
      <c r="E245" s="4">
        <v>6279</v>
      </c>
      <c r="F245" s="5">
        <v>45</v>
      </c>
    </row>
    <row r="246" spans="2:6" x14ac:dyDescent="0.25">
      <c r="B246" t="s">
        <v>9</v>
      </c>
      <c r="C246" t="s">
        <v>37</v>
      </c>
      <c r="D246" t="s">
        <v>28</v>
      </c>
      <c r="E246" s="4">
        <v>2919</v>
      </c>
      <c r="F246" s="5">
        <v>45</v>
      </c>
    </row>
    <row r="247" spans="2:6" x14ac:dyDescent="0.25">
      <c r="B247" t="s">
        <v>40</v>
      </c>
      <c r="C247" t="s">
        <v>38</v>
      </c>
      <c r="D247" t="s">
        <v>29</v>
      </c>
      <c r="E247" s="4">
        <v>2541</v>
      </c>
      <c r="F247" s="5">
        <v>45</v>
      </c>
    </row>
    <row r="248" spans="2:6" x14ac:dyDescent="0.25">
      <c r="B248" t="s">
        <v>7</v>
      </c>
      <c r="C248" t="s">
        <v>36</v>
      </c>
      <c r="D248" t="s">
        <v>22</v>
      </c>
      <c r="E248" s="4">
        <v>8435</v>
      </c>
      <c r="F248" s="5">
        <v>42</v>
      </c>
    </row>
    <row r="249" spans="2:6" x14ac:dyDescent="0.25">
      <c r="B249" t="s">
        <v>3</v>
      </c>
      <c r="C249" t="s">
        <v>34</v>
      </c>
      <c r="D249" t="s">
        <v>25</v>
      </c>
      <c r="E249" s="4">
        <v>6300</v>
      </c>
      <c r="F249" s="5">
        <v>42</v>
      </c>
    </row>
    <row r="250" spans="2:6" x14ac:dyDescent="0.25">
      <c r="B250" t="s">
        <v>40</v>
      </c>
      <c r="C250" t="s">
        <v>39</v>
      </c>
      <c r="D250" t="s">
        <v>15</v>
      </c>
      <c r="E250" s="4">
        <v>5775</v>
      </c>
      <c r="F250" s="5">
        <v>42</v>
      </c>
    </row>
    <row r="251" spans="2:6" x14ac:dyDescent="0.25">
      <c r="B251" t="s">
        <v>2</v>
      </c>
      <c r="C251" t="s">
        <v>37</v>
      </c>
      <c r="D251" t="s">
        <v>15</v>
      </c>
      <c r="E251" s="4">
        <v>2863</v>
      </c>
      <c r="F251" s="5">
        <v>42</v>
      </c>
    </row>
    <row r="252" spans="2:6" x14ac:dyDescent="0.25">
      <c r="B252" t="s">
        <v>5</v>
      </c>
      <c r="C252" t="s">
        <v>36</v>
      </c>
      <c r="D252" t="s">
        <v>16</v>
      </c>
      <c r="E252" s="4">
        <v>16184</v>
      </c>
      <c r="F252" s="5">
        <v>39</v>
      </c>
    </row>
    <row r="253" spans="2:6" x14ac:dyDescent="0.25">
      <c r="B253" t="s">
        <v>7</v>
      </c>
      <c r="C253" t="s">
        <v>34</v>
      </c>
      <c r="D253" t="s">
        <v>17</v>
      </c>
      <c r="E253" s="4">
        <v>7777</v>
      </c>
      <c r="F253" s="5">
        <v>39</v>
      </c>
    </row>
    <row r="254" spans="2:6" x14ac:dyDescent="0.25">
      <c r="B254" t="s">
        <v>3</v>
      </c>
      <c r="C254" t="s">
        <v>36</v>
      </c>
      <c r="D254" t="s">
        <v>25</v>
      </c>
      <c r="E254" s="4">
        <v>3339</v>
      </c>
      <c r="F254" s="5">
        <v>39</v>
      </c>
    </row>
    <row r="255" spans="2:6" x14ac:dyDescent="0.25">
      <c r="B255" t="s">
        <v>40</v>
      </c>
      <c r="C255" t="s">
        <v>38</v>
      </c>
      <c r="D255" t="s">
        <v>31</v>
      </c>
      <c r="E255" s="4">
        <v>1988</v>
      </c>
      <c r="F255" s="5">
        <v>39</v>
      </c>
    </row>
    <row r="256" spans="2:6" x14ac:dyDescent="0.25">
      <c r="B256" t="s">
        <v>41</v>
      </c>
      <c r="C256" t="s">
        <v>34</v>
      </c>
      <c r="D256" t="s">
        <v>17</v>
      </c>
      <c r="E256" s="4">
        <v>1463</v>
      </c>
      <c r="F256" s="5">
        <v>39</v>
      </c>
    </row>
    <row r="257" spans="2:6" x14ac:dyDescent="0.25">
      <c r="B257" t="s">
        <v>3</v>
      </c>
      <c r="C257" t="s">
        <v>36</v>
      </c>
      <c r="D257" t="s">
        <v>16</v>
      </c>
      <c r="E257" s="4">
        <v>9198</v>
      </c>
      <c r="F257" s="5">
        <v>36</v>
      </c>
    </row>
    <row r="258" spans="2:6" x14ac:dyDescent="0.25">
      <c r="B258" t="s">
        <v>6</v>
      </c>
      <c r="C258" t="s">
        <v>38</v>
      </c>
      <c r="D258" t="s">
        <v>21</v>
      </c>
      <c r="E258" s="4">
        <v>7322</v>
      </c>
      <c r="F258" s="5">
        <v>36</v>
      </c>
    </row>
    <row r="259" spans="2:6" x14ac:dyDescent="0.25">
      <c r="B259" t="s">
        <v>2</v>
      </c>
      <c r="C259" t="s">
        <v>39</v>
      </c>
      <c r="D259" t="s">
        <v>15</v>
      </c>
      <c r="E259" s="4">
        <v>4802</v>
      </c>
      <c r="F259" s="5">
        <v>36</v>
      </c>
    </row>
    <row r="260" spans="2:6" x14ac:dyDescent="0.25">
      <c r="B260" t="s">
        <v>2</v>
      </c>
      <c r="C260" t="s">
        <v>39</v>
      </c>
      <c r="D260" t="s">
        <v>23</v>
      </c>
      <c r="E260" s="4">
        <v>630</v>
      </c>
      <c r="F260" s="5">
        <v>36</v>
      </c>
    </row>
    <row r="261" spans="2:6" x14ac:dyDescent="0.25">
      <c r="B261" t="s">
        <v>40</v>
      </c>
      <c r="C261" t="s">
        <v>36</v>
      </c>
      <c r="D261" t="s">
        <v>4</v>
      </c>
      <c r="E261" s="4">
        <v>217</v>
      </c>
      <c r="F261" s="5">
        <v>36</v>
      </c>
    </row>
    <row r="262" spans="2:6" x14ac:dyDescent="0.25">
      <c r="B262" t="s">
        <v>10</v>
      </c>
      <c r="C262" t="s">
        <v>39</v>
      </c>
      <c r="D262" t="s">
        <v>33</v>
      </c>
      <c r="E262" s="4">
        <v>12950</v>
      </c>
      <c r="F262" s="5">
        <v>30</v>
      </c>
    </row>
    <row r="263" spans="2:6" x14ac:dyDescent="0.25">
      <c r="B263" t="s">
        <v>8</v>
      </c>
      <c r="C263" t="s">
        <v>37</v>
      </c>
      <c r="D263" t="s">
        <v>15</v>
      </c>
      <c r="E263" s="4">
        <v>9709</v>
      </c>
      <c r="F263" s="5">
        <v>30</v>
      </c>
    </row>
    <row r="264" spans="2:6" x14ac:dyDescent="0.25">
      <c r="B264" t="s">
        <v>40</v>
      </c>
      <c r="C264" t="s">
        <v>39</v>
      </c>
      <c r="D264" t="s">
        <v>27</v>
      </c>
      <c r="E264" s="4">
        <v>6370</v>
      </c>
      <c r="F264" s="5">
        <v>30</v>
      </c>
    </row>
    <row r="265" spans="2:6" x14ac:dyDescent="0.25">
      <c r="B265" t="s">
        <v>40</v>
      </c>
      <c r="C265" t="s">
        <v>36</v>
      </c>
      <c r="D265" t="s">
        <v>25</v>
      </c>
      <c r="E265" s="4">
        <v>5439</v>
      </c>
      <c r="F265" s="5">
        <v>30</v>
      </c>
    </row>
    <row r="266" spans="2:6" x14ac:dyDescent="0.25">
      <c r="B266" t="s">
        <v>10</v>
      </c>
      <c r="C266" t="s">
        <v>37</v>
      </c>
      <c r="D266" t="s">
        <v>23</v>
      </c>
      <c r="E266" s="4">
        <v>4683</v>
      </c>
      <c r="F266" s="5">
        <v>30</v>
      </c>
    </row>
    <row r="267" spans="2:6" x14ac:dyDescent="0.25">
      <c r="B267" t="s">
        <v>6</v>
      </c>
      <c r="C267" t="s">
        <v>36</v>
      </c>
      <c r="D267" t="s">
        <v>13</v>
      </c>
      <c r="E267" s="4">
        <v>4319</v>
      </c>
      <c r="F267" s="5">
        <v>30</v>
      </c>
    </row>
    <row r="268" spans="2:6" x14ac:dyDescent="0.25">
      <c r="B268" t="s">
        <v>8</v>
      </c>
      <c r="C268" t="s">
        <v>39</v>
      </c>
      <c r="D268" t="s">
        <v>18</v>
      </c>
      <c r="E268" s="4">
        <v>9660</v>
      </c>
      <c r="F268" s="5">
        <v>27</v>
      </c>
    </row>
    <row r="269" spans="2:6" x14ac:dyDescent="0.25">
      <c r="B269" t="s">
        <v>9</v>
      </c>
      <c r="C269" t="s">
        <v>34</v>
      </c>
      <c r="D269" t="s">
        <v>21</v>
      </c>
      <c r="E269" s="4">
        <v>6832</v>
      </c>
      <c r="F269" s="5">
        <v>27</v>
      </c>
    </row>
    <row r="270" spans="2:6" x14ac:dyDescent="0.25">
      <c r="B270" t="s">
        <v>6</v>
      </c>
      <c r="C270" t="s">
        <v>39</v>
      </c>
      <c r="D270" t="s">
        <v>17</v>
      </c>
      <c r="E270" s="4">
        <v>6048</v>
      </c>
      <c r="F270" s="5">
        <v>27</v>
      </c>
    </row>
    <row r="271" spans="2:6" x14ac:dyDescent="0.25">
      <c r="B271" t="s">
        <v>10</v>
      </c>
      <c r="C271" t="s">
        <v>37</v>
      </c>
      <c r="D271" t="s">
        <v>28</v>
      </c>
      <c r="E271" s="4">
        <v>3059</v>
      </c>
      <c r="F271" s="5">
        <v>27</v>
      </c>
    </row>
    <row r="272" spans="2:6" x14ac:dyDescent="0.25">
      <c r="B272" t="s">
        <v>7</v>
      </c>
      <c r="C272" t="s">
        <v>35</v>
      </c>
      <c r="D272" t="s">
        <v>16</v>
      </c>
      <c r="E272" s="4">
        <v>2135</v>
      </c>
      <c r="F272" s="5">
        <v>27</v>
      </c>
    </row>
    <row r="273" spans="2:6" x14ac:dyDescent="0.25">
      <c r="B273" t="s">
        <v>8</v>
      </c>
      <c r="C273" t="s">
        <v>39</v>
      </c>
      <c r="D273" t="s">
        <v>26</v>
      </c>
      <c r="E273" s="4">
        <v>1561</v>
      </c>
      <c r="F273" s="5">
        <v>27</v>
      </c>
    </row>
    <row r="274" spans="2:6" x14ac:dyDescent="0.25">
      <c r="B274" t="s">
        <v>10</v>
      </c>
      <c r="C274" t="s">
        <v>34</v>
      </c>
      <c r="D274" t="s">
        <v>22</v>
      </c>
      <c r="E274" s="4">
        <v>4053</v>
      </c>
      <c r="F274" s="5">
        <v>24</v>
      </c>
    </row>
    <row r="275" spans="2:6" x14ac:dyDescent="0.25">
      <c r="B275" t="s">
        <v>7</v>
      </c>
      <c r="C275" t="s">
        <v>34</v>
      </c>
      <c r="D275" t="s">
        <v>15</v>
      </c>
      <c r="E275" s="4">
        <v>3829</v>
      </c>
      <c r="F275" s="5">
        <v>24</v>
      </c>
    </row>
    <row r="276" spans="2:6" x14ac:dyDescent="0.25">
      <c r="B276" t="s">
        <v>2</v>
      </c>
      <c r="C276" t="s">
        <v>36</v>
      </c>
      <c r="D276" t="s">
        <v>16</v>
      </c>
      <c r="E276" s="4">
        <v>11417</v>
      </c>
      <c r="F276" s="5">
        <v>21</v>
      </c>
    </row>
    <row r="277" spans="2:6" x14ac:dyDescent="0.25">
      <c r="B277" t="s">
        <v>5</v>
      </c>
      <c r="C277" t="s">
        <v>37</v>
      </c>
      <c r="D277" t="s">
        <v>25</v>
      </c>
      <c r="E277" s="4">
        <v>8813</v>
      </c>
      <c r="F277" s="5">
        <v>21</v>
      </c>
    </row>
    <row r="278" spans="2:6" x14ac:dyDescent="0.25">
      <c r="B278" t="s">
        <v>40</v>
      </c>
      <c r="C278" t="s">
        <v>37</v>
      </c>
      <c r="D278" t="s">
        <v>19</v>
      </c>
      <c r="E278" s="4">
        <v>7693</v>
      </c>
      <c r="F278" s="5">
        <v>21</v>
      </c>
    </row>
    <row r="279" spans="2:6" x14ac:dyDescent="0.25">
      <c r="B279" t="s">
        <v>5</v>
      </c>
      <c r="C279" t="s">
        <v>34</v>
      </c>
      <c r="D279" t="s">
        <v>27</v>
      </c>
      <c r="E279" s="4">
        <v>6986</v>
      </c>
      <c r="F279" s="5">
        <v>21</v>
      </c>
    </row>
    <row r="280" spans="2:6" x14ac:dyDescent="0.25">
      <c r="B280" t="s">
        <v>5</v>
      </c>
      <c r="C280" t="s">
        <v>38</v>
      </c>
      <c r="D280" t="s">
        <v>32</v>
      </c>
      <c r="E280" s="4">
        <v>5075</v>
      </c>
      <c r="F280" s="5">
        <v>21</v>
      </c>
    </row>
    <row r="281" spans="2:6" x14ac:dyDescent="0.25">
      <c r="B281" t="s">
        <v>7</v>
      </c>
      <c r="C281" t="s">
        <v>35</v>
      </c>
      <c r="D281" t="s">
        <v>27</v>
      </c>
      <c r="E281" s="4">
        <v>2478</v>
      </c>
      <c r="F281" s="5">
        <v>21</v>
      </c>
    </row>
    <row r="282" spans="2:6" x14ac:dyDescent="0.25">
      <c r="B282" t="s">
        <v>41</v>
      </c>
      <c r="C282" t="s">
        <v>38</v>
      </c>
      <c r="D282" t="s">
        <v>25</v>
      </c>
      <c r="E282" s="4">
        <v>154</v>
      </c>
      <c r="F282" s="5">
        <v>21</v>
      </c>
    </row>
    <row r="283" spans="2:6" x14ac:dyDescent="0.25">
      <c r="B283" t="s">
        <v>3</v>
      </c>
      <c r="C283" t="s">
        <v>34</v>
      </c>
      <c r="D283" t="s">
        <v>20</v>
      </c>
      <c r="E283" s="4">
        <v>2583</v>
      </c>
      <c r="F283" s="5">
        <v>18</v>
      </c>
    </row>
    <row r="284" spans="2:6" x14ac:dyDescent="0.25">
      <c r="B284" t="s">
        <v>3</v>
      </c>
      <c r="C284" t="s">
        <v>36</v>
      </c>
      <c r="D284" t="s">
        <v>19</v>
      </c>
      <c r="E284" s="4">
        <v>1281</v>
      </c>
      <c r="F284" s="5">
        <v>18</v>
      </c>
    </row>
    <row r="285" spans="2:6" x14ac:dyDescent="0.25">
      <c r="B285" t="s">
        <v>2</v>
      </c>
      <c r="C285" t="s">
        <v>37</v>
      </c>
      <c r="D285" t="s">
        <v>19</v>
      </c>
      <c r="E285" s="4">
        <v>238</v>
      </c>
      <c r="F285" s="5">
        <v>18</v>
      </c>
    </row>
    <row r="286" spans="2:6" x14ac:dyDescent="0.25">
      <c r="B286" t="s">
        <v>5</v>
      </c>
      <c r="C286" t="s">
        <v>36</v>
      </c>
      <c r="D286" t="s">
        <v>23</v>
      </c>
      <c r="E286" s="4">
        <v>6314</v>
      </c>
      <c r="F286" s="5">
        <v>15</v>
      </c>
    </row>
    <row r="287" spans="2:6" x14ac:dyDescent="0.25">
      <c r="B287" t="s">
        <v>5</v>
      </c>
      <c r="C287" t="s">
        <v>35</v>
      </c>
      <c r="D287" t="s">
        <v>18</v>
      </c>
      <c r="E287" s="4">
        <v>2415</v>
      </c>
      <c r="F287" s="5">
        <v>15</v>
      </c>
    </row>
    <row r="288" spans="2:6" x14ac:dyDescent="0.25">
      <c r="B288" t="s">
        <v>6</v>
      </c>
      <c r="C288" t="s">
        <v>34</v>
      </c>
      <c r="D288" t="s">
        <v>15</v>
      </c>
      <c r="E288" s="4">
        <v>1442</v>
      </c>
      <c r="F288" s="5">
        <v>15</v>
      </c>
    </row>
    <row r="289" spans="2:6" x14ac:dyDescent="0.25">
      <c r="B289" t="s">
        <v>2</v>
      </c>
      <c r="C289" t="s">
        <v>35</v>
      </c>
      <c r="D289" t="s">
        <v>19</v>
      </c>
      <c r="E289" s="4">
        <v>553</v>
      </c>
      <c r="F289" s="5">
        <v>15</v>
      </c>
    </row>
    <row r="290" spans="2:6" x14ac:dyDescent="0.25">
      <c r="B290" t="s">
        <v>40</v>
      </c>
      <c r="C290" t="s">
        <v>39</v>
      </c>
      <c r="D290" t="s">
        <v>22</v>
      </c>
      <c r="E290" s="4">
        <v>5817</v>
      </c>
      <c r="F290" s="5">
        <v>12</v>
      </c>
    </row>
    <row r="291" spans="2:6" x14ac:dyDescent="0.25">
      <c r="B291" t="s">
        <v>5</v>
      </c>
      <c r="C291" t="s">
        <v>37</v>
      </c>
      <c r="D291" t="s">
        <v>14</v>
      </c>
      <c r="E291" s="4">
        <v>4991</v>
      </c>
      <c r="F291" s="5">
        <v>12</v>
      </c>
    </row>
    <row r="292" spans="2:6" x14ac:dyDescent="0.25">
      <c r="B292" t="s">
        <v>6</v>
      </c>
      <c r="C292" t="s">
        <v>36</v>
      </c>
      <c r="D292" t="s">
        <v>32</v>
      </c>
      <c r="E292" s="4">
        <v>6118</v>
      </c>
      <c r="F292" s="5">
        <v>9</v>
      </c>
    </row>
    <row r="293" spans="2:6" x14ac:dyDescent="0.25">
      <c r="B293" t="s">
        <v>10</v>
      </c>
      <c r="C293" t="s">
        <v>34</v>
      </c>
      <c r="D293" t="s">
        <v>26</v>
      </c>
      <c r="E293" s="4">
        <v>4991</v>
      </c>
      <c r="F293" s="5">
        <v>9</v>
      </c>
    </row>
    <row r="294" spans="2:6" x14ac:dyDescent="0.25">
      <c r="B294" t="s">
        <v>41</v>
      </c>
      <c r="C294" t="s">
        <v>37</v>
      </c>
      <c r="D294" t="s">
        <v>21</v>
      </c>
      <c r="E294" s="4">
        <v>2933</v>
      </c>
      <c r="F294" s="5">
        <v>9</v>
      </c>
    </row>
    <row r="295" spans="2:6" x14ac:dyDescent="0.25">
      <c r="B295" t="s">
        <v>5</v>
      </c>
      <c r="C295" t="s">
        <v>35</v>
      </c>
      <c r="D295" t="s">
        <v>4</v>
      </c>
      <c r="E295" s="4">
        <v>2744</v>
      </c>
      <c r="F295" s="5">
        <v>9</v>
      </c>
    </row>
    <row r="296" spans="2:6" x14ac:dyDescent="0.25">
      <c r="B296" t="s">
        <v>9</v>
      </c>
      <c r="C296" t="s">
        <v>38</v>
      </c>
      <c r="D296" t="s">
        <v>17</v>
      </c>
      <c r="E296" s="4">
        <v>2408</v>
      </c>
      <c r="F296" s="5">
        <v>9</v>
      </c>
    </row>
    <row r="297" spans="2:6" x14ac:dyDescent="0.25">
      <c r="B297" t="s">
        <v>6</v>
      </c>
      <c r="C297" t="s">
        <v>37</v>
      </c>
      <c r="D297" t="s">
        <v>26</v>
      </c>
      <c r="E297" s="4">
        <v>6818</v>
      </c>
      <c r="F297" s="5">
        <v>6</v>
      </c>
    </row>
    <row r="298" spans="2:6" x14ac:dyDescent="0.25">
      <c r="B298" t="s">
        <v>10</v>
      </c>
      <c r="C298" t="s">
        <v>35</v>
      </c>
      <c r="D298" t="s">
        <v>15</v>
      </c>
      <c r="E298" s="4">
        <v>2562</v>
      </c>
      <c r="F298" s="5">
        <v>6</v>
      </c>
    </row>
    <row r="299" spans="2:6" x14ac:dyDescent="0.25">
      <c r="B299" t="s">
        <v>6</v>
      </c>
      <c r="C299" t="s">
        <v>38</v>
      </c>
      <c r="D299" t="s">
        <v>16</v>
      </c>
      <c r="E299" s="4">
        <v>938</v>
      </c>
      <c r="F299" s="5">
        <v>6</v>
      </c>
    </row>
    <row r="300" spans="2:6" x14ac:dyDescent="0.25">
      <c r="B300" t="s">
        <v>5</v>
      </c>
      <c r="C300" t="s">
        <v>36</v>
      </c>
      <c r="D300" t="s">
        <v>18</v>
      </c>
      <c r="E300" s="4">
        <v>6111</v>
      </c>
      <c r="F300" s="5">
        <v>3</v>
      </c>
    </row>
    <row r="301" spans="2:6" x14ac:dyDescent="0.25">
      <c r="B301" t="s">
        <v>41</v>
      </c>
      <c r="C301" t="s">
        <v>38</v>
      </c>
      <c r="D301" t="s">
        <v>22</v>
      </c>
      <c r="E301" s="4">
        <v>5915</v>
      </c>
      <c r="F301" s="5">
        <v>3</v>
      </c>
    </row>
    <row r="302" spans="2:6" x14ac:dyDescent="0.25">
      <c r="B302" t="s">
        <v>2</v>
      </c>
      <c r="C302" t="s">
        <v>38</v>
      </c>
      <c r="D302" t="s">
        <v>4</v>
      </c>
      <c r="E302" s="4">
        <v>3549</v>
      </c>
      <c r="F302" s="5">
        <v>3</v>
      </c>
    </row>
    <row r="303" spans="2:6" x14ac:dyDescent="0.25">
      <c r="B303" t="s">
        <v>6</v>
      </c>
      <c r="C303" t="s">
        <v>39</v>
      </c>
      <c r="D303" t="s">
        <v>24</v>
      </c>
      <c r="E303" s="4">
        <v>2989</v>
      </c>
      <c r="F303" s="5">
        <v>3</v>
      </c>
    </row>
    <row r="304" spans="2:6" x14ac:dyDescent="0.25">
      <c r="B304" t="s">
        <v>7</v>
      </c>
      <c r="C304" t="s">
        <v>37</v>
      </c>
      <c r="D304" t="s">
        <v>26</v>
      </c>
      <c r="E304" s="4">
        <v>5306</v>
      </c>
      <c r="F304" s="5">
        <v>0</v>
      </c>
    </row>
  </sheetData>
  <mergeCells count="1">
    <mergeCell ref="A1:K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H17" sqref="H17"/>
    </sheetView>
  </sheetViews>
  <sheetFormatPr defaultRowHeight="15" x14ac:dyDescent="0.25"/>
  <cols>
    <col min="2" max="2" width="12.5703125" bestFit="1" customWidth="1"/>
    <col min="3" max="3" width="12.140625" bestFit="1" customWidth="1"/>
    <col min="4" max="4" width="12.140625" customWidth="1"/>
  </cols>
  <sheetData>
    <row r="1" spans="1:9" x14ac:dyDescent="0.25">
      <c r="A1" s="38" t="s">
        <v>65</v>
      </c>
      <c r="B1" s="37"/>
      <c r="C1" s="37"/>
      <c r="D1" s="37"/>
      <c r="E1" s="37"/>
      <c r="F1" s="37"/>
      <c r="G1" s="37"/>
      <c r="H1" s="37"/>
      <c r="I1" s="37"/>
    </row>
    <row r="2" spans="1:9" x14ac:dyDescent="0.25">
      <c r="A2" s="37"/>
      <c r="B2" s="37"/>
      <c r="C2" s="37"/>
      <c r="D2" s="37"/>
      <c r="E2" s="37"/>
      <c r="F2" s="37"/>
      <c r="G2" s="37"/>
      <c r="H2" s="37"/>
      <c r="I2" s="37"/>
    </row>
    <row r="5" spans="1:9" x14ac:dyDescent="0.25">
      <c r="B5" s="17" t="s">
        <v>66</v>
      </c>
      <c r="C5" s="18" t="s">
        <v>1</v>
      </c>
      <c r="D5" s="18"/>
      <c r="E5" s="18" t="s">
        <v>50</v>
      </c>
    </row>
    <row r="6" spans="1:9" x14ac:dyDescent="0.25">
      <c r="B6" s="19" t="s">
        <v>34</v>
      </c>
      <c r="C6" s="20">
        <f>SUMIFS(Data[Amount], Data[Geography],B6)</f>
        <v>252469</v>
      </c>
      <c r="D6" s="20">
        <f>C6</f>
        <v>252469</v>
      </c>
      <c r="E6" s="21">
        <f>SUMIFS(Data[Units], Data[Geography],B6)</f>
        <v>8760</v>
      </c>
    </row>
    <row r="7" spans="1:9" x14ac:dyDescent="0.25">
      <c r="B7" s="19" t="s">
        <v>36</v>
      </c>
      <c r="C7" s="20">
        <f>SUMIFS(Data[Amount], Data[Geography],B7)</f>
        <v>237944</v>
      </c>
      <c r="D7" s="20">
        <f t="shared" ref="D7:D11" si="0">C7</f>
        <v>237944</v>
      </c>
      <c r="E7" s="21">
        <f>SUMIFS(Data[Units], Data[Geography],B7)</f>
        <v>7302</v>
      </c>
    </row>
    <row r="8" spans="1:9" x14ac:dyDescent="0.25">
      <c r="B8" s="19" t="s">
        <v>37</v>
      </c>
      <c r="C8" s="20">
        <f>SUMIFS(Data[Amount], Data[Geography],B8)</f>
        <v>218813</v>
      </c>
      <c r="D8" s="20">
        <f t="shared" si="0"/>
        <v>218813</v>
      </c>
      <c r="E8" s="21">
        <f>SUMIFS(Data[Units], Data[Geography],B8)</f>
        <v>7431</v>
      </c>
    </row>
    <row r="9" spans="1:9" x14ac:dyDescent="0.25">
      <c r="B9" s="19" t="s">
        <v>35</v>
      </c>
      <c r="C9" s="20">
        <f>SUMIFS(Data[Amount], Data[Geography],B9)</f>
        <v>189434</v>
      </c>
      <c r="D9" s="20">
        <f t="shared" si="0"/>
        <v>189434</v>
      </c>
      <c r="E9" s="21">
        <f>SUMIFS(Data[Units], Data[Geography],B9)</f>
        <v>10158</v>
      </c>
    </row>
    <row r="10" spans="1:9" x14ac:dyDescent="0.25">
      <c r="B10" s="19" t="s">
        <v>39</v>
      </c>
      <c r="C10" s="20">
        <f>SUMIFS(Data[Amount], Data[Geography],B10)</f>
        <v>173530</v>
      </c>
      <c r="D10" s="20">
        <f t="shared" si="0"/>
        <v>173530</v>
      </c>
      <c r="E10" s="21">
        <f>SUMIFS(Data[Units], Data[Geography],B10)</f>
        <v>5745</v>
      </c>
    </row>
    <row r="11" spans="1:9" x14ac:dyDescent="0.25">
      <c r="B11" s="19" t="s">
        <v>38</v>
      </c>
      <c r="C11" s="20">
        <f>SUMIFS(Data[Amount], Data[Geography],B11)</f>
        <v>168679</v>
      </c>
      <c r="D11" s="20">
        <f t="shared" si="0"/>
        <v>168679</v>
      </c>
      <c r="E11" s="21">
        <f>SUMIFS(Data[Units], Data[Geography],B11)</f>
        <v>6264</v>
      </c>
    </row>
  </sheetData>
  <mergeCells count="1">
    <mergeCell ref="A1:I2"/>
  </mergeCells>
  <conditionalFormatting sqref="D6:D11">
    <cfRule type="dataBar" priority="1">
      <dataBar showValue="0">
        <cfvo type="min"/>
        <cfvo type="max"/>
        <color theme="9"/>
      </dataBar>
      <extLst>
        <ext xmlns:x14="http://schemas.microsoft.com/office/spreadsheetml/2009/9/main" uri="{B025F937-C7B1-47D3-B67F-A62EFF666E3E}">
          <x14:id>{1129A5C0-95D2-49C2-BF05-7D0FD82FEF65}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129A5C0-95D2-49C2-BF05-7D0FD82FEF65}">
            <x14:dataBar minLength="0" maxLength="100" border="1" negativeBarBorderColorSameAsPositive="0">
              <x14:cfvo type="autoMin"/>
              <x14:cfvo type="autoMax"/>
              <x14:borderColor rgb="FF638EC6"/>
              <x14:negativeFillColor rgb="FFFF0000"/>
              <x14:negativeBorderColor rgb="FFFF0000"/>
              <x14:axisColor rgb="FF000000"/>
            </x14:dataBar>
          </x14:cfRule>
          <xm:sqref>D6:D11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F17" sqref="F17"/>
    </sheetView>
  </sheetViews>
  <sheetFormatPr defaultRowHeight="15" x14ac:dyDescent="0.25"/>
  <cols>
    <col min="2" max="2" width="13.140625" customWidth="1"/>
    <col min="3" max="3" width="14.85546875" customWidth="1"/>
    <col min="4" max="4" width="9.140625" customWidth="1"/>
    <col min="5" max="5" width="12.28515625" bestFit="1" customWidth="1"/>
    <col min="6" max="6" width="20.42578125" bestFit="1" customWidth="1"/>
  </cols>
  <sheetData>
    <row r="1" spans="1:8" x14ac:dyDescent="0.25">
      <c r="A1" s="39" t="s">
        <v>65</v>
      </c>
      <c r="B1" s="37"/>
      <c r="C1" s="37"/>
      <c r="D1" s="37"/>
      <c r="E1" s="37"/>
      <c r="F1" s="37"/>
      <c r="G1" s="37"/>
      <c r="H1" s="37"/>
    </row>
    <row r="2" spans="1:8" x14ac:dyDescent="0.25">
      <c r="A2" s="37"/>
      <c r="B2" s="37"/>
      <c r="C2" s="37"/>
      <c r="D2" s="37"/>
      <c r="E2" s="37"/>
      <c r="F2" s="37"/>
      <c r="G2" s="37"/>
      <c r="H2" s="37"/>
    </row>
    <row r="4" spans="1:8" x14ac:dyDescent="0.25">
      <c r="B4" s="22" t="s">
        <v>67</v>
      </c>
      <c r="C4" t="s">
        <v>69</v>
      </c>
      <c r="D4" t="s">
        <v>71</v>
      </c>
      <c r="E4" t="s">
        <v>70</v>
      </c>
    </row>
    <row r="5" spans="1:8" x14ac:dyDescent="0.25">
      <c r="B5" s="13" t="s">
        <v>34</v>
      </c>
      <c r="C5" s="16">
        <v>252469</v>
      </c>
      <c r="D5" s="23">
        <v>252469</v>
      </c>
      <c r="E5" s="24">
        <v>8760</v>
      </c>
    </row>
    <row r="6" spans="1:8" x14ac:dyDescent="0.25">
      <c r="B6" s="13" t="s">
        <v>36</v>
      </c>
      <c r="C6" s="16">
        <v>237944</v>
      </c>
      <c r="D6" s="23">
        <v>237944</v>
      </c>
      <c r="E6" s="24">
        <v>7302</v>
      </c>
    </row>
    <row r="7" spans="1:8" x14ac:dyDescent="0.25">
      <c r="B7" s="13" t="s">
        <v>37</v>
      </c>
      <c r="C7" s="16">
        <v>218813</v>
      </c>
      <c r="D7" s="23">
        <v>218813</v>
      </c>
      <c r="E7" s="24">
        <v>7431</v>
      </c>
    </row>
    <row r="8" spans="1:8" x14ac:dyDescent="0.25">
      <c r="B8" s="13" t="s">
        <v>35</v>
      </c>
      <c r="C8" s="16">
        <v>189434</v>
      </c>
      <c r="D8" s="23">
        <v>189434</v>
      </c>
      <c r="E8" s="24">
        <v>10158</v>
      </c>
    </row>
    <row r="9" spans="1:8" x14ac:dyDescent="0.25">
      <c r="B9" s="13" t="s">
        <v>39</v>
      </c>
      <c r="C9" s="16">
        <v>173530</v>
      </c>
      <c r="D9" s="23">
        <v>173530</v>
      </c>
      <c r="E9" s="24">
        <v>5745</v>
      </c>
    </row>
    <row r="10" spans="1:8" x14ac:dyDescent="0.25">
      <c r="B10" s="13" t="s">
        <v>38</v>
      </c>
      <c r="C10" s="16">
        <v>168679</v>
      </c>
      <c r="D10" s="23">
        <v>168679</v>
      </c>
      <c r="E10" s="24">
        <v>6264</v>
      </c>
    </row>
  </sheetData>
  <mergeCells count="1">
    <mergeCell ref="A1:H2"/>
  </mergeCells>
  <conditionalFormatting pivot="1" sqref="D5:D10">
    <cfRule type="dataBar" priority="1">
      <dataBar showValue="0">
        <cfvo type="min"/>
        <cfvo type="max"/>
        <color theme="7" tint="-0.499984740745262"/>
      </dataBar>
      <extLst>
        <ext xmlns:x14="http://schemas.microsoft.com/office/spreadsheetml/2009/9/main" uri="{B025F937-C7B1-47D3-B67F-A62EFF666E3E}">
          <x14:id>{F02AF4FC-7435-4933-A69B-FFE7CD37E7D0}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F02AF4FC-7435-4933-A69B-FFE7CD37E7D0}">
            <x14:dataBar minLength="0" maxLength="100" border="1" negativeBarBorderColorSameAsPositive="0">
              <x14:cfvo type="autoMin"/>
              <x14:cfvo type="autoMax"/>
              <x14:borderColor rgb="FF638EC6"/>
              <x14:negativeFillColor rgb="FFFF0000"/>
              <x14:negativeBorderColor rgb="FFFF0000"/>
              <x14:axisColor rgb="FF000000"/>
            </x14:dataBar>
          </x14:cfRule>
          <xm:sqref>D5:D10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2"/>
  <sheetViews>
    <sheetView workbookViewId="0">
      <selection activeCell="G23" sqref="G23"/>
    </sheetView>
  </sheetViews>
  <sheetFormatPr defaultRowHeight="15" x14ac:dyDescent="0.25"/>
  <cols>
    <col min="12" max="12" width="9.140625" customWidth="1"/>
    <col min="14" max="14" width="21.85546875" bestFit="1" customWidth="1"/>
  </cols>
  <sheetData>
    <row r="1" spans="1:16" x14ac:dyDescent="0.25">
      <c r="A1" s="40" t="s">
        <v>55</v>
      </c>
      <c r="B1" s="41"/>
      <c r="C1" s="41"/>
      <c r="D1" s="41"/>
      <c r="E1" s="41"/>
      <c r="F1" s="41"/>
      <c r="G1" s="41"/>
      <c r="H1" s="41"/>
      <c r="I1" s="41"/>
      <c r="J1" s="41"/>
    </row>
    <row r="2" spans="1:16" x14ac:dyDescent="0.25">
      <c r="A2" s="41"/>
      <c r="B2" s="41"/>
      <c r="C2" s="41"/>
      <c r="D2" s="41"/>
      <c r="E2" s="41"/>
      <c r="F2" s="41"/>
      <c r="G2" s="41"/>
      <c r="H2" s="41"/>
      <c r="I2" s="41"/>
      <c r="J2" s="41"/>
      <c r="L2" s="6" t="s">
        <v>11</v>
      </c>
      <c r="M2" s="6" t="s">
        <v>12</v>
      </c>
      <c r="N2" s="6" t="s">
        <v>0</v>
      </c>
      <c r="O2" s="10" t="s">
        <v>1</v>
      </c>
      <c r="P2" s="10" t="s">
        <v>50</v>
      </c>
    </row>
    <row r="3" spans="1:16" x14ac:dyDescent="0.25">
      <c r="A3" s="41"/>
      <c r="B3" s="41"/>
      <c r="C3" s="41"/>
      <c r="D3" s="41"/>
      <c r="E3" s="41"/>
      <c r="F3" s="41"/>
      <c r="G3" s="41"/>
      <c r="H3" s="41"/>
      <c r="I3" s="41"/>
      <c r="J3" s="41"/>
      <c r="L3" t="s">
        <v>40</v>
      </c>
      <c r="M3" t="s">
        <v>37</v>
      </c>
      <c r="N3" t="s">
        <v>30</v>
      </c>
      <c r="O3" s="4">
        <v>1624</v>
      </c>
      <c r="P3" s="5">
        <v>114</v>
      </c>
    </row>
    <row r="4" spans="1:16" x14ac:dyDescent="0.25">
      <c r="L4" t="s">
        <v>8</v>
      </c>
      <c r="M4" t="s">
        <v>35</v>
      </c>
      <c r="N4" t="s">
        <v>32</v>
      </c>
      <c r="O4" s="4">
        <v>6706</v>
      </c>
      <c r="P4" s="5">
        <v>459</v>
      </c>
    </row>
    <row r="5" spans="1:16" x14ac:dyDescent="0.25">
      <c r="A5" s="41" t="s">
        <v>72</v>
      </c>
      <c r="B5" s="41"/>
      <c r="C5" s="41"/>
      <c r="D5" s="41"/>
      <c r="E5" s="41"/>
      <c r="F5" s="41"/>
      <c r="G5" s="41"/>
      <c r="H5" s="41"/>
      <c r="I5" s="41"/>
      <c r="L5" t="s">
        <v>9</v>
      </c>
      <c r="M5" t="s">
        <v>35</v>
      </c>
      <c r="N5" t="s">
        <v>4</v>
      </c>
      <c r="O5" s="4">
        <v>959</v>
      </c>
      <c r="P5" s="5">
        <v>147</v>
      </c>
    </row>
    <row r="6" spans="1:16" x14ac:dyDescent="0.25">
      <c r="L6" t="s">
        <v>41</v>
      </c>
      <c r="M6" t="s">
        <v>36</v>
      </c>
      <c r="N6" t="s">
        <v>18</v>
      </c>
      <c r="O6" s="4">
        <v>9632</v>
      </c>
      <c r="P6" s="5">
        <v>288</v>
      </c>
    </row>
    <row r="7" spans="1:16" x14ac:dyDescent="0.25">
      <c r="L7" t="s">
        <v>6</v>
      </c>
      <c r="M7" t="s">
        <v>39</v>
      </c>
      <c r="N7" t="s">
        <v>25</v>
      </c>
      <c r="O7" s="4">
        <v>2100</v>
      </c>
      <c r="P7" s="5">
        <v>414</v>
      </c>
    </row>
    <row r="8" spans="1:16" x14ac:dyDescent="0.25">
      <c r="L8" t="s">
        <v>40</v>
      </c>
      <c r="M8" t="s">
        <v>35</v>
      </c>
      <c r="N8" t="s">
        <v>33</v>
      </c>
      <c r="O8" s="4">
        <v>8869</v>
      </c>
      <c r="P8" s="5">
        <v>432</v>
      </c>
    </row>
    <row r="9" spans="1:16" x14ac:dyDescent="0.25">
      <c r="L9" t="s">
        <v>6</v>
      </c>
      <c r="M9" t="s">
        <v>38</v>
      </c>
      <c r="N9" t="s">
        <v>31</v>
      </c>
      <c r="O9" s="4">
        <v>2681</v>
      </c>
      <c r="P9" s="5">
        <v>54</v>
      </c>
    </row>
    <row r="10" spans="1:16" x14ac:dyDescent="0.25">
      <c r="L10" t="s">
        <v>8</v>
      </c>
      <c r="M10" t="s">
        <v>35</v>
      </c>
      <c r="N10" t="s">
        <v>22</v>
      </c>
      <c r="O10" s="4">
        <v>5012</v>
      </c>
      <c r="P10" s="5">
        <v>210</v>
      </c>
    </row>
    <row r="11" spans="1:16" x14ac:dyDescent="0.25">
      <c r="L11" t="s">
        <v>7</v>
      </c>
      <c r="M11" t="s">
        <v>38</v>
      </c>
      <c r="N11" t="s">
        <v>14</v>
      </c>
      <c r="O11" s="4">
        <v>1281</v>
      </c>
      <c r="P11" s="5">
        <v>75</v>
      </c>
    </row>
    <row r="12" spans="1:16" x14ac:dyDescent="0.25">
      <c r="L12" t="s">
        <v>5</v>
      </c>
      <c r="M12" t="s">
        <v>37</v>
      </c>
      <c r="N12" t="s">
        <v>14</v>
      </c>
      <c r="O12" s="4">
        <v>4991</v>
      </c>
      <c r="P12" s="5">
        <v>12</v>
      </c>
    </row>
    <row r="13" spans="1:16" x14ac:dyDescent="0.25">
      <c r="L13" t="s">
        <v>2</v>
      </c>
      <c r="M13" t="s">
        <v>39</v>
      </c>
      <c r="N13" t="s">
        <v>25</v>
      </c>
      <c r="O13" s="4">
        <v>1785</v>
      </c>
      <c r="P13" s="5">
        <v>462</v>
      </c>
    </row>
    <row r="14" spans="1:16" x14ac:dyDescent="0.25">
      <c r="L14" t="s">
        <v>3</v>
      </c>
      <c r="M14" t="s">
        <v>37</v>
      </c>
      <c r="N14" t="s">
        <v>17</v>
      </c>
      <c r="O14" s="4">
        <v>3983</v>
      </c>
      <c r="P14" s="5">
        <v>144</v>
      </c>
    </row>
    <row r="15" spans="1:16" x14ac:dyDescent="0.25">
      <c r="L15" t="s">
        <v>9</v>
      </c>
      <c r="M15" t="s">
        <v>38</v>
      </c>
      <c r="N15" t="s">
        <v>16</v>
      </c>
      <c r="O15" s="4">
        <v>2646</v>
      </c>
      <c r="P15" s="5">
        <v>120</v>
      </c>
    </row>
    <row r="16" spans="1:16" x14ac:dyDescent="0.25">
      <c r="L16" t="s">
        <v>2</v>
      </c>
      <c r="M16" t="s">
        <v>34</v>
      </c>
      <c r="N16" t="s">
        <v>13</v>
      </c>
      <c r="O16" s="4">
        <v>252</v>
      </c>
      <c r="P16" s="5">
        <v>54</v>
      </c>
    </row>
    <row r="17" spans="12:16" x14ac:dyDescent="0.25">
      <c r="L17" t="s">
        <v>3</v>
      </c>
      <c r="M17" t="s">
        <v>35</v>
      </c>
      <c r="N17" t="s">
        <v>25</v>
      </c>
      <c r="O17" s="4">
        <v>2464</v>
      </c>
      <c r="P17" s="5">
        <v>234</v>
      </c>
    </row>
    <row r="18" spans="12:16" x14ac:dyDescent="0.25">
      <c r="L18" t="s">
        <v>3</v>
      </c>
      <c r="M18" t="s">
        <v>35</v>
      </c>
      <c r="N18" t="s">
        <v>29</v>
      </c>
      <c r="O18" s="4">
        <v>2114</v>
      </c>
      <c r="P18" s="5">
        <v>66</v>
      </c>
    </row>
    <row r="19" spans="12:16" x14ac:dyDescent="0.25">
      <c r="L19" t="s">
        <v>6</v>
      </c>
      <c r="M19" t="s">
        <v>37</v>
      </c>
      <c r="N19" t="s">
        <v>31</v>
      </c>
      <c r="O19" s="4">
        <v>7693</v>
      </c>
      <c r="P19" s="5">
        <v>87</v>
      </c>
    </row>
    <row r="20" spans="12:16" x14ac:dyDescent="0.25">
      <c r="L20" t="s">
        <v>5</v>
      </c>
      <c r="M20" t="s">
        <v>34</v>
      </c>
      <c r="N20" t="s">
        <v>20</v>
      </c>
      <c r="O20" s="4">
        <v>15610</v>
      </c>
      <c r="P20" s="5">
        <v>339</v>
      </c>
    </row>
    <row r="21" spans="12:16" x14ac:dyDescent="0.25">
      <c r="L21" t="s">
        <v>41</v>
      </c>
      <c r="M21" t="s">
        <v>34</v>
      </c>
      <c r="N21" t="s">
        <v>22</v>
      </c>
      <c r="O21" s="4">
        <v>336</v>
      </c>
      <c r="P21" s="5">
        <v>144</v>
      </c>
    </row>
    <row r="22" spans="12:16" x14ac:dyDescent="0.25">
      <c r="L22" t="s">
        <v>2</v>
      </c>
      <c r="M22" t="s">
        <v>39</v>
      </c>
      <c r="N22" t="s">
        <v>20</v>
      </c>
      <c r="O22" s="4">
        <v>9443</v>
      </c>
      <c r="P22" s="5">
        <v>162</v>
      </c>
    </row>
    <row r="23" spans="12:16" x14ac:dyDescent="0.25">
      <c r="L23" t="s">
        <v>9</v>
      </c>
      <c r="M23" t="s">
        <v>34</v>
      </c>
      <c r="N23" t="s">
        <v>23</v>
      </c>
      <c r="O23" s="4">
        <v>8155</v>
      </c>
      <c r="P23" s="5">
        <v>90</v>
      </c>
    </row>
    <row r="24" spans="12:16" x14ac:dyDescent="0.25">
      <c r="L24" t="s">
        <v>8</v>
      </c>
      <c r="M24" t="s">
        <v>38</v>
      </c>
      <c r="N24" t="s">
        <v>23</v>
      </c>
      <c r="O24" s="4">
        <v>1701</v>
      </c>
      <c r="P24" s="5">
        <v>234</v>
      </c>
    </row>
    <row r="25" spans="12:16" x14ac:dyDescent="0.25">
      <c r="L25" t="s">
        <v>10</v>
      </c>
      <c r="M25" t="s">
        <v>38</v>
      </c>
      <c r="N25" t="s">
        <v>22</v>
      </c>
      <c r="O25" s="4">
        <v>2205</v>
      </c>
      <c r="P25" s="5">
        <v>141</v>
      </c>
    </row>
    <row r="26" spans="12:16" x14ac:dyDescent="0.25">
      <c r="L26" t="s">
        <v>8</v>
      </c>
      <c r="M26" t="s">
        <v>37</v>
      </c>
      <c r="N26" t="s">
        <v>19</v>
      </c>
      <c r="O26" s="4">
        <v>1771</v>
      </c>
      <c r="P26" s="5">
        <v>204</v>
      </c>
    </row>
    <row r="27" spans="12:16" x14ac:dyDescent="0.25">
      <c r="L27" t="s">
        <v>41</v>
      </c>
      <c r="M27" t="s">
        <v>35</v>
      </c>
      <c r="N27" t="s">
        <v>15</v>
      </c>
      <c r="O27" s="4">
        <v>2114</v>
      </c>
      <c r="P27" s="5">
        <v>186</v>
      </c>
    </row>
    <row r="28" spans="12:16" x14ac:dyDescent="0.25">
      <c r="L28" t="s">
        <v>41</v>
      </c>
      <c r="M28" t="s">
        <v>36</v>
      </c>
      <c r="N28" t="s">
        <v>13</v>
      </c>
      <c r="O28" s="4">
        <v>10311</v>
      </c>
      <c r="P28" s="5">
        <v>231</v>
      </c>
    </row>
    <row r="29" spans="12:16" x14ac:dyDescent="0.25">
      <c r="L29" t="s">
        <v>3</v>
      </c>
      <c r="M29" t="s">
        <v>39</v>
      </c>
      <c r="N29" t="s">
        <v>16</v>
      </c>
      <c r="O29" s="4">
        <v>21</v>
      </c>
      <c r="P29" s="5">
        <v>168</v>
      </c>
    </row>
    <row r="30" spans="12:16" x14ac:dyDescent="0.25">
      <c r="L30" t="s">
        <v>10</v>
      </c>
      <c r="M30" t="s">
        <v>35</v>
      </c>
      <c r="N30" t="s">
        <v>20</v>
      </c>
      <c r="O30" s="4">
        <v>1974</v>
      </c>
      <c r="P30" s="5">
        <v>195</v>
      </c>
    </row>
    <row r="31" spans="12:16" x14ac:dyDescent="0.25">
      <c r="L31" t="s">
        <v>5</v>
      </c>
      <c r="M31" t="s">
        <v>36</v>
      </c>
      <c r="N31" t="s">
        <v>23</v>
      </c>
      <c r="O31" s="4">
        <v>6314</v>
      </c>
      <c r="P31" s="5">
        <v>15</v>
      </c>
    </row>
    <row r="32" spans="12:16" x14ac:dyDescent="0.25">
      <c r="L32" t="s">
        <v>10</v>
      </c>
      <c r="M32" t="s">
        <v>37</v>
      </c>
      <c r="N32" t="s">
        <v>23</v>
      </c>
      <c r="O32" s="4">
        <v>4683</v>
      </c>
      <c r="P32" s="5">
        <v>30</v>
      </c>
    </row>
    <row r="33" spans="12:16" x14ac:dyDescent="0.25">
      <c r="L33" t="s">
        <v>41</v>
      </c>
      <c r="M33" t="s">
        <v>37</v>
      </c>
      <c r="N33" t="s">
        <v>24</v>
      </c>
      <c r="O33" s="4">
        <v>6398</v>
      </c>
      <c r="P33" s="5">
        <v>102</v>
      </c>
    </row>
    <row r="34" spans="12:16" x14ac:dyDescent="0.25">
      <c r="L34" t="s">
        <v>2</v>
      </c>
      <c r="M34" t="s">
        <v>35</v>
      </c>
      <c r="N34" t="s">
        <v>19</v>
      </c>
      <c r="O34" s="4">
        <v>553</v>
      </c>
      <c r="P34" s="5">
        <v>15</v>
      </c>
    </row>
    <row r="35" spans="12:16" x14ac:dyDescent="0.25">
      <c r="L35" t="s">
        <v>8</v>
      </c>
      <c r="M35" t="s">
        <v>39</v>
      </c>
      <c r="N35" t="s">
        <v>30</v>
      </c>
      <c r="O35" s="4">
        <v>7021</v>
      </c>
      <c r="P35" s="5">
        <v>183</v>
      </c>
    </row>
    <row r="36" spans="12:16" x14ac:dyDescent="0.25">
      <c r="L36" t="s">
        <v>40</v>
      </c>
      <c r="M36" t="s">
        <v>39</v>
      </c>
      <c r="N36" t="s">
        <v>22</v>
      </c>
      <c r="O36" s="4">
        <v>5817</v>
      </c>
      <c r="P36" s="5">
        <v>12</v>
      </c>
    </row>
    <row r="37" spans="12:16" x14ac:dyDescent="0.25">
      <c r="L37" t="s">
        <v>41</v>
      </c>
      <c r="M37" t="s">
        <v>39</v>
      </c>
      <c r="N37" t="s">
        <v>14</v>
      </c>
      <c r="O37" s="4">
        <v>3976</v>
      </c>
      <c r="P37" s="5">
        <v>72</v>
      </c>
    </row>
    <row r="38" spans="12:16" x14ac:dyDescent="0.25">
      <c r="L38" t="s">
        <v>6</v>
      </c>
      <c r="M38" t="s">
        <v>38</v>
      </c>
      <c r="N38" t="s">
        <v>27</v>
      </c>
      <c r="O38" s="4">
        <v>1134</v>
      </c>
      <c r="P38" s="5">
        <v>282</v>
      </c>
    </row>
    <row r="39" spans="12:16" x14ac:dyDescent="0.25">
      <c r="L39" t="s">
        <v>2</v>
      </c>
      <c r="M39" t="s">
        <v>39</v>
      </c>
      <c r="N39" t="s">
        <v>28</v>
      </c>
      <c r="O39" s="4">
        <v>6027</v>
      </c>
      <c r="P39" s="5">
        <v>144</v>
      </c>
    </row>
    <row r="40" spans="12:16" x14ac:dyDescent="0.25">
      <c r="L40" t="s">
        <v>6</v>
      </c>
      <c r="M40" t="s">
        <v>37</v>
      </c>
      <c r="N40" t="s">
        <v>16</v>
      </c>
      <c r="O40" s="4">
        <v>1904</v>
      </c>
      <c r="P40" s="5">
        <v>405</v>
      </c>
    </row>
    <row r="41" spans="12:16" x14ac:dyDescent="0.25">
      <c r="L41" t="s">
        <v>7</v>
      </c>
      <c r="M41" t="s">
        <v>34</v>
      </c>
      <c r="N41" t="s">
        <v>32</v>
      </c>
      <c r="O41" s="4">
        <v>3262</v>
      </c>
      <c r="P41" s="5">
        <v>75</v>
      </c>
    </row>
    <row r="42" spans="12:16" x14ac:dyDescent="0.25">
      <c r="L42" t="s">
        <v>40</v>
      </c>
      <c r="M42" t="s">
        <v>34</v>
      </c>
      <c r="N42" t="s">
        <v>27</v>
      </c>
      <c r="O42" s="4">
        <v>2289</v>
      </c>
      <c r="P42" s="5">
        <v>135</v>
      </c>
    </row>
    <row r="43" spans="12:16" x14ac:dyDescent="0.25">
      <c r="L43" t="s">
        <v>5</v>
      </c>
      <c r="M43" t="s">
        <v>34</v>
      </c>
      <c r="N43" t="s">
        <v>27</v>
      </c>
      <c r="O43" s="4">
        <v>6986</v>
      </c>
      <c r="P43" s="5">
        <v>21</v>
      </c>
    </row>
    <row r="44" spans="12:16" x14ac:dyDescent="0.25">
      <c r="L44" t="s">
        <v>2</v>
      </c>
      <c r="M44" t="s">
        <v>38</v>
      </c>
      <c r="N44" t="s">
        <v>23</v>
      </c>
      <c r="O44" s="4">
        <v>4417</v>
      </c>
      <c r="P44" s="5">
        <v>153</v>
      </c>
    </row>
    <row r="45" spans="12:16" x14ac:dyDescent="0.25">
      <c r="L45" t="s">
        <v>6</v>
      </c>
      <c r="M45" t="s">
        <v>34</v>
      </c>
      <c r="N45" t="s">
        <v>15</v>
      </c>
      <c r="O45" s="4">
        <v>1442</v>
      </c>
      <c r="P45" s="5">
        <v>15</v>
      </c>
    </row>
    <row r="46" spans="12:16" x14ac:dyDescent="0.25">
      <c r="L46" t="s">
        <v>3</v>
      </c>
      <c r="M46" t="s">
        <v>35</v>
      </c>
      <c r="N46" t="s">
        <v>14</v>
      </c>
      <c r="O46" s="4">
        <v>2415</v>
      </c>
      <c r="P46" s="5">
        <v>255</v>
      </c>
    </row>
    <row r="47" spans="12:16" x14ac:dyDescent="0.25">
      <c r="L47" t="s">
        <v>2</v>
      </c>
      <c r="M47" t="s">
        <v>37</v>
      </c>
      <c r="N47" t="s">
        <v>19</v>
      </c>
      <c r="O47" s="4">
        <v>238</v>
      </c>
      <c r="P47" s="5">
        <v>18</v>
      </c>
    </row>
    <row r="48" spans="12:16" x14ac:dyDescent="0.25">
      <c r="L48" t="s">
        <v>6</v>
      </c>
      <c r="M48" t="s">
        <v>37</v>
      </c>
      <c r="N48" t="s">
        <v>23</v>
      </c>
      <c r="O48" s="4">
        <v>4949</v>
      </c>
      <c r="P48" s="5">
        <v>189</v>
      </c>
    </row>
    <row r="49" spans="12:16" x14ac:dyDescent="0.25">
      <c r="L49" t="s">
        <v>5</v>
      </c>
      <c r="M49" t="s">
        <v>38</v>
      </c>
      <c r="N49" t="s">
        <v>32</v>
      </c>
      <c r="O49" s="4">
        <v>5075</v>
      </c>
      <c r="P49" s="5">
        <v>21</v>
      </c>
    </row>
    <row r="50" spans="12:16" x14ac:dyDescent="0.25">
      <c r="L50" t="s">
        <v>3</v>
      </c>
      <c r="M50" t="s">
        <v>36</v>
      </c>
      <c r="N50" t="s">
        <v>16</v>
      </c>
      <c r="O50" s="4">
        <v>9198</v>
      </c>
      <c r="P50" s="5">
        <v>36</v>
      </c>
    </row>
    <row r="51" spans="12:16" x14ac:dyDescent="0.25">
      <c r="L51" t="s">
        <v>6</v>
      </c>
      <c r="M51" t="s">
        <v>34</v>
      </c>
      <c r="N51" t="s">
        <v>29</v>
      </c>
      <c r="O51" s="4">
        <v>3339</v>
      </c>
      <c r="P51" s="5">
        <v>75</v>
      </c>
    </row>
    <row r="52" spans="12:16" x14ac:dyDescent="0.25">
      <c r="L52" t="s">
        <v>40</v>
      </c>
      <c r="M52" t="s">
        <v>34</v>
      </c>
      <c r="N52" t="s">
        <v>17</v>
      </c>
      <c r="O52" s="4">
        <v>5019</v>
      </c>
      <c r="P52" s="5">
        <v>156</v>
      </c>
    </row>
    <row r="53" spans="12:16" x14ac:dyDescent="0.25">
      <c r="L53" t="s">
        <v>5</v>
      </c>
      <c r="M53" t="s">
        <v>36</v>
      </c>
      <c r="N53" t="s">
        <v>16</v>
      </c>
      <c r="O53" s="4">
        <v>16184</v>
      </c>
      <c r="P53" s="5">
        <v>39</v>
      </c>
    </row>
    <row r="54" spans="12:16" x14ac:dyDescent="0.25">
      <c r="L54" t="s">
        <v>6</v>
      </c>
      <c r="M54" t="s">
        <v>36</v>
      </c>
      <c r="N54" t="s">
        <v>21</v>
      </c>
      <c r="O54" s="4">
        <v>497</v>
      </c>
      <c r="P54" s="5">
        <v>63</v>
      </c>
    </row>
    <row r="55" spans="12:16" x14ac:dyDescent="0.25">
      <c r="L55" t="s">
        <v>2</v>
      </c>
      <c r="M55" t="s">
        <v>36</v>
      </c>
      <c r="N55" t="s">
        <v>29</v>
      </c>
      <c r="O55" s="4">
        <v>8211</v>
      </c>
      <c r="P55" s="5">
        <v>75</v>
      </c>
    </row>
    <row r="56" spans="12:16" x14ac:dyDescent="0.25">
      <c r="L56" t="s">
        <v>2</v>
      </c>
      <c r="M56" t="s">
        <v>38</v>
      </c>
      <c r="N56" t="s">
        <v>28</v>
      </c>
      <c r="O56" s="4">
        <v>6580</v>
      </c>
      <c r="P56" s="5">
        <v>183</v>
      </c>
    </row>
    <row r="57" spans="12:16" x14ac:dyDescent="0.25">
      <c r="L57" t="s">
        <v>41</v>
      </c>
      <c r="M57" t="s">
        <v>35</v>
      </c>
      <c r="N57" t="s">
        <v>13</v>
      </c>
      <c r="O57" s="4">
        <v>4760</v>
      </c>
      <c r="P57" s="5">
        <v>69</v>
      </c>
    </row>
    <row r="58" spans="12:16" x14ac:dyDescent="0.25">
      <c r="L58" t="s">
        <v>40</v>
      </c>
      <c r="M58" t="s">
        <v>36</v>
      </c>
      <c r="N58" t="s">
        <v>25</v>
      </c>
      <c r="O58" s="4">
        <v>5439</v>
      </c>
      <c r="P58" s="5">
        <v>30</v>
      </c>
    </row>
    <row r="59" spans="12:16" x14ac:dyDescent="0.25">
      <c r="L59" t="s">
        <v>41</v>
      </c>
      <c r="M59" t="s">
        <v>34</v>
      </c>
      <c r="N59" t="s">
        <v>17</v>
      </c>
      <c r="O59" s="4">
        <v>1463</v>
      </c>
      <c r="P59" s="5">
        <v>39</v>
      </c>
    </row>
    <row r="60" spans="12:16" x14ac:dyDescent="0.25">
      <c r="L60" t="s">
        <v>3</v>
      </c>
      <c r="M60" t="s">
        <v>34</v>
      </c>
      <c r="N60" t="s">
        <v>32</v>
      </c>
      <c r="O60" s="4">
        <v>7777</v>
      </c>
      <c r="P60" s="5">
        <v>504</v>
      </c>
    </row>
    <row r="61" spans="12:16" x14ac:dyDescent="0.25">
      <c r="L61" t="s">
        <v>9</v>
      </c>
      <c r="M61" t="s">
        <v>37</v>
      </c>
      <c r="N61" t="s">
        <v>29</v>
      </c>
      <c r="O61" s="4">
        <v>1085</v>
      </c>
      <c r="P61" s="5">
        <v>273</v>
      </c>
    </row>
    <row r="62" spans="12:16" x14ac:dyDescent="0.25">
      <c r="L62" t="s">
        <v>5</v>
      </c>
      <c r="M62" t="s">
        <v>37</v>
      </c>
      <c r="N62" t="s">
        <v>31</v>
      </c>
      <c r="O62" s="4">
        <v>182</v>
      </c>
      <c r="P62" s="5">
        <v>48</v>
      </c>
    </row>
    <row r="63" spans="12:16" x14ac:dyDescent="0.25">
      <c r="L63" t="s">
        <v>6</v>
      </c>
      <c r="M63" t="s">
        <v>34</v>
      </c>
      <c r="N63" t="s">
        <v>27</v>
      </c>
      <c r="O63" s="4">
        <v>4242</v>
      </c>
      <c r="P63" s="5">
        <v>207</v>
      </c>
    </row>
    <row r="64" spans="12:16" x14ac:dyDescent="0.25">
      <c r="L64" t="s">
        <v>6</v>
      </c>
      <c r="M64" t="s">
        <v>36</v>
      </c>
      <c r="N64" t="s">
        <v>32</v>
      </c>
      <c r="O64" s="4">
        <v>6118</v>
      </c>
      <c r="P64" s="5">
        <v>9</v>
      </c>
    </row>
    <row r="65" spans="12:16" x14ac:dyDescent="0.25">
      <c r="L65" t="s">
        <v>10</v>
      </c>
      <c r="M65" t="s">
        <v>36</v>
      </c>
      <c r="N65" t="s">
        <v>23</v>
      </c>
      <c r="O65" s="4">
        <v>2317</v>
      </c>
      <c r="P65" s="5">
        <v>261</v>
      </c>
    </row>
    <row r="66" spans="12:16" x14ac:dyDescent="0.25">
      <c r="L66" t="s">
        <v>6</v>
      </c>
      <c r="M66" t="s">
        <v>38</v>
      </c>
      <c r="N66" t="s">
        <v>16</v>
      </c>
      <c r="O66" s="4">
        <v>938</v>
      </c>
      <c r="P66" s="5">
        <v>6</v>
      </c>
    </row>
    <row r="67" spans="12:16" x14ac:dyDescent="0.25">
      <c r="L67" t="s">
        <v>8</v>
      </c>
      <c r="M67" t="s">
        <v>37</v>
      </c>
      <c r="N67" t="s">
        <v>15</v>
      </c>
      <c r="O67" s="4">
        <v>9709</v>
      </c>
      <c r="P67" s="5">
        <v>30</v>
      </c>
    </row>
    <row r="68" spans="12:16" x14ac:dyDescent="0.25">
      <c r="L68" t="s">
        <v>7</v>
      </c>
      <c r="M68" t="s">
        <v>34</v>
      </c>
      <c r="N68" t="s">
        <v>20</v>
      </c>
      <c r="O68" s="4">
        <v>2205</v>
      </c>
      <c r="P68" s="5">
        <v>138</v>
      </c>
    </row>
    <row r="69" spans="12:16" x14ac:dyDescent="0.25">
      <c r="L69" t="s">
        <v>7</v>
      </c>
      <c r="M69" t="s">
        <v>37</v>
      </c>
      <c r="N69" t="s">
        <v>17</v>
      </c>
      <c r="O69" s="4">
        <v>4487</v>
      </c>
      <c r="P69" s="5">
        <v>111</v>
      </c>
    </row>
    <row r="70" spans="12:16" x14ac:dyDescent="0.25">
      <c r="L70" t="s">
        <v>5</v>
      </c>
      <c r="M70" t="s">
        <v>35</v>
      </c>
      <c r="N70" t="s">
        <v>18</v>
      </c>
      <c r="O70" s="4">
        <v>2415</v>
      </c>
      <c r="P70" s="5">
        <v>15</v>
      </c>
    </row>
    <row r="71" spans="12:16" x14ac:dyDescent="0.25">
      <c r="L71" t="s">
        <v>40</v>
      </c>
      <c r="M71" t="s">
        <v>34</v>
      </c>
      <c r="N71" t="s">
        <v>19</v>
      </c>
      <c r="O71" s="4">
        <v>4018</v>
      </c>
      <c r="P71" s="5">
        <v>162</v>
      </c>
    </row>
    <row r="72" spans="12:16" x14ac:dyDescent="0.25">
      <c r="L72" t="s">
        <v>5</v>
      </c>
      <c r="M72" t="s">
        <v>34</v>
      </c>
      <c r="N72" t="s">
        <v>19</v>
      </c>
      <c r="O72" s="4">
        <v>861</v>
      </c>
      <c r="P72" s="5">
        <v>195</v>
      </c>
    </row>
    <row r="73" spans="12:16" x14ac:dyDescent="0.25">
      <c r="L73" t="s">
        <v>10</v>
      </c>
      <c r="M73" t="s">
        <v>38</v>
      </c>
      <c r="N73" t="s">
        <v>14</v>
      </c>
      <c r="O73" s="4">
        <v>5586</v>
      </c>
      <c r="P73" s="5">
        <v>525</v>
      </c>
    </row>
    <row r="74" spans="12:16" x14ac:dyDescent="0.25">
      <c r="L74" t="s">
        <v>7</v>
      </c>
      <c r="M74" t="s">
        <v>34</v>
      </c>
      <c r="N74" t="s">
        <v>33</v>
      </c>
      <c r="O74" s="4">
        <v>2226</v>
      </c>
      <c r="P74" s="5">
        <v>48</v>
      </c>
    </row>
    <row r="75" spans="12:16" x14ac:dyDescent="0.25">
      <c r="L75" t="s">
        <v>9</v>
      </c>
      <c r="M75" t="s">
        <v>34</v>
      </c>
      <c r="N75" t="s">
        <v>28</v>
      </c>
      <c r="O75" s="4">
        <v>14329</v>
      </c>
      <c r="P75" s="5">
        <v>150</v>
      </c>
    </row>
    <row r="76" spans="12:16" x14ac:dyDescent="0.25">
      <c r="L76" t="s">
        <v>9</v>
      </c>
      <c r="M76" t="s">
        <v>34</v>
      </c>
      <c r="N76" t="s">
        <v>20</v>
      </c>
      <c r="O76" s="4">
        <v>8463</v>
      </c>
      <c r="P76" s="5">
        <v>492</v>
      </c>
    </row>
    <row r="77" spans="12:16" x14ac:dyDescent="0.25">
      <c r="L77" t="s">
        <v>5</v>
      </c>
      <c r="M77" t="s">
        <v>34</v>
      </c>
      <c r="N77" t="s">
        <v>29</v>
      </c>
      <c r="O77" s="4">
        <v>2891</v>
      </c>
      <c r="P77" s="5">
        <v>102</v>
      </c>
    </row>
    <row r="78" spans="12:16" x14ac:dyDescent="0.25">
      <c r="L78" t="s">
        <v>3</v>
      </c>
      <c r="M78" t="s">
        <v>36</v>
      </c>
      <c r="N78" t="s">
        <v>23</v>
      </c>
      <c r="O78" s="4">
        <v>3773</v>
      </c>
      <c r="P78" s="5">
        <v>165</v>
      </c>
    </row>
    <row r="79" spans="12:16" x14ac:dyDescent="0.25">
      <c r="L79" t="s">
        <v>41</v>
      </c>
      <c r="M79" t="s">
        <v>36</v>
      </c>
      <c r="N79" t="s">
        <v>28</v>
      </c>
      <c r="O79" s="4">
        <v>854</v>
      </c>
      <c r="P79" s="5">
        <v>309</v>
      </c>
    </row>
    <row r="80" spans="12:16" x14ac:dyDescent="0.25">
      <c r="L80" t="s">
        <v>6</v>
      </c>
      <c r="M80" t="s">
        <v>36</v>
      </c>
      <c r="N80" t="s">
        <v>17</v>
      </c>
      <c r="O80" s="4">
        <v>4970</v>
      </c>
      <c r="P80" s="5">
        <v>156</v>
      </c>
    </row>
    <row r="81" spans="12:16" x14ac:dyDescent="0.25">
      <c r="L81" t="s">
        <v>9</v>
      </c>
      <c r="M81" t="s">
        <v>35</v>
      </c>
      <c r="N81" t="s">
        <v>26</v>
      </c>
      <c r="O81" s="4">
        <v>98</v>
      </c>
      <c r="P81" s="5">
        <v>159</v>
      </c>
    </row>
    <row r="82" spans="12:16" x14ac:dyDescent="0.25">
      <c r="L82" t="s">
        <v>5</v>
      </c>
      <c r="M82" t="s">
        <v>35</v>
      </c>
      <c r="N82" t="s">
        <v>15</v>
      </c>
      <c r="O82" s="4">
        <v>13391</v>
      </c>
      <c r="P82" s="5">
        <v>201</v>
      </c>
    </row>
    <row r="83" spans="12:16" x14ac:dyDescent="0.25">
      <c r="L83" t="s">
        <v>8</v>
      </c>
      <c r="M83" t="s">
        <v>39</v>
      </c>
      <c r="N83" t="s">
        <v>31</v>
      </c>
      <c r="O83" s="4">
        <v>8890</v>
      </c>
      <c r="P83" s="5">
        <v>210</v>
      </c>
    </row>
    <row r="84" spans="12:16" x14ac:dyDescent="0.25">
      <c r="L84" t="s">
        <v>2</v>
      </c>
      <c r="M84" t="s">
        <v>38</v>
      </c>
      <c r="N84" t="s">
        <v>13</v>
      </c>
      <c r="O84" s="4">
        <v>56</v>
      </c>
      <c r="P84" s="5">
        <v>51</v>
      </c>
    </row>
    <row r="85" spans="12:16" x14ac:dyDescent="0.25">
      <c r="L85" t="s">
        <v>3</v>
      </c>
      <c r="M85" t="s">
        <v>36</v>
      </c>
      <c r="N85" t="s">
        <v>25</v>
      </c>
      <c r="O85" s="4">
        <v>3339</v>
      </c>
      <c r="P85" s="5">
        <v>39</v>
      </c>
    </row>
    <row r="86" spans="12:16" x14ac:dyDescent="0.25">
      <c r="L86" t="s">
        <v>10</v>
      </c>
      <c r="M86" t="s">
        <v>35</v>
      </c>
      <c r="N86" t="s">
        <v>18</v>
      </c>
      <c r="O86" s="4">
        <v>3808</v>
      </c>
      <c r="P86" s="5">
        <v>279</v>
      </c>
    </row>
    <row r="87" spans="12:16" x14ac:dyDescent="0.25">
      <c r="L87" t="s">
        <v>10</v>
      </c>
      <c r="M87" t="s">
        <v>38</v>
      </c>
      <c r="N87" t="s">
        <v>13</v>
      </c>
      <c r="O87" s="4">
        <v>63</v>
      </c>
      <c r="P87" s="5">
        <v>123</v>
      </c>
    </row>
    <row r="88" spans="12:16" x14ac:dyDescent="0.25">
      <c r="L88" t="s">
        <v>2</v>
      </c>
      <c r="M88" t="s">
        <v>39</v>
      </c>
      <c r="N88" t="s">
        <v>27</v>
      </c>
      <c r="O88" s="4">
        <v>7812</v>
      </c>
      <c r="P88" s="5">
        <v>81</v>
      </c>
    </row>
    <row r="89" spans="12:16" x14ac:dyDescent="0.25">
      <c r="L89" t="s">
        <v>40</v>
      </c>
      <c r="M89" t="s">
        <v>37</v>
      </c>
      <c r="N89" t="s">
        <v>19</v>
      </c>
      <c r="O89" s="4">
        <v>7693</v>
      </c>
      <c r="P89" s="5">
        <v>21</v>
      </c>
    </row>
    <row r="90" spans="12:16" x14ac:dyDescent="0.25">
      <c r="L90" t="s">
        <v>3</v>
      </c>
      <c r="M90" t="s">
        <v>36</v>
      </c>
      <c r="N90" t="s">
        <v>28</v>
      </c>
      <c r="O90" s="4">
        <v>973</v>
      </c>
      <c r="P90" s="5">
        <v>162</v>
      </c>
    </row>
    <row r="91" spans="12:16" x14ac:dyDescent="0.25">
      <c r="L91" t="s">
        <v>10</v>
      </c>
      <c r="M91" t="s">
        <v>35</v>
      </c>
      <c r="N91" t="s">
        <v>21</v>
      </c>
      <c r="O91" s="4">
        <v>567</v>
      </c>
      <c r="P91" s="5">
        <v>228</v>
      </c>
    </row>
    <row r="92" spans="12:16" x14ac:dyDescent="0.25">
      <c r="L92" t="s">
        <v>10</v>
      </c>
      <c r="M92" t="s">
        <v>36</v>
      </c>
      <c r="N92" t="s">
        <v>29</v>
      </c>
      <c r="O92" s="4">
        <v>2471</v>
      </c>
      <c r="P92" s="5">
        <v>342</v>
      </c>
    </row>
    <row r="93" spans="12:16" x14ac:dyDescent="0.25">
      <c r="L93" t="s">
        <v>5</v>
      </c>
      <c r="M93" t="s">
        <v>38</v>
      </c>
      <c r="N93" t="s">
        <v>13</v>
      </c>
      <c r="O93" s="4">
        <v>7189</v>
      </c>
      <c r="P93" s="5">
        <v>54</v>
      </c>
    </row>
    <row r="94" spans="12:16" x14ac:dyDescent="0.25">
      <c r="L94" t="s">
        <v>41</v>
      </c>
      <c r="M94" t="s">
        <v>35</v>
      </c>
      <c r="N94" t="s">
        <v>28</v>
      </c>
      <c r="O94" s="4">
        <v>7455</v>
      </c>
      <c r="P94" s="5">
        <v>216</v>
      </c>
    </row>
    <row r="95" spans="12:16" x14ac:dyDescent="0.25">
      <c r="L95" t="s">
        <v>3</v>
      </c>
      <c r="M95" t="s">
        <v>34</v>
      </c>
      <c r="N95" t="s">
        <v>26</v>
      </c>
      <c r="O95" s="4">
        <v>3108</v>
      </c>
      <c r="P95" s="5">
        <v>54</v>
      </c>
    </row>
    <row r="96" spans="12:16" x14ac:dyDescent="0.25">
      <c r="L96" t="s">
        <v>6</v>
      </c>
      <c r="M96" t="s">
        <v>38</v>
      </c>
      <c r="N96" t="s">
        <v>25</v>
      </c>
      <c r="O96" s="4">
        <v>469</v>
      </c>
      <c r="P96" s="5">
        <v>75</v>
      </c>
    </row>
    <row r="97" spans="12:16" x14ac:dyDescent="0.25">
      <c r="L97" t="s">
        <v>9</v>
      </c>
      <c r="M97" t="s">
        <v>37</v>
      </c>
      <c r="N97" t="s">
        <v>23</v>
      </c>
      <c r="O97" s="4">
        <v>2737</v>
      </c>
      <c r="P97" s="5">
        <v>93</v>
      </c>
    </row>
    <row r="98" spans="12:16" x14ac:dyDescent="0.25">
      <c r="L98" t="s">
        <v>9</v>
      </c>
      <c r="M98" t="s">
        <v>37</v>
      </c>
      <c r="N98" t="s">
        <v>25</v>
      </c>
      <c r="O98" s="4">
        <v>4305</v>
      </c>
      <c r="P98" s="5">
        <v>156</v>
      </c>
    </row>
    <row r="99" spans="12:16" x14ac:dyDescent="0.25">
      <c r="L99" t="s">
        <v>9</v>
      </c>
      <c r="M99" t="s">
        <v>38</v>
      </c>
      <c r="N99" t="s">
        <v>17</v>
      </c>
      <c r="O99" s="4">
        <v>2408</v>
      </c>
      <c r="P99" s="5">
        <v>9</v>
      </c>
    </row>
    <row r="100" spans="12:16" x14ac:dyDescent="0.25">
      <c r="L100" t="s">
        <v>3</v>
      </c>
      <c r="M100" t="s">
        <v>36</v>
      </c>
      <c r="N100" t="s">
        <v>19</v>
      </c>
      <c r="O100" s="4">
        <v>1281</v>
      </c>
      <c r="P100" s="5">
        <v>18</v>
      </c>
    </row>
    <row r="101" spans="12:16" x14ac:dyDescent="0.25">
      <c r="L101" t="s">
        <v>40</v>
      </c>
      <c r="M101" t="s">
        <v>35</v>
      </c>
      <c r="N101" t="s">
        <v>32</v>
      </c>
      <c r="O101" s="4">
        <v>12348</v>
      </c>
      <c r="P101" s="5">
        <v>234</v>
      </c>
    </row>
    <row r="102" spans="12:16" x14ac:dyDescent="0.25">
      <c r="L102" t="s">
        <v>3</v>
      </c>
      <c r="M102" t="s">
        <v>34</v>
      </c>
      <c r="N102" t="s">
        <v>28</v>
      </c>
      <c r="O102" s="4">
        <v>3689</v>
      </c>
      <c r="P102" s="5">
        <v>312</v>
      </c>
    </row>
    <row r="103" spans="12:16" x14ac:dyDescent="0.25">
      <c r="L103" t="s">
        <v>7</v>
      </c>
      <c r="M103" t="s">
        <v>36</v>
      </c>
      <c r="N103" t="s">
        <v>19</v>
      </c>
      <c r="O103" s="4">
        <v>2870</v>
      </c>
      <c r="P103" s="5">
        <v>300</v>
      </c>
    </row>
    <row r="104" spans="12:16" x14ac:dyDescent="0.25">
      <c r="L104" t="s">
        <v>2</v>
      </c>
      <c r="M104" t="s">
        <v>36</v>
      </c>
      <c r="N104" t="s">
        <v>27</v>
      </c>
      <c r="O104" s="4">
        <v>798</v>
      </c>
      <c r="P104" s="5">
        <v>519</v>
      </c>
    </row>
    <row r="105" spans="12:16" x14ac:dyDescent="0.25">
      <c r="L105" t="s">
        <v>41</v>
      </c>
      <c r="M105" t="s">
        <v>37</v>
      </c>
      <c r="N105" t="s">
        <v>21</v>
      </c>
      <c r="O105" s="4">
        <v>2933</v>
      </c>
      <c r="P105" s="5">
        <v>9</v>
      </c>
    </row>
    <row r="106" spans="12:16" x14ac:dyDescent="0.25">
      <c r="L106" t="s">
        <v>5</v>
      </c>
      <c r="M106" t="s">
        <v>35</v>
      </c>
      <c r="N106" t="s">
        <v>4</v>
      </c>
      <c r="O106" s="4">
        <v>2744</v>
      </c>
      <c r="P106" s="5">
        <v>9</v>
      </c>
    </row>
    <row r="107" spans="12:16" x14ac:dyDescent="0.25">
      <c r="L107" t="s">
        <v>40</v>
      </c>
      <c r="M107" t="s">
        <v>36</v>
      </c>
      <c r="N107" t="s">
        <v>33</v>
      </c>
      <c r="O107" s="4">
        <v>9772</v>
      </c>
      <c r="P107" s="5">
        <v>90</v>
      </c>
    </row>
    <row r="108" spans="12:16" x14ac:dyDescent="0.25">
      <c r="L108" t="s">
        <v>7</v>
      </c>
      <c r="M108" t="s">
        <v>34</v>
      </c>
      <c r="N108" t="s">
        <v>25</v>
      </c>
      <c r="O108" s="4">
        <v>1568</v>
      </c>
      <c r="P108" s="5">
        <v>96</v>
      </c>
    </row>
    <row r="109" spans="12:16" x14ac:dyDescent="0.25">
      <c r="L109" t="s">
        <v>2</v>
      </c>
      <c r="M109" t="s">
        <v>36</v>
      </c>
      <c r="N109" t="s">
        <v>16</v>
      </c>
      <c r="O109" s="4">
        <v>11417</v>
      </c>
      <c r="P109" s="5">
        <v>21</v>
      </c>
    </row>
    <row r="110" spans="12:16" x14ac:dyDescent="0.25">
      <c r="L110" t="s">
        <v>40</v>
      </c>
      <c r="M110" t="s">
        <v>34</v>
      </c>
      <c r="N110" t="s">
        <v>26</v>
      </c>
      <c r="O110" s="4">
        <v>6748</v>
      </c>
      <c r="P110" s="5">
        <v>48</v>
      </c>
    </row>
    <row r="111" spans="12:16" x14ac:dyDescent="0.25">
      <c r="L111" t="s">
        <v>10</v>
      </c>
      <c r="M111" t="s">
        <v>36</v>
      </c>
      <c r="N111" t="s">
        <v>27</v>
      </c>
      <c r="O111" s="4">
        <v>1407</v>
      </c>
      <c r="P111" s="5">
        <v>72</v>
      </c>
    </row>
    <row r="112" spans="12:16" x14ac:dyDescent="0.25">
      <c r="L112" t="s">
        <v>8</v>
      </c>
      <c r="M112" t="s">
        <v>35</v>
      </c>
      <c r="N112" t="s">
        <v>29</v>
      </c>
      <c r="O112" s="4">
        <v>2023</v>
      </c>
      <c r="P112" s="5">
        <v>168</v>
      </c>
    </row>
    <row r="113" spans="12:16" x14ac:dyDescent="0.25">
      <c r="L113" t="s">
        <v>5</v>
      </c>
      <c r="M113" t="s">
        <v>39</v>
      </c>
      <c r="N113" t="s">
        <v>26</v>
      </c>
      <c r="O113" s="4">
        <v>5236</v>
      </c>
      <c r="P113" s="5">
        <v>51</v>
      </c>
    </row>
    <row r="114" spans="12:16" x14ac:dyDescent="0.25">
      <c r="L114" t="s">
        <v>41</v>
      </c>
      <c r="M114" t="s">
        <v>36</v>
      </c>
      <c r="N114" t="s">
        <v>19</v>
      </c>
      <c r="O114" s="4">
        <v>1925</v>
      </c>
      <c r="P114" s="5">
        <v>192</v>
      </c>
    </row>
    <row r="115" spans="12:16" x14ac:dyDescent="0.25">
      <c r="L115" t="s">
        <v>7</v>
      </c>
      <c r="M115" t="s">
        <v>37</v>
      </c>
      <c r="N115" t="s">
        <v>14</v>
      </c>
      <c r="O115" s="4">
        <v>6608</v>
      </c>
      <c r="P115" s="5">
        <v>225</v>
      </c>
    </row>
    <row r="116" spans="12:16" x14ac:dyDescent="0.25">
      <c r="L116" t="s">
        <v>6</v>
      </c>
      <c r="M116" t="s">
        <v>34</v>
      </c>
      <c r="N116" t="s">
        <v>26</v>
      </c>
      <c r="O116" s="4">
        <v>8008</v>
      </c>
      <c r="P116" s="5">
        <v>456</v>
      </c>
    </row>
    <row r="117" spans="12:16" x14ac:dyDescent="0.25">
      <c r="L117" t="s">
        <v>10</v>
      </c>
      <c r="M117" t="s">
        <v>34</v>
      </c>
      <c r="N117" t="s">
        <v>25</v>
      </c>
      <c r="O117" s="4">
        <v>1428</v>
      </c>
      <c r="P117" s="5">
        <v>93</v>
      </c>
    </row>
    <row r="118" spans="12:16" x14ac:dyDescent="0.25">
      <c r="L118" t="s">
        <v>6</v>
      </c>
      <c r="M118" t="s">
        <v>34</v>
      </c>
      <c r="N118" t="s">
        <v>4</v>
      </c>
      <c r="O118" s="4">
        <v>525</v>
      </c>
      <c r="P118" s="5">
        <v>48</v>
      </c>
    </row>
    <row r="119" spans="12:16" x14ac:dyDescent="0.25">
      <c r="L119" t="s">
        <v>6</v>
      </c>
      <c r="M119" t="s">
        <v>37</v>
      </c>
      <c r="N119" t="s">
        <v>18</v>
      </c>
      <c r="O119" s="4">
        <v>1505</v>
      </c>
      <c r="P119" s="5">
        <v>102</v>
      </c>
    </row>
    <row r="120" spans="12:16" x14ac:dyDescent="0.25">
      <c r="L120" t="s">
        <v>7</v>
      </c>
      <c r="M120" t="s">
        <v>35</v>
      </c>
      <c r="N120" t="s">
        <v>30</v>
      </c>
      <c r="O120" s="4">
        <v>6755</v>
      </c>
      <c r="P120" s="5">
        <v>252</v>
      </c>
    </row>
    <row r="121" spans="12:16" x14ac:dyDescent="0.25">
      <c r="L121" t="s">
        <v>2</v>
      </c>
      <c r="M121" t="s">
        <v>37</v>
      </c>
      <c r="N121" t="s">
        <v>18</v>
      </c>
      <c r="O121" s="4">
        <v>11571</v>
      </c>
      <c r="P121" s="5">
        <v>138</v>
      </c>
    </row>
    <row r="122" spans="12:16" x14ac:dyDescent="0.25">
      <c r="L122" t="s">
        <v>40</v>
      </c>
      <c r="M122" t="s">
        <v>38</v>
      </c>
      <c r="N122" t="s">
        <v>25</v>
      </c>
      <c r="O122" s="4">
        <v>2541</v>
      </c>
      <c r="P122" s="5">
        <v>90</v>
      </c>
    </row>
    <row r="123" spans="12:16" x14ac:dyDescent="0.25">
      <c r="L123" t="s">
        <v>41</v>
      </c>
      <c r="M123" t="s">
        <v>37</v>
      </c>
      <c r="N123" t="s">
        <v>30</v>
      </c>
      <c r="O123" s="4">
        <v>1526</v>
      </c>
      <c r="P123" s="5">
        <v>240</v>
      </c>
    </row>
    <row r="124" spans="12:16" x14ac:dyDescent="0.25">
      <c r="L124" t="s">
        <v>40</v>
      </c>
      <c r="M124" t="s">
        <v>38</v>
      </c>
      <c r="N124" t="s">
        <v>4</v>
      </c>
      <c r="O124" s="4">
        <v>6125</v>
      </c>
      <c r="P124" s="5">
        <v>102</v>
      </c>
    </row>
    <row r="125" spans="12:16" x14ac:dyDescent="0.25">
      <c r="L125" t="s">
        <v>41</v>
      </c>
      <c r="M125" t="s">
        <v>35</v>
      </c>
      <c r="N125" t="s">
        <v>27</v>
      </c>
      <c r="O125" s="4">
        <v>847</v>
      </c>
      <c r="P125" s="5">
        <v>129</v>
      </c>
    </row>
    <row r="126" spans="12:16" x14ac:dyDescent="0.25">
      <c r="L126" t="s">
        <v>8</v>
      </c>
      <c r="M126" t="s">
        <v>35</v>
      </c>
      <c r="N126" t="s">
        <v>27</v>
      </c>
      <c r="O126" s="4">
        <v>4753</v>
      </c>
      <c r="P126" s="5">
        <v>300</v>
      </c>
    </row>
    <row r="127" spans="12:16" x14ac:dyDescent="0.25">
      <c r="L127" t="s">
        <v>6</v>
      </c>
      <c r="M127" t="s">
        <v>38</v>
      </c>
      <c r="N127" t="s">
        <v>33</v>
      </c>
      <c r="O127" s="4">
        <v>959</v>
      </c>
      <c r="P127" s="5">
        <v>135</v>
      </c>
    </row>
    <row r="128" spans="12:16" x14ac:dyDescent="0.25">
      <c r="L128" t="s">
        <v>7</v>
      </c>
      <c r="M128" t="s">
        <v>35</v>
      </c>
      <c r="N128" t="s">
        <v>24</v>
      </c>
      <c r="O128" s="4">
        <v>2793</v>
      </c>
      <c r="P128" s="5">
        <v>114</v>
      </c>
    </row>
    <row r="129" spans="12:16" x14ac:dyDescent="0.25">
      <c r="L129" t="s">
        <v>7</v>
      </c>
      <c r="M129" t="s">
        <v>35</v>
      </c>
      <c r="N129" t="s">
        <v>14</v>
      </c>
      <c r="O129" s="4">
        <v>4606</v>
      </c>
      <c r="P129" s="5">
        <v>63</v>
      </c>
    </row>
    <row r="130" spans="12:16" x14ac:dyDescent="0.25">
      <c r="L130" t="s">
        <v>7</v>
      </c>
      <c r="M130" t="s">
        <v>36</v>
      </c>
      <c r="N130" t="s">
        <v>29</v>
      </c>
      <c r="O130" s="4">
        <v>5551</v>
      </c>
      <c r="P130" s="5">
        <v>252</v>
      </c>
    </row>
    <row r="131" spans="12:16" x14ac:dyDescent="0.25">
      <c r="L131" t="s">
        <v>10</v>
      </c>
      <c r="M131" t="s">
        <v>36</v>
      </c>
      <c r="N131" t="s">
        <v>32</v>
      </c>
      <c r="O131" s="4">
        <v>6657</v>
      </c>
      <c r="P131" s="5">
        <v>303</v>
      </c>
    </row>
    <row r="132" spans="12:16" x14ac:dyDescent="0.25">
      <c r="L132" t="s">
        <v>7</v>
      </c>
      <c r="M132" t="s">
        <v>39</v>
      </c>
      <c r="N132" t="s">
        <v>17</v>
      </c>
      <c r="O132" s="4">
        <v>4438</v>
      </c>
      <c r="P132" s="5">
        <v>246</v>
      </c>
    </row>
    <row r="133" spans="12:16" x14ac:dyDescent="0.25">
      <c r="L133" t="s">
        <v>8</v>
      </c>
      <c r="M133" t="s">
        <v>38</v>
      </c>
      <c r="N133" t="s">
        <v>22</v>
      </c>
      <c r="O133" s="4">
        <v>168</v>
      </c>
      <c r="P133" s="5">
        <v>84</v>
      </c>
    </row>
    <row r="134" spans="12:16" x14ac:dyDescent="0.25">
      <c r="L134" t="s">
        <v>7</v>
      </c>
      <c r="M134" t="s">
        <v>34</v>
      </c>
      <c r="N134" t="s">
        <v>17</v>
      </c>
      <c r="O134" s="4">
        <v>7777</v>
      </c>
      <c r="P134" s="5">
        <v>39</v>
      </c>
    </row>
    <row r="135" spans="12:16" x14ac:dyDescent="0.25">
      <c r="L135" t="s">
        <v>5</v>
      </c>
      <c r="M135" t="s">
        <v>36</v>
      </c>
      <c r="N135" t="s">
        <v>17</v>
      </c>
      <c r="O135" s="4">
        <v>3339</v>
      </c>
      <c r="P135" s="5">
        <v>348</v>
      </c>
    </row>
    <row r="136" spans="12:16" x14ac:dyDescent="0.25">
      <c r="L136" t="s">
        <v>7</v>
      </c>
      <c r="M136" t="s">
        <v>37</v>
      </c>
      <c r="N136" t="s">
        <v>33</v>
      </c>
      <c r="O136" s="4">
        <v>6391</v>
      </c>
      <c r="P136" s="5">
        <v>48</v>
      </c>
    </row>
    <row r="137" spans="12:16" x14ac:dyDescent="0.25">
      <c r="L137" t="s">
        <v>5</v>
      </c>
      <c r="M137" t="s">
        <v>37</v>
      </c>
      <c r="N137" t="s">
        <v>22</v>
      </c>
      <c r="O137" s="4">
        <v>518</v>
      </c>
      <c r="P137" s="5">
        <v>75</v>
      </c>
    </row>
    <row r="138" spans="12:16" x14ac:dyDescent="0.25">
      <c r="L138" t="s">
        <v>7</v>
      </c>
      <c r="M138" t="s">
        <v>38</v>
      </c>
      <c r="N138" t="s">
        <v>28</v>
      </c>
      <c r="O138" s="4">
        <v>5677</v>
      </c>
      <c r="P138" s="5">
        <v>258</v>
      </c>
    </row>
    <row r="139" spans="12:16" x14ac:dyDescent="0.25">
      <c r="L139" t="s">
        <v>6</v>
      </c>
      <c r="M139" t="s">
        <v>39</v>
      </c>
      <c r="N139" t="s">
        <v>17</v>
      </c>
      <c r="O139" s="4">
        <v>6048</v>
      </c>
      <c r="P139" s="5">
        <v>27</v>
      </c>
    </row>
    <row r="140" spans="12:16" x14ac:dyDescent="0.25">
      <c r="L140" t="s">
        <v>8</v>
      </c>
      <c r="M140" t="s">
        <v>38</v>
      </c>
      <c r="N140" t="s">
        <v>32</v>
      </c>
      <c r="O140" s="4">
        <v>3752</v>
      </c>
      <c r="P140" s="5">
        <v>213</v>
      </c>
    </row>
    <row r="141" spans="12:16" x14ac:dyDescent="0.25">
      <c r="L141" t="s">
        <v>5</v>
      </c>
      <c r="M141" t="s">
        <v>35</v>
      </c>
      <c r="N141" t="s">
        <v>29</v>
      </c>
      <c r="O141" s="4">
        <v>4480</v>
      </c>
      <c r="P141" s="5">
        <v>357</v>
      </c>
    </row>
    <row r="142" spans="12:16" x14ac:dyDescent="0.25">
      <c r="L142" t="s">
        <v>9</v>
      </c>
      <c r="M142" t="s">
        <v>37</v>
      </c>
      <c r="N142" t="s">
        <v>4</v>
      </c>
      <c r="O142" s="4">
        <v>259</v>
      </c>
      <c r="P142" s="5">
        <v>207</v>
      </c>
    </row>
    <row r="143" spans="12:16" x14ac:dyDescent="0.25">
      <c r="L143" t="s">
        <v>8</v>
      </c>
      <c r="M143" t="s">
        <v>37</v>
      </c>
      <c r="N143" t="s">
        <v>30</v>
      </c>
      <c r="O143" s="4">
        <v>42</v>
      </c>
      <c r="P143" s="5">
        <v>150</v>
      </c>
    </row>
    <row r="144" spans="12:16" x14ac:dyDescent="0.25">
      <c r="L144" t="s">
        <v>41</v>
      </c>
      <c r="M144" t="s">
        <v>36</v>
      </c>
      <c r="N144" t="s">
        <v>26</v>
      </c>
      <c r="O144" s="4">
        <v>98</v>
      </c>
      <c r="P144" s="5">
        <v>204</v>
      </c>
    </row>
    <row r="145" spans="12:16" x14ac:dyDescent="0.25">
      <c r="L145" t="s">
        <v>7</v>
      </c>
      <c r="M145" t="s">
        <v>35</v>
      </c>
      <c r="N145" t="s">
        <v>27</v>
      </c>
      <c r="O145" s="4">
        <v>2478</v>
      </c>
      <c r="P145" s="5">
        <v>21</v>
      </c>
    </row>
    <row r="146" spans="12:16" x14ac:dyDescent="0.25">
      <c r="L146" t="s">
        <v>41</v>
      </c>
      <c r="M146" t="s">
        <v>34</v>
      </c>
      <c r="N146" t="s">
        <v>33</v>
      </c>
      <c r="O146" s="4">
        <v>7847</v>
      </c>
      <c r="P146" s="5">
        <v>174</v>
      </c>
    </row>
    <row r="147" spans="12:16" x14ac:dyDescent="0.25">
      <c r="L147" t="s">
        <v>2</v>
      </c>
      <c r="M147" t="s">
        <v>37</v>
      </c>
      <c r="N147" t="s">
        <v>17</v>
      </c>
      <c r="O147" s="4">
        <v>9926</v>
      </c>
      <c r="P147" s="5">
        <v>201</v>
      </c>
    </row>
    <row r="148" spans="12:16" x14ac:dyDescent="0.25">
      <c r="L148" t="s">
        <v>8</v>
      </c>
      <c r="M148" t="s">
        <v>38</v>
      </c>
      <c r="N148" t="s">
        <v>13</v>
      </c>
      <c r="O148" s="4">
        <v>819</v>
      </c>
      <c r="P148" s="5">
        <v>510</v>
      </c>
    </row>
    <row r="149" spans="12:16" x14ac:dyDescent="0.25">
      <c r="L149" t="s">
        <v>6</v>
      </c>
      <c r="M149" t="s">
        <v>39</v>
      </c>
      <c r="N149" t="s">
        <v>29</v>
      </c>
      <c r="O149" s="4">
        <v>3052</v>
      </c>
      <c r="P149" s="5">
        <v>378</v>
      </c>
    </row>
    <row r="150" spans="12:16" x14ac:dyDescent="0.25">
      <c r="L150" t="s">
        <v>9</v>
      </c>
      <c r="M150" t="s">
        <v>34</v>
      </c>
      <c r="N150" t="s">
        <v>21</v>
      </c>
      <c r="O150" s="4">
        <v>6832</v>
      </c>
      <c r="P150" s="5">
        <v>27</v>
      </c>
    </row>
    <row r="151" spans="12:16" x14ac:dyDescent="0.25">
      <c r="L151" t="s">
        <v>2</v>
      </c>
      <c r="M151" t="s">
        <v>39</v>
      </c>
      <c r="N151" t="s">
        <v>16</v>
      </c>
      <c r="O151" s="4">
        <v>2016</v>
      </c>
      <c r="P151" s="5">
        <v>117</v>
      </c>
    </row>
    <row r="152" spans="12:16" x14ac:dyDescent="0.25">
      <c r="L152" t="s">
        <v>6</v>
      </c>
      <c r="M152" t="s">
        <v>38</v>
      </c>
      <c r="N152" t="s">
        <v>21</v>
      </c>
      <c r="O152" s="4">
        <v>7322</v>
      </c>
      <c r="P152" s="5">
        <v>36</v>
      </c>
    </row>
    <row r="153" spans="12:16" x14ac:dyDescent="0.25">
      <c r="L153" t="s">
        <v>8</v>
      </c>
      <c r="M153" t="s">
        <v>35</v>
      </c>
      <c r="N153" t="s">
        <v>33</v>
      </c>
      <c r="O153" s="4">
        <v>357</v>
      </c>
      <c r="P153" s="5">
        <v>126</v>
      </c>
    </row>
    <row r="154" spans="12:16" x14ac:dyDescent="0.25">
      <c r="L154" t="s">
        <v>9</v>
      </c>
      <c r="M154" t="s">
        <v>39</v>
      </c>
      <c r="N154" t="s">
        <v>25</v>
      </c>
      <c r="O154" s="4">
        <v>3192</v>
      </c>
      <c r="P154" s="5">
        <v>72</v>
      </c>
    </row>
    <row r="155" spans="12:16" x14ac:dyDescent="0.25">
      <c r="L155" t="s">
        <v>7</v>
      </c>
      <c r="M155" t="s">
        <v>36</v>
      </c>
      <c r="N155" t="s">
        <v>22</v>
      </c>
      <c r="O155" s="4">
        <v>8435</v>
      </c>
      <c r="P155" s="5">
        <v>42</v>
      </c>
    </row>
    <row r="156" spans="12:16" x14ac:dyDescent="0.25">
      <c r="L156" t="s">
        <v>40</v>
      </c>
      <c r="M156" t="s">
        <v>39</v>
      </c>
      <c r="N156" t="s">
        <v>29</v>
      </c>
      <c r="O156" s="4">
        <v>0</v>
      </c>
      <c r="P156" s="5">
        <v>135</v>
      </c>
    </row>
    <row r="157" spans="12:16" x14ac:dyDescent="0.25">
      <c r="L157" t="s">
        <v>7</v>
      </c>
      <c r="M157" t="s">
        <v>34</v>
      </c>
      <c r="N157" t="s">
        <v>24</v>
      </c>
      <c r="O157" s="4">
        <v>8862</v>
      </c>
      <c r="P157" s="5">
        <v>189</v>
      </c>
    </row>
    <row r="158" spans="12:16" x14ac:dyDescent="0.25">
      <c r="L158" t="s">
        <v>6</v>
      </c>
      <c r="M158" t="s">
        <v>37</v>
      </c>
      <c r="N158" t="s">
        <v>28</v>
      </c>
      <c r="O158" s="4">
        <v>3556</v>
      </c>
      <c r="P158" s="5">
        <v>459</v>
      </c>
    </row>
    <row r="159" spans="12:16" x14ac:dyDescent="0.25">
      <c r="L159" t="s">
        <v>5</v>
      </c>
      <c r="M159" t="s">
        <v>34</v>
      </c>
      <c r="N159" t="s">
        <v>15</v>
      </c>
      <c r="O159" s="4">
        <v>7280</v>
      </c>
      <c r="P159" s="5">
        <v>201</v>
      </c>
    </row>
    <row r="160" spans="12:16" x14ac:dyDescent="0.25">
      <c r="L160" t="s">
        <v>6</v>
      </c>
      <c r="M160" t="s">
        <v>34</v>
      </c>
      <c r="N160" t="s">
        <v>30</v>
      </c>
      <c r="O160" s="4">
        <v>3402</v>
      </c>
      <c r="P160" s="5">
        <v>366</v>
      </c>
    </row>
    <row r="161" spans="12:16" x14ac:dyDescent="0.25">
      <c r="L161" t="s">
        <v>3</v>
      </c>
      <c r="M161" t="s">
        <v>37</v>
      </c>
      <c r="N161" t="s">
        <v>29</v>
      </c>
      <c r="O161" s="4">
        <v>4592</v>
      </c>
      <c r="P161" s="5">
        <v>324</v>
      </c>
    </row>
    <row r="162" spans="12:16" x14ac:dyDescent="0.25">
      <c r="L162" t="s">
        <v>9</v>
      </c>
      <c r="M162" t="s">
        <v>35</v>
      </c>
      <c r="N162" t="s">
        <v>15</v>
      </c>
      <c r="O162" s="4">
        <v>7833</v>
      </c>
      <c r="P162" s="5">
        <v>243</v>
      </c>
    </row>
    <row r="163" spans="12:16" x14ac:dyDescent="0.25">
      <c r="L163" t="s">
        <v>2</v>
      </c>
      <c r="M163" t="s">
        <v>39</v>
      </c>
      <c r="N163" t="s">
        <v>21</v>
      </c>
      <c r="O163" s="4">
        <v>7651</v>
      </c>
      <c r="P163" s="5">
        <v>213</v>
      </c>
    </row>
    <row r="164" spans="12:16" x14ac:dyDescent="0.25">
      <c r="L164" t="s">
        <v>40</v>
      </c>
      <c r="M164" t="s">
        <v>35</v>
      </c>
      <c r="N164" t="s">
        <v>30</v>
      </c>
      <c r="O164" s="4">
        <v>2275</v>
      </c>
      <c r="P164" s="5">
        <v>447</v>
      </c>
    </row>
    <row r="165" spans="12:16" x14ac:dyDescent="0.25">
      <c r="L165" t="s">
        <v>40</v>
      </c>
      <c r="M165" t="s">
        <v>38</v>
      </c>
      <c r="N165" t="s">
        <v>13</v>
      </c>
      <c r="O165" s="4">
        <v>5670</v>
      </c>
      <c r="P165" s="5">
        <v>297</v>
      </c>
    </row>
    <row r="166" spans="12:16" x14ac:dyDescent="0.25">
      <c r="L166" t="s">
        <v>7</v>
      </c>
      <c r="M166" t="s">
        <v>35</v>
      </c>
      <c r="N166" t="s">
        <v>16</v>
      </c>
      <c r="O166" s="4">
        <v>2135</v>
      </c>
      <c r="P166" s="5">
        <v>27</v>
      </c>
    </row>
    <row r="167" spans="12:16" x14ac:dyDescent="0.25">
      <c r="L167" t="s">
        <v>40</v>
      </c>
      <c r="M167" t="s">
        <v>34</v>
      </c>
      <c r="N167" t="s">
        <v>23</v>
      </c>
      <c r="O167" s="4">
        <v>2779</v>
      </c>
      <c r="P167" s="5">
        <v>75</v>
      </c>
    </row>
    <row r="168" spans="12:16" x14ac:dyDescent="0.25">
      <c r="L168" t="s">
        <v>10</v>
      </c>
      <c r="M168" t="s">
        <v>39</v>
      </c>
      <c r="N168" t="s">
        <v>33</v>
      </c>
      <c r="O168" s="4">
        <v>12950</v>
      </c>
      <c r="P168" s="5">
        <v>30</v>
      </c>
    </row>
    <row r="169" spans="12:16" x14ac:dyDescent="0.25">
      <c r="L169" t="s">
        <v>7</v>
      </c>
      <c r="M169" t="s">
        <v>36</v>
      </c>
      <c r="N169" t="s">
        <v>18</v>
      </c>
      <c r="O169" s="4">
        <v>2646</v>
      </c>
      <c r="P169" s="5">
        <v>177</v>
      </c>
    </row>
    <row r="170" spans="12:16" x14ac:dyDescent="0.25">
      <c r="L170" t="s">
        <v>40</v>
      </c>
      <c r="M170" t="s">
        <v>34</v>
      </c>
      <c r="N170" t="s">
        <v>33</v>
      </c>
      <c r="O170" s="4">
        <v>3794</v>
      </c>
      <c r="P170" s="5">
        <v>159</v>
      </c>
    </row>
    <row r="171" spans="12:16" x14ac:dyDescent="0.25">
      <c r="L171" t="s">
        <v>3</v>
      </c>
      <c r="M171" t="s">
        <v>35</v>
      </c>
      <c r="N171" t="s">
        <v>33</v>
      </c>
      <c r="O171" s="4">
        <v>819</v>
      </c>
      <c r="P171" s="5">
        <v>306</v>
      </c>
    </row>
    <row r="172" spans="12:16" x14ac:dyDescent="0.25">
      <c r="L172" t="s">
        <v>3</v>
      </c>
      <c r="M172" t="s">
        <v>34</v>
      </c>
      <c r="N172" t="s">
        <v>20</v>
      </c>
      <c r="O172" s="4">
        <v>2583</v>
      </c>
      <c r="P172" s="5">
        <v>18</v>
      </c>
    </row>
    <row r="173" spans="12:16" x14ac:dyDescent="0.25">
      <c r="L173" t="s">
        <v>7</v>
      </c>
      <c r="M173" t="s">
        <v>35</v>
      </c>
      <c r="N173" t="s">
        <v>19</v>
      </c>
      <c r="O173" s="4">
        <v>4585</v>
      </c>
      <c r="P173" s="5">
        <v>240</v>
      </c>
    </row>
    <row r="174" spans="12:16" x14ac:dyDescent="0.25">
      <c r="L174" t="s">
        <v>5</v>
      </c>
      <c r="M174" t="s">
        <v>34</v>
      </c>
      <c r="N174" t="s">
        <v>33</v>
      </c>
      <c r="O174" s="4">
        <v>1652</v>
      </c>
      <c r="P174" s="5">
        <v>93</v>
      </c>
    </row>
    <row r="175" spans="12:16" x14ac:dyDescent="0.25">
      <c r="L175" t="s">
        <v>10</v>
      </c>
      <c r="M175" t="s">
        <v>34</v>
      </c>
      <c r="N175" t="s">
        <v>26</v>
      </c>
      <c r="O175" s="4">
        <v>4991</v>
      </c>
      <c r="P175" s="5">
        <v>9</v>
      </c>
    </row>
    <row r="176" spans="12:16" x14ac:dyDescent="0.25">
      <c r="L176" t="s">
        <v>8</v>
      </c>
      <c r="M176" t="s">
        <v>34</v>
      </c>
      <c r="N176" t="s">
        <v>16</v>
      </c>
      <c r="O176" s="4">
        <v>2009</v>
      </c>
      <c r="P176" s="5">
        <v>219</v>
      </c>
    </row>
    <row r="177" spans="12:16" x14ac:dyDescent="0.25">
      <c r="L177" t="s">
        <v>2</v>
      </c>
      <c r="M177" t="s">
        <v>39</v>
      </c>
      <c r="N177" t="s">
        <v>22</v>
      </c>
      <c r="O177" s="4">
        <v>1568</v>
      </c>
      <c r="P177" s="5">
        <v>141</v>
      </c>
    </row>
    <row r="178" spans="12:16" x14ac:dyDescent="0.25">
      <c r="L178" t="s">
        <v>41</v>
      </c>
      <c r="M178" t="s">
        <v>37</v>
      </c>
      <c r="N178" t="s">
        <v>20</v>
      </c>
      <c r="O178" s="4">
        <v>3388</v>
      </c>
      <c r="P178" s="5">
        <v>123</v>
      </c>
    </row>
    <row r="179" spans="12:16" x14ac:dyDescent="0.25">
      <c r="L179" t="s">
        <v>40</v>
      </c>
      <c r="M179" t="s">
        <v>38</v>
      </c>
      <c r="N179" t="s">
        <v>24</v>
      </c>
      <c r="O179" s="4">
        <v>623</v>
      </c>
      <c r="P179" s="5">
        <v>51</v>
      </c>
    </row>
    <row r="180" spans="12:16" x14ac:dyDescent="0.25">
      <c r="L180" t="s">
        <v>6</v>
      </c>
      <c r="M180" t="s">
        <v>36</v>
      </c>
      <c r="N180" t="s">
        <v>4</v>
      </c>
      <c r="O180" s="4">
        <v>10073</v>
      </c>
      <c r="P180" s="5">
        <v>120</v>
      </c>
    </row>
    <row r="181" spans="12:16" x14ac:dyDescent="0.25">
      <c r="L181" t="s">
        <v>8</v>
      </c>
      <c r="M181" t="s">
        <v>39</v>
      </c>
      <c r="N181" t="s">
        <v>26</v>
      </c>
      <c r="O181" s="4">
        <v>1561</v>
      </c>
      <c r="P181" s="5">
        <v>27</v>
      </c>
    </row>
    <row r="182" spans="12:16" x14ac:dyDescent="0.25">
      <c r="L182" t="s">
        <v>9</v>
      </c>
      <c r="M182" t="s">
        <v>36</v>
      </c>
      <c r="N182" t="s">
        <v>27</v>
      </c>
      <c r="O182" s="4">
        <v>11522</v>
      </c>
      <c r="P182" s="5">
        <v>204</v>
      </c>
    </row>
    <row r="183" spans="12:16" x14ac:dyDescent="0.25">
      <c r="L183" t="s">
        <v>6</v>
      </c>
      <c r="M183" t="s">
        <v>38</v>
      </c>
      <c r="N183" t="s">
        <v>13</v>
      </c>
      <c r="O183" s="4">
        <v>2317</v>
      </c>
      <c r="P183" s="5">
        <v>123</v>
      </c>
    </row>
    <row r="184" spans="12:16" x14ac:dyDescent="0.25">
      <c r="L184" t="s">
        <v>10</v>
      </c>
      <c r="M184" t="s">
        <v>37</v>
      </c>
      <c r="N184" t="s">
        <v>28</v>
      </c>
      <c r="O184" s="4">
        <v>3059</v>
      </c>
      <c r="P184" s="5">
        <v>27</v>
      </c>
    </row>
    <row r="185" spans="12:16" x14ac:dyDescent="0.25">
      <c r="L185" t="s">
        <v>41</v>
      </c>
      <c r="M185" t="s">
        <v>37</v>
      </c>
      <c r="N185" t="s">
        <v>26</v>
      </c>
      <c r="O185" s="4">
        <v>2324</v>
      </c>
      <c r="P185" s="5">
        <v>177</v>
      </c>
    </row>
    <row r="186" spans="12:16" x14ac:dyDescent="0.25">
      <c r="L186" t="s">
        <v>3</v>
      </c>
      <c r="M186" t="s">
        <v>39</v>
      </c>
      <c r="N186" t="s">
        <v>26</v>
      </c>
      <c r="O186" s="4">
        <v>4956</v>
      </c>
      <c r="P186" s="5">
        <v>171</v>
      </c>
    </row>
    <row r="187" spans="12:16" x14ac:dyDescent="0.25">
      <c r="L187" t="s">
        <v>10</v>
      </c>
      <c r="M187" t="s">
        <v>34</v>
      </c>
      <c r="N187" t="s">
        <v>19</v>
      </c>
      <c r="O187" s="4">
        <v>5355</v>
      </c>
      <c r="P187" s="5">
        <v>204</v>
      </c>
    </row>
    <row r="188" spans="12:16" x14ac:dyDescent="0.25">
      <c r="L188" t="s">
        <v>3</v>
      </c>
      <c r="M188" t="s">
        <v>34</v>
      </c>
      <c r="N188" t="s">
        <v>14</v>
      </c>
      <c r="O188" s="4">
        <v>7259</v>
      </c>
      <c r="P188" s="5">
        <v>276</v>
      </c>
    </row>
    <row r="189" spans="12:16" x14ac:dyDescent="0.25">
      <c r="L189" t="s">
        <v>8</v>
      </c>
      <c r="M189" t="s">
        <v>37</v>
      </c>
      <c r="N189" t="s">
        <v>26</v>
      </c>
      <c r="O189" s="4">
        <v>6279</v>
      </c>
      <c r="P189" s="5">
        <v>45</v>
      </c>
    </row>
    <row r="190" spans="12:16" x14ac:dyDescent="0.25">
      <c r="L190" t="s">
        <v>40</v>
      </c>
      <c r="M190" t="s">
        <v>38</v>
      </c>
      <c r="N190" t="s">
        <v>29</v>
      </c>
      <c r="O190" s="4">
        <v>2541</v>
      </c>
      <c r="P190" s="5">
        <v>45</v>
      </c>
    </row>
    <row r="191" spans="12:16" x14ac:dyDescent="0.25">
      <c r="L191" t="s">
        <v>6</v>
      </c>
      <c r="M191" t="s">
        <v>35</v>
      </c>
      <c r="N191" t="s">
        <v>27</v>
      </c>
      <c r="O191" s="4">
        <v>3864</v>
      </c>
      <c r="P191" s="5">
        <v>177</v>
      </c>
    </row>
    <row r="192" spans="12:16" x14ac:dyDescent="0.25">
      <c r="L192" t="s">
        <v>5</v>
      </c>
      <c r="M192" t="s">
        <v>36</v>
      </c>
      <c r="N192" t="s">
        <v>13</v>
      </c>
      <c r="O192" s="4">
        <v>6146</v>
      </c>
      <c r="P192" s="5">
        <v>63</v>
      </c>
    </row>
    <row r="193" spans="12:16" x14ac:dyDescent="0.25">
      <c r="L193" t="s">
        <v>9</v>
      </c>
      <c r="M193" t="s">
        <v>39</v>
      </c>
      <c r="N193" t="s">
        <v>18</v>
      </c>
      <c r="O193" s="4">
        <v>2639</v>
      </c>
      <c r="P193" s="5">
        <v>204</v>
      </c>
    </row>
    <row r="194" spans="12:16" x14ac:dyDescent="0.25">
      <c r="L194" t="s">
        <v>8</v>
      </c>
      <c r="M194" t="s">
        <v>37</v>
      </c>
      <c r="N194" t="s">
        <v>22</v>
      </c>
      <c r="O194" s="4">
        <v>1890</v>
      </c>
      <c r="P194" s="5">
        <v>195</v>
      </c>
    </row>
    <row r="195" spans="12:16" x14ac:dyDescent="0.25">
      <c r="L195" t="s">
        <v>7</v>
      </c>
      <c r="M195" t="s">
        <v>34</v>
      </c>
      <c r="N195" t="s">
        <v>14</v>
      </c>
      <c r="O195" s="4">
        <v>1932</v>
      </c>
      <c r="P195" s="5">
        <v>369</v>
      </c>
    </row>
    <row r="196" spans="12:16" x14ac:dyDescent="0.25">
      <c r="L196" t="s">
        <v>3</v>
      </c>
      <c r="M196" t="s">
        <v>34</v>
      </c>
      <c r="N196" t="s">
        <v>25</v>
      </c>
      <c r="O196" s="4">
        <v>6300</v>
      </c>
      <c r="P196" s="5">
        <v>42</v>
      </c>
    </row>
    <row r="197" spans="12:16" x14ac:dyDescent="0.25">
      <c r="L197" t="s">
        <v>6</v>
      </c>
      <c r="M197" t="s">
        <v>37</v>
      </c>
      <c r="N197" t="s">
        <v>30</v>
      </c>
      <c r="O197" s="4">
        <v>560</v>
      </c>
      <c r="P197" s="5">
        <v>81</v>
      </c>
    </row>
    <row r="198" spans="12:16" x14ac:dyDescent="0.25">
      <c r="L198" t="s">
        <v>9</v>
      </c>
      <c r="M198" t="s">
        <v>37</v>
      </c>
      <c r="N198" t="s">
        <v>26</v>
      </c>
      <c r="O198" s="4">
        <v>2856</v>
      </c>
      <c r="P198" s="5">
        <v>246</v>
      </c>
    </row>
    <row r="199" spans="12:16" x14ac:dyDescent="0.25">
      <c r="L199" t="s">
        <v>9</v>
      </c>
      <c r="M199" t="s">
        <v>34</v>
      </c>
      <c r="N199" t="s">
        <v>17</v>
      </c>
      <c r="O199" s="4">
        <v>707</v>
      </c>
      <c r="P199" s="5">
        <v>174</v>
      </c>
    </row>
    <row r="200" spans="12:16" x14ac:dyDescent="0.25">
      <c r="L200" t="s">
        <v>8</v>
      </c>
      <c r="M200" t="s">
        <v>35</v>
      </c>
      <c r="N200" t="s">
        <v>30</v>
      </c>
      <c r="O200" s="4">
        <v>3598</v>
      </c>
      <c r="P200" s="5">
        <v>81</v>
      </c>
    </row>
    <row r="201" spans="12:16" x14ac:dyDescent="0.25">
      <c r="L201" t="s">
        <v>40</v>
      </c>
      <c r="M201" t="s">
        <v>35</v>
      </c>
      <c r="N201" t="s">
        <v>22</v>
      </c>
      <c r="O201" s="4">
        <v>6853</v>
      </c>
      <c r="P201" s="5">
        <v>372</v>
      </c>
    </row>
    <row r="202" spans="12:16" x14ac:dyDescent="0.25">
      <c r="L202" t="s">
        <v>40</v>
      </c>
      <c r="M202" t="s">
        <v>35</v>
      </c>
      <c r="N202" t="s">
        <v>16</v>
      </c>
      <c r="O202" s="4">
        <v>4725</v>
      </c>
      <c r="P202" s="5">
        <v>174</v>
      </c>
    </row>
    <row r="203" spans="12:16" x14ac:dyDescent="0.25">
      <c r="L203" t="s">
        <v>41</v>
      </c>
      <c r="M203" t="s">
        <v>36</v>
      </c>
      <c r="N203" t="s">
        <v>32</v>
      </c>
      <c r="O203" s="4">
        <v>10304</v>
      </c>
      <c r="P203" s="5">
        <v>84</v>
      </c>
    </row>
    <row r="204" spans="12:16" x14ac:dyDescent="0.25">
      <c r="L204" t="s">
        <v>41</v>
      </c>
      <c r="M204" t="s">
        <v>34</v>
      </c>
      <c r="N204" t="s">
        <v>16</v>
      </c>
      <c r="O204" s="4">
        <v>1274</v>
      </c>
      <c r="P204" s="5">
        <v>225</v>
      </c>
    </row>
    <row r="205" spans="12:16" x14ac:dyDescent="0.25">
      <c r="L205" t="s">
        <v>5</v>
      </c>
      <c r="M205" t="s">
        <v>36</v>
      </c>
      <c r="N205" t="s">
        <v>30</v>
      </c>
      <c r="O205" s="4">
        <v>1526</v>
      </c>
      <c r="P205" s="5">
        <v>105</v>
      </c>
    </row>
    <row r="206" spans="12:16" x14ac:dyDescent="0.25">
      <c r="L206" t="s">
        <v>40</v>
      </c>
      <c r="M206" t="s">
        <v>39</v>
      </c>
      <c r="N206" t="s">
        <v>28</v>
      </c>
      <c r="O206" s="4">
        <v>3101</v>
      </c>
      <c r="P206" s="5">
        <v>225</v>
      </c>
    </row>
    <row r="207" spans="12:16" x14ac:dyDescent="0.25">
      <c r="L207" t="s">
        <v>2</v>
      </c>
      <c r="M207" t="s">
        <v>37</v>
      </c>
      <c r="N207" t="s">
        <v>14</v>
      </c>
      <c r="O207" s="4">
        <v>1057</v>
      </c>
      <c r="P207" s="5">
        <v>54</v>
      </c>
    </row>
    <row r="208" spans="12:16" x14ac:dyDescent="0.25">
      <c r="L208" t="s">
        <v>7</v>
      </c>
      <c r="M208" t="s">
        <v>37</v>
      </c>
      <c r="N208" t="s">
        <v>26</v>
      </c>
      <c r="O208" s="4">
        <v>5306</v>
      </c>
      <c r="P208" s="5">
        <v>0</v>
      </c>
    </row>
    <row r="209" spans="12:16" x14ac:dyDescent="0.25">
      <c r="L209" t="s">
        <v>5</v>
      </c>
      <c r="M209" t="s">
        <v>39</v>
      </c>
      <c r="N209" t="s">
        <v>24</v>
      </c>
      <c r="O209" s="4">
        <v>4018</v>
      </c>
      <c r="P209" s="5">
        <v>171</v>
      </c>
    </row>
    <row r="210" spans="12:16" x14ac:dyDescent="0.25">
      <c r="L210" t="s">
        <v>9</v>
      </c>
      <c r="M210" t="s">
        <v>34</v>
      </c>
      <c r="N210" t="s">
        <v>16</v>
      </c>
      <c r="O210" s="4">
        <v>938</v>
      </c>
      <c r="P210" s="5">
        <v>189</v>
      </c>
    </row>
    <row r="211" spans="12:16" x14ac:dyDescent="0.25">
      <c r="L211" t="s">
        <v>7</v>
      </c>
      <c r="M211" t="s">
        <v>38</v>
      </c>
      <c r="N211" t="s">
        <v>18</v>
      </c>
      <c r="O211" s="4">
        <v>1778</v>
      </c>
      <c r="P211" s="5">
        <v>270</v>
      </c>
    </row>
    <row r="212" spans="12:16" x14ac:dyDescent="0.25">
      <c r="L212" t="s">
        <v>6</v>
      </c>
      <c r="M212" t="s">
        <v>39</v>
      </c>
      <c r="N212" t="s">
        <v>30</v>
      </c>
      <c r="O212" s="4">
        <v>1638</v>
      </c>
      <c r="P212" s="5">
        <v>63</v>
      </c>
    </row>
    <row r="213" spans="12:16" x14ac:dyDescent="0.25">
      <c r="L213" t="s">
        <v>41</v>
      </c>
      <c r="M213" t="s">
        <v>38</v>
      </c>
      <c r="N213" t="s">
        <v>25</v>
      </c>
      <c r="O213" s="4">
        <v>154</v>
      </c>
      <c r="P213" s="5">
        <v>21</v>
      </c>
    </row>
    <row r="214" spans="12:16" x14ac:dyDescent="0.25">
      <c r="L214" t="s">
        <v>7</v>
      </c>
      <c r="M214" t="s">
        <v>37</v>
      </c>
      <c r="N214" t="s">
        <v>22</v>
      </c>
      <c r="O214" s="4">
        <v>9835</v>
      </c>
      <c r="P214" s="5">
        <v>207</v>
      </c>
    </row>
    <row r="215" spans="12:16" x14ac:dyDescent="0.25">
      <c r="L215" t="s">
        <v>9</v>
      </c>
      <c r="M215" t="s">
        <v>37</v>
      </c>
      <c r="N215" t="s">
        <v>20</v>
      </c>
      <c r="O215" s="4">
        <v>7273</v>
      </c>
      <c r="P215" s="5">
        <v>96</v>
      </c>
    </row>
    <row r="216" spans="12:16" x14ac:dyDescent="0.25">
      <c r="L216" t="s">
        <v>5</v>
      </c>
      <c r="M216" t="s">
        <v>39</v>
      </c>
      <c r="N216" t="s">
        <v>22</v>
      </c>
      <c r="O216" s="4">
        <v>6909</v>
      </c>
      <c r="P216" s="5">
        <v>81</v>
      </c>
    </row>
    <row r="217" spans="12:16" x14ac:dyDescent="0.25">
      <c r="L217" t="s">
        <v>9</v>
      </c>
      <c r="M217" t="s">
        <v>39</v>
      </c>
      <c r="N217" t="s">
        <v>24</v>
      </c>
      <c r="O217" s="4">
        <v>3920</v>
      </c>
      <c r="P217" s="5">
        <v>306</v>
      </c>
    </row>
    <row r="218" spans="12:16" x14ac:dyDescent="0.25">
      <c r="L218" t="s">
        <v>10</v>
      </c>
      <c r="M218" t="s">
        <v>39</v>
      </c>
      <c r="N218" t="s">
        <v>21</v>
      </c>
      <c r="O218" s="4">
        <v>4858</v>
      </c>
      <c r="P218" s="5">
        <v>279</v>
      </c>
    </row>
    <row r="219" spans="12:16" x14ac:dyDescent="0.25">
      <c r="L219" t="s">
        <v>2</v>
      </c>
      <c r="M219" t="s">
        <v>38</v>
      </c>
      <c r="N219" t="s">
        <v>4</v>
      </c>
      <c r="O219" s="4">
        <v>3549</v>
      </c>
      <c r="P219" s="5">
        <v>3</v>
      </c>
    </row>
    <row r="220" spans="12:16" x14ac:dyDescent="0.25">
      <c r="L220" t="s">
        <v>7</v>
      </c>
      <c r="M220" t="s">
        <v>39</v>
      </c>
      <c r="N220" t="s">
        <v>27</v>
      </c>
      <c r="O220" s="4">
        <v>966</v>
      </c>
      <c r="P220" s="5">
        <v>198</v>
      </c>
    </row>
    <row r="221" spans="12:16" x14ac:dyDescent="0.25">
      <c r="L221" t="s">
        <v>5</v>
      </c>
      <c r="M221" t="s">
        <v>39</v>
      </c>
      <c r="N221" t="s">
        <v>18</v>
      </c>
      <c r="O221" s="4">
        <v>385</v>
      </c>
      <c r="P221" s="5">
        <v>249</v>
      </c>
    </row>
    <row r="222" spans="12:16" x14ac:dyDescent="0.25">
      <c r="L222" t="s">
        <v>6</v>
      </c>
      <c r="M222" t="s">
        <v>34</v>
      </c>
      <c r="N222" t="s">
        <v>16</v>
      </c>
      <c r="O222" s="4">
        <v>2219</v>
      </c>
      <c r="P222" s="5">
        <v>75</v>
      </c>
    </row>
    <row r="223" spans="12:16" x14ac:dyDescent="0.25">
      <c r="L223" t="s">
        <v>9</v>
      </c>
      <c r="M223" t="s">
        <v>36</v>
      </c>
      <c r="N223" t="s">
        <v>32</v>
      </c>
      <c r="O223" s="4">
        <v>2954</v>
      </c>
      <c r="P223" s="5">
        <v>189</v>
      </c>
    </row>
    <row r="224" spans="12:16" x14ac:dyDescent="0.25">
      <c r="L224" t="s">
        <v>7</v>
      </c>
      <c r="M224" t="s">
        <v>36</v>
      </c>
      <c r="N224" t="s">
        <v>32</v>
      </c>
      <c r="O224" s="4">
        <v>280</v>
      </c>
      <c r="P224" s="5">
        <v>87</v>
      </c>
    </row>
    <row r="225" spans="12:16" x14ac:dyDescent="0.25">
      <c r="L225" t="s">
        <v>41</v>
      </c>
      <c r="M225" t="s">
        <v>36</v>
      </c>
      <c r="N225" t="s">
        <v>30</v>
      </c>
      <c r="O225" s="4">
        <v>6118</v>
      </c>
      <c r="P225" s="5">
        <v>174</v>
      </c>
    </row>
    <row r="226" spans="12:16" x14ac:dyDescent="0.25">
      <c r="L226" t="s">
        <v>2</v>
      </c>
      <c r="M226" t="s">
        <v>39</v>
      </c>
      <c r="N226" t="s">
        <v>15</v>
      </c>
      <c r="O226" s="4">
        <v>4802</v>
      </c>
      <c r="P226" s="5">
        <v>36</v>
      </c>
    </row>
    <row r="227" spans="12:16" x14ac:dyDescent="0.25">
      <c r="L227" t="s">
        <v>9</v>
      </c>
      <c r="M227" t="s">
        <v>38</v>
      </c>
      <c r="N227" t="s">
        <v>24</v>
      </c>
      <c r="O227" s="4">
        <v>4137</v>
      </c>
      <c r="P227" s="5">
        <v>60</v>
      </c>
    </row>
    <row r="228" spans="12:16" x14ac:dyDescent="0.25">
      <c r="L228" t="s">
        <v>3</v>
      </c>
      <c r="M228" t="s">
        <v>35</v>
      </c>
      <c r="N228" t="s">
        <v>23</v>
      </c>
      <c r="O228" s="4">
        <v>2023</v>
      </c>
      <c r="P228" s="5">
        <v>78</v>
      </c>
    </row>
    <row r="229" spans="12:16" x14ac:dyDescent="0.25">
      <c r="L229" t="s">
        <v>9</v>
      </c>
      <c r="M229" t="s">
        <v>36</v>
      </c>
      <c r="N229" t="s">
        <v>30</v>
      </c>
      <c r="O229" s="4">
        <v>9051</v>
      </c>
      <c r="P229" s="5">
        <v>57</v>
      </c>
    </row>
    <row r="230" spans="12:16" x14ac:dyDescent="0.25">
      <c r="L230" t="s">
        <v>9</v>
      </c>
      <c r="M230" t="s">
        <v>37</v>
      </c>
      <c r="N230" t="s">
        <v>28</v>
      </c>
      <c r="O230" s="4">
        <v>2919</v>
      </c>
      <c r="P230" s="5">
        <v>45</v>
      </c>
    </row>
    <row r="231" spans="12:16" x14ac:dyDescent="0.25">
      <c r="L231" t="s">
        <v>41</v>
      </c>
      <c r="M231" t="s">
        <v>38</v>
      </c>
      <c r="N231" t="s">
        <v>22</v>
      </c>
      <c r="O231" s="4">
        <v>5915</v>
      </c>
      <c r="P231" s="5">
        <v>3</v>
      </c>
    </row>
    <row r="232" spans="12:16" x14ac:dyDescent="0.25">
      <c r="L232" t="s">
        <v>10</v>
      </c>
      <c r="M232" t="s">
        <v>35</v>
      </c>
      <c r="N232" t="s">
        <v>15</v>
      </c>
      <c r="O232" s="4">
        <v>2562</v>
      </c>
      <c r="P232" s="5">
        <v>6</v>
      </c>
    </row>
    <row r="233" spans="12:16" x14ac:dyDescent="0.25">
      <c r="L233" t="s">
        <v>5</v>
      </c>
      <c r="M233" t="s">
        <v>37</v>
      </c>
      <c r="N233" t="s">
        <v>25</v>
      </c>
      <c r="O233" s="4">
        <v>8813</v>
      </c>
      <c r="P233" s="5">
        <v>21</v>
      </c>
    </row>
    <row r="234" spans="12:16" x14ac:dyDescent="0.25">
      <c r="L234" t="s">
        <v>5</v>
      </c>
      <c r="M234" t="s">
        <v>36</v>
      </c>
      <c r="N234" t="s">
        <v>18</v>
      </c>
      <c r="O234" s="4">
        <v>6111</v>
      </c>
      <c r="P234" s="5">
        <v>3</v>
      </c>
    </row>
    <row r="235" spans="12:16" x14ac:dyDescent="0.25">
      <c r="L235" t="s">
        <v>8</v>
      </c>
      <c r="M235" t="s">
        <v>34</v>
      </c>
      <c r="N235" t="s">
        <v>31</v>
      </c>
      <c r="O235" s="4">
        <v>3507</v>
      </c>
      <c r="P235" s="5">
        <v>288</v>
      </c>
    </row>
    <row r="236" spans="12:16" x14ac:dyDescent="0.25">
      <c r="L236" t="s">
        <v>6</v>
      </c>
      <c r="M236" t="s">
        <v>36</v>
      </c>
      <c r="N236" t="s">
        <v>13</v>
      </c>
      <c r="O236" s="4">
        <v>4319</v>
      </c>
      <c r="P236" s="5">
        <v>30</v>
      </c>
    </row>
    <row r="237" spans="12:16" x14ac:dyDescent="0.25">
      <c r="L237" t="s">
        <v>40</v>
      </c>
      <c r="M237" t="s">
        <v>38</v>
      </c>
      <c r="N237" t="s">
        <v>26</v>
      </c>
      <c r="O237" s="4">
        <v>609</v>
      </c>
      <c r="P237" s="5">
        <v>87</v>
      </c>
    </row>
    <row r="238" spans="12:16" x14ac:dyDescent="0.25">
      <c r="L238" t="s">
        <v>40</v>
      </c>
      <c r="M238" t="s">
        <v>39</v>
      </c>
      <c r="N238" t="s">
        <v>27</v>
      </c>
      <c r="O238" s="4">
        <v>6370</v>
      </c>
      <c r="P238" s="5">
        <v>30</v>
      </c>
    </row>
    <row r="239" spans="12:16" x14ac:dyDescent="0.25">
      <c r="L239" t="s">
        <v>5</v>
      </c>
      <c r="M239" t="s">
        <v>38</v>
      </c>
      <c r="N239" t="s">
        <v>19</v>
      </c>
      <c r="O239" s="4">
        <v>5474</v>
      </c>
      <c r="P239" s="5">
        <v>168</v>
      </c>
    </row>
    <row r="240" spans="12:16" x14ac:dyDescent="0.25">
      <c r="L240" t="s">
        <v>40</v>
      </c>
      <c r="M240" t="s">
        <v>36</v>
      </c>
      <c r="N240" t="s">
        <v>27</v>
      </c>
      <c r="O240" s="4">
        <v>3164</v>
      </c>
      <c r="P240" s="5">
        <v>306</v>
      </c>
    </row>
    <row r="241" spans="12:16" x14ac:dyDescent="0.25">
      <c r="L241" t="s">
        <v>6</v>
      </c>
      <c r="M241" t="s">
        <v>35</v>
      </c>
      <c r="N241" t="s">
        <v>4</v>
      </c>
      <c r="O241" s="4">
        <v>1302</v>
      </c>
      <c r="P241" s="5">
        <v>402</v>
      </c>
    </row>
    <row r="242" spans="12:16" x14ac:dyDescent="0.25">
      <c r="L242" t="s">
        <v>3</v>
      </c>
      <c r="M242" t="s">
        <v>37</v>
      </c>
      <c r="N242" t="s">
        <v>28</v>
      </c>
      <c r="O242" s="4">
        <v>7308</v>
      </c>
      <c r="P242" s="5">
        <v>327</v>
      </c>
    </row>
    <row r="243" spans="12:16" x14ac:dyDescent="0.25">
      <c r="L243" t="s">
        <v>40</v>
      </c>
      <c r="M243" t="s">
        <v>37</v>
      </c>
      <c r="N243" t="s">
        <v>27</v>
      </c>
      <c r="O243" s="4">
        <v>6132</v>
      </c>
      <c r="P243" s="5">
        <v>93</v>
      </c>
    </row>
    <row r="244" spans="12:16" x14ac:dyDescent="0.25">
      <c r="L244" t="s">
        <v>10</v>
      </c>
      <c r="M244" t="s">
        <v>35</v>
      </c>
      <c r="N244" t="s">
        <v>14</v>
      </c>
      <c r="O244" s="4">
        <v>3472</v>
      </c>
      <c r="P244" s="5">
        <v>96</v>
      </c>
    </row>
    <row r="245" spans="12:16" x14ac:dyDescent="0.25">
      <c r="L245" t="s">
        <v>8</v>
      </c>
      <c r="M245" t="s">
        <v>39</v>
      </c>
      <c r="N245" t="s">
        <v>18</v>
      </c>
      <c r="O245" s="4">
        <v>9660</v>
      </c>
      <c r="P245" s="5">
        <v>27</v>
      </c>
    </row>
    <row r="246" spans="12:16" x14ac:dyDescent="0.25">
      <c r="L246" t="s">
        <v>9</v>
      </c>
      <c r="M246" t="s">
        <v>38</v>
      </c>
      <c r="N246" t="s">
        <v>26</v>
      </c>
      <c r="O246" s="4">
        <v>2436</v>
      </c>
      <c r="P246" s="5">
        <v>99</v>
      </c>
    </row>
    <row r="247" spans="12:16" x14ac:dyDescent="0.25">
      <c r="L247" t="s">
        <v>9</v>
      </c>
      <c r="M247" t="s">
        <v>38</v>
      </c>
      <c r="N247" t="s">
        <v>33</v>
      </c>
      <c r="O247" s="4">
        <v>9506</v>
      </c>
      <c r="P247" s="5">
        <v>87</v>
      </c>
    </row>
    <row r="248" spans="12:16" x14ac:dyDescent="0.25">
      <c r="L248" t="s">
        <v>10</v>
      </c>
      <c r="M248" t="s">
        <v>37</v>
      </c>
      <c r="N248" t="s">
        <v>21</v>
      </c>
      <c r="O248" s="4">
        <v>245</v>
      </c>
      <c r="P248" s="5">
        <v>288</v>
      </c>
    </row>
    <row r="249" spans="12:16" x14ac:dyDescent="0.25">
      <c r="L249" t="s">
        <v>8</v>
      </c>
      <c r="M249" t="s">
        <v>35</v>
      </c>
      <c r="N249" t="s">
        <v>20</v>
      </c>
      <c r="O249" s="4">
        <v>2702</v>
      </c>
      <c r="P249" s="5">
        <v>363</v>
      </c>
    </row>
    <row r="250" spans="12:16" x14ac:dyDescent="0.25">
      <c r="L250" t="s">
        <v>10</v>
      </c>
      <c r="M250" t="s">
        <v>34</v>
      </c>
      <c r="N250" t="s">
        <v>17</v>
      </c>
      <c r="O250" s="4">
        <v>700</v>
      </c>
      <c r="P250" s="5">
        <v>87</v>
      </c>
    </row>
    <row r="251" spans="12:16" x14ac:dyDescent="0.25">
      <c r="L251" t="s">
        <v>6</v>
      </c>
      <c r="M251" t="s">
        <v>34</v>
      </c>
      <c r="N251" t="s">
        <v>17</v>
      </c>
      <c r="O251" s="4">
        <v>3759</v>
      </c>
      <c r="P251" s="5">
        <v>150</v>
      </c>
    </row>
    <row r="252" spans="12:16" x14ac:dyDescent="0.25">
      <c r="L252" t="s">
        <v>2</v>
      </c>
      <c r="M252" t="s">
        <v>35</v>
      </c>
      <c r="N252" t="s">
        <v>17</v>
      </c>
      <c r="O252" s="4">
        <v>1589</v>
      </c>
      <c r="P252" s="5">
        <v>303</v>
      </c>
    </row>
    <row r="253" spans="12:16" x14ac:dyDescent="0.25">
      <c r="L253" t="s">
        <v>7</v>
      </c>
      <c r="M253" t="s">
        <v>35</v>
      </c>
      <c r="N253" t="s">
        <v>28</v>
      </c>
      <c r="O253" s="4">
        <v>5194</v>
      </c>
      <c r="P253" s="5">
        <v>288</v>
      </c>
    </row>
    <row r="254" spans="12:16" x14ac:dyDescent="0.25">
      <c r="L254" t="s">
        <v>10</v>
      </c>
      <c r="M254" t="s">
        <v>36</v>
      </c>
      <c r="N254" t="s">
        <v>13</v>
      </c>
      <c r="O254" s="4">
        <v>945</v>
      </c>
      <c r="P254" s="5">
        <v>75</v>
      </c>
    </row>
    <row r="255" spans="12:16" x14ac:dyDescent="0.25">
      <c r="L255" t="s">
        <v>40</v>
      </c>
      <c r="M255" t="s">
        <v>38</v>
      </c>
      <c r="N255" t="s">
        <v>31</v>
      </c>
      <c r="O255" s="4">
        <v>1988</v>
      </c>
      <c r="P255" s="5">
        <v>39</v>
      </c>
    </row>
    <row r="256" spans="12:16" x14ac:dyDescent="0.25">
      <c r="L256" t="s">
        <v>6</v>
      </c>
      <c r="M256" t="s">
        <v>34</v>
      </c>
      <c r="N256" t="s">
        <v>32</v>
      </c>
      <c r="O256" s="4">
        <v>6734</v>
      </c>
      <c r="P256" s="5">
        <v>123</v>
      </c>
    </row>
    <row r="257" spans="12:16" x14ac:dyDescent="0.25">
      <c r="L257" t="s">
        <v>40</v>
      </c>
      <c r="M257" t="s">
        <v>36</v>
      </c>
      <c r="N257" t="s">
        <v>4</v>
      </c>
      <c r="O257" s="4">
        <v>217</v>
      </c>
      <c r="P257" s="5">
        <v>36</v>
      </c>
    </row>
    <row r="258" spans="12:16" x14ac:dyDescent="0.25">
      <c r="L258" t="s">
        <v>5</v>
      </c>
      <c r="M258" t="s">
        <v>34</v>
      </c>
      <c r="N258" t="s">
        <v>22</v>
      </c>
      <c r="O258" s="4">
        <v>6279</v>
      </c>
      <c r="P258" s="5">
        <v>237</v>
      </c>
    </row>
    <row r="259" spans="12:16" x14ac:dyDescent="0.25">
      <c r="L259" t="s">
        <v>40</v>
      </c>
      <c r="M259" t="s">
        <v>36</v>
      </c>
      <c r="N259" t="s">
        <v>13</v>
      </c>
      <c r="O259" s="4">
        <v>4424</v>
      </c>
      <c r="P259" s="5">
        <v>201</v>
      </c>
    </row>
    <row r="260" spans="12:16" x14ac:dyDescent="0.25">
      <c r="L260" t="s">
        <v>2</v>
      </c>
      <c r="M260" t="s">
        <v>36</v>
      </c>
      <c r="N260" t="s">
        <v>17</v>
      </c>
      <c r="O260" s="4">
        <v>189</v>
      </c>
      <c r="P260" s="5">
        <v>48</v>
      </c>
    </row>
    <row r="261" spans="12:16" x14ac:dyDescent="0.25">
      <c r="L261" t="s">
        <v>5</v>
      </c>
      <c r="M261" t="s">
        <v>35</v>
      </c>
      <c r="N261" t="s">
        <v>22</v>
      </c>
      <c r="O261" s="4">
        <v>490</v>
      </c>
      <c r="P261" s="5">
        <v>84</v>
      </c>
    </row>
    <row r="262" spans="12:16" x14ac:dyDescent="0.25">
      <c r="L262" t="s">
        <v>8</v>
      </c>
      <c r="M262" t="s">
        <v>37</v>
      </c>
      <c r="N262" t="s">
        <v>21</v>
      </c>
      <c r="O262" s="4">
        <v>434</v>
      </c>
      <c r="P262" s="5">
        <v>87</v>
      </c>
    </row>
    <row r="263" spans="12:16" x14ac:dyDescent="0.25">
      <c r="L263" t="s">
        <v>7</v>
      </c>
      <c r="M263" t="s">
        <v>38</v>
      </c>
      <c r="N263" t="s">
        <v>30</v>
      </c>
      <c r="O263" s="4">
        <v>10129</v>
      </c>
      <c r="P263" s="5">
        <v>312</v>
      </c>
    </row>
    <row r="264" spans="12:16" x14ac:dyDescent="0.25">
      <c r="L264" t="s">
        <v>3</v>
      </c>
      <c r="M264" t="s">
        <v>39</v>
      </c>
      <c r="N264" t="s">
        <v>28</v>
      </c>
      <c r="O264" s="4">
        <v>1652</v>
      </c>
      <c r="P264" s="5">
        <v>102</v>
      </c>
    </row>
    <row r="265" spans="12:16" x14ac:dyDescent="0.25">
      <c r="L265" t="s">
        <v>8</v>
      </c>
      <c r="M265" t="s">
        <v>38</v>
      </c>
      <c r="N265" t="s">
        <v>21</v>
      </c>
      <c r="O265" s="4">
        <v>6433</v>
      </c>
      <c r="P265" s="5">
        <v>78</v>
      </c>
    </row>
    <row r="266" spans="12:16" x14ac:dyDescent="0.25">
      <c r="L266" t="s">
        <v>3</v>
      </c>
      <c r="M266" t="s">
        <v>34</v>
      </c>
      <c r="N266" t="s">
        <v>23</v>
      </c>
      <c r="O266" s="4">
        <v>2212</v>
      </c>
      <c r="P266" s="5">
        <v>117</v>
      </c>
    </row>
    <row r="267" spans="12:16" x14ac:dyDescent="0.25">
      <c r="L267" t="s">
        <v>41</v>
      </c>
      <c r="M267" t="s">
        <v>35</v>
      </c>
      <c r="N267" t="s">
        <v>19</v>
      </c>
      <c r="O267" s="4">
        <v>609</v>
      </c>
      <c r="P267" s="5">
        <v>99</v>
      </c>
    </row>
    <row r="268" spans="12:16" x14ac:dyDescent="0.25">
      <c r="L268" t="s">
        <v>40</v>
      </c>
      <c r="M268" t="s">
        <v>35</v>
      </c>
      <c r="N268" t="s">
        <v>24</v>
      </c>
      <c r="O268" s="4">
        <v>1638</v>
      </c>
      <c r="P268" s="5">
        <v>48</v>
      </c>
    </row>
    <row r="269" spans="12:16" x14ac:dyDescent="0.25">
      <c r="L269" t="s">
        <v>7</v>
      </c>
      <c r="M269" t="s">
        <v>34</v>
      </c>
      <c r="N269" t="s">
        <v>15</v>
      </c>
      <c r="O269" s="4">
        <v>3829</v>
      </c>
      <c r="P269" s="5">
        <v>24</v>
      </c>
    </row>
    <row r="270" spans="12:16" x14ac:dyDescent="0.25">
      <c r="L270" t="s">
        <v>40</v>
      </c>
      <c r="M270" t="s">
        <v>39</v>
      </c>
      <c r="N270" t="s">
        <v>15</v>
      </c>
      <c r="O270" s="4">
        <v>5775</v>
      </c>
      <c r="P270" s="5">
        <v>42</v>
      </c>
    </row>
    <row r="271" spans="12:16" x14ac:dyDescent="0.25">
      <c r="L271" t="s">
        <v>6</v>
      </c>
      <c r="M271" t="s">
        <v>35</v>
      </c>
      <c r="N271" t="s">
        <v>20</v>
      </c>
      <c r="O271" s="4">
        <v>1071</v>
      </c>
      <c r="P271" s="5">
        <v>270</v>
      </c>
    </row>
    <row r="272" spans="12:16" x14ac:dyDescent="0.25">
      <c r="L272" t="s">
        <v>8</v>
      </c>
      <c r="M272" t="s">
        <v>36</v>
      </c>
      <c r="N272" t="s">
        <v>23</v>
      </c>
      <c r="O272" s="4">
        <v>5019</v>
      </c>
      <c r="P272" s="5">
        <v>150</v>
      </c>
    </row>
    <row r="273" spans="12:16" x14ac:dyDescent="0.25">
      <c r="L273" t="s">
        <v>2</v>
      </c>
      <c r="M273" t="s">
        <v>37</v>
      </c>
      <c r="N273" t="s">
        <v>15</v>
      </c>
      <c r="O273" s="4">
        <v>2863</v>
      </c>
      <c r="P273" s="5">
        <v>42</v>
      </c>
    </row>
    <row r="274" spans="12:16" x14ac:dyDescent="0.25">
      <c r="L274" t="s">
        <v>40</v>
      </c>
      <c r="M274" t="s">
        <v>35</v>
      </c>
      <c r="N274" t="s">
        <v>29</v>
      </c>
      <c r="O274" s="4">
        <v>1617</v>
      </c>
      <c r="P274" s="5">
        <v>126</v>
      </c>
    </row>
    <row r="275" spans="12:16" x14ac:dyDescent="0.25">
      <c r="L275" t="s">
        <v>6</v>
      </c>
      <c r="M275" t="s">
        <v>37</v>
      </c>
      <c r="N275" t="s">
        <v>26</v>
      </c>
      <c r="O275" s="4">
        <v>6818</v>
      </c>
      <c r="P275" s="5">
        <v>6</v>
      </c>
    </row>
    <row r="276" spans="12:16" x14ac:dyDescent="0.25">
      <c r="L276" t="s">
        <v>3</v>
      </c>
      <c r="M276" t="s">
        <v>35</v>
      </c>
      <c r="N276" t="s">
        <v>15</v>
      </c>
      <c r="O276" s="4">
        <v>6657</v>
      </c>
      <c r="P276" s="5">
        <v>276</v>
      </c>
    </row>
    <row r="277" spans="12:16" x14ac:dyDescent="0.25">
      <c r="L277" t="s">
        <v>3</v>
      </c>
      <c r="M277" t="s">
        <v>34</v>
      </c>
      <c r="N277" t="s">
        <v>17</v>
      </c>
      <c r="O277" s="4">
        <v>2919</v>
      </c>
      <c r="P277" s="5">
        <v>93</v>
      </c>
    </row>
    <row r="278" spans="12:16" x14ac:dyDescent="0.25">
      <c r="L278" t="s">
        <v>2</v>
      </c>
      <c r="M278" t="s">
        <v>36</v>
      </c>
      <c r="N278" t="s">
        <v>31</v>
      </c>
      <c r="O278" s="4">
        <v>3094</v>
      </c>
      <c r="P278" s="5">
        <v>246</v>
      </c>
    </row>
    <row r="279" spans="12:16" x14ac:dyDescent="0.25">
      <c r="L279" t="s">
        <v>6</v>
      </c>
      <c r="M279" t="s">
        <v>39</v>
      </c>
      <c r="N279" t="s">
        <v>24</v>
      </c>
      <c r="O279" s="4">
        <v>2989</v>
      </c>
      <c r="P279" s="5">
        <v>3</v>
      </c>
    </row>
    <row r="280" spans="12:16" x14ac:dyDescent="0.25">
      <c r="L280" t="s">
        <v>8</v>
      </c>
      <c r="M280" t="s">
        <v>38</v>
      </c>
      <c r="N280" t="s">
        <v>27</v>
      </c>
      <c r="O280" s="4">
        <v>2268</v>
      </c>
      <c r="P280" s="5">
        <v>63</v>
      </c>
    </row>
    <row r="281" spans="12:16" x14ac:dyDescent="0.25">
      <c r="L281" t="s">
        <v>5</v>
      </c>
      <c r="M281" t="s">
        <v>35</v>
      </c>
      <c r="N281" t="s">
        <v>31</v>
      </c>
      <c r="O281" s="4">
        <v>4753</v>
      </c>
      <c r="P281" s="5">
        <v>246</v>
      </c>
    </row>
    <row r="282" spans="12:16" x14ac:dyDescent="0.25">
      <c r="L282" t="s">
        <v>2</v>
      </c>
      <c r="M282" t="s">
        <v>34</v>
      </c>
      <c r="N282" t="s">
        <v>19</v>
      </c>
      <c r="O282" s="4">
        <v>7511</v>
      </c>
      <c r="P282" s="5">
        <v>120</v>
      </c>
    </row>
    <row r="283" spans="12:16" x14ac:dyDescent="0.25">
      <c r="L283" t="s">
        <v>2</v>
      </c>
      <c r="M283" t="s">
        <v>38</v>
      </c>
      <c r="N283" t="s">
        <v>31</v>
      </c>
      <c r="O283" s="4">
        <v>4326</v>
      </c>
      <c r="P283" s="5">
        <v>348</v>
      </c>
    </row>
    <row r="284" spans="12:16" x14ac:dyDescent="0.25">
      <c r="L284" t="s">
        <v>41</v>
      </c>
      <c r="M284" t="s">
        <v>34</v>
      </c>
      <c r="N284" t="s">
        <v>23</v>
      </c>
      <c r="O284" s="4">
        <v>4935</v>
      </c>
      <c r="P284" s="5">
        <v>126</v>
      </c>
    </row>
    <row r="285" spans="12:16" x14ac:dyDescent="0.25">
      <c r="L285" t="s">
        <v>6</v>
      </c>
      <c r="M285" t="s">
        <v>35</v>
      </c>
      <c r="N285" t="s">
        <v>30</v>
      </c>
      <c r="O285" s="4">
        <v>4781</v>
      </c>
      <c r="P285" s="5">
        <v>123</v>
      </c>
    </row>
    <row r="286" spans="12:16" x14ac:dyDescent="0.25">
      <c r="L286" t="s">
        <v>5</v>
      </c>
      <c r="M286" t="s">
        <v>38</v>
      </c>
      <c r="N286" t="s">
        <v>25</v>
      </c>
      <c r="O286" s="4">
        <v>7483</v>
      </c>
      <c r="P286" s="5">
        <v>45</v>
      </c>
    </row>
    <row r="287" spans="12:16" x14ac:dyDescent="0.25">
      <c r="L287" t="s">
        <v>10</v>
      </c>
      <c r="M287" t="s">
        <v>38</v>
      </c>
      <c r="N287" t="s">
        <v>4</v>
      </c>
      <c r="O287" s="4">
        <v>6860</v>
      </c>
      <c r="P287" s="5">
        <v>126</v>
      </c>
    </row>
    <row r="288" spans="12:16" x14ac:dyDescent="0.25">
      <c r="L288" t="s">
        <v>40</v>
      </c>
      <c r="M288" t="s">
        <v>37</v>
      </c>
      <c r="N288" t="s">
        <v>29</v>
      </c>
      <c r="O288" s="4">
        <v>9002</v>
      </c>
      <c r="P288" s="5">
        <v>72</v>
      </c>
    </row>
    <row r="289" spans="12:16" x14ac:dyDescent="0.25">
      <c r="L289" t="s">
        <v>6</v>
      </c>
      <c r="M289" t="s">
        <v>36</v>
      </c>
      <c r="N289" t="s">
        <v>29</v>
      </c>
      <c r="O289" s="4">
        <v>1400</v>
      </c>
      <c r="P289" s="5">
        <v>135</v>
      </c>
    </row>
    <row r="290" spans="12:16" x14ac:dyDescent="0.25">
      <c r="L290" t="s">
        <v>10</v>
      </c>
      <c r="M290" t="s">
        <v>34</v>
      </c>
      <c r="N290" t="s">
        <v>22</v>
      </c>
      <c r="O290" s="4">
        <v>4053</v>
      </c>
      <c r="P290" s="5">
        <v>24</v>
      </c>
    </row>
    <row r="291" spans="12:16" x14ac:dyDescent="0.25">
      <c r="L291" t="s">
        <v>7</v>
      </c>
      <c r="M291" t="s">
        <v>36</v>
      </c>
      <c r="N291" t="s">
        <v>31</v>
      </c>
      <c r="O291" s="4">
        <v>2149</v>
      </c>
      <c r="P291" s="5">
        <v>117</v>
      </c>
    </row>
    <row r="292" spans="12:16" x14ac:dyDescent="0.25">
      <c r="L292" t="s">
        <v>3</v>
      </c>
      <c r="M292" t="s">
        <v>39</v>
      </c>
      <c r="N292" t="s">
        <v>29</v>
      </c>
      <c r="O292" s="4">
        <v>3640</v>
      </c>
      <c r="P292" s="5">
        <v>51</v>
      </c>
    </row>
    <row r="293" spans="12:16" x14ac:dyDescent="0.25">
      <c r="L293" t="s">
        <v>2</v>
      </c>
      <c r="M293" t="s">
        <v>39</v>
      </c>
      <c r="N293" t="s">
        <v>23</v>
      </c>
      <c r="O293" s="4">
        <v>630</v>
      </c>
      <c r="P293" s="5">
        <v>36</v>
      </c>
    </row>
    <row r="294" spans="12:16" x14ac:dyDescent="0.25">
      <c r="L294" t="s">
        <v>9</v>
      </c>
      <c r="M294" t="s">
        <v>35</v>
      </c>
      <c r="N294" t="s">
        <v>27</v>
      </c>
      <c r="O294" s="4">
        <v>2429</v>
      </c>
      <c r="P294" s="5">
        <v>144</v>
      </c>
    </row>
    <row r="295" spans="12:16" x14ac:dyDescent="0.25">
      <c r="L295" t="s">
        <v>9</v>
      </c>
      <c r="M295" t="s">
        <v>36</v>
      </c>
      <c r="N295" t="s">
        <v>25</v>
      </c>
      <c r="O295" s="4">
        <v>2142</v>
      </c>
      <c r="P295" s="5">
        <v>114</v>
      </c>
    </row>
    <row r="296" spans="12:16" x14ac:dyDescent="0.25">
      <c r="L296" t="s">
        <v>7</v>
      </c>
      <c r="M296" t="s">
        <v>37</v>
      </c>
      <c r="N296" t="s">
        <v>30</v>
      </c>
      <c r="O296" s="4">
        <v>6454</v>
      </c>
      <c r="P296" s="5">
        <v>54</v>
      </c>
    </row>
    <row r="297" spans="12:16" x14ac:dyDescent="0.25">
      <c r="L297" t="s">
        <v>7</v>
      </c>
      <c r="M297" t="s">
        <v>37</v>
      </c>
      <c r="N297" t="s">
        <v>16</v>
      </c>
      <c r="O297" s="4">
        <v>4487</v>
      </c>
      <c r="P297" s="5">
        <v>333</v>
      </c>
    </row>
    <row r="298" spans="12:16" x14ac:dyDescent="0.25">
      <c r="L298" t="s">
        <v>3</v>
      </c>
      <c r="M298" t="s">
        <v>37</v>
      </c>
      <c r="N298" t="s">
        <v>4</v>
      </c>
      <c r="O298" s="4">
        <v>938</v>
      </c>
      <c r="P298" s="5">
        <v>366</v>
      </c>
    </row>
    <row r="299" spans="12:16" x14ac:dyDescent="0.25">
      <c r="L299" t="s">
        <v>3</v>
      </c>
      <c r="M299" t="s">
        <v>38</v>
      </c>
      <c r="N299" t="s">
        <v>26</v>
      </c>
      <c r="O299" s="4">
        <v>8841</v>
      </c>
      <c r="P299" s="5">
        <v>303</v>
      </c>
    </row>
    <row r="300" spans="12:16" x14ac:dyDescent="0.25">
      <c r="L300" t="s">
        <v>2</v>
      </c>
      <c r="M300" t="s">
        <v>39</v>
      </c>
      <c r="N300" t="s">
        <v>33</v>
      </c>
      <c r="O300" s="4">
        <v>4018</v>
      </c>
      <c r="P300" s="5">
        <v>126</v>
      </c>
    </row>
    <row r="301" spans="12:16" x14ac:dyDescent="0.25">
      <c r="L301" t="s">
        <v>41</v>
      </c>
      <c r="M301" t="s">
        <v>37</v>
      </c>
      <c r="N301" t="s">
        <v>15</v>
      </c>
      <c r="O301" s="4">
        <v>714</v>
      </c>
      <c r="P301" s="5">
        <v>231</v>
      </c>
    </row>
    <row r="302" spans="12:16" x14ac:dyDescent="0.25">
      <c r="L302" t="s">
        <v>9</v>
      </c>
      <c r="M302" t="s">
        <v>38</v>
      </c>
      <c r="N302" t="s">
        <v>25</v>
      </c>
      <c r="O302" s="4">
        <v>3850</v>
      </c>
      <c r="P302" s="5">
        <v>102</v>
      </c>
    </row>
  </sheetData>
  <mergeCells count="2">
    <mergeCell ref="A1:J3"/>
    <mergeCell ref="A5:I5"/>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C26" sqref="C26"/>
    </sheetView>
  </sheetViews>
  <sheetFormatPr defaultRowHeight="15" x14ac:dyDescent="0.25"/>
  <cols>
    <col min="2" max="2" width="16.42578125" customWidth="1"/>
    <col min="3" max="3" width="14.85546875" bestFit="1" customWidth="1"/>
    <col min="6" max="6" width="16.28515625" customWidth="1"/>
    <col min="7" max="7" width="14.85546875" bestFit="1" customWidth="1"/>
  </cols>
  <sheetData>
    <row r="1" spans="1:7" x14ac:dyDescent="0.25">
      <c r="A1" s="40" t="s">
        <v>49</v>
      </c>
      <c r="B1" s="42"/>
      <c r="C1" s="42"/>
      <c r="D1" s="42"/>
      <c r="E1" s="42"/>
      <c r="F1" s="42"/>
      <c r="G1" s="42"/>
    </row>
    <row r="2" spans="1:7" x14ac:dyDescent="0.25">
      <c r="A2" s="42"/>
      <c r="B2" s="42"/>
      <c r="C2" s="42"/>
      <c r="D2" s="42"/>
      <c r="E2" s="42"/>
      <c r="F2" s="42"/>
      <c r="G2" s="42"/>
    </row>
    <row r="3" spans="1:7" x14ac:dyDescent="0.25">
      <c r="A3" s="42"/>
      <c r="B3" s="42"/>
      <c r="C3" s="42"/>
      <c r="D3" s="42"/>
      <c r="E3" s="42"/>
      <c r="F3" s="42"/>
      <c r="G3" s="42"/>
    </row>
    <row r="5" spans="1:7" x14ac:dyDescent="0.25">
      <c r="B5" s="22" t="s">
        <v>67</v>
      </c>
      <c r="C5" t="s">
        <v>69</v>
      </c>
      <c r="F5" s="22" t="s">
        <v>67</v>
      </c>
      <c r="G5" t="s">
        <v>69</v>
      </c>
    </row>
    <row r="6" spans="1:7" x14ac:dyDescent="0.25">
      <c r="B6" s="13" t="s">
        <v>38</v>
      </c>
      <c r="C6" s="23">
        <v>25221</v>
      </c>
      <c r="F6" s="13" t="s">
        <v>38</v>
      </c>
      <c r="G6" s="23">
        <v>6069</v>
      </c>
    </row>
    <row r="7" spans="1:7" x14ac:dyDescent="0.25">
      <c r="B7" s="25" t="s">
        <v>5</v>
      </c>
      <c r="C7" s="23">
        <v>25221</v>
      </c>
      <c r="F7" s="25" t="s">
        <v>41</v>
      </c>
      <c r="G7" s="23">
        <v>6069</v>
      </c>
    </row>
    <row r="8" spans="1:7" x14ac:dyDescent="0.25">
      <c r="B8" s="13" t="s">
        <v>36</v>
      </c>
      <c r="C8" s="23">
        <v>39620</v>
      </c>
      <c r="F8" s="13" t="s">
        <v>36</v>
      </c>
      <c r="G8" s="23">
        <v>5019</v>
      </c>
    </row>
    <row r="9" spans="1:7" x14ac:dyDescent="0.25">
      <c r="B9" s="25" t="s">
        <v>5</v>
      </c>
      <c r="C9" s="23">
        <v>39620</v>
      </c>
      <c r="F9" s="25" t="s">
        <v>8</v>
      </c>
      <c r="G9" s="23">
        <v>5019</v>
      </c>
    </row>
    <row r="10" spans="1:7" x14ac:dyDescent="0.25">
      <c r="B10" s="13" t="s">
        <v>34</v>
      </c>
      <c r="C10" s="23">
        <v>41559</v>
      </c>
      <c r="F10" s="13" t="s">
        <v>34</v>
      </c>
      <c r="G10" s="23">
        <v>5516</v>
      </c>
    </row>
    <row r="11" spans="1:7" x14ac:dyDescent="0.25">
      <c r="B11" s="25" t="s">
        <v>5</v>
      </c>
      <c r="C11" s="23">
        <v>41559</v>
      </c>
      <c r="F11" s="25" t="s">
        <v>8</v>
      </c>
      <c r="G11" s="23">
        <v>5516</v>
      </c>
    </row>
    <row r="12" spans="1:7" x14ac:dyDescent="0.25">
      <c r="B12" s="13" t="s">
        <v>37</v>
      </c>
      <c r="C12" s="23">
        <v>43568</v>
      </c>
      <c r="F12" s="13" t="s">
        <v>37</v>
      </c>
      <c r="G12" s="23">
        <v>7987</v>
      </c>
    </row>
    <row r="13" spans="1:7" x14ac:dyDescent="0.25">
      <c r="B13" s="25" t="s">
        <v>7</v>
      </c>
      <c r="C13" s="23">
        <v>43568</v>
      </c>
      <c r="F13" s="25" t="s">
        <v>10</v>
      </c>
      <c r="G13" s="23">
        <v>7987</v>
      </c>
    </row>
    <row r="14" spans="1:7" x14ac:dyDescent="0.25">
      <c r="B14" s="13" t="s">
        <v>39</v>
      </c>
      <c r="C14" s="23">
        <v>45752</v>
      </c>
      <c r="F14" s="13" t="s">
        <v>39</v>
      </c>
      <c r="G14" s="23">
        <v>3976</v>
      </c>
    </row>
    <row r="15" spans="1:7" x14ac:dyDescent="0.25">
      <c r="B15" s="25" t="s">
        <v>2</v>
      </c>
      <c r="C15" s="23">
        <v>45752</v>
      </c>
      <c r="F15" s="25" t="s">
        <v>41</v>
      </c>
      <c r="G15" s="23">
        <v>3976</v>
      </c>
    </row>
    <row r="16" spans="1:7" x14ac:dyDescent="0.25">
      <c r="B16" s="13" t="s">
        <v>35</v>
      </c>
      <c r="C16" s="23">
        <v>38325</v>
      </c>
      <c r="F16" s="13" t="s">
        <v>35</v>
      </c>
      <c r="G16" s="23">
        <v>2142</v>
      </c>
    </row>
    <row r="17" spans="2:7" x14ac:dyDescent="0.25">
      <c r="B17" s="25" t="s">
        <v>40</v>
      </c>
      <c r="C17" s="23">
        <v>38325</v>
      </c>
      <c r="F17" s="25" t="s">
        <v>2</v>
      </c>
      <c r="G17" s="23">
        <v>2142</v>
      </c>
    </row>
    <row r="18" spans="2:7" x14ac:dyDescent="0.25">
      <c r="B18" s="13" t="s">
        <v>68</v>
      </c>
      <c r="C18" s="23">
        <v>234045</v>
      </c>
      <c r="F18" s="13" t="s">
        <v>68</v>
      </c>
      <c r="G18" s="23">
        <v>30709</v>
      </c>
    </row>
  </sheetData>
  <mergeCells count="1">
    <mergeCell ref="A1:G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F16" sqref="F16"/>
    </sheetView>
  </sheetViews>
  <sheetFormatPr defaultRowHeight="15" x14ac:dyDescent="0.25"/>
  <cols>
    <col min="2" max="2" width="21.85546875" bestFit="1" customWidth="1"/>
    <col min="3" max="3" width="10.85546875" customWidth="1"/>
    <col min="4" max="5" width="12.5703125" bestFit="1" customWidth="1"/>
    <col min="6" max="6" width="21.85546875" bestFit="1" customWidth="1"/>
    <col min="7" max="7" width="16.28515625" bestFit="1" customWidth="1"/>
    <col min="8" max="8" width="11.28515625" bestFit="1" customWidth="1"/>
    <col min="9" max="9" width="10.140625" bestFit="1" customWidth="1"/>
    <col min="10" max="10" width="12.5703125" bestFit="1" customWidth="1"/>
    <col min="11" max="11" width="10.140625" bestFit="1" customWidth="1"/>
    <col min="13" max="13" width="11.28515625" bestFit="1" customWidth="1"/>
  </cols>
  <sheetData>
    <row r="1" spans="1:11" x14ac:dyDescent="0.25">
      <c r="A1" s="43" t="s">
        <v>74</v>
      </c>
      <c r="B1" s="41"/>
      <c r="C1" s="41"/>
      <c r="D1" s="41"/>
      <c r="E1" s="41"/>
      <c r="F1" s="41"/>
      <c r="G1" s="41"/>
      <c r="H1" s="41"/>
      <c r="I1" s="41"/>
      <c r="J1" s="41"/>
      <c r="K1" s="41"/>
    </row>
    <row r="2" spans="1:11" x14ac:dyDescent="0.25">
      <c r="A2" s="41"/>
      <c r="B2" s="41"/>
      <c r="C2" s="41"/>
      <c r="D2" s="41"/>
      <c r="E2" s="41"/>
      <c r="F2" s="41"/>
      <c r="G2" s="41"/>
      <c r="H2" s="41"/>
      <c r="I2" s="41"/>
      <c r="J2" s="41"/>
      <c r="K2" s="41"/>
    </row>
    <row r="3" spans="1:11" x14ac:dyDescent="0.25">
      <c r="A3" s="41"/>
      <c r="B3" s="41"/>
      <c r="C3" s="41"/>
      <c r="D3" s="41"/>
      <c r="E3" s="41"/>
      <c r="F3" s="41"/>
      <c r="G3" s="41"/>
      <c r="H3" s="41"/>
      <c r="I3" s="41"/>
      <c r="J3" s="41"/>
      <c r="K3" s="41"/>
    </row>
    <row r="5" spans="1:11" x14ac:dyDescent="0.25">
      <c r="B5" s="22" t="s">
        <v>67</v>
      </c>
      <c r="C5" t="s">
        <v>77</v>
      </c>
    </row>
    <row r="6" spans="1:11" x14ac:dyDescent="0.25">
      <c r="B6" s="13" t="s">
        <v>26</v>
      </c>
      <c r="C6" s="15">
        <v>58277.799999999996</v>
      </c>
    </row>
    <row r="7" spans="1:11" x14ac:dyDescent="0.25">
      <c r="B7" s="13" t="s">
        <v>17</v>
      </c>
      <c r="C7" s="15">
        <v>56471.589999999989</v>
      </c>
      <c r="F7" s="13"/>
      <c r="G7" s="23"/>
      <c r="H7" s="23"/>
    </row>
    <row r="8" spans="1:11" x14ac:dyDescent="0.25">
      <c r="B8" s="13" t="s">
        <v>32</v>
      </c>
      <c r="C8" s="15">
        <v>52063.350000000006</v>
      </c>
      <c r="F8" s="13"/>
      <c r="G8" s="23"/>
      <c r="H8" s="23"/>
    </row>
    <row r="9" spans="1:11" x14ac:dyDescent="0.25">
      <c r="B9" s="13" t="s">
        <v>15</v>
      </c>
      <c r="C9" s="15">
        <v>50988.91</v>
      </c>
      <c r="F9" s="13"/>
      <c r="G9" s="23"/>
      <c r="H9" s="23"/>
    </row>
    <row r="10" spans="1:11" x14ac:dyDescent="0.25">
      <c r="B10" s="13" t="s">
        <v>22</v>
      </c>
      <c r="C10" s="15">
        <v>46234.96</v>
      </c>
      <c r="F10" s="13"/>
      <c r="G10" s="23"/>
      <c r="H10" s="23"/>
    </row>
    <row r="11" spans="1:11" x14ac:dyDescent="0.25">
      <c r="B11" s="13" t="s">
        <v>33</v>
      </c>
      <c r="C11" s="15">
        <v>46226.02</v>
      </c>
      <c r="F11" s="13"/>
      <c r="G11" s="23"/>
      <c r="H11" s="23"/>
    </row>
    <row r="12" spans="1:11" x14ac:dyDescent="0.25">
      <c r="B12" s="13" t="s">
        <v>23</v>
      </c>
      <c r="C12" s="15">
        <v>44884.119999999995</v>
      </c>
      <c r="F12" s="13"/>
      <c r="G12" s="23"/>
      <c r="H12" s="23"/>
    </row>
    <row r="13" spans="1:11" x14ac:dyDescent="0.25">
      <c r="B13" s="13" t="s">
        <v>16</v>
      </c>
      <c r="C13" s="15">
        <v>43177.34</v>
      </c>
      <c r="F13" s="13"/>
      <c r="G13" s="23"/>
      <c r="H13" s="23"/>
    </row>
    <row r="14" spans="1:11" x14ac:dyDescent="0.25">
      <c r="B14" s="13" t="s">
        <v>18</v>
      </c>
      <c r="C14" s="15">
        <v>40814.559999999998</v>
      </c>
      <c r="F14" s="13"/>
      <c r="G14" s="23"/>
      <c r="H14" s="23"/>
    </row>
    <row r="15" spans="1:11" x14ac:dyDescent="0.25">
      <c r="B15" s="13" t="s">
        <v>28</v>
      </c>
      <c r="C15" s="15">
        <v>39084.339999999989</v>
      </c>
      <c r="F15" s="13"/>
      <c r="G15" s="23"/>
      <c r="H15" s="23"/>
    </row>
    <row r="16" spans="1:11" x14ac:dyDescent="0.25">
      <c r="B16" s="13" t="s">
        <v>29</v>
      </c>
      <c r="C16" s="15">
        <v>36700.840000000011</v>
      </c>
      <c r="F16" s="13"/>
      <c r="G16" s="23"/>
      <c r="H16" s="23"/>
    </row>
    <row r="17" spans="2:8" x14ac:dyDescent="0.25">
      <c r="B17" s="13" t="s">
        <v>20</v>
      </c>
      <c r="C17" s="15">
        <v>31390.480000000003</v>
      </c>
      <c r="F17" s="13"/>
      <c r="G17" s="23"/>
      <c r="H17" s="23"/>
    </row>
    <row r="18" spans="2:8" x14ac:dyDescent="0.25">
      <c r="B18" s="13" t="s">
        <v>24</v>
      </c>
      <c r="C18" s="15">
        <v>30189.32</v>
      </c>
      <c r="F18" s="13"/>
      <c r="G18" s="23"/>
      <c r="H18" s="23"/>
    </row>
    <row r="19" spans="2:8" x14ac:dyDescent="0.25">
      <c r="B19" s="13" t="s">
        <v>19</v>
      </c>
      <c r="C19" s="15">
        <v>29800.16</v>
      </c>
      <c r="F19" s="13"/>
      <c r="G19" s="23"/>
      <c r="H19" s="23"/>
    </row>
    <row r="20" spans="2:8" x14ac:dyDescent="0.25">
      <c r="B20" s="13" t="s">
        <v>13</v>
      </c>
      <c r="C20" s="15">
        <v>29721.270000000004</v>
      </c>
      <c r="F20" s="13"/>
      <c r="G20" s="23"/>
      <c r="H20" s="23"/>
    </row>
    <row r="21" spans="2:8" x14ac:dyDescent="0.25">
      <c r="B21" s="13" t="s">
        <v>25</v>
      </c>
      <c r="C21" s="15">
        <v>29678.100000000002</v>
      </c>
      <c r="F21" s="13"/>
      <c r="G21" s="23"/>
      <c r="H21" s="23"/>
    </row>
    <row r="22" spans="2:8" x14ac:dyDescent="0.25">
      <c r="B22" s="13" t="s">
        <v>31</v>
      </c>
      <c r="C22" s="15">
        <v>29518.43</v>
      </c>
      <c r="F22" s="13"/>
      <c r="G22" s="23"/>
      <c r="H22" s="23"/>
    </row>
    <row r="23" spans="2:8" x14ac:dyDescent="0.25">
      <c r="B23" s="13" t="s">
        <v>21</v>
      </c>
      <c r="C23" s="15">
        <v>26000</v>
      </c>
      <c r="F23" s="13"/>
      <c r="G23" s="23"/>
      <c r="H23" s="23"/>
    </row>
    <row r="24" spans="2:8" x14ac:dyDescent="0.25">
      <c r="B24" s="13" t="s">
        <v>30</v>
      </c>
      <c r="C24" s="15">
        <v>25899.02</v>
      </c>
      <c r="F24" s="13"/>
      <c r="G24" s="23"/>
      <c r="H24" s="23"/>
    </row>
    <row r="25" spans="2:8" x14ac:dyDescent="0.25">
      <c r="B25" s="13" t="s">
        <v>27</v>
      </c>
      <c r="C25" s="15">
        <v>19572.14</v>
      </c>
      <c r="F25" s="13"/>
      <c r="G25" s="23"/>
      <c r="H25" s="23"/>
    </row>
    <row r="26" spans="2:8" x14ac:dyDescent="0.25">
      <c r="B26" s="13" t="s">
        <v>14</v>
      </c>
      <c r="C26" s="15">
        <v>19525.600000000002</v>
      </c>
      <c r="F26" s="13"/>
      <c r="G26" s="23"/>
      <c r="H26" s="23"/>
    </row>
    <row r="27" spans="2:8" x14ac:dyDescent="0.25">
      <c r="B27" s="13" t="s">
        <v>4</v>
      </c>
      <c r="C27" s="15">
        <v>14946.92</v>
      </c>
      <c r="F27" s="13"/>
      <c r="G27" s="23"/>
      <c r="H27" s="23"/>
    </row>
    <row r="28" spans="2:8" x14ac:dyDescent="0.25">
      <c r="B28" s="13" t="s">
        <v>68</v>
      </c>
      <c r="C28" s="15">
        <v>801165.27</v>
      </c>
    </row>
  </sheetData>
  <mergeCells count="1">
    <mergeCell ref="A1:K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workbookViewId="0">
      <selection activeCell="B19" sqref="B19"/>
    </sheetView>
  </sheetViews>
  <sheetFormatPr defaultRowHeight="15" x14ac:dyDescent="0.25"/>
  <cols>
    <col min="2" max="2" width="22" customWidth="1"/>
    <col min="3" max="3" width="11.140625" bestFit="1" customWidth="1"/>
    <col min="4" max="4" width="9.28515625" bestFit="1" customWidth="1"/>
    <col min="6" max="6" width="16" bestFit="1" customWidth="1"/>
    <col min="7" max="7" width="12.85546875" customWidth="1"/>
    <col min="8" max="8" width="9.5703125" bestFit="1" customWidth="1"/>
  </cols>
  <sheetData>
    <row r="1" spans="1:19" x14ac:dyDescent="0.25">
      <c r="A1" s="44" t="s">
        <v>78</v>
      </c>
      <c r="B1" s="45"/>
      <c r="C1" s="45"/>
      <c r="D1" s="45"/>
      <c r="E1" s="45"/>
      <c r="F1" s="45"/>
      <c r="G1" s="45"/>
      <c r="H1" s="45"/>
      <c r="I1" s="45"/>
      <c r="J1" s="45"/>
    </row>
    <row r="2" spans="1:19" x14ac:dyDescent="0.25">
      <c r="A2" s="45"/>
      <c r="B2" s="45"/>
      <c r="C2" s="45"/>
      <c r="D2" s="45"/>
      <c r="E2" s="45"/>
      <c r="F2" s="45"/>
      <c r="G2" s="45"/>
      <c r="H2" s="45"/>
      <c r="I2" s="45"/>
      <c r="J2" s="45"/>
    </row>
    <row r="3" spans="1:19" x14ac:dyDescent="0.25">
      <c r="A3" s="45"/>
      <c r="B3" s="45"/>
      <c r="C3" s="45"/>
      <c r="D3" s="45"/>
      <c r="E3" s="45"/>
      <c r="F3" s="45"/>
      <c r="G3" s="45"/>
      <c r="H3" s="45"/>
      <c r="I3" s="45"/>
      <c r="J3" s="45"/>
      <c r="S3" t="s">
        <v>80</v>
      </c>
    </row>
    <row r="4" spans="1:19" x14ac:dyDescent="0.25">
      <c r="A4" s="45"/>
      <c r="B4" s="45"/>
      <c r="C4" s="45"/>
      <c r="D4" s="45"/>
      <c r="E4" s="45"/>
      <c r="F4" s="45"/>
      <c r="G4" s="45"/>
      <c r="H4" s="45"/>
      <c r="I4" s="45"/>
      <c r="J4" s="45"/>
      <c r="S4" t="s">
        <v>34</v>
      </c>
    </row>
    <row r="5" spans="1:19" x14ac:dyDescent="0.25">
      <c r="A5" s="12"/>
      <c r="B5" s="12"/>
      <c r="C5" s="12"/>
      <c r="D5" s="12"/>
      <c r="E5" s="12"/>
      <c r="F5" s="12"/>
      <c r="G5" s="12"/>
      <c r="H5" s="12"/>
      <c r="I5" s="12"/>
      <c r="J5" s="12"/>
    </row>
    <row r="6" spans="1:19" x14ac:dyDescent="0.25">
      <c r="B6" s="6" t="s">
        <v>79</v>
      </c>
      <c r="C6" s="26" t="s">
        <v>36</v>
      </c>
      <c r="S6" t="s">
        <v>36</v>
      </c>
    </row>
    <row r="7" spans="1:19" x14ac:dyDescent="0.25">
      <c r="S7" t="s">
        <v>37</v>
      </c>
    </row>
    <row r="8" spans="1:19" x14ac:dyDescent="0.25">
      <c r="B8" s="46" t="s">
        <v>81</v>
      </c>
      <c r="C8" s="46"/>
      <c r="D8" s="46"/>
      <c r="F8" s="47" t="s">
        <v>83</v>
      </c>
      <c r="G8" s="47"/>
      <c r="H8" s="47"/>
      <c r="I8" s="47"/>
      <c r="S8" t="s">
        <v>35</v>
      </c>
    </row>
    <row r="9" spans="1:19" x14ac:dyDescent="0.25">
      <c r="F9" s="19"/>
      <c r="G9" s="31" t="s">
        <v>1</v>
      </c>
      <c r="H9" s="31" t="s">
        <v>50</v>
      </c>
      <c r="I9" s="32" t="s">
        <v>88</v>
      </c>
      <c r="S9" t="s">
        <v>39</v>
      </c>
    </row>
    <row r="10" spans="1:19" x14ac:dyDescent="0.25">
      <c r="B10" s="27" t="s">
        <v>82</v>
      </c>
      <c r="C10" s="6">
        <f>COUNTIFS(Data[Geography],C6)</f>
        <v>50</v>
      </c>
      <c r="F10" s="19" t="s">
        <v>2</v>
      </c>
      <c r="G10" s="20">
        <f>SUMIFS(Data[Amount], Data[Sales Person],F10, Data[Geography],C6)</f>
        <v>23709</v>
      </c>
      <c r="H10" s="33">
        <f>SUMIFS(Data[Units], Data[Sales Person],F10, Data[Geography],C6)</f>
        <v>909</v>
      </c>
      <c r="I10" s="34">
        <f>IF(G10&gt;12000, 1, -1)</f>
        <v>1</v>
      </c>
      <c r="S10" t="s">
        <v>38</v>
      </c>
    </row>
    <row r="11" spans="1:19" x14ac:dyDescent="0.25">
      <c r="F11" s="19" t="s">
        <v>8</v>
      </c>
      <c r="G11" s="20">
        <f>SUMIFS(Data[Amount], Data[Sales Person],F11, Data[Geography],C6)</f>
        <v>5019</v>
      </c>
      <c r="H11" s="33">
        <f>SUMIFS(Data[Units], Data[Sales Person],F11, Data[Geography],C6)</f>
        <v>150</v>
      </c>
      <c r="I11" s="34">
        <f t="shared" ref="I11:I19" si="0">IF(G11&gt;12000, 1, -1)</f>
        <v>-1</v>
      </c>
    </row>
    <row r="12" spans="1:19" x14ac:dyDescent="0.25">
      <c r="B12" s="28"/>
      <c r="C12" s="29" t="s">
        <v>86</v>
      </c>
      <c r="D12" s="29" t="s">
        <v>87</v>
      </c>
      <c r="F12" s="19" t="s">
        <v>41</v>
      </c>
      <c r="G12" s="20">
        <f>SUMIFS(Data[Amount], Data[Sales Person],F12, Data[Geography],C6)</f>
        <v>39242</v>
      </c>
      <c r="H12" s="33">
        <f>SUMIFS(Data[Units], Data[Sales Person],F12, Data[Geography],C6)</f>
        <v>1482</v>
      </c>
      <c r="I12" s="34">
        <f t="shared" si="0"/>
        <v>1</v>
      </c>
    </row>
    <row r="13" spans="1:19" x14ac:dyDescent="0.25">
      <c r="B13" s="29" t="s">
        <v>84</v>
      </c>
      <c r="C13" s="30">
        <f>SUMIFS(Data[Amount], Data[Geography],C6)</f>
        <v>237944</v>
      </c>
      <c r="D13" s="30">
        <f>AVERAGEIFS(Data[Amount],Data[Geography],C6)</f>
        <v>4758.88</v>
      </c>
      <c r="F13" s="19" t="s">
        <v>7</v>
      </c>
      <c r="G13" s="20">
        <f>SUMIFS(Data[Amount], Data[Sales Person],F13, Data[Geography],C6)</f>
        <v>21931</v>
      </c>
      <c r="H13" s="33">
        <f>SUMIFS(Data[Units], Data[Sales Person],F13, Data[Geography],C6)</f>
        <v>975</v>
      </c>
      <c r="I13" s="34">
        <f t="shared" si="0"/>
        <v>1</v>
      </c>
    </row>
    <row r="14" spans="1:19" x14ac:dyDescent="0.25">
      <c r="B14" s="29" t="s">
        <v>73</v>
      </c>
      <c r="C14" s="30">
        <f>SUMIFS(Data[Cost],Data[Geography],C6)</f>
        <v>68259.839999999997</v>
      </c>
      <c r="D14" s="30">
        <f>AVERAGEIFS(Data[Cost], Data[Geography],C6)</f>
        <v>1365.1967999999999</v>
      </c>
      <c r="F14" s="19" t="s">
        <v>6</v>
      </c>
      <c r="G14" s="20">
        <f>SUMIFS(Data[Amount], Data[Sales Person],F14, Data[Geography],C6)</f>
        <v>27377</v>
      </c>
      <c r="H14" s="33">
        <f>SUMIFS(Data[Units], Data[Sales Person],F14, Data[Geography],C6)</f>
        <v>513</v>
      </c>
      <c r="I14" s="34">
        <f t="shared" si="0"/>
        <v>1</v>
      </c>
    </row>
    <row r="15" spans="1:19" x14ac:dyDescent="0.25">
      <c r="B15" s="29" t="s">
        <v>75</v>
      </c>
      <c r="C15" s="30">
        <f>SUMIFS(Data[Profit],Data[Geography],C6)</f>
        <v>169684.16</v>
      </c>
      <c r="D15" s="30">
        <f>AVERAGEIFS(Data[Profit], Data[Geography],C6)</f>
        <v>3393.6831999999999</v>
      </c>
      <c r="F15" s="19" t="s">
        <v>5</v>
      </c>
      <c r="G15" s="20">
        <f>SUMIFS(Data[Amount], Data[Sales Person],F15, Data[Geography],C6)</f>
        <v>39620</v>
      </c>
      <c r="H15" s="33">
        <f>SUMIFS(Data[Units], Data[Sales Person],F15, Data[Geography],C6)</f>
        <v>573</v>
      </c>
      <c r="I15" s="34">
        <f t="shared" si="0"/>
        <v>1</v>
      </c>
    </row>
    <row r="16" spans="1:19" x14ac:dyDescent="0.25">
      <c r="B16" s="29" t="s">
        <v>85</v>
      </c>
      <c r="C16" s="28">
        <f>SUMIFS(Data[Units], Data[Geography],C6)</f>
        <v>7302</v>
      </c>
      <c r="D16" s="28">
        <f>AVERAGEIFS(Data[Units], Data[Geography],C6)</f>
        <v>146.04</v>
      </c>
      <c r="F16" s="19" t="s">
        <v>3</v>
      </c>
      <c r="G16" s="20">
        <f>SUMIFS(Data[Amount], Data[Sales Person],F16, Data[Geography],C6)</f>
        <v>18564</v>
      </c>
      <c r="H16" s="33">
        <f>SUMIFS(Data[Units], Data[Sales Person],F16, Data[Geography],C6)</f>
        <v>420</v>
      </c>
      <c r="I16" s="34">
        <f t="shared" si="0"/>
        <v>1</v>
      </c>
    </row>
    <row r="17" spans="6:9" x14ac:dyDescent="0.25">
      <c r="F17" s="19" t="s">
        <v>9</v>
      </c>
      <c r="G17" s="20">
        <f>SUMIFS(Data[Amount], Data[Sales Person],F17, Data[Geography],C6)</f>
        <v>25669</v>
      </c>
      <c r="H17" s="33">
        <f>SUMIFS(Data[Units], Data[Sales Person],F17, Data[Geography],C6)</f>
        <v>564</v>
      </c>
      <c r="I17" s="34">
        <f t="shared" si="0"/>
        <v>1</v>
      </c>
    </row>
    <row r="18" spans="6:9" x14ac:dyDescent="0.25">
      <c r="F18" s="19" t="s">
        <v>10</v>
      </c>
      <c r="G18" s="20">
        <f>SUMIFS(Data[Amount], Data[Sales Person],F18, Data[Geography],C6)</f>
        <v>13797</v>
      </c>
      <c r="H18" s="33">
        <f>SUMIFS(Data[Units], Data[Sales Person],F18, Data[Geography],C6)</f>
        <v>1053</v>
      </c>
      <c r="I18" s="34">
        <f t="shared" si="0"/>
        <v>1</v>
      </c>
    </row>
    <row r="19" spans="6:9" x14ac:dyDescent="0.25">
      <c r="F19" s="19" t="s">
        <v>40</v>
      </c>
      <c r="G19" s="20">
        <f>SUMIFS(Data[Amount], Data[Sales Person],F19, Data[Geography],C6)</f>
        <v>23016</v>
      </c>
      <c r="H19" s="33">
        <f>SUMIFS(Data[Units], Data[Sales Person],F19, Data[Geography],C6)</f>
        <v>663</v>
      </c>
      <c r="I19" s="34">
        <f t="shared" si="0"/>
        <v>1</v>
      </c>
    </row>
  </sheetData>
  <sortState ref="F10:F19">
    <sortCondition ref="F10"/>
  </sortState>
  <mergeCells count="3">
    <mergeCell ref="A1:J4"/>
    <mergeCell ref="B8:D8"/>
    <mergeCell ref="F8:I8"/>
  </mergeCells>
  <conditionalFormatting sqref="G10:G19">
    <cfRule type="dataBar" priority="4">
      <dataBar>
        <cfvo type="min"/>
        <cfvo type="max"/>
        <color rgb="FF638EC6"/>
      </dataBar>
      <extLst>
        <ext xmlns:x14="http://schemas.microsoft.com/office/spreadsheetml/2009/9/main" uri="{B025F937-C7B1-47D3-B67F-A62EFF666E3E}">
          <x14:id>{01E759E2-05A0-402C-9373-CF0357D4C52B}</x14:id>
        </ext>
      </extLst>
    </cfRule>
  </conditionalFormatting>
  <conditionalFormatting sqref="I10:I19">
    <cfRule type="iconSet" priority="1">
      <iconSet iconSet="3Symbols" showValue="0">
        <cfvo type="percent" val="0"/>
        <cfvo type="percent" val="33"/>
        <cfvo type="percent" val="67"/>
      </iconSet>
    </cfRule>
  </conditionalFormatting>
  <dataValidations count="1">
    <dataValidation type="list" allowBlank="1" showInputMessage="1" showErrorMessage="1" sqref="C6">
      <formula1>$S$4:$S$10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1E759E2-05A0-402C-9373-CF0357D4C52B}">
            <x14:dataBar minLength="0" maxLength="100" gradient="0">
              <x14:cfvo type="autoMin"/>
              <x14:cfvo type="autoMax"/>
              <x14:negativeFillColor rgb="FFFF0000"/>
              <x14:axisColor rgb="FF000000"/>
            </x14:dataBar>
          </x14:cfRule>
          <xm:sqref>G10:G19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data sheet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Lenovo</cp:lastModifiedBy>
  <dcterms:created xsi:type="dcterms:W3CDTF">2021-03-14T20:21:32Z</dcterms:created>
  <dcterms:modified xsi:type="dcterms:W3CDTF">2023-02-20T12:48:07Z</dcterms:modified>
</cp:coreProperties>
</file>