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 Projections" sheetId="1" r:id="rId4"/>
    <sheet state="visible" name="Net Investment Projections" sheetId="2" r:id="rId5"/>
    <sheet state="visible" name="Operating Costs" sheetId="3" r:id="rId6"/>
    <sheet state="visible" name="Changes in Working Capital" sheetId="4" r:id="rId7"/>
    <sheet state="visible" name="NIFTY 50" sheetId="5" r:id="rId8"/>
    <sheet state="visible" name="L&amp;T" sheetId="6" r:id="rId9"/>
    <sheet state="visible" name="WACC" sheetId="7" r:id="rId10"/>
    <sheet state="visible" name="Free Cash Flow Projection" sheetId="8" r:id="rId11"/>
  </sheets>
  <definedNames>
    <definedName hidden="1" localSheetId="4" name="_xlnm._FilterDatabase">'NIFTY 50'!$A$1:$G$61</definedName>
    <definedName hidden="1" localSheetId="5" name="_xlnm._FilterDatabase">'L&amp;T'!$A$1:$G$61</definedName>
  </definedNames>
  <calcPr/>
</workbook>
</file>

<file path=xl/sharedStrings.xml><?xml version="1.0" encoding="utf-8"?>
<sst xmlns="http://schemas.openxmlformats.org/spreadsheetml/2006/main" count="293" uniqueCount="171">
  <si>
    <t>Sales Projections</t>
  </si>
  <si>
    <t>Year</t>
  </si>
  <si>
    <t>2018-2019</t>
  </si>
  <si>
    <t>2019-2020</t>
  </si>
  <si>
    <t>2020-2021</t>
  </si>
  <si>
    <t>2021-2022</t>
  </si>
  <si>
    <t>2022-2023</t>
  </si>
  <si>
    <t>2023-2024</t>
  </si>
  <si>
    <t>2024-2025</t>
  </si>
  <si>
    <t>2025-2026</t>
  </si>
  <si>
    <t>2026-2027</t>
  </si>
  <si>
    <t>Percentage Change</t>
  </si>
  <si>
    <t>Sales</t>
  </si>
  <si>
    <t>NOTES and Calculations:</t>
  </si>
  <si>
    <t>In 2019, Construction and Manufacturing revenue accounted for 104588.78 of 139138.08 (Revenue-other operational income), this is 75%</t>
  </si>
  <si>
    <t>In 2018, it was 76%; in 2017, it was 76%; in 2016 it was 77%. This gives an average of 76%</t>
  </si>
  <si>
    <t>Hence, we assume Construction and Manufacturing to constitute of 76% of the sales revenue on average, and the remaining 24% is analysed later.</t>
  </si>
  <si>
    <t>Other sources of operational revenue included income from software development, financing activities etc.</t>
  </si>
  <si>
    <t>Apart from other operational income and income from construction and manufacturing, "Other income" also existed, but only around 1% of total income. So separate analysis wasn't done for it.</t>
  </si>
  <si>
    <t>KPMG estimates the reduction in investments in construction and infrastructure to be 13-30% (take 30% in 2020)</t>
  </si>
  <si>
    <t>L&amp;T is a major player in the industry, and 30-40% annual revenue and major orders comes in Jan-Mar period according to the report (take 40%)</t>
  </si>
  <si>
    <t>In 2020, due to reduced orders, the revenue from construction and manufacturing would reduce by 12% (40% of revenue reduced by 30%)</t>
  </si>
  <si>
    <t>Since a lot of clients may have cashflow issues, pending payments may account for reducing growth by around 3%</t>
  </si>
  <si>
    <t>The order book also gives insight into where the expected orders are expected to be affected from.</t>
  </si>
  <si>
    <t>Most likely affected segment is infrastructure and this is also the largest contributing component of the orderbook</t>
  </si>
  <si>
    <t>Growth in Sales Revenue was 9.6% from 2015 to 2016, 8% from 2016 to 2017, 8% from 2017 to 2018, 15% from 2018 to 2019</t>
  </si>
  <si>
    <t>Average growth is 10.2% over past 5 years.</t>
  </si>
  <si>
    <t xml:space="preserve">Remaining 24% revenue source is from IT and Financial services and "Others", which can also be active in WFH mode and hence are less likely to be affected much.  We assume "Others" to be of similar nature. </t>
  </si>
  <si>
    <t>So assume that COVID affects the remaining 24% of revenue by -5% in 2020, on top of pre-covid growth</t>
  </si>
  <si>
    <t>Assume that pre-covid, it was on track to achieve average growth of 10.2% in 2020 overall for all sectors.</t>
  </si>
  <si>
    <t>FY2020 Effective change becomes 0.76*(10.2-12-3)+0.24(10.2-5) = -2.4%</t>
  </si>
  <si>
    <t>102 lakh Crores allotted by govt to pending infrastructure projects can help increment growth of Construction and Manufacturing revenue by around 5% by FY 2021</t>
  </si>
  <si>
    <t>By FY2021, we assume IT and Financial Services and "Others" to be back on track with average growth rate of 10.2%</t>
  </si>
  <si>
    <t>FY2021 Effective change becomes 0.76*(5)+0.24(10.2) = 6.2%</t>
  </si>
  <si>
    <t>India is increasing spending on infrastructure and investments so this should improve to average growth rate of 10.2% in 2 years</t>
  </si>
  <si>
    <t>By 2022 the average growth should be reached, as India edges to be the 5 Trillion economy it aims to be</t>
  </si>
  <si>
    <t>As 2024 elections near, such infrastructure developments are likely to be fast tracked which can help sustain 12% growth at least over next 6 years till 2026-2027</t>
  </si>
  <si>
    <t>Net Investment Projections</t>
  </si>
  <si>
    <t>Maintenance is likely to be proportional to the amount of usage that's done</t>
  </si>
  <si>
    <t>Therefore, over past 5 years average maintenance cost as a percentage of sales revenue is calculated to be 0.734%</t>
  </si>
  <si>
    <t>Maintenance</t>
  </si>
  <si>
    <t>Depreciation is bound more by time, and less by use. So COVID won't affect it significantly.</t>
  </si>
  <si>
    <t>Fresh CAPEX</t>
  </si>
  <si>
    <t>Value of PPE and depreciation is found from Note 2</t>
  </si>
  <si>
    <t>Depreciation</t>
  </si>
  <si>
    <t>For the past 3 years, the depreciable asset value remained at an average of 13173.03 Cr with minimal variance</t>
  </si>
  <si>
    <t>Net Investment</t>
  </si>
  <si>
    <t>So assume this average value of depreciable assets to be carried through the years</t>
  </si>
  <si>
    <t>For the past three years, average depreciation of PPE was found to be 10.51%</t>
  </si>
  <si>
    <t>This would give a constant depreciation = 0.1051*13173.03</t>
  </si>
  <si>
    <t>Value of Fresh CAPEX seen from cash flow statement, and the following observations were made</t>
  </si>
  <si>
    <t>Maintenance Cost</t>
  </si>
  <si>
    <t>Maintenance as % of Sales</t>
  </si>
  <si>
    <t>Val non-current tangible assets</t>
  </si>
  <si>
    <t>Depreciation on above</t>
  </si>
  <si>
    <t>% depreciation</t>
  </si>
  <si>
    <t>Fresh CAPEX as % of increment in sales</t>
  </si>
  <si>
    <t>-</t>
  </si>
  <si>
    <t>Usage is likely to be proporitonal to the sales revenue generated that year</t>
  </si>
  <si>
    <t>Unlikely that there will be fresh CAPEX in post-covid 2019-2020 as L&amp;T would want to improve its cashflow situation</t>
  </si>
  <si>
    <t>No information is given on fresh CAPEX pre-covid, so considering that the large sum of 3473.63 Crores was already added last year, assume it to be zero.</t>
  </si>
  <si>
    <t>In FY2021 fresh CAPEX is likely to be conservatively low, assume 0, as company would want to return to previous sales volume before expanding operations</t>
  </si>
  <si>
    <t>In FY2022, sales revenue increase significantly above pre-covid scenario and company is likely to be in better cashflow situation.</t>
  </si>
  <si>
    <t>FY 2022 onwards, fresh CAPEX is taken as 16.43% of addition of sales as was done in FY2019 before COVID</t>
  </si>
  <si>
    <t>Cost of Raw Materials</t>
  </si>
  <si>
    <t>Construction materials consumed</t>
  </si>
  <si>
    <t>Purchase of stock-in-trade</t>
  </si>
  <si>
    <t>Stores, spares and tools consumed</t>
  </si>
  <si>
    <t>Sub-contracting charges</t>
  </si>
  <si>
    <t>Changes in inventories of finished goods, work-in-progress and stock-in-trade</t>
  </si>
  <si>
    <t>Other manufacturing, construction and operating expenses</t>
  </si>
  <si>
    <t>Finance cost of financial services business and finance lease activity</t>
  </si>
  <si>
    <t>Employee benefits expense</t>
  </si>
  <si>
    <t>Sales, administration and other expenses</t>
  </si>
  <si>
    <t>Finance Costs</t>
  </si>
  <si>
    <t>Total operating expenses</t>
  </si>
  <si>
    <t>Notes:</t>
  </si>
  <si>
    <t>The following quantities are highly correlated with sales and therefore their forecasts have been suitably calculated and accomodated:</t>
  </si>
  <si>
    <t>Projections as per assumptions</t>
  </si>
  <si>
    <t>2016-17</t>
  </si>
  <si>
    <t>2017-18</t>
  </si>
  <si>
    <t>2018-19</t>
  </si>
  <si>
    <t>Raw material</t>
  </si>
  <si>
    <t>As per KPMG report, cost for raw material across all dimensions of the construction business is bound to reduce</t>
  </si>
  <si>
    <t>Percentages</t>
  </si>
  <si>
    <t>The raw material are found to consistently tail income forming 12.5% of total income on an average</t>
  </si>
  <si>
    <t>Avg.</t>
  </si>
  <si>
    <t>Keeping in mind utilization of raw materials during this period, consumed construction materials will have a bottleneck with respect to raw materials</t>
  </si>
  <si>
    <t>Assuming that construction materials will follow a similar growth graph, on examining ratio of construction materials to Sales it averages around 20%</t>
  </si>
  <si>
    <t>Sub-contracting charges inflate with increase in revenue streams as company adds more and more projects to its portfolio</t>
  </si>
  <si>
    <t>It is however worth noting that it will also fluctuate proportional to the cost of manpower in the market.</t>
  </si>
  <si>
    <t>As stated in the KPMG report, cost of labour in the years ensuing this one is expected to rise. Also the company will have to complete the projects it has currently stalled hampering its ability to undertake new projects(assuming current rate of growth)</t>
  </si>
  <si>
    <t>These two factors act in opposing factors during initial period of emergence from corona virus situation.</t>
  </si>
  <si>
    <t>Therefore a lower percent change than raw material (which in turn is proportional to the revenue earned) has been assumed</t>
  </si>
  <si>
    <t>Also it is worth noting that the growth of these charges are actually negative in the sense that as the company undertakes more projects, it costs less proportionate to the revenue acquired</t>
  </si>
  <si>
    <t>From the note I am given to understand that this involves interest expenses</t>
  </si>
  <si>
    <t>Also the interest charges have been the same across 2016-17 and 2017-18 but have increased in 2018-19 (increased borrowing in 2018-19)</t>
  </si>
  <si>
    <t>I expect with the situation currently, the company will have to rely on debt to fund operations and discount equity as one possible financing option. Although repo rate has been reduced for banks, it would still attribute to an increased amount of interest to be borne by L&amp;T.</t>
  </si>
  <si>
    <t>So the company will go for long term loans (beneficial for taking when there is reduced repo rate)</t>
  </si>
  <si>
    <t>I have assumed a growth of 10% in 2019-20 following which it will reattain normalcy assuming a constant capital structure (as is evident from the past 3 years)</t>
  </si>
  <si>
    <t>As per the KPMG report, these charges will increase</t>
  </si>
  <si>
    <t>Salaries wages and bonus will not grow at the same rate as before</t>
  </si>
  <si>
    <t>I expect these costs to go up (20% assumed followed by 25%) and then return to normal assuming normal operation</t>
  </si>
  <si>
    <t>Percent change</t>
  </si>
  <si>
    <t>The movement is quite erratic hence I am forced to make some assumptions listed below</t>
  </si>
  <si>
    <t>Here there are two opposing factors that need to be considered-work-in-progress, and finished goods.</t>
  </si>
  <si>
    <t>In view of the current situation, inventories of work-in-progress will rise while those of finished goods particularly in 2020-21 will go down</t>
  </si>
  <si>
    <t>I assume there is no sale of any business in the coming years (alongwith relevant inventory)</t>
  </si>
  <si>
    <t>Also I assume that the company will not allow finished goods/ work-in-progress value to go beyond a limit. In such an event it would try to dispose off such excesses</t>
  </si>
  <si>
    <t>Also I have assumed that it is one of the aims of the company to complete unfinished work caused due to the prevalent situation.</t>
  </si>
  <si>
    <t>These charges by large will tend to shrink as the sales related expenses will inevitably go down. Directors' fees and professional surcharges will also reduce. Distributors' commission margins will reduce.</t>
  </si>
  <si>
    <t>As observed in the previous years, these costs have a characteristic to fluctuate but largely grow between 10-20% year-on-year. Taking a conservative approach, I have estimated these costs to saturate at 10% growth</t>
  </si>
  <si>
    <t>Working Capital</t>
  </si>
  <si>
    <t>%change</t>
  </si>
  <si>
    <t>Change in W.C</t>
  </si>
  <si>
    <t>Comments:</t>
  </si>
  <si>
    <t>Since it is given in the assignment question statement that Working Capital is a function of Sales, percentage change in sales will also give the percentage change in working capital</t>
  </si>
  <si>
    <t>Percentage change in sales from "Sales Projection" tab is copied on to this tab to make the operations visible</t>
  </si>
  <si>
    <t>Date</t>
  </si>
  <si>
    <t>Open</t>
  </si>
  <si>
    <t>High</t>
  </si>
  <si>
    <t>Low</t>
  </si>
  <si>
    <t>Close</t>
  </si>
  <si>
    <t>Adj Close</t>
  </si>
  <si>
    <t>Volume</t>
  </si>
  <si>
    <t>Monthly Returns</t>
  </si>
  <si>
    <t>Yearly Returns</t>
  </si>
  <si>
    <t>Variance of NIFTY 50</t>
  </si>
  <si>
    <t xml:space="preserve">Rm </t>
  </si>
  <si>
    <t>Rm is the average of yearly NIFTY 50 returns</t>
  </si>
  <si>
    <t>NIFTY 50 is assumed to be the market in this analysis to gauge performance of L&amp;T</t>
  </si>
  <si>
    <t>Covariance with NIFTY 50</t>
  </si>
  <si>
    <t>Risk Free Rate (%):
(zero cupon 10 year bond yield)</t>
  </si>
  <si>
    <t>Beta of Stock</t>
  </si>
  <si>
    <t>Ke = Rf + B(Rm-Rf) %</t>
  </si>
  <si>
    <t>Beta of stock is given by dividing "covariance with NIFTY 50" by the "variance in NIFTY 50"</t>
  </si>
  <si>
    <t>Corporate Tax Rate</t>
  </si>
  <si>
    <t>Non-Convertible
Debentures</t>
  </si>
  <si>
    <t>CRISIL AAA/Stable</t>
  </si>
  <si>
    <t>Long Term Debt</t>
  </si>
  <si>
    <t>Equity:</t>
  </si>
  <si>
    <t>Interest Expense  (total)</t>
  </si>
  <si>
    <t>Cost of Equity</t>
  </si>
  <si>
    <t>Before Tax Cost of Debt</t>
  </si>
  <si>
    <t>After Cost of Debt</t>
  </si>
  <si>
    <t>WACC</t>
  </si>
  <si>
    <t>Ke is cost of equity</t>
  </si>
  <si>
    <t>WACC=((E*Ke)+(D*Kd*(1-T)))/(E+D)</t>
  </si>
  <si>
    <t>Kd is cost of debt</t>
  </si>
  <si>
    <t>E is equity</t>
  </si>
  <si>
    <t>D is Long term debt</t>
  </si>
  <si>
    <t>T is corporate tax rate</t>
  </si>
  <si>
    <t>Operating Costs</t>
  </si>
  <si>
    <t>Operating Profit</t>
  </si>
  <si>
    <t xml:space="preserve"> Tax (@34.94%)</t>
  </si>
  <si>
    <t>Profit after Tax</t>
  </si>
  <si>
    <t>Debt</t>
  </si>
  <si>
    <t>Changes in Working Capital</t>
  </si>
  <si>
    <t>FCF</t>
  </si>
  <si>
    <t>Discount Factor</t>
  </si>
  <si>
    <t>Discounted FCF</t>
  </si>
  <si>
    <t>Terminal Value</t>
  </si>
  <si>
    <t>Market Research report by PWC in 2014 quoted long term growth rate of construction industry in India to be 7-8% in 2014</t>
  </si>
  <si>
    <t>Enterprise Value</t>
  </si>
  <si>
    <t>Since then, due to COVID and the reduction in GDP growth rate of India overall, we assumed this long term growth rate to reduce to 6.5%</t>
  </si>
  <si>
    <t>Value of Equity (Cr Rs)</t>
  </si>
  <si>
    <t>Number of Shares (Cr)</t>
  </si>
  <si>
    <t>Value of Share (Rs)</t>
  </si>
  <si>
    <t>Current Value of Share (Rs)</t>
  </si>
  <si>
    <t>With a margin of safety of 20%, the risk adjusted intrinsic value becomes 959.05 Rupees</t>
  </si>
  <si>
    <t xml:space="preserve">So currently the market is undervaluing the stock, and "BUY" is recommended.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</si>
</sst>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1.0"/>
      <color rgb="FF000000"/>
      <name val="Calibri"/>
    </font>
    <font>
      <b/>
      <sz val="14.0"/>
      <color rgb="FF000000"/>
      <name val="Times New Roman"/>
    </font>
    <font/>
    <font>
      <sz val="14.0"/>
      <color rgb="FF000000"/>
      <name val="Times New Roman"/>
    </font>
    <font>
      <sz val="10.0"/>
      <color rgb="FF000000"/>
      <name val="Times New Roman"/>
    </font>
    <font>
      <sz val="11.0"/>
      <color rgb="FF000000"/>
      <name val="Times New Roman"/>
    </font>
    <font>
      <b/>
      <sz val="16.0"/>
      <color rgb="FF000000"/>
      <name val="Times New Roman"/>
    </font>
    <font>
      <sz val="12.0"/>
      <color rgb="FF000000"/>
      <name val="Times New Roman"/>
    </font>
    <font>
      <b/>
      <sz val="14.0"/>
      <color rgb="FF000000"/>
      <name val="Arial"/>
    </font>
    <font>
      <sz val="14.0"/>
      <color rgb="FF000000"/>
      <name val="Arial"/>
    </font>
    <font>
      <b/>
      <sz val="12.0"/>
      <color rgb="FF000000"/>
      <name val="Times New Roman"/>
    </font>
    <font>
      <b/>
      <sz val="11.0"/>
      <color rgb="FF000000"/>
      <name val="Calibri"/>
    </font>
    <font>
      <b/>
      <sz val="16.0"/>
      <color rgb="FF000000"/>
      <name val="Calibri"/>
    </font>
  </fonts>
  <fills count="3">
    <fill>
      <patternFill patternType="none"/>
    </fill>
    <fill>
      <patternFill patternType="lightGray"/>
    </fill>
    <fill>
      <patternFill patternType="solid">
        <fgColor rgb="FFFFFFFF"/>
        <bgColor rgb="FFFFFFFF"/>
      </patternFill>
    </fill>
  </fills>
  <borders count="13">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000000"/>
      </left>
      <top style="medium">
        <color rgb="FF000000"/>
      </top>
    </border>
    <border>
      <top style="medium">
        <color rgb="FF000000"/>
      </top>
    </border>
    <border>
      <right style="medium">
        <color rgb="FF000000"/>
      </right>
      <top style="medium">
        <color rgb="FF000000"/>
      </top>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6" fillId="0" fontId="3" numFmtId="0" xfId="0" applyAlignment="1" applyBorder="1" applyFont="1">
      <alignment horizontal="center" shrinkToFit="0" vertical="center" wrapText="1"/>
    </xf>
    <xf borderId="5" fillId="0" fontId="4" numFmtId="164" xfId="0" applyAlignment="1" applyBorder="1" applyFont="1" applyNumberFormat="1">
      <alignment horizontal="center" shrinkToFit="0" vertical="center" wrapText="1"/>
    </xf>
    <xf borderId="5" fillId="0" fontId="3" numFmtId="164" xfId="0" applyAlignment="1" applyBorder="1" applyFont="1" applyNumberFormat="1">
      <alignment horizontal="center" shrinkToFit="0" vertical="center" wrapText="1"/>
    </xf>
    <xf borderId="6" fillId="0" fontId="3" numFmtId="164" xfId="0" applyAlignment="1" applyBorder="1" applyFont="1" applyNumberFormat="1">
      <alignment horizontal="center" shrinkToFit="0" vertical="center" wrapText="1"/>
    </xf>
    <xf borderId="7"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8" fillId="0" fontId="3" numFmtId="2" xfId="0" applyAlignment="1" applyBorder="1" applyFont="1" applyNumberFormat="1">
      <alignment horizontal="center" shrinkToFit="0" vertical="center" wrapText="1"/>
    </xf>
    <xf borderId="0" fillId="0" fontId="5" numFmtId="0" xfId="0" applyFont="1"/>
    <xf borderId="0" fillId="0" fontId="6" numFmtId="0" xfId="0" applyFont="1"/>
    <xf borderId="9" fillId="0" fontId="7" numFmtId="0" xfId="0" applyAlignment="1" applyBorder="1" applyFont="1">
      <alignment vertical="center"/>
    </xf>
    <xf borderId="9" fillId="0" fontId="4" numFmtId="0" xfId="0" applyAlignment="1" applyBorder="1" applyFont="1">
      <alignment shrinkToFit="0" wrapText="1"/>
    </xf>
    <xf borderId="10" fillId="0" fontId="8" numFmtId="0" xfId="0" applyAlignment="1" applyBorder="1" applyFont="1">
      <alignment horizontal="center" shrinkToFit="0" vertical="center" wrapText="1"/>
    </xf>
    <xf borderId="11" fillId="0" fontId="2" numFmtId="0" xfId="0" applyBorder="1" applyFont="1"/>
    <xf borderId="12" fillId="0" fontId="2" numFmtId="0" xfId="0" applyBorder="1" applyFont="1"/>
    <xf borderId="0" fillId="0" fontId="8" numFmtId="0" xfId="0" applyAlignment="1" applyFont="1">
      <alignment horizontal="center" shrinkToFit="0" vertical="center" wrapText="1"/>
    </xf>
    <xf borderId="0" fillId="0" fontId="7" numFmtId="0" xfId="0" applyAlignment="1" applyFont="1">
      <alignment horizontal="center"/>
    </xf>
    <xf borderId="0" fillId="0" fontId="9" numFmtId="0" xfId="0" applyAlignment="1" applyFont="1">
      <alignment horizontal="center" shrinkToFit="0" vertical="center" wrapText="1"/>
    </xf>
    <xf borderId="0" fillId="0" fontId="7" numFmtId="0" xfId="0" applyAlignment="1" applyFont="1">
      <alignment horizontal="left"/>
    </xf>
    <xf borderId="5" fillId="0" fontId="3" numFmtId="2" xfId="0" applyAlignment="1" applyBorder="1" applyFont="1" applyNumberFormat="1">
      <alignment horizontal="center" shrinkToFit="0" vertical="center" wrapText="1"/>
    </xf>
    <xf borderId="0" fillId="0" fontId="9" numFmtId="2" xfId="0" applyAlignment="1" applyFont="1" applyNumberFormat="1">
      <alignment horizontal="center" shrinkToFit="0" vertical="center" wrapText="1"/>
    </xf>
    <xf borderId="5" fillId="0" fontId="1" numFmtId="0" xfId="0" applyAlignment="1" applyBorder="1" applyFont="1">
      <alignment horizontal="center"/>
    </xf>
    <xf borderId="5" fillId="0" fontId="3" numFmtId="0" xfId="0" applyAlignment="1" applyBorder="1" applyFont="1">
      <alignment horizontal="center"/>
    </xf>
    <xf borderId="0" fillId="0" fontId="7" numFmtId="0" xfId="0" applyFont="1"/>
    <xf borderId="0" fillId="0" fontId="10" numFmtId="0" xfId="0" applyAlignment="1" applyFont="1">
      <alignment horizontal="center" vertical="center"/>
    </xf>
    <xf borderId="0" fillId="0" fontId="7" numFmtId="0" xfId="0" applyAlignment="1" applyFont="1">
      <alignment horizontal="center" vertical="center"/>
    </xf>
    <xf borderId="0" fillId="0" fontId="10" numFmtId="0" xfId="0" applyAlignment="1" applyFont="1">
      <alignment horizontal="center" shrinkToFit="0" vertical="center" wrapText="1"/>
    </xf>
    <xf borderId="0" fillId="0" fontId="0" numFmtId="0" xfId="0" applyFont="1"/>
    <xf borderId="0" fillId="0" fontId="7" numFmtId="2" xfId="0" applyAlignment="1" applyFont="1" applyNumberFormat="1">
      <alignment horizontal="center" vertical="center"/>
    </xf>
    <xf borderId="0" fillId="0" fontId="10" numFmtId="0" xfId="0" applyFont="1"/>
    <xf borderId="0" fillId="0" fontId="3" numFmtId="0" xfId="0" applyFont="1"/>
    <xf borderId="0" fillId="0" fontId="10" numFmtId="1" xfId="0" applyAlignment="1" applyFont="1" applyNumberFormat="1">
      <alignment horizontal="center" vertical="center"/>
    </xf>
    <xf borderId="0" fillId="0" fontId="7" numFmtId="1" xfId="0" applyAlignment="1" applyFont="1" applyNumberFormat="1">
      <alignment horizontal="center" vertical="center"/>
    </xf>
    <xf borderId="0" fillId="0" fontId="10" numFmtId="0" xfId="0" applyAlignment="1" applyFont="1">
      <alignment horizontal="left" vertical="center"/>
    </xf>
    <xf borderId="0" fillId="0" fontId="0" numFmtId="0" xfId="0" applyAlignment="1" applyFont="1">
      <alignment horizontal="center"/>
    </xf>
    <xf borderId="0" fillId="0" fontId="10" numFmtId="0" xfId="0" applyAlignment="1" applyFont="1">
      <alignment horizontal="center"/>
    </xf>
    <xf borderId="0" fillId="0" fontId="7" numFmtId="0" xfId="0" applyAlignment="1" applyFont="1">
      <alignment horizontal="right"/>
    </xf>
    <xf borderId="0" fillId="0" fontId="7" numFmtId="0" xfId="0" applyAlignment="1" applyFont="1">
      <alignment vertical="top"/>
    </xf>
    <xf borderId="0" fillId="0" fontId="7" numFmtId="0" xfId="0" applyAlignment="1" applyFont="1">
      <alignment horizontal="left" vertical="top"/>
    </xf>
    <xf borderId="0" fillId="0" fontId="7" numFmtId="9" xfId="0" applyAlignment="1" applyFont="1" applyNumberFormat="1">
      <alignment horizontal="right"/>
    </xf>
    <xf borderId="0" fillId="0" fontId="10" numFmtId="0" xfId="0" applyAlignment="1" applyFont="1">
      <alignment shrinkToFit="0" wrapText="1"/>
    </xf>
    <xf borderId="0" fillId="0" fontId="7" numFmtId="0" xfId="0" applyAlignment="1" applyFont="1">
      <alignment shrinkToFit="0" wrapText="1"/>
    </xf>
    <xf borderId="0" fillId="0" fontId="7" numFmtId="10" xfId="0" applyAlignment="1" applyFont="1" applyNumberFormat="1">
      <alignment horizontal="right"/>
    </xf>
    <xf borderId="0" fillId="0" fontId="7" numFmtId="10" xfId="0" applyAlignment="1" applyFont="1" applyNumberFormat="1">
      <alignment horizontal="center" vertical="center"/>
    </xf>
    <xf borderId="0" fillId="0" fontId="7" numFmtId="9" xfId="0" applyAlignment="1" applyFont="1" applyNumberFormat="1">
      <alignment horizontal="center" vertical="center"/>
    </xf>
    <xf borderId="0" fillId="0" fontId="0" numFmtId="0" xfId="0" applyAlignment="1" applyFont="1">
      <alignment horizontal="left" vertical="top"/>
    </xf>
    <xf borderId="0" fillId="0" fontId="0" numFmtId="14" xfId="0" applyAlignment="1" applyFont="1" applyNumberFormat="1">
      <alignment horizontal="left" vertical="top"/>
    </xf>
    <xf borderId="0" fillId="0" fontId="11" numFmtId="0" xfId="0" applyAlignment="1" applyFont="1">
      <alignment horizontal="left" shrinkToFit="0" vertical="top" wrapText="1"/>
    </xf>
    <xf borderId="0" fillId="0" fontId="11" numFmtId="0" xfId="0" applyAlignment="1" applyFont="1">
      <alignment horizontal="left" vertical="top"/>
    </xf>
    <xf borderId="0" fillId="0" fontId="7" numFmtId="10" xfId="0" applyFont="1" applyNumberFormat="1"/>
    <xf borderId="5" fillId="2" fontId="10" numFmtId="0" xfId="0" applyAlignment="1" applyBorder="1" applyFill="1" applyFont="1">
      <alignment shrinkToFit="0" wrapText="1"/>
    </xf>
    <xf borderId="0" fillId="0" fontId="10" numFmtId="0" xfId="0" applyAlignment="1" applyFont="1">
      <alignment horizontal="left" shrinkToFit="0" vertical="top" wrapText="1"/>
    </xf>
    <xf borderId="0" fillId="0" fontId="7" numFmtId="4" xfId="0" applyFont="1" applyNumberFormat="1"/>
    <xf borderId="5" fillId="0" fontId="1" numFmtId="0" xfId="0" applyAlignment="1" applyBorder="1" applyFont="1">
      <alignment horizontal="center" vertical="center"/>
    </xf>
    <xf borderId="5" fillId="0" fontId="3" numFmtId="0" xfId="0" applyAlignment="1" applyBorder="1" applyFont="1">
      <alignment horizontal="center" vertical="center"/>
    </xf>
    <xf borderId="5" fillId="0" fontId="3" numFmtId="2" xfId="0" applyAlignment="1" applyBorder="1" applyFont="1" applyNumberFormat="1">
      <alignment horizontal="center" vertical="center"/>
    </xf>
    <xf borderId="0" fillId="0" fontId="6" numFmtId="0" xfId="0" applyAlignment="1" applyFont="1">
      <alignment horizontal="center" vertical="center"/>
    </xf>
    <xf borderId="0" fillId="0" fontId="6" numFmtId="10" xfId="0" applyAlignment="1" applyFont="1" applyNumberFormat="1">
      <alignment horizontal="center" vertical="center"/>
    </xf>
    <xf borderId="0" fillId="0" fontId="0" numFmtId="10" xfId="0" applyFont="1" applyNumberFormat="1"/>
    <xf borderId="0" fillId="0" fontId="6" numFmtId="0" xfId="0" applyAlignment="1" applyFont="1">
      <alignment horizontal="left" vertical="center"/>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95250</xdr:rowOff>
    </xdr:from>
    <xdr:ext cx="5229225" cy="438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409575</xdr:colOff>
      <xdr:row>30</xdr:row>
      <xdr:rowOff>57150</xdr:rowOff>
    </xdr:from>
    <xdr:ext cx="6315075" cy="38957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13.43"/>
    <col customWidth="1" min="3" max="3" width="18.0"/>
    <col customWidth="1" min="4" max="6" width="16.43"/>
    <col customWidth="1" min="7" max="7" width="14.86"/>
    <col customWidth="1" min="8" max="10" width="16.43"/>
    <col customWidth="1" min="11" max="13" width="8.71"/>
  </cols>
  <sheetData>
    <row r="1" ht="36.0" customHeight="1">
      <c r="A1" s="1" t="s">
        <v>0</v>
      </c>
      <c r="B1" s="2"/>
      <c r="C1" s="2"/>
      <c r="D1" s="2"/>
      <c r="E1" s="2"/>
      <c r="F1" s="2"/>
      <c r="G1" s="2"/>
      <c r="H1" s="2"/>
      <c r="I1" s="2"/>
      <c r="J1" s="3"/>
    </row>
    <row r="2" ht="18.0" customHeight="1">
      <c r="A2" s="4" t="s">
        <v>1</v>
      </c>
      <c r="B2" s="5" t="s">
        <v>2</v>
      </c>
      <c r="C2" s="6" t="s">
        <v>3</v>
      </c>
      <c r="D2" s="6" t="s">
        <v>4</v>
      </c>
      <c r="E2" s="6" t="s">
        <v>5</v>
      </c>
      <c r="F2" s="6" t="s">
        <v>6</v>
      </c>
      <c r="G2" s="6" t="s">
        <v>7</v>
      </c>
      <c r="H2" s="6" t="s">
        <v>8</v>
      </c>
      <c r="I2" s="6" t="s">
        <v>9</v>
      </c>
      <c r="J2" s="7" t="s">
        <v>10</v>
      </c>
    </row>
    <row r="3" ht="39.0" customHeight="1">
      <c r="A3" s="4" t="s">
        <v>11</v>
      </c>
      <c r="B3" s="8"/>
      <c r="C3" s="9">
        <v>-0.024</v>
      </c>
      <c r="D3" s="9">
        <v>0.062</v>
      </c>
      <c r="E3" s="9">
        <v>0.102</v>
      </c>
      <c r="F3" s="9">
        <v>0.12</v>
      </c>
      <c r="G3" s="9">
        <v>0.12</v>
      </c>
      <c r="H3" s="9">
        <v>0.12</v>
      </c>
      <c r="I3" s="9">
        <v>0.12</v>
      </c>
      <c r="J3" s="10">
        <v>0.12</v>
      </c>
    </row>
    <row r="4" ht="14.25" customHeight="1">
      <c r="A4" s="11" t="s">
        <v>12</v>
      </c>
      <c r="B4" s="12">
        <v>142858.62</v>
      </c>
      <c r="C4" s="13" t="str">
        <f>B4*(1-0.024)</f>
        <v>139430.01</v>
      </c>
      <c r="D4" s="13" t="str">
        <f>C4*1.062</f>
        <v>148074.67</v>
      </c>
      <c r="E4" s="13" t="str">
        <f>D4*1.102</f>
        <v>163178.29</v>
      </c>
      <c r="F4" s="13" t="str">
        <f t="shared" ref="F4:J4" si="1">E4*1.12</f>
        <v>182759.69</v>
      </c>
      <c r="G4" s="13" t="str">
        <f t="shared" si="1"/>
        <v>204690.85</v>
      </c>
      <c r="H4" s="13" t="str">
        <f t="shared" si="1"/>
        <v>229253.75</v>
      </c>
      <c r="I4" s="13" t="str">
        <f t="shared" si="1"/>
        <v>256764.20</v>
      </c>
      <c r="J4" s="13" t="str">
        <f t="shared" si="1"/>
        <v>287575.90</v>
      </c>
    </row>
    <row r="5" ht="14.25" customHeight="1">
      <c r="A5" s="14"/>
      <c r="B5" s="14"/>
      <c r="C5" s="14"/>
      <c r="D5" s="14"/>
      <c r="E5" s="14"/>
      <c r="F5" s="14"/>
      <c r="G5" s="14"/>
      <c r="H5" s="14"/>
      <c r="I5" s="14"/>
      <c r="J5" s="14"/>
    </row>
    <row r="6" ht="14.25" customHeight="1">
      <c r="A6" s="15" t="s">
        <v>13</v>
      </c>
      <c r="B6" s="14"/>
      <c r="C6" s="14"/>
      <c r="D6" s="14"/>
      <c r="E6" s="14"/>
      <c r="F6" s="14"/>
      <c r="G6" s="14"/>
      <c r="H6" s="14"/>
      <c r="I6" s="14"/>
      <c r="J6" s="14"/>
    </row>
    <row r="7" ht="14.25" customHeight="1">
      <c r="A7" s="16" t="s">
        <v>14</v>
      </c>
      <c r="B7" s="14"/>
      <c r="C7" s="14"/>
      <c r="D7" s="14"/>
      <c r="E7" s="14"/>
      <c r="F7" s="14"/>
      <c r="G7" s="14"/>
      <c r="H7" s="14"/>
      <c r="I7" s="14"/>
      <c r="J7" s="14"/>
    </row>
    <row r="8" ht="14.25" customHeight="1">
      <c r="A8" s="16" t="s">
        <v>15</v>
      </c>
      <c r="B8" s="14"/>
      <c r="C8" s="14"/>
      <c r="D8" s="14"/>
      <c r="E8" s="14"/>
      <c r="F8" s="14"/>
      <c r="G8" s="14"/>
      <c r="H8" s="14"/>
      <c r="I8" s="14"/>
      <c r="J8" s="14"/>
    </row>
    <row r="9" ht="14.25" customHeight="1">
      <c r="A9" s="16" t="s">
        <v>16</v>
      </c>
      <c r="B9" s="14"/>
      <c r="C9" s="14"/>
      <c r="D9" s="14"/>
      <c r="E9" s="14"/>
      <c r="F9" s="14"/>
      <c r="G9" s="14"/>
      <c r="H9" s="14"/>
      <c r="I9" s="14"/>
      <c r="J9" s="14"/>
    </row>
    <row r="10" ht="14.25" customHeight="1">
      <c r="A10" s="16" t="s">
        <v>17</v>
      </c>
      <c r="B10" s="14"/>
      <c r="C10" s="14"/>
      <c r="D10" s="14"/>
      <c r="E10" s="14"/>
      <c r="F10" s="14"/>
      <c r="G10" s="14"/>
      <c r="H10" s="14"/>
      <c r="I10" s="14"/>
      <c r="J10" s="14"/>
    </row>
    <row r="11" ht="14.25" customHeight="1">
      <c r="A11" s="16" t="s">
        <v>18</v>
      </c>
      <c r="B11" s="14"/>
      <c r="C11" s="14"/>
      <c r="D11" s="14"/>
      <c r="E11" s="14"/>
      <c r="F11" s="14"/>
      <c r="G11" s="14"/>
      <c r="H11" s="14"/>
      <c r="I11" s="14"/>
      <c r="J11" s="14"/>
    </row>
    <row r="12" ht="14.25" customHeight="1">
      <c r="A12" s="16" t="s">
        <v>19</v>
      </c>
      <c r="B12" s="14"/>
      <c r="C12" s="14"/>
      <c r="D12" s="14"/>
      <c r="E12" s="14"/>
      <c r="F12" s="14"/>
      <c r="G12" s="14"/>
      <c r="H12" s="14"/>
      <c r="I12" s="14"/>
      <c r="J12" s="14"/>
    </row>
    <row r="13" ht="14.25" customHeight="1">
      <c r="A13" s="16" t="s">
        <v>20</v>
      </c>
      <c r="B13" s="14"/>
      <c r="C13" s="14"/>
      <c r="D13" s="14"/>
      <c r="E13" s="14"/>
      <c r="F13" s="14"/>
      <c r="G13" s="14"/>
      <c r="H13" s="14"/>
      <c r="I13" s="14"/>
      <c r="J13" s="14"/>
    </row>
    <row r="14" ht="14.25" customHeight="1">
      <c r="A14" s="16" t="s">
        <v>21</v>
      </c>
      <c r="B14" s="14"/>
      <c r="C14" s="14"/>
      <c r="D14" s="14"/>
      <c r="E14" s="14"/>
      <c r="F14" s="14"/>
      <c r="G14" s="14"/>
      <c r="H14" s="14"/>
      <c r="I14" s="14"/>
      <c r="J14" s="14"/>
    </row>
    <row r="15" ht="14.25" customHeight="1">
      <c r="A15" s="16" t="s">
        <v>22</v>
      </c>
      <c r="B15" s="14"/>
      <c r="C15" s="14"/>
      <c r="D15" s="14"/>
      <c r="E15" s="14"/>
      <c r="F15" s="14"/>
      <c r="G15" s="14"/>
      <c r="H15" s="14"/>
      <c r="I15" s="14"/>
      <c r="J15" s="14"/>
    </row>
    <row r="16" ht="14.25" customHeight="1">
      <c r="A16" s="16" t="s">
        <v>23</v>
      </c>
      <c r="B16" s="14"/>
      <c r="C16" s="14"/>
      <c r="D16" s="14"/>
      <c r="E16" s="14"/>
      <c r="F16" s="14"/>
      <c r="G16" s="14"/>
      <c r="H16" s="14"/>
      <c r="I16" s="14"/>
      <c r="J16" s="14"/>
    </row>
    <row r="17" ht="14.25" customHeight="1">
      <c r="A17" s="16" t="s">
        <v>24</v>
      </c>
      <c r="B17" s="14"/>
      <c r="C17" s="14"/>
      <c r="D17" s="14"/>
      <c r="E17" s="14"/>
      <c r="F17" s="14"/>
      <c r="G17" s="14"/>
      <c r="H17" s="14"/>
      <c r="I17" s="14"/>
      <c r="J17" s="14"/>
    </row>
    <row r="18" ht="14.25" customHeight="1">
      <c r="A18" s="16" t="s">
        <v>25</v>
      </c>
      <c r="B18" s="14"/>
      <c r="C18" s="14"/>
      <c r="D18" s="14"/>
      <c r="E18" s="14"/>
      <c r="F18" s="14"/>
      <c r="G18" s="14"/>
      <c r="H18" s="14"/>
      <c r="I18" s="14"/>
      <c r="J18" s="14"/>
    </row>
    <row r="19" ht="14.25" customHeight="1">
      <c r="A19" s="16" t="s">
        <v>26</v>
      </c>
      <c r="B19" s="14"/>
      <c r="C19" s="14"/>
      <c r="D19" s="14"/>
      <c r="E19" s="14"/>
      <c r="F19" s="14"/>
      <c r="G19" s="14"/>
      <c r="H19" s="14"/>
      <c r="I19" s="14"/>
      <c r="J19" s="14"/>
    </row>
    <row r="20" ht="14.25" customHeight="1">
      <c r="A20" s="16" t="s">
        <v>27</v>
      </c>
      <c r="B20" s="14"/>
      <c r="C20" s="14"/>
      <c r="D20" s="14"/>
      <c r="E20" s="14"/>
      <c r="F20" s="14"/>
      <c r="G20" s="14"/>
      <c r="H20" s="14"/>
      <c r="I20" s="14"/>
      <c r="J20" s="14"/>
    </row>
    <row r="21" ht="14.25" customHeight="1">
      <c r="A21" s="16" t="s">
        <v>28</v>
      </c>
      <c r="B21" s="14"/>
      <c r="C21" s="14"/>
      <c r="D21" s="14"/>
      <c r="E21" s="14"/>
      <c r="F21" s="14"/>
      <c r="G21" s="14"/>
      <c r="H21" s="14"/>
      <c r="I21" s="14"/>
      <c r="J21" s="14"/>
    </row>
    <row r="22" ht="14.25" customHeight="1">
      <c r="A22" s="16" t="s">
        <v>29</v>
      </c>
      <c r="B22" s="14"/>
      <c r="C22" s="14"/>
      <c r="D22" s="14"/>
      <c r="E22" s="14"/>
      <c r="F22" s="14"/>
      <c r="G22" s="14"/>
      <c r="H22" s="14"/>
      <c r="I22" s="14"/>
      <c r="J22" s="14"/>
    </row>
    <row r="23" ht="14.25" customHeight="1">
      <c r="A23" s="16" t="s">
        <v>30</v>
      </c>
      <c r="B23" s="14"/>
      <c r="C23" s="14"/>
      <c r="D23" s="14"/>
      <c r="E23" s="14"/>
      <c r="F23" s="14"/>
      <c r="G23" s="14"/>
      <c r="H23" s="14"/>
      <c r="I23" s="14"/>
      <c r="J23" s="14"/>
    </row>
    <row r="24" ht="14.25" customHeight="1">
      <c r="A24" s="16" t="s">
        <v>31</v>
      </c>
      <c r="B24" s="14"/>
      <c r="C24" s="14"/>
      <c r="D24" s="14"/>
      <c r="E24" s="14"/>
      <c r="F24" s="14"/>
      <c r="G24" s="14"/>
      <c r="H24" s="14"/>
      <c r="I24" s="14"/>
      <c r="J24" s="14"/>
    </row>
    <row r="25" ht="14.25" customHeight="1">
      <c r="A25" s="16" t="s">
        <v>32</v>
      </c>
      <c r="B25" s="14"/>
      <c r="C25" s="14"/>
      <c r="D25" s="14"/>
      <c r="E25" s="14"/>
      <c r="F25" s="14"/>
      <c r="G25" s="14"/>
      <c r="H25" s="14"/>
      <c r="I25" s="14"/>
      <c r="J25" s="14"/>
    </row>
    <row r="26" ht="14.25" customHeight="1">
      <c r="A26" s="16" t="s">
        <v>33</v>
      </c>
      <c r="B26" s="14"/>
      <c r="C26" s="14"/>
      <c r="D26" s="14"/>
      <c r="E26" s="14"/>
      <c r="F26" s="14"/>
      <c r="G26" s="14"/>
      <c r="H26" s="14"/>
      <c r="I26" s="14"/>
      <c r="J26" s="14"/>
    </row>
    <row r="27" ht="14.25" customHeight="1">
      <c r="A27" s="16" t="s">
        <v>34</v>
      </c>
      <c r="B27" s="14"/>
      <c r="C27" s="14"/>
      <c r="D27" s="14"/>
      <c r="E27" s="14"/>
      <c r="F27" s="14"/>
      <c r="G27" s="14"/>
      <c r="H27" s="14"/>
      <c r="I27" s="14"/>
      <c r="J27" s="14"/>
    </row>
    <row r="28" ht="14.25" customHeight="1">
      <c r="A28" s="16" t="s">
        <v>35</v>
      </c>
      <c r="B28" s="14"/>
      <c r="C28" s="14"/>
      <c r="D28" s="14"/>
      <c r="E28" s="14"/>
      <c r="F28" s="14"/>
      <c r="G28" s="14"/>
      <c r="H28" s="14"/>
      <c r="I28" s="14"/>
      <c r="J28" s="14"/>
    </row>
    <row r="29" ht="14.25" customHeight="1">
      <c r="A29" s="16" t="s">
        <v>36</v>
      </c>
      <c r="B29" s="14"/>
      <c r="C29" s="14"/>
      <c r="D29" s="14"/>
      <c r="E29" s="14"/>
      <c r="F29" s="14"/>
      <c r="G29" s="14"/>
      <c r="H29" s="14"/>
      <c r="I29" s="14"/>
      <c r="J29" s="14"/>
    </row>
    <row r="30" ht="14.25" customHeight="1">
      <c r="A30" s="17"/>
      <c r="B30" s="14"/>
      <c r="C30" s="14"/>
      <c r="D30" s="14"/>
      <c r="E30" s="14"/>
      <c r="F30" s="14"/>
      <c r="G30" s="14"/>
      <c r="H30" s="14"/>
      <c r="I30" s="14"/>
      <c r="J30" s="14"/>
    </row>
    <row r="31" ht="14.25" customHeight="1">
      <c r="A31" s="17"/>
      <c r="B31" s="14"/>
      <c r="C31" s="14"/>
      <c r="D31" s="14"/>
      <c r="E31" s="14"/>
      <c r="F31" s="14"/>
      <c r="G31" s="14"/>
      <c r="H31" s="14"/>
      <c r="I31" s="14"/>
      <c r="J31" s="14"/>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1">
    <mergeCell ref="A1:J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3" width="16.43"/>
    <col customWidth="1" min="4" max="9" width="13.43"/>
    <col customWidth="1" min="10" max="10" width="13.57"/>
    <col customWidth="1" min="11" max="11" width="37.14"/>
    <col customWidth="1" min="12" max="12" width="10.86"/>
  </cols>
  <sheetData>
    <row r="1" ht="18.0" customHeight="1">
      <c r="A1" s="18" t="s">
        <v>37</v>
      </c>
      <c r="B1" s="19"/>
      <c r="C1" s="19"/>
      <c r="D1" s="19"/>
      <c r="E1" s="19"/>
      <c r="F1" s="19"/>
      <c r="G1" s="19"/>
      <c r="H1" s="19"/>
      <c r="I1" s="19"/>
      <c r="J1" s="20"/>
      <c r="K1" s="21"/>
      <c r="L1" s="22"/>
    </row>
    <row r="2">
      <c r="A2" s="6" t="s">
        <v>1</v>
      </c>
      <c r="B2" s="5" t="s">
        <v>2</v>
      </c>
      <c r="C2" s="6" t="s">
        <v>3</v>
      </c>
      <c r="D2" s="6" t="s">
        <v>4</v>
      </c>
      <c r="E2" s="6" t="s">
        <v>5</v>
      </c>
      <c r="F2" s="6" t="s">
        <v>6</v>
      </c>
      <c r="G2" s="6" t="s">
        <v>7</v>
      </c>
      <c r="H2" s="6" t="s">
        <v>8</v>
      </c>
      <c r="I2" s="6" t="s">
        <v>9</v>
      </c>
      <c r="J2" s="6" t="s">
        <v>10</v>
      </c>
      <c r="K2" s="23"/>
      <c r="L2" s="24" t="s">
        <v>38</v>
      </c>
    </row>
    <row r="3">
      <c r="A3" s="6" t="s">
        <v>12</v>
      </c>
      <c r="B3" s="5">
        <v>142858.62</v>
      </c>
      <c r="C3" s="25" t="str">
        <f>B3*(1-0.024)</f>
        <v>139430.01</v>
      </c>
      <c r="D3" s="25" t="str">
        <f>C3*1.062</f>
        <v>148074.67</v>
      </c>
      <c r="E3" s="25" t="str">
        <f>D3*1.102</f>
        <v>163178.29</v>
      </c>
      <c r="F3" s="25" t="str">
        <f t="shared" ref="F3:J3" si="1">E3*1.12</f>
        <v>182759.69</v>
      </c>
      <c r="G3" s="25" t="str">
        <f t="shared" si="1"/>
        <v>204690.85</v>
      </c>
      <c r="H3" s="25" t="str">
        <f t="shared" si="1"/>
        <v>229253.75</v>
      </c>
      <c r="I3" s="25" t="str">
        <f t="shared" si="1"/>
        <v>256764.20</v>
      </c>
      <c r="J3" s="25" t="str">
        <f t="shared" si="1"/>
        <v>287575.90</v>
      </c>
      <c r="K3" s="26"/>
      <c r="L3" s="24" t="s">
        <v>39</v>
      </c>
    </row>
    <row r="4">
      <c r="A4" s="27" t="s">
        <v>40</v>
      </c>
      <c r="B4" s="27">
        <v>977.99</v>
      </c>
      <c r="C4" s="28" t="str">
        <f t="shared" ref="C4:J4" si="2">(0.73399/100)*C3</f>
        <v>1023.402353</v>
      </c>
      <c r="D4" s="28" t="str">
        <f t="shared" si="2"/>
        <v>1086.853299</v>
      </c>
      <c r="E4" s="28" t="str">
        <f t="shared" si="2"/>
        <v>1197.712336</v>
      </c>
      <c r="F4" s="28" t="str">
        <f t="shared" si="2"/>
        <v>1341.437816</v>
      </c>
      <c r="G4" s="28" t="str">
        <f t="shared" si="2"/>
        <v>1502.410354</v>
      </c>
      <c r="H4" s="28" t="str">
        <f t="shared" si="2"/>
        <v>1682.699596</v>
      </c>
      <c r="I4" s="28" t="str">
        <f t="shared" si="2"/>
        <v>1884.623548</v>
      </c>
      <c r="J4" s="28" t="str">
        <f t="shared" si="2"/>
        <v>2110.778374</v>
      </c>
      <c r="K4" s="22"/>
      <c r="L4" s="24" t="s">
        <v>41</v>
      </c>
    </row>
    <row r="5">
      <c r="A5" s="27" t="s">
        <v>42</v>
      </c>
      <c r="B5" s="27">
        <v>3474.63</v>
      </c>
      <c r="C5" s="28">
        <v>0.0</v>
      </c>
      <c r="D5" s="28">
        <v>0.0</v>
      </c>
      <c r="E5" s="28" t="str">
        <f t="shared" ref="E5:J5" si="3">(16.43/100)*(E3-D3)</f>
        <v>2481.524231</v>
      </c>
      <c r="F5" s="28" t="str">
        <f t="shared" si="3"/>
        <v>3217.223179</v>
      </c>
      <c r="G5" s="28" t="str">
        <f t="shared" si="3"/>
        <v>3603.28996</v>
      </c>
      <c r="H5" s="28" t="str">
        <f t="shared" si="3"/>
        <v>4035.684756</v>
      </c>
      <c r="I5" s="28" t="str">
        <f t="shared" si="3"/>
        <v>4519.966926</v>
      </c>
      <c r="J5" s="28" t="str">
        <f t="shared" si="3"/>
        <v>5062.362958</v>
      </c>
      <c r="K5" s="22"/>
      <c r="L5" s="24" t="s">
        <v>43</v>
      </c>
    </row>
    <row r="6">
      <c r="A6" s="27" t="s">
        <v>44</v>
      </c>
      <c r="B6" s="27">
        <v>1333.57</v>
      </c>
      <c r="C6" s="28" t="str">
        <f t="shared" ref="C6:J6" si="4">0.1051*13173.03</f>
        <v>1384.485453</v>
      </c>
      <c r="D6" s="28" t="str">
        <f t="shared" si="4"/>
        <v>1384.485453</v>
      </c>
      <c r="E6" s="28" t="str">
        <f t="shared" si="4"/>
        <v>1384.485453</v>
      </c>
      <c r="F6" s="28" t="str">
        <f t="shared" si="4"/>
        <v>1384.485453</v>
      </c>
      <c r="G6" s="28" t="str">
        <f t="shared" si="4"/>
        <v>1384.485453</v>
      </c>
      <c r="H6" s="28" t="str">
        <f t="shared" si="4"/>
        <v>1384.485453</v>
      </c>
      <c r="I6" s="28" t="str">
        <f t="shared" si="4"/>
        <v>1384.485453</v>
      </c>
      <c r="J6" s="28" t="str">
        <f t="shared" si="4"/>
        <v>1384.485453</v>
      </c>
      <c r="K6" s="22"/>
      <c r="L6" s="24" t="s">
        <v>45</v>
      </c>
    </row>
    <row r="7">
      <c r="A7" s="27" t="s">
        <v>46</v>
      </c>
      <c r="B7" s="27" t="str">
        <f t="shared" ref="B7:J7" si="5">B4+B5-B6</f>
        <v>3119.05</v>
      </c>
      <c r="C7" s="28" t="str">
        <f t="shared" si="5"/>
        <v>-361.0830997</v>
      </c>
      <c r="D7" s="28" t="str">
        <f t="shared" si="5"/>
        <v>-297.6321538</v>
      </c>
      <c r="E7" s="28" t="str">
        <f t="shared" si="5"/>
        <v>2294.751113</v>
      </c>
      <c r="F7" s="28" t="str">
        <f t="shared" si="5"/>
        <v>3174.175542</v>
      </c>
      <c r="G7" s="28" t="str">
        <f t="shared" si="5"/>
        <v>3721.214861</v>
      </c>
      <c r="H7" s="28" t="str">
        <f t="shared" si="5"/>
        <v>4333.898899</v>
      </c>
      <c r="I7" s="28" t="str">
        <f t="shared" si="5"/>
        <v>5020.105021</v>
      </c>
      <c r="J7" s="28" t="str">
        <f t="shared" si="5"/>
        <v>5788.655878</v>
      </c>
      <c r="K7" s="22"/>
      <c r="L7" s="24" t="s">
        <v>47</v>
      </c>
    </row>
    <row r="8">
      <c r="A8" s="22"/>
      <c r="B8" s="22"/>
      <c r="C8" s="22"/>
      <c r="D8" s="22"/>
      <c r="E8" s="22"/>
      <c r="F8" s="22"/>
      <c r="G8" s="22"/>
      <c r="H8" s="22"/>
      <c r="I8" s="22"/>
      <c r="J8" s="22"/>
      <c r="K8" s="22"/>
      <c r="L8" s="24" t="s">
        <v>48</v>
      </c>
    </row>
    <row r="9">
      <c r="A9" s="15" t="s">
        <v>13</v>
      </c>
      <c r="B9" s="22"/>
      <c r="C9" s="22"/>
      <c r="D9" s="22"/>
      <c r="E9" s="22"/>
      <c r="F9" s="22"/>
      <c r="G9" s="22"/>
      <c r="H9" s="22"/>
      <c r="I9" s="22"/>
      <c r="J9" s="22"/>
      <c r="K9" s="22"/>
      <c r="L9" s="24" t="s">
        <v>49</v>
      </c>
    </row>
    <row r="10">
      <c r="A10" s="24" t="s">
        <v>50</v>
      </c>
      <c r="B10" s="22"/>
      <c r="C10" s="22"/>
      <c r="D10" s="22"/>
      <c r="E10" s="22"/>
      <c r="F10" s="22"/>
      <c r="G10" s="22"/>
      <c r="H10" s="22"/>
      <c r="I10" s="22"/>
      <c r="J10" s="22"/>
      <c r="K10" s="22"/>
      <c r="L10" s="22"/>
    </row>
    <row r="11">
      <c r="A11" s="22"/>
      <c r="B11" s="22"/>
      <c r="C11" s="22"/>
      <c r="D11" s="22"/>
      <c r="E11" s="22"/>
      <c r="F11" s="22"/>
      <c r="G11" s="22"/>
      <c r="H11" s="22"/>
      <c r="I11" s="22"/>
      <c r="J11" s="22"/>
      <c r="K11" s="22"/>
      <c r="L11" s="29"/>
    </row>
    <row r="12">
      <c r="A12" s="30" t="s">
        <v>1</v>
      </c>
      <c r="B12" s="30">
        <v>2015.0</v>
      </c>
      <c r="C12" s="30">
        <v>2016.0</v>
      </c>
      <c r="D12" s="30">
        <v>2017.0</v>
      </c>
      <c r="E12" s="30">
        <v>2018.0</v>
      </c>
      <c r="F12" s="30">
        <v>2019.0</v>
      </c>
      <c r="G12" s="31"/>
      <c r="H12" s="31"/>
      <c r="I12" s="22"/>
      <c r="J12" s="22"/>
      <c r="K12" s="22"/>
      <c r="L12" s="29"/>
    </row>
    <row r="13">
      <c r="A13" s="30" t="s">
        <v>12</v>
      </c>
      <c r="B13" s="31">
        <v>92004.58</v>
      </c>
      <c r="C13" s="31">
        <v>102631.69</v>
      </c>
      <c r="D13" s="31">
        <v>110011.0</v>
      </c>
      <c r="E13" s="31">
        <v>119862.1</v>
      </c>
      <c r="F13" s="31">
        <v>141007.09</v>
      </c>
      <c r="G13" s="31"/>
      <c r="H13" s="31"/>
      <c r="I13" s="22"/>
      <c r="J13" s="22"/>
      <c r="K13" s="22"/>
      <c r="L13" s="22"/>
    </row>
    <row r="14">
      <c r="A14" s="32" t="s">
        <v>51</v>
      </c>
      <c r="B14" s="31">
        <v>751.5</v>
      </c>
      <c r="C14" s="31">
        <v>715.19</v>
      </c>
      <c r="D14" s="31">
        <v>818.06</v>
      </c>
      <c r="E14" s="31">
        <v>861.92</v>
      </c>
      <c r="F14" s="31">
        <v>977.99</v>
      </c>
      <c r="G14" s="31"/>
      <c r="H14" s="31"/>
      <c r="I14" s="22"/>
      <c r="J14" s="22"/>
      <c r="K14" s="22"/>
      <c r="L14" s="22"/>
    </row>
    <row r="15">
      <c r="A15" s="32" t="s">
        <v>52</v>
      </c>
      <c r="B15" s="31" t="str">
        <f t="shared" ref="B15:F15" si="6">100*B14/B13</f>
        <v>0.8168071633</v>
      </c>
      <c r="C15" s="31" t="str">
        <f t="shared" si="6"/>
        <v>0.6968510408</v>
      </c>
      <c r="D15" s="31" t="str">
        <f t="shared" si="6"/>
        <v>0.7436165474</v>
      </c>
      <c r="E15" s="31" t="str">
        <f t="shared" si="6"/>
        <v>0.7190930244</v>
      </c>
      <c r="F15" s="31" t="str">
        <f t="shared" si="6"/>
        <v>0.6935750536</v>
      </c>
      <c r="G15" s="31"/>
      <c r="H15" s="31" t="str">
        <f>AVERAGE(B15:F15)</f>
        <v>0.7339885659</v>
      </c>
      <c r="I15" s="22"/>
      <c r="J15" s="22"/>
      <c r="K15" s="22"/>
      <c r="L15" s="22"/>
    </row>
    <row r="16">
      <c r="A16" s="32" t="s">
        <v>53</v>
      </c>
      <c r="B16" s="31">
        <v>18821.58</v>
      </c>
      <c r="C16" s="31">
        <v>17385.08</v>
      </c>
      <c r="D16" s="31">
        <v>13360.85</v>
      </c>
      <c r="E16" s="31">
        <v>12785.11</v>
      </c>
      <c r="F16" s="31">
        <v>13373.12</v>
      </c>
      <c r="G16" s="31"/>
      <c r="H16" s="31"/>
      <c r="I16" s="22"/>
      <c r="J16" s="22"/>
      <c r="K16" s="22"/>
      <c r="L16" s="22"/>
    </row>
    <row r="17">
      <c r="A17" s="32" t="s">
        <v>54</v>
      </c>
      <c r="B17" s="31">
        <v>1560.27</v>
      </c>
      <c r="C17" s="31">
        <v>1394.87</v>
      </c>
      <c r="D17" s="31">
        <v>1378.21</v>
      </c>
      <c r="E17" s="31">
        <v>1438.24</v>
      </c>
      <c r="F17" s="31">
        <v>1333.57</v>
      </c>
      <c r="G17" s="31"/>
      <c r="H17" s="31"/>
      <c r="I17" s="22"/>
      <c r="J17" s="22"/>
      <c r="K17" s="22"/>
      <c r="L17" s="22"/>
    </row>
    <row r="18">
      <c r="A18" s="32" t="s">
        <v>55</v>
      </c>
      <c r="B18" s="31">
        <v>8.289792887</v>
      </c>
      <c r="C18" s="31">
        <v>8.023374066</v>
      </c>
      <c r="D18" s="31">
        <v>10.31528683</v>
      </c>
      <c r="E18" s="31">
        <v>11.24933614</v>
      </c>
      <c r="F18" s="31">
        <v>9.972018497</v>
      </c>
      <c r="G18" s="31"/>
      <c r="H18" s="31" t="str">
        <f>AVERAGE(D18:F18)</f>
        <v>10.51221382</v>
      </c>
      <c r="I18" s="22"/>
      <c r="J18" s="22"/>
      <c r="K18" s="22"/>
      <c r="L18" s="22"/>
    </row>
    <row r="19">
      <c r="A19" s="30" t="s">
        <v>42</v>
      </c>
      <c r="B19" s="31">
        <v>6771.39</v>
      </c>
      <c r="C19" s="31">
        <v>5058.22</v>
      </c>
      <c r="D19" s="31">
        <v>2822.38</v>
      </c>
      <c r="E19" s="31">
        <v>2015.04</v>
      </c>
      <c r="F19" s="31">
        <v>3474.63</v>
      </c>
      <c r="G19" s="31"/>
      <c r="H19" s="31"/>
      <c r="I19" s="22"/>
      <c r="J19" s="22"/>
      <c r="K19" s="22"/>
      <c r="L19" s="22"/>
    </row>
    <row r="20" ht="50.25" customHeight="1">
      <c r="A20" s="32" t="s">
        <v>56</v>
      </c>
      <c r="B20" s="31" t="s">
        <v>57</v>
      </c>
      <c r="C20" s="31" t="str">
        <f t="shared" ref="C20:F20" si="7">100*C19/(C13-B13)</f>
        <v>47.5973242</v>
      </c>
      <c r="D20" s="31" t="str">
        <f t="shared" si="7"/>
        <v>38.24720739</v>
      </c>
      <c r="E20" s="31" t="str">
        <f t="shared" si="7"/>
        <v>20.45497457</v>
      </c>
      <c r="F20" s="31" t="str">
        <f t="shared" si="7"/>
        <v>16.43240314</v>
      </c>
      <c r="G20" s="31"/>
      <c r="H20" s="31"/>
      <c r="I20" s="22"/>
      <c r="J20" s="22"/>
      <c r="K20" s="22"/>
      <c r="L20" s="22"/>
    </row>
    <row r="21">
      <c r="A21" s="22"/>
      <c r="B21" s="22"/>
      <c r="C21" s="22"/>
      <c r="D21" s="22"/>
      <c r="E21" s="22"/>
      <c r="F21" s="22"/>
      <c r="G21" s="22"/>
      <c r="H21" s="22"/>
      <c r="I21" s="22"/>
      <c r="J21" s="22"/>
      <c r="K21" s="22"/>
      <c r="L21" s="22"/>
    </row>
    <row r="22">
      <c r="A22" s="24" t="s">
        <v>38</v>
      </c>
      <c r="B22" s="22"/>
      <c r="C22" s="22"/>
      <c r="D22" s="22"/>
      <c r="E22" s="22"/>
      <c r="F22" s="22"/>
      <c r="G22" s="22"/>
      <c r="H22" s="22"/>
      <c r="I22" s="22"/>
      <c r="J22" s="22"/>
      <c r="K22" s="22"/>
      <c r="L22" s="22"/>
    </row>
    <row r="23">
      <c r="A23" s="24" t="s">
        <v>58</v>
      </c>
      <c r="B23" s="22"/>
      <c r="C23" s="22"/>
      <c r="D23" s="22"/>
      <c r="E23" s="22"/>
      <c r="F23" s="22"/>
      <c r="G23" s="22"/>
      <c r="H23" s="22"/>
      <c r="I23" s="22"/>
      <c r="J23" s="22"/>
      <c r="K23" s="22"/>
      <c r="L23" s="24"/>
    </row>
    <row r="24">
      <c r="A24" s="24" t="s">
        <v>39</v>
      </c>
      <c r="B24" s="22"/>
      <c r="C24" s="22"/>
      <c r="D24" s="22"/>
      <c r="E24" s="22"/>
      <c r="F24" s="22"/>
      <c r="G24" s="22"/>
      <c r="H24" s="22"/>
      <c r="I24" s="22"/>
      <c r="J24" s="22"/>
      <c r="K24" s="22"/>
      <c r="L24" s="22"/>
    </row>
    <row r="25">
      <c r="A25" s="24" t="s">
        <v>41</v>
      </c>
      <c r="B25" s="22"/>
      <c r="C25" s="22"/>
      <c r="D25" s="22"/>
      <c r="E25" s="22"/>
      <c r="F25" s="22"/>
      <c r="G25" s="22"/>
      <c r="H25" s="22"/>
      <c r="I25" s="22"/>
      <c r="J25" s="22"/>
      <c r="K25" s="22"/>
      <c r="L25" s="22"/>
    </row>
    <row r="26">
      <c r="A26" s="24" t="s">
        <v>43</v>
      </c>
      <c r="B26" s="22"/>
      <c r="C26" s="22"/>
      <c r="D26" s="22"/>
      <c r="E26" s="22"/>
      <c r="F26" s="22"/>
      <c r="G26" s="22"/>
      <c r="H26" s="22"/>
      <c r="I26" s="22"/>
      <c r="J26" s="22"/>
      <c r="K26" s="22"/>
      <c r="L26" s="22"/>
    </row>
    <row r="27">
      <c r="A27" s="24" t="s">
        <v>45</v>
      </c>
      <c r="B27" s="22"/>
      <c r="C27" s="22"/>
      <c r="D27" s="22"/>
      <c r="E27" s="22"/>
      <c r="F27" s="22"/>
      <c r="G27" s="22"/>
      <c r="H27" s="22"/>
      <c r="I27" s="22"/>
      <c r="J27" s="22"/>
      <c r="K27" s="22"/>
      <c r="L27" s="22"/>
    </row>
    <row r="28">
      <c r="A28" s="24" t="s">
        <v>47</v>
      </c>
      <c r="B28" s="22"/>
      <c r="C28" s="22"/>
      <c r="D28" s="22"/>
      <c r="E28" s="22"/>
      <c r="F28" s="22"/>
      <c r="G28" s="22"/>
      <c r="H28" s="22"/>
      <c r="I28" s="22"/>
      <c r="J28" s="22"/>
      <c r="K28" s="22"/>
      <c r="L28" s="22"/>
    </row>
    <row r="29">
      <c r="A29" s="24" t="s">
        <v>48</v>
      </c>
      <c r="B29" s="22"/>
      <c r="C29" s="22"/>
      <c r="D29" s="22"/>
      <c r="E29" s="22"/>
      <c r="F29" s="22"/>
      <c r="G29" s="22"/>
      <c r="H29" s="22"/>
      <c r="I29" s="22"/>
      <c r="J29" s="22"/>
      <c r="K29" s="22"/>
      <c r="L29" s="24"/>
    </row>
    <row r="30">
      <c r="A30" s="24" t="s">
        <v>49</v>
      </c>
      <c r="B30" s="22"/>
      <c r="C30" s="22"/>
      <c r="D30" s="22"/>
      <c r="E30" s="22"/>
      <c r="F30" s="22"/>
      <c r="G30" s="22"/>
      <c r="H30" s="22"/>
      <c r="I30" s="22"/>
      <c r="J30" s="22"/>
      <c r="K30" s="22"/>
      <c r="L30" s="24"/>
    </row>
    <row r="31">
      <c r="A31" s="24" t="s">
        <v>59</v>
      </c>
      <c r="B31" s="22"/>
      <c r="C31" s="22"/>
      <c r="D31" s="22"/>
      <c r="E31" s="22"/>
      <c r="F31" s="22"/>
      <c r="G31" s="22"/>
      <c r="H31" s="22"/>
      <c r="I31" s="22"/>
      <c r="J31" s="22"/>
      <c r="K31" s="22"/>
      <c r="L31" s="24"/>
    </row>
    <row r="32">
      <c r="A32" s="24" t="s">
        <v>60</v>
      </c>
      <c r="B32" s="22"/>
      <c r="C32" s="22"/>
      <c r="D32" s="22"/>
      <c r="E32" s="22"/>
      <c r="F32" s="22"/>
      <c r="G32" s="22"/>
      <c r="H32" s="22"/>
      <c r="I32" s="22"/>
      <c r="J32" s="22"/>
      <c r="K32" s="22"/>
      <c r="L32" s="24"/>
    </row>
    <row r="33">
      <c r="A33" s="24" t="s">
        <v>61</v>
      </c>
      <c r="B33" s="22"/>
      <c r="C33" s="22"/>
      <c r="D33" s="22"/>
      <c r="E33" s="22"/>
      <c r="F33" s="22"/>
      <c r="G33" s="22"/>
      <c r="H33" s="22"/>
      <c r="I33" s="22"/>
      <c r="J33" s="22"/>
      <c r="K33" s="22"/>
      <c r="L33" s="24"/>
    </row>
    <row r="34">
      <c r="A34" s="24" t="s">
        <v>62</v>
      </c>
      <c r="B34" s="22"/>
      <c r="C34" s="22"/>
      <c r="D34" s="22"/>
      <c r="E34" s="22"/>
      <c r="F34" s="22"/>
      <c r="G34" s="22"/>
      <c r="H34" s="22"/>
      <c r="I34" s="22"/>
      <c r="J34" s="22"/>
      <c r="K34" s="22"/>
      <c r="L34" s="22"/>
    </row>
    <row r="35">
      <c r="A35" s="24" t="s">
        <v>63</v>
      </c>
      <c r="B35" s="22"/>
      <c r="C35" s="22"/>
      <c r="D35" s="22"/>
      <c r="E35" s="22"/>
      <c r="F35" s="22"/>
      <c r="G35" s="22"/>
      <c r="H35" s="22"/>
      <c r="I35" s="22"/>
      <c r="J35" s="22"/>
      <c r="K35" s="22"/>
      <c r="L35" s="22"/>
    </row>
    <row r="36">
      <c r="A36" s="22"/>
      <c r="B36" s="22"/>
      <c r="C36" s="22"/>
      <c r="D36" s="22"/>
      <c r="E36" s="22"/>
      <c r="F36" s="22"/>
      <c r="G36" s="22"/>
      <c r="H36" s="22"/>
      <c r="I36" s="22"/>
      <c r="J36" s="22"/>
      <c r="K36" s="22"/>
      <c r="L36" s="22"/>
    </row>
    <row r="37">
      <c r="A37" s="22"/>
      <c r="B37" s="22"/>
      <c r="C37" s="22"/>
      <c r="D37" s="22"/>
      <c r="E37" s="22"/>
      <c r="F37" s="22"/>
      <c r="G37" s="22"/>
      <c r="H37" s="22"/>
      <c r="I37" s="22"/>
      <c r="J37" s="22"/>
      <c r="K37" s="22"/>
      <c r="L37" s="22"/>
    </row>
    <row r="38">
      <c r="A38" s="22"/>
      <c r="B38" s="22"/>
      <c r="C38" s="22"/>
      <c r="D38" s="22"/>
      <c r="E38" s="22"/>
      <c r="F38" s="22"/>
      <c r="G38" s="22"/>
      <c r="H38" s="22"/>
      <c r="I38" s="22"/>
      <c r="J38" s="22"/>
      <c r="K38" s="22"/>
      <c r="L38" s="22"/>
    </row>
    <row r="39">
      <c r="A39" s="22"/>
      <c r="B39" s="22"/>
      <c r="C39" s="22"/>
      <c r="D39" s="22"/>
      <c r="E39" s="22"/>
      <c r="F39" s="22"/>
      <c r="G39" s="22"/>
      <c r="H39" s="22"/>
      <c r="I39" s="22"/>
      <c r="J39" s="22"/>
      <c r="K39" s="22"/>
      <c r="L39" s="22"/>
    </row>
    <row r="40">
      <c r="A40" s="22"/>
      <c r="B40" s="22"/>
      <c r="C40" s="22"/>
      <c r="D40" s="22"/>
      <c r="E40" s="22"/>
      <c r="F40" s="22"/>
      <c r="G40" s="22"/>
      <c r="H40" s="22"/>
      <c r="I40" s="22"/>
      <c r="J40" s="22"/>
      <c r="K40" s="22"/>
      <c r="L40" s="22"/>
    </row>
    <row r="41">
      <c r="A41" s="22"/>
      <c r="B41" s="22"/>
      <c r="C41" s="22"/>
      <c r="D41" s="22"/>
      <c r="E41" s="22"/>
      <c r="F41" s="22"/>
      <c r="G41" s="22"/>
      <c r="H41" s="22"/>
      <c r="I41" s="22"/>
      <c r="J41" s="22"/>
      <c r="K41" s="22"/>
      <c r="L41" s="22"/>
    </row>
    <row r="42">
      <c r="A42" s="22"/>
      <c r="B42" s="22"/>
      <c r="C42" s="22"/>
      <c r="D42" s="22"/>
      <c r="E42" s="22"/>
      <c r="F42" s="22"/>
      <c r="G42" s="22"/>
      <c r="H42" s="22"/>
      <c r="I42" s="22"/>
      <c r="J42" s="22"/>
      <c r="K42" s="22"/>
      <c r="L42" s="22"/>
    </row>
    <row r="43">
      <c r="A43" s="22"/>
      <c r="B43" s="22"/>
      <c r="C43" s="22"/>
      <c r="D43" s="22"/>
      <c r="E43" s="22"/>
      <c r="F43" s="22"/>
      <c r="G43" s="22"/>
      <c r="H43" s="22"/>
      <c r="I43" s="22"/>
      <c r="J43" s="22"/>
      <c r="K43" s="22"/>
      <c r="L43" s="22"/>
    </row>
    <row r="44">
      <c r="A44" s="22"/>
      <c r="B44" s="22"/>
      <c r="C44" s="22"/>
      <c r="D44" s="22"/>
      <c r="E44" s="22"/>
      <c r="F44" s="22"/>
      <c r="G44" s="22"/>
      <c r="H44" s="22"/>
      <c r="I44" s="22"/>
      <c r="J44" s="22"/>
      <c r="K44" s="22"/>
      <c r="L44" s="22"/>
    </row>
    <row r="45">
      <c r="A45" s="22"/>
      <c r="B45" s="22"/>
      <c r="C45" s="22"/>
      <c r="D45" s="22"/>
      <c r="E45" s="22"/>
      <c r="F45" s="22"/>
      <c r="G45" s="22"/>
      <c r="H45" s="22"/>
      <c r="I45" s="22"/>
      <c r="J45" s="22"/>
      <c r="K45" s="22"/>
      <c r="L45" s="22"/>
    </row>
    <row r="46">
      <c r="A46" s="22"/>
      <c r="B46" s="22"/>
      <c r="C46" s="22"/>
      <c r="D46" s="22"/>
      <c r="E46" s="22"/>
      <c r="F46" s="22"/>
      <c r="G46" s="22"/>
      <c r="H46" s="22"/>
      <c r="I46" s="22"/>
      <c r="J46" s="22"/>
      <c r="K46" s="22"/>
      <c r="L46" s="22"/>
    </row>
    <row r="47">
      <c r="A47" s="22"/>
      <c r="B47" s="22"/>
      <c r="C47" s="22"/>
      <c r="D47" s="22"/>
      <c r="E47" s="22"/>
      <c r="F47" s="22"/>
      <c r="G47" s="22"/>
      <c r="H47" s="22"/>
      <c r="I47" s="22"/>
      <c r="J47" s="22"/>
      <c r="K47" s="22"/>
      <c r="L47" s="22"/>
    </row>
    <row r="48">
      <c r="A48" s="22"/>
      <c r="B48" s="22"/>
      <c r="C48" s="22"/>
      <c r="D48" s="22"/>
      <c r="E48" s="22"/>
      <c r="F48" s="22"/>
      <c r="G48" s="22"/>
      <c r="H48" s="22"/>
      <c r="I48" s="22"/>
      <c r="J48" s="22"/>
      <c r="K48" s="22"/>
      <c r="L48" s="22"/>
    </row>
    <row r="49">
      <c r="A49" s="22"/>
      <c r="B49" s="22"/>
      <c r="C49" s="22"/>
      <c r="D49" s="22"/>
      <c r="E49" s="22"/>
      <c r="F49" s="22"/>
      <c r="G49" s="22"/>
      <c r="H49" s="22"/>
      <c r="I49" s="22"/>
      <c r="J49" s="22"/>
      <c r="K49" s="22"/>
      <c r="L49" s="22"/>
    </row>
    <row r="50">
      <c r="A50" s="22"/>
      <c r="B50" s="22"/>
      <c r="C50" s="22"/>
      <c r="D50" s="22"/>
      <c r="E50" s="22"/>
      <c r="F50" s="22"/>
      <c r="G50" s="22"/>
      <c r="H50" s="22"/>
      <c r="I50" s="22"/>
      <c r="J50" s="22"/>
      <c r="K50" s="22"/>
      <c r="L50" s="22"/>
    </row>
    <row r="51">
      <c r="A51" s="22"/>
      <c r="B51" s="22"/>
      <c r="C51" s="22"/>
      <c r="D51" s="22"/>
      <c r="E51" s="22"/>
      <c r="F51" s="22"/>
      <c r="G51" s="22"/>
      <c r="H51" s="22"/>
      <c r="I51" s="22"/>
      <c r="J51" s="22"/>
      <c r="K51" s="22"/>
      <c r="L51" s="22"/>
    </row>
    <row r="52">
      <c r="A52" s="22"/>
      <c r="B52" s="22"/>
      <c r="C52" s="22"/>
      <c r="D52" s="22"/>
      <c r="E52" s="22"/>
      <c r="F52" s="22"/>
      <c r="G52" s="22"/>
      <c r="H52" s="22"/>
      <c r="I52" s="22"/>
      <c r="J52" s="22"/>
      <c r="K52" s="22"/>
      <c r="L52" s="22"/>
    </row>
    <row r="53">
      <c r="A53" s="22"/>
      <c r="B53" s="22"/>
      <c r="C53" s="22"/>
      <c r="D53" s="22"/>
      <c r="E53" s="22"/>
      <c r="F53" s="22"/>
      <c r="G53" s="22"/>
      <c r="H53" s="22"/>
      <c r="I53" s="22"/>
      <c r="J53" s="22"/>
      <c r="K53" s="22"/>
      <c r="L53" s="22"/>
    </row>
    <row r="54">
      <c r="A54" s="22"/>
      <c r="B54" s="22"/>
      <c r="C54" s="22"/>
      <c r="D54" s="22"/>
      <c r="E54" s="22"/>
      <c r="F54" s="22"/>
      <c r="G54" s="22"/>
      <c r="H54" s="22"/>
      <c r="I54" s="22"/>
      <c r="J54" s="22"/>
      <c r="K54" s="22"/>
      <c r="L54" s="22"/>
    </row>
    <row r="55">
      <c r="A55" s="22"/>
      <c r="B55" s="22"/>
      <c r="C55" s="22"/>
      <c r="D55" s="22"/>
      <c r="E55" s="22"/>
      <c r="F55" s="22"/>
      <c r="G55" s="22"/>
      <c r="H55" s="22"/>
      <c r="I55" s="22"/>
      <c r="J55" s="22"/>
      <c r="K55" s="22"/>
      <c r="L55" s="22"/>
    </row>
    <row r="56">
      <c r="A56" s="22"/>
      <c r="B56" s="22"/>
      <c r="C56" s="22"/>
      <c r="D56" s="22"/>
      <c r="E56" s="22"/>
      <c r="F56" s="22"/>
      <c r="G56" s="22"/>
      <c r="H56" s="22"/>
      <c r="I56" s="22"/>
      <c r="J56" s="22"/>
      <c r="K56" s="22"/>
      <c r="L56" s="22"/>
    </row>
    <row r="57">
      <c r="A57" s="22"/>
      <c r="B57" s="22"/>
      <c r="C57" s="22"/>
      <c r="D57" s="22"/>
      <c r="E57" s="22"/>
      <c r="F57" s="22"/>
      <c r="G57" s="22"/>
      <c r="H57" s="22"/>
      <c r="I57" s="22"/>
      <c r="J57" s="22"/>
      <c r="K57" s="22"/>
      <c r="L57" s="22"/>
    </row>
    <row r="58">
      <c r="A58" s="22"/>
      <c r="B58" s="22"/>
      <c r="C58" s="22"/>
      <c r="D58" s="22"/>
      <c r="E58" s="22"/>
      <c r="F58" s="22"/>
      <c r="G58" s="22"/>
      <c r="H58" s="22"/>
      <c r="I58" s="22"/>
      <c r="J58" s="22"/>
      <c r="K58" s="22"/>
      <c r="L58" s="22"/>
    </row>
    <row r="59">
      <c r="A59" s="22"/>
      <c r="B59" s="22"/>
      <c r="C59" s="22"/>
      <c r="D59" s="22"/>
      <c r="E59" s="22"/>
      <c r="F59" s="22"/>
      <c r="G59" s="22"/>
      <c r="H59" s="22"/>
      <c r="I59" s="22"/>
      <c r="J59" s="22"/>
      <c r="K59" s="22"/>
      <c r="L59" s="22"/>
    </row>
    <row r="60">
      <c r="A60" s="22"/>
      <c r="B60" s="22"/>
      <c r="C60" s="22"/>
      <c r="D60" s="22"/>
      <c r="E60" s="22"/>
      <c r="F60" s="22"/>
      <c r="G60" s="22"/>
      <c r="H60" s="22"/>
      <c r="I60" s="22"/>
      <c r="J60" s="22"/>
      <c r="K60" s="22"/>
      <c r="L60" s="22"/>
    </row>
    <row r="61">
      <c r="A61" s="22"/>
      <c r="B61" s="22"/>
      <c r="C61" s="22"/>
      <c r="D61" s="22"/>
      <c r="E61" s="22"/>
      <c r="F61" s="22"/>
      <c r="G61" s="22"/>
      <c r="H61" s="22"/>
      <c r="I61" s="22"/>
      <c r="J61" s="22"/>
      <c r="K61" s="22"/>
      <c r="L61" s="22"/>
    </row>
    <row r="62">
      <c r="A62" s="22"/>
      <c r="B62" s="22"/>
      <c r="C62" s="22"/>
      <c r="D62" s="22"/>
      <c r="E62" s="22"/>
      <c r="F62" s="22"/>
      <c r="G62" s="22"/>
      <c r="H62" s="22"/>
      <c r="I62" s="22"/>
      <c r="J62" s="22"/>
      <c r="K62" s="22"/>
      <c r="L62" s="22"/>
    </row>
    <row r="63">
      <c r="A63" s="22"/>
      <c r="B63" s="22"/>
      <c r="C63" s="22"/>
      <c r="D63" s="22"/>
      <c r="E63" s="22"/>
      <c r="F63" s="22"/>
      <c r="G63" s="22"/>
      <c r="H63" s="22"/>
      <c r="I63" s="22"/>
      <c r="J63" s="22"/>
      <c r="K63" s="22"/>
      <c r="L63" s="22"/>
    </row>
    <row r="64">
      <c r="A64" s="22"/>
      <c r="B64" s="22"/>
      <c r="C64" s="22"/>
      <c r="D64" s="22"/>
      <c r="E64" s="22"/>
      <c r="F64" s="22"/>
      <c r="G64" s="22"/>
      <c r="H64" s="22"/>
      <c r="I64" s="22"/>
      <c r="J64" s="22"/>
      <c r="K64" s="22"/>
      <c r="L64" s="22"/>
    </row>
    <row r="65">
      <c r="A65" s="22"/>
      <c r="B65" s="22"/>
      <c r="C65" s="22"/>
      <c r="D65" s="22"/>
      <c r="E65" s="22"/>
      <c r="F65" s="22"/>
      <c r="G65" s="22"/>
      <c r="H65" s="22"/>
      <c r="I65" s="22"/>
      <c r="J65" s="22"/>
      <c r="K65" s="22"/>
      <c r="L65" s="22"/>
    </row>
    <row r="66">
      <c r="A66" s="22"/>
      <c r="B66" s="22"/>
      <c r="C66" s="22"/>
      <c r="D66" s="22"/>
      <c r="E66" s="22"/>
      <c r="F66" s="22"/>
      <c r="G66" s="22"/>
      <c r="H66" s="22"/>
      <c r="I66" s="22"/>
      <c r="J66" s="22"/>
      <c r="K66" s="22"/>
      <c r="L66" s="22"/>
    </row>
    <row r="67">
      <c r="A67" s="22"/>
      <c r="B67" s="22"/>
      <c r="C67" s="22"/>
      <c r="D67" s="22"/>
      <c r="E67" s="22"/>
      <c r="F67" s="22"/>
      <c r="G67" s="22"/>
      <c r="H67" s="22"/>
      <c r="I67" s="22"/>
      <c r="J67" s="22"/>
      <c r="K67" s="22"/>
      <c r="L67" s="22"/>
    </row>
    <row r="68">
      <c r="A68" s="22"/>
      <c r="B68" s="22"/>
      <c r="C68" s="22"/>
      <c r="D68" s="22"/>
      <c r="E68" s="22"/>
      <c r="F68" s="22"/>
      <c r="G68" s="22"/>
      <c r="H68" s="22"/>
      <c r="I68" s="22"/>
      <c r="J68" s="22"/>
      <c r="K68" s="22"/>
      <c r="L68" s="22"/>
    </row>
    <row r="69">
      <c r="A69" s="22"/>
      <c r="B69" s="22"/>
      <c r="C69" s="22"/>
      <c r="D69" s="22"/>
      <c r="E69" s="22"/>
      <c r="F69" s="22"/>
      <c r="G69" s="22"/>
      <c r="H69" s="22"/>
      <c r="I69" s="22"/>
      <c r="J69" s="22"/>
      <c r="K69" s="22"/>
      <c r="L69" s="22"/>
    </row>
    <row r="70">
      <c r="A70" s="22"/>
      <c r="B70" s="22"/>
      <c r="C70" s="22"/>
      <c r="D70" s="22"/>
      <c r="E70" s="22"/>
      <c r="F70" s="22"/>
      <c r="G70" s="22"/>
      <c r="H70" s="22"/>
      <c r="I70" s="22"/>
      <c r="J70" s="22"/>
      <c r="K70" s="22"/>
      <c r="L70" s="22"/>
    </row>
    <row r="71">
      <c r="A71" s="22"/>
      <c r="B71" s="22"/>
      <c r="C71" s="22"/>
      <c r="D71" s="22"/>
      <c r="E71" s="22"/>
      <c r="F71" s="22"/>
      <c r="G71" s="22"/>
      <c r="H71" s="22"/>
      <c r="I71" s="22"/>
      <c r="J71" s="22"/>
      <c r="K71" s="22"/>
      <c r="L71" s="22"/>
    </row>
    <row r="72">
      <c r="A72" s="22"/>
      <c r="B72" s="22"/>
      <c r="C72" s="22"/>
      <c r="D72" s="22"/>
      <c r="E72" s="22"/>
      <c r="F72" s="22"/>
      <c r="G72" s="22"/>
      <c r="H72" s="22"/>
      <c r="I72" s="22"/>
      <c r="J72" s="22"/>
      <c r="K72" s="22"/>
      <c r="L72" s="22"/>
    </row>
    <row r="73">
      <c r="A73" s="22"/>
      <c r="B73" s="22"/>
      <c r="C73" s="22"/>
      <c r="D73" s="22"/>
      <c r="E73" s="22"/>
      <c r="F73" s="22"/>
      <c r="G73" s="22"/>
      <c r="H73" s="22"/>
      <c r="I73" s="22"/>
      <c r="J73" s="22"/>
      <c r="K73" s="22"/>
      <c r="L73" s="22"/>
    </row>
    <row r="74">
      <c r="A74" s="22"/>
      <c r="B74" s="22"/>
      <c r="C74" s="22"/>
      <c r="D74" s="22"/>
      <c r="E74" s="22"/>
      <c r="F74" s="22"/>
      <c r="G74" s="22"/>
      <c r="H74" s="22"/>
      <c r="I74" s="22"/>
      <c r="J74" s="22"/>
      <c r="K74" s="22"/>
      <c r="L74" s="22"/>
    </row>
    <row r="75">
      <c r="A75" s="22"/>
      <c r="B75" s="22"/>
      <c r="C75" s="22"/>
      <c r="D75" s="22"/>
      <c r="E75" s="22"/>
      <c r="F75" s="22"/>
      <c r="G75" s="22"/>
      <c r="H75" s="22"/>
      <c r="I75" s="22"/>
      <c r="J75" s="22"/>
      <c r="K75" s="22"/>
      <c r="L75" s="22"/>
    </row>
    <row r="76">
      <c r="A76" s="22"/>
      <c r="B76" s="22"/>
      <c r="C76" s="22"/>
      <c r="D76" s="22"/>
      <c r="E76" s="22"/>
      <c r="F76" s="22"/>
      <c r="G76" s="22"/>
      <c r="H76" s="22"/>
      <c r="I76" s="22"/>
      <c r="J76" s="22"/>
      <c r="K76" s="22"/>
      <c r="L76" s="22"/>
    </row>
    <row r="77">
      <c r="A77" s="22"/>
      <c r="B77" s="22"/>
      <c r="C77" s="22"/>
      <c r="D77" s="22"/>
      <c r="E77" s="22"/>
      <c r="F77" s="22"/>
      <c r="G77" s="22"/>
      <c r="H77" s="22"/>
      <c r="I77" s="22"/>
      <c r="J77" s="22"/>
      <c r="K77" s="22"/>
      <c r="L77" s="22"/>
    </row>
    <row r="78">
      <c r="A78" s="22"/>
      <c r="B78" s="22"/>
      <c r="C78" s="22"/>
      <c r="D78" s="22"/>
      <c r="E78" s="22"/>
      <c r="F78" s="22"/>
      <c r="G78" s="22"/>
      <c r="H78" s="22"/>
      <c r="I78" s="22"/>
      <c r="J78" s="22"/>
      <c r="K78" s="22"/>
      <c r="L78" s="22"/>
    </row>
    <row r="79">
      <c r="A79" s="22"/>
      <c r="B79" s="22"/>
      <c r="C79" s="22"/>
      <c r="D79" s="22"/>
      <c r="E79" s="22"/>
      <c r="F79" s="22"/>
      <c r="G79" s="22"/>
      <c r="H79" s="22"/>
      <c r="I79" s="22"/>
      <c r="J79" s="22"/>
      <c r="K79" s="22"/>
      <c r="L79" s="22"/>
    </row>
    <row r="80">
      <c r="A80" s="22"/>
      <c r="B80" s="22"/>
      <c r="C80" s="22"/>
      <c r="D80" s="22"/>
      <c r="E80" s="22"/>
      <c r="F80" s="22"/>
      <c r="G80" s="22"/>
      <c r="H80" s="22"/>
      <c r="I80" s="22"/>
      <c r="J80" s="22"/>
      <c r="K80" s="22"/>
      <c r="L80" s="22"/>
    </row>
    <row r="81">
      <c r="A81" s="22"/>
      <c r="B81" s="22"/>
      <c r="C81" s="22"/>
      <c r="D81" s="22"/>
      <c r="E81" s="22"/>
      <c r="F81" s="22"/>
      <c r="G81" s="22"/>
      <c r="H81" s="22"/>
      <c r="I81" s="22"/>
      <c r="J81" s="22"/>
      <c r="K81" s="22"/>
      <c r="L81" s="22"/>
    </row>
    <row r="82">
      <c r="A82" s="22"/>
      <c r="B82" s="22"/>
      <c r="C82" s="22"/>
      <c r="D82" s="22"/>
      <c r="E82" s="22"/>
      <c r="F82" s="22"/>
      <c r="G82" s="22"/>
      <c r="H82" s="22"/>
      <c r="I82" s="22"/>
      <c r="J82" s="22"/>
      <c r="K82" s="22"/>
      <c r="L82" s="22"/>
    </row>
    <row r="83">
      <c r="A83" s="22"/>
      <c r="B83" s="22"/>
      <c r="C83" s="22"/>
      <c r="D83" s="22"/>
      <c r="E83" s="22"/>
      <c r="F83" s="22"/>
      <c r="G83" s="22"/>
      <c r="H83" s="22"/>
      <c r="I83" s="22"/>
      <c r="J83" s="22"/>
      <c r="K83" s="22"/>
      <c r="L83" s="22"/>
    </row>
    <row r="84">
      <c r="A84" s="22"/>
      <c r="B84" s="22"/>
      <c r="C84" s="22"/>
      <c r="D84" s="22"/>
      <c r="E84" s="22"/>
      <c r="F84" s="22"/>
      <c r="G84" s="22"/>
      <c r="H84" s="22"/>
      <c r="I84" s="22"/>
      <c r="J84" s="22"/>
      <c r="K84" s="22"/>
      <c r="L84" s="22"/>
    </row>
    <row r="85">
      <c r="A85" s="22"/>
      <c r="B85" s="22"/>
      <c r="C85" s="22"/>
      <c r="D85" s="22"/>
      <c r="E85" s="22"/>
      <c r="F85" s="22"/>
      <c r="G85" s="22"/>
      <c r="H85" s="22"/>
      <c r="I85" s="22"/>
      <c r="J85" s="22"/>
      <c r="K85" s="22"/>
      <c r="L85" s="22"/>
    </row>
    <row r="86">
      <c r="A86" s="22"/>
      <c r="B86" s="22"/>
      <c r="C86" s="22"/>
      <c r="D86" s="22"/>
      <c r="E86" s="22"/>
      <c r="F86" s="22"/>
      <c r="G86" s="22"/>
      <c r="H86" s="22"/>
      <c r="I86" s="22"/>
      <c r="J86" s="22"/>
      <c r="K86" s="22"/>
      <c r="L86" s="22"/>
    </row>
    <row r="87">
      <c r="A87" s="22"/>
      <c r="B87" s="22"/>
      <c r="C87" s="22"/>
      <c r="D87" s="22"/>
      <c r="E87" s="22"/>
      <c r="F87" s="22"/>
      <c r="G87" s="22"/>
      <c r="H87" s="22"/>
      <c r="I87" s="22"/>
      <c r="J87" s="22"/>
      <c r="K87" s="22"/>
      <c r="L87" s="22"/>
    </row>
    <row r="88">
      <c r="A88" s="22"/>
      <c r="B88" s="22"/>
      <c r="C88" s="22"/>
      <c r="D88" s="22"/>
      <c r="E88" s="22"/>
      <c r="F88" s="22"/>
      <c r="G88" s="22"/>
      <c r="H88" s="22"/>
      <c r="I88" s="22"/>
      <c r="J88" s="22"/>
      <c r="K88" s="22"/>
      <c r="L88" s="22"/>
    </row>
    <row r="89">
      <c r="A89" s="22"/>
      <c r="B89" s="22"/>
      <c r="C89" s="22"/>
      <c r="D89" s="22"/>
      <c r="E89" s="22"/>
      <c r="F89" s="22"/>
      <c r="G89" s="22"/>
      <c r="H89" s="22"/>
      <c r="I89" s="22"/>
      <c r="J89" s="22"/>
      <c r="K89" s="22"/>
      <c r="L89" s="22"/>
    </row>
    <row r="90">
      <c r="A90" s="22"/>
      <c r="B90" s="22"/>
      <c r="C90" s="22"/>
      <c r="D90" s="22"/>
      <c r="E90" s="22"/>
      <c r="F90" s="22"/>
      <c r="G90" s="22"/>
      <c r="H90" s="22"/>
      <c r="I90" s="22"/>
      <c r="J90" s="22"/>
      <c r="K90" s="22"/>
      <c r="L90" s="22"/>
    </row>
    <row r="91">
      <c r="A91" s="22"/>
      <c r="B91" s="22"/>
      <c r="C91" s="22"/>
      <c r="D91" s="22"/>
      <c r="E91" s="22"/>
      <c r="F91" s="22"/>
      <c r="G91" s="22"/>
      <c r="H91" s="22"/>
      <c r="I91" s="22"/>
      <c r="J91" s="22"/>
      <c r="K91" s="22"/>
      <c r="L91" s="22"/>
    </row>
    <row r="92">
      <c r="A92" s="22"/>
      <c r="B92" s="22"/>
      <c r="C92" s="22"/>
      <c r="D92" s="22"/>
      <c r="E92" s="22"/>
      <c r="F92" s="22"/>
      <c r="G92" s="22"/>
      <c r="H92" s="22"/>
      <c r="I92" s="22"/>
      <c r="J92" s="22"/>
      <c r="K92" s="22"/>
      <c r="L92" s="22"/>
    </row>
    <row r="93">
      <c r="A93" s="22"/>
      <c r="B93" s="22"/>
      <c r="C93" s="22"/>
      <c r="D93" s="22"/>
      <c r="E93" s="22"/>
      <c r="F93" s="22"/>
      <c r="G93" s="22"/>
      <c r="H93" s="22"/>
      <c r="I93" s="22"/>
      <c r="J93" s="22"/>
      <c r="K93" s="22"/>
      <c r="L93" s="22"/>
    </row>
    <row r="94">
      <c r="A94" s="22"/>
      <c r="B94" s="22"/>
      <c r="C94" s="22"/>
      <c r="D94" s="22"/>
      <c r="E94" s="22"/>
      <c r="F94" s="22"/>
      <c r="G94" s="22"/>
      <c r="H94" s="22"/>
      <c r="I94" s="22"/>
      <c r="J94" s="22"/>
      <c r="K94" s="22"/>
      <c r="L94" s="22"/>
    </row>
    <row r="95">
      <c r="A95" s="22"/>
      <c r="B95" s="22"/>
      <c r="C95" s="22"/>
      <c r="D95" s="22"/>
      <c r="E95" s="22"/>
      <c r="F95" s="22"/>
      <c r="G95" s="22"/>
      <c r="H95" s="22"/>
      <c r="I95" s="22"/>
      <c r="J95" s="22"/>
      <c r="K95" s="22"/>
      <c r="L95" s="22"/>
    </row>
    <row r="96">
      <c r="A96" s="22"/>
      <c r="B96" s="22"/>
      <c r="C96" s="22"/>
      <c r="D96" s="22"/>
      <c r="E96" s="22"/>
      <c r="F96" s="22"/>
      <c r="G96" s="22"/>
      <c r="H96" s="22"/>
      <c r="I96" s="22"/>
      <c r="J96" s="22"/>
      <c r="K96" s="22"/>
      <c r="L96" s="22"/>
    </row>
    <row r="97">
      <c r="A97" s="22"/>
      <c r="B97" s="22"/>
      <c r="C97" s="22"/>
      <c r="D97" s="22"/>
      <c r="E97" s="22"/>
      <c r="F97" s="22"/>
      <c r="G97" s="22"/>
      <c r="H97" s="22"/>
      <c r="I97" s="22"/>
      <c r="J97" s="22"/>
      <c r="K97" s="22"/>
      <c r="L97" s="22"/>
    </row>
    <row r="98">
      <c r="A98" s="22"/>
      <c r="B98" s="22"/>
      <c r="C98" s="22"/>
      <c r="D98" s="22"/>
      <c r="E98" s="22"/>
      <c r="F98" s="22"/>
      <c r="G98" s="22"/>
      <c r="H98" s="22"/>
      <c r="I98" s="22"/>
      <c r="J98" s="22"/>
      <c r="K98" s="22"/>
      <c r="L98" s="22"/>
    </row>
    <row r="99">
      <c r="A99" s="22"/>
      <c r="B99" s="22"/>
      <c r="C99" s="22"/>
      <c r="D99" s="22"/>
      <c r="E99" s="22"/>
      <c r="F99" s="22"/>
      <c r="G99" s="22"/>
      <c r="H99" s="22"/>
      <c r="I99" s="22"/>
      <c r="J99" s="22"/>
      <c r="K99" s="22"/>
      <c r="L99" s="22"/>
    </row>
    <row r="100">
      <c r="A100" s="22"/>
      <c r="B100" s="22"/>
      <c r="C100" s="22"/>
      <c r="D100" s="22"/>
      <c r="E100" s="22"/>
      <c r="F100" s="22"/>
      <c r="G100" s="22"/>
      <c r="H100" s="22"/>
      <c r="I100" s="22"/>
      <c r="J100" s="22"/>
      <c r="K100" s="22"/>
      <c r="L100" s="22"/>
    </row>
  </sheetData>
  <mergeCells count="1">
    <mergeCell ref="A1:J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29"/>
    <col customWidth="1" min="2" max="3" width="12.71"/>
    <col customWidth="1" min="4" max="4" width="11.57"/>
    <col customWidth="1" min="5" max="5" width="12.29"/>
    <col customWidth="1" min="6" max="6" width="12.71"/>
    <col customWidth="1" min="7" max="7" width="11.57"/>
    <col customWidth="1" min="8" max="8" width="12.29"/>
    <col customWidth="1" min="9" max="9" width="12.71"/>
    <col customWidth="1" min="10" max="10" width="13.43"/>
    <col customWidth="1" min="11" max="11" width="12.86"/>
    <col customWidth="1" min="12" max="13" width="11.71"/>
    <col customWidth="1" min="14" max="35" width="8.71"/>
  </cols>
  <sheetData>
    <row r="1" ht="14.25" customHeight="1">
      <c r="A1" s="30" t="s">
        <v>1</v>
      </c>
      <c r="B1" s="30" t="s">
        <v>2</v>
      </c>
      <c r="C1" s="30" t="s">
        <v>3</v>
      </c>
      <c r="D1" s="30" t="s">
        <v>4</v>
      </c>
      <c r="E1" s="30" t="s">
        <v>5</v>
      </c>
      <c r="F1" s="30" t="s">
        <v>6</v>
      </c>
      <c r="G1" s="30" t="s">
        <v>7</v>
      </c>
      <c r="H1" s="30" t="s">
        <v>8</v>
      </c>
      <c r="I1" s="30" t="s">
        <v>9</v>
      </c>
      <c r="J1" s="30" t="s">
        <v>10</v>
      </c>
      <c r="T1" s="33"/>
      <c r="U1" s="33"/>
      <c r="V1" s="33"/>
      <c r="W1" s="33"/>
      <c r="X1" s="33"/>
      <c r="Y1" s="33"/>
      <c r="Z1" s="33"/>
      <c r="AA1" s="33"/>
      <c r="AB1" s="33"/>
      <c r="AC1" s="33"/>
      <c r="AD1" s="33"/>
      <c r="AE1" s="33"/>
      <c r="AF1" s="33"/>
      <c r="AG1" s="33"/>
      <c r="AH1" s="33"/>
      <c r="AI1" s="33"/>
    </row>
    <row r="2" ht="14.25" customHeight="1">
      <c r="A2" s="30" t="s">
        <v>64</v>
      </c>
      <c r="B2" s="34">
        <v>17002.51</v>
      </c>
      <c r="C2" s="34">
        <v>16731.6</v>
      </c>
      <c r="D2" s="34">
        <v>17768.96</v>
      </c>
      <c r="E2" s="34">
        <v>19581.39</v>
      </c>
      <c r="F2" s="34">
        <v>21931.16</v>
      </c>
      <c r="G2" s="34">
        <v>24562.9</v>
      </c>
      <c r="H2" s="34">
        <v>27510.44</v>
      </c>
      <c r="I2" s="34">
        <v>30811.7</v>
      </c>
      <c r="J2" s="34">
        <v>34509.1</v>
      </c>
      <c r="T2" s="33"/>
      <c r="U2" s="33"/>
      <c r="V2" s="33"/>
      <c r="W2" s="33"/>
      <c r="X2" s="33"/>
      <c r="Y2" s="33"/>
      <c r="Z2" s="33"/>
      <c r="AA2" s="33"/>
      <c r="AB2" s="33"/>
      <c r="AC2" s="33"/>
      <c r="AD2" s="33"/>
      <c r="AE2" s="33"/>
      <c r="AF2" s="33"/>
      <c r="AG2" s="33"/>
      <c r="AH2" s="33"/>
      <c r="AI2" s="33"/>
    </row>
    <row r="3" ht="14.25" customHeight="1">
      <c r="A3" s="30" t="s">
        <v>65</v>
      </c>
      <c r="B3" s="34">
        <v>31059.78</v>
      </c>
      <c r="C3" s="34">
        <v>27886.0026</v>
      </c>
      <c r="D3" s="34">
        <v>29614.93478</v>
      </c>
      <c r="E3" s="34">
        <v>32635.6581</v>
      </c>
      <c r="F3" s="34">
        <v>36551.93712</v>
      </c>
      <c r="G3" s="34">
        <v>40938.1696</v>
      </c>
      <c r="H3" s="34">
        <v>45850.7499</v>
      </c>
      <c r="I3" s="34">
        <v>51352.84</v>
      </c>
      <c r="J3" s="34">
        <v>57515.181</v>
      </c>
      <c r="T3" s="33"/>
      <c r="U3" s="33"/>
      <c r="V3" s="33"/>
      <c r="W3" s="33"/>
      <c r="X3" s="33"/>
      <c r="Y3" s="33"/>
      <c r="Z3" s="33"/>
      <c r="AA3" s="33"/>
      <c r="AB3" s="33"/>
      <c r="AC3" s="33"/>
      <c r="AD3" s="33"/>
      <c r="AE3" s="33"/>
      <c r="AF3" s="33"/>
      <c r="AG3" s="33"/>
      <c r="AH3" s="33"/>
      <c r="AI3" s="33"/>
    </row>
    <row r="4" ht="14.25" customHeight="1">
      <c r="A4" s="30" t="s">
        <v>66</v>
      </c>
      <c r="B4" s="34">
        <v>1800.15</v>
      </c>
      <c r="C4" s="34">
        <v>1861.25124</v>
      </c>
      <c r="D4" s="34">
        <v>1976.648822</v>
      </c>
      <c r="E4" s="34">
        <v>2178.267</v>
      </c>
      <c r="F4" s="34">
        <v>2439.659043</v>
      </c>
      <c r="G4" s="34">
        <v>2732.41813</v>
      </c>
      <c r="H4" s="34">
        <v>3060.3083</v>
      </c>
      <c r="I4" s="34">
        <v>3427.5453</v>
      </c>
      <c r="J4" s="34">
        <v>3838.8507</v>
      </c>
      <c r="T4" s="33"/>
      <c r="U4" s="33"/>
      <c r="V4" s="33"/>
      <c r="W4" s="33"/>
      <c r="X4" s="33"/>
      <c r="Y4" s="33"/>
      <c r="Z4" s="33"/>
      <c r="AA4" s="33"/>
      <c r="AB4" s="33"/>
      <c r="AC4" s="33"/>
      <c r="AD4" s="33"/>
      <c r="AE4" s="33"/>
      <c r="AF4" s="33"/>
      <c r="AG4" s="33"/>
      <c r="AH4" s="33"/>
      <c r="AI4" s="33"/>
    </row>
    <row r="5" ht="14.25" customHeight="1">
      <c r="A5" s="30" t="s">
        <v>67</v>
      </c>
      <c r="B5" s="34">
        <v>2858.57</v>
      </c>
      <c r="C5" s="34">
        <v>2716.45852</v>
      </c>
      <c r="D5" s="34">
        <v>2884.878901</v>
      </c>
      <c r="E5" s="34">
        <v>3179.13655</v>
      </c>
      <c r="F5" s="34">
        <v>3560.632937</v>
      </c>
      <c r="G5" s="34">
        <v>3987.90889</v>
      </c>
      <c r="H5" s="34">
        <v>4466.45796</v>
      </c>
      <c r="I5" s="34">
        <v>5002.4329</v>
      </c>
      <c r="J5" s="34">
        <v>5602.7249</v>
      </c>
      <c r="T5" s="33"/>
      <c r="U5" s="33"/>
      <c r="V5" s="33"/>
      <c r="W5" s="33"/>
      <c r="X5" s="33"/>
      <c r="Y5" s="33"/>
      <c r="Z5" s="33"/>
      <c r="AA5" s="33"/>
      <c r="AB5" s="33"/>
      <c r="AC5" s="33"/>
      <c r="AD5" s="33"/>
      <c r="AE5" s="33"/>
      <c r="AF5" s="33"/>
      <c r="AG5" s="33"/>
      <c r="AH5" s="33"/>
      <c r="AI5" s="33"/>
    </row>
    <row r="6" ht="14.25" customHeight="1">
      <c r="A6" s="30" t="s">
        <v>68</v>
      </c>
      <c r="B6" s="34">
        <v>26346.7</v>
      </c>
      <c r="C6" s="34">
        <v>27425.8836</v>
      </c>
      <c r="D6" s="34">
        <v>29126.28836</v>
      </c>
      <c r="E6" s="34">
        <v>32097.1698</v>
      </c>
      <c r="F6" s="34">
        <v>35948.83016</v>
      </c>
      <c r="G6" s="34">
        <v>40262.6898</v>
      </c>
      <c r="H6" s="34">
        <v>45094.2125</v>
      </c>
      <c r="I6" s="34">
        <v>50505.518</v>
      </c>
      <c r="J6" s="34">
        <v>56566.18</v>
      </c>
      <c r="T6" s="33"/>
      <c r="U6" s="33"/>
      <c r="V6" s="33"/>
      <c r="W6" s="33"/>
      <c r="X6" s="33"/>
      <c r="Y6" s="33"/>
      <c r="Z6" s="33"/>
      <c r="AA6" s="33"/>
      <c r="AB6" s="33"/>
      <c r="AC6" s="33"/>
      <c r="AD6" s="33"/>
      <c r="AE6" s="33"/>
      <c r="AF6" s="33"/>
      <c r="AG6" s="33"/>
      <c r="AH6" s="33"/>
      <c r="AI6" s="33"/>
    </row>
    <row r="7" ht="14.25" customHeight="1">
      <c r="A7" s="32" t="s">
        <v>69</v>
      </c>
      <c r="B7" s="34">
        <v>-867.67</v>
      </c>
      <c r="C7" s="34">
        <v>-1258.1215</v>
      </c>
      <c r="D7" s="34">
        <v>-1874.60104</v>
      </c>
      <c r="E7" s="34">
        <v>-2249.52124</v>
      </c>
      <c r="F7" s="34">
        <v>-2024.569118</v>
      </c>
      <c r="G7" s="34">
        <v>-1720.8838</v>
      </c>
      <c r="H7" s="34">
        <v>-1548.7954</v>
      </c>
      <c r="I7" s="34">
        <v>-1393.9158</v>
      </c>
      <c r="J7" s="34">
        <v>-1254.524</v>
      </c>
      <c r="T7" s="33"/>
      <c r="U7" s="33"/>
      <c r="V7" s="33"/>
      <c r="W7" s="33"/>
      <c r="X7" s="33"/>
      <c r="Y7" s="33"/>
      <c r="Z7" s="33"/>
      <c r="AA7" s="33"/>
      <c r="AB7" s="33"/>
      <c r="AC7" s="33"/>
      <c r="AD7" s="33"/>
      <c r="AE7" s="33"/>
      <c r="AF7" s="33"/>
      <c r="AG7" s="33"/>
      <c r="AH7" s="33"/>
      <c r="AI7" s="33"/>
    </row>
    <row r="8" ht="45.0" customHeight="1">
      <c r="A8" s="32" t="s">
        <v>70</v>
      </c>
      <c r="B8" s="34">
        <v>13695.42</v>
      </c>
      <c r="C8" s="34">
        <v>13368.5497</v>
      </c>
      <c r="D8" s="34">
        <v>14197.39973</v>
      </c>
      <c r="E8" s="34">
        <v>15645.5345</v>
      </c>
      <c r="F8" s="34">
        <v>17522.99866</v>
      </c>
      <c r="G8" s="34">
        <v>19625.7585</v>
      </c>
      <c r="H8" s="34">
        <v>21980.8495</v>
      </c>
      <c r="I8" s="34">
        <v>24618.551</v>
      </c>
      <c r="J8" s="34">
        <v>27572.778</v>
      </c>
      <c r="T8" s="33"/>
      <c r="U8" s="33"/>
      <c r="V8" s="33"/>
      <c r="W8" s="33"/>
      <c r="X8" s="33"/>
      <c r="Y8" s="33"/>
      <c r="Z8" s="33"/>
      <c r="AA8" s="33"/>
      <c r="AB8" s="33"/>
      <c r="AC8" s="33"/>
      <c r="AD8" s="33"/>
      <c r="AE8" s="33"/>
      <c r="AF8" s="33"/>
      <c r="AG8" s="33"/>
      <c r="AH8" s="33"/>
      <c r="AI8" s="33"/>
    </row>
    <row r="9" ht="14.25" customHeight="1">
      <c r="A9" s="32" t="s">
        <v>71</v>
      </c>
      <c r="B9" s="34">
        <v>7385.63</v>
      </c>
      <c r="C9" s="34">
        <v>9800.73101</v>
      </c>
      <c r="D9" s="34">
        <v>9800.73101</v>
      </c>
      <c r="E9" s="34">
        <v>9800.73101</v>
      </c>
      <c r="F9" s="34">
        <v>9800.73101</v>
      </c>
      <c r="G9" s="34">
        <v>10234.5424</v>
      </c>
      <c r="H9" s="34">
        <v>11462.6875</v>
      </c>
      <c r="I9" s="34">
        <v>12838.21</v>
      </c>
      <c r="J9" s="34">
        <v>14378.795</v>
      </c>
      <c r="T9" s="33"/>
      <c r="U9" s="33"/>
      <c r="V9" s="33"/>
      <c r="W9" s="33"/>
      <c r="X9" s="33"/>
      <c r="Y9" s="33"/>
      <c r="Z9" s="33"/>
      <c r="AA9" s="33"/>
      <c r="AB9" s="33"/>
      <c r="AC9" s="33"/>
      <c r="AD9" s="33"/>
      <c r="AE9" s="33"/>
      <c r="AF9" s="33"/>
      <c r="AG9" s="33"/>
      <c r="AH9" s="33"/>
      <c r="AI9" s="33"/>
    </row>
    <row r="10" ht="14.25" customHeight="1">
      <c r="A10" s="30"/>
      <c r="B10" s="34"/>
      <c r="C10" s="34"/>
      <c r="D10" s="34"/>
      <c r="E10" s="34"/>
      <c r="F10" s="34"/>
      <c r="G10" s="34"/>
      <c r="H10" s="34"/>
      <c r="I10" s="34"/>
      <c r="J10" s="34"/>
      <c r="T10" s="33"/>
      <c r="U10" s="33"/>
      <c r="V10" s="33"/>
      <c r="W10" s="33"/>
      <c r="X10" s="33"/>
      <c r="Y10" s="33"/>
      <c r="Z10" s="33"/>
      <c r="AA10" s="33"/>
      <c r="AB10" s="33"/>
      <c r="AC10" s="33"/>
      <c r="AD10" s="33"/>
      <c r="AE10" s="33"/>
      <c r="AF10" s="33"/>
      <c r="AG10" s="33"/>
      <c r="AH10" s="33"/>
      <c r="AI10" s="33"/>
    </row>
    <row r="11" ht="14.25" customHeight="1">
      <c r="A11" s="30" t="s">
        <v>72</v>
      </c>
      <c r="B11" s="34">
        <v>18100.58</v>
      </c>
      <c r="C11" s="34">
        <v>19910.638</v>
      </c>
      <c r="D11" s="34">
        <v>20308.8508</v>
      </c>
      <c r="E11" s="34">
        <v>21324.2933</v>
      </c>
      <c r="F11" s="34">
        <v>23758.75913</v>
      </c>
      <c r="G11" s="34">
        <v>26609.8102</v>
      </c>
      <c r="H11" s="34">
        <v>29802.98745</v>
      </c>
      <c r="I11" s="34">
        <v>33379.346</v>
      </c>
      <c r="J11" s="34">
        <v>37384.8674</v>
      </c>
      <c r="T11" s="33"/>
      <c r="U11" s="33"/>
      <c r="V11" s="33"/>
      <c r="W11" s="33"/>
      <c r="X11" s="33"/>
      <c r="Y11" s="33"/>
      <c r="Z11" s="33"/>
      <c r="AA11" s="33"/>
      <c r="AB11" s="33"/>
      <c r="AC11" s="33"/>
      <c r="AD11" s="33"/>
      <c r="AE11" s="33"/>
      <c r="AF11" s="33"/>
      <c r="AG11" s="33"/>
      <c r="AH11" s="33"/>
      <c r="AI11" s="33"/>
    </row>
    <row r="12" ht="14.25" customHeight="1">
      <c r="A12" s="30" t="s">
        <v>73</v>
      </c>
      <c r="B12" s="34">
        <v>7302.27</v>
      </c>
      <c r="C12" s="34">
        <v>6572.043</v>
      </c>
      <c r="D12" s="34">
        <v>5849.11827</v>
      </c>
      <c r="E12" s="34">
        <v>5966.100635</v>
      </c>
      <c r="F12" s="34">
        <v>6204.744661</v>
      </c>
      <c r="G12" s="34">
        <v>6514.98189</v>
      </c>
      <c r="H12" s="34">
        <v>7166.480083</v>
      </c>
      <c r="I12" s="34">
        <v>7883.1281</v>
      </c>
      <c r="J12" s="34">
        <v>8671.4409</v>
      </c>
      <c r="T12" s="33"/>
      <c r="U12" s="33"/>
      <c r="V12" s="33"/>
      <c r="W12" s="33"/>
      <c r="X12" s="33"/>
      <c r="Y12" s="33"/>
      <c r="Z12" s="33"/>
      <c r="AA12" s="33"/>
      <c r="AB12" s="33"/>
      <c r="AC12" s="33"/>
      <c r="AD12" s="33"/>
      <c r="AE12" s="33"/>
      <c r="AF12" s="33"/>
      <c r="AG12" s="33"/>
      <c r="AH12" s="33"/>
      <c r="AI12" s="33"/>
    </row>
    <row r="13" ht="14.25" customHeight="1">
      <c r="A13" s="30" t="s">
        <v>74</v>
      </c>
      <c r="B13" s="34">
        <v>1806.04</v>
      </c>
      <c r="C13" s="34">
        <v>2167.248</v>
      </c>
      <c r="D13" s="34">
        <v>2709.06</v>
      </c>
      <c r="E13" s="34">
        <v>2709.06</v>
      </c>
      <c r="F13" s="34">
        <v>2709.06</v>
      </c>
      <c r="G13" s="34">
        <v>2709.06</v>
      </c>
      <c r="H13" s="34">
        <v>2854.209183</v>
      </c>
      <c r="I13" s="34">
        <v>3196.7143</v>
      </c>
      <c r="J13" s="34">
        <v>3580.32</v>
      </c>
      <c r="T13" s="33"/>
      <c r="U13" s="33"/>
      <c r="V13" s="33"/>
      <c r="W13" s="33"/>
      <c r="X13" s="33"/>
      <c r="Y13" s="33"/>
      <c r="Z13" s="33"/>
      <c r="AA13" s="33"/>
      <c r="AB13" s="33"/>
      <c r="AC13" s="33"/>
      <c r="AD13" s="33"/>
      <c r="AE13" s="33"/>
      <c r="AF13" s="33"/>
      <c r="AG13" s="33"/>
      <c r="AH13" s="33"/>
      <c r="AI13" s="33"/>
    </row>
    <row r="14" ht="14.25" customHeight="1">
      <c r="A14" s="30" t="s">
        <v>75</v>
      </c>
      <c r="B14" s="34" t="str">
        <f t="shared" ref="B14:J14" si="1">SUM(B2:B13)</f>
        <v>126489.98</v>
      </c>
      <c r="C14" s="34" t="str">
        <f t="shared" si="1"/>
        <v>127182.28</v>
      </c>
      <c r="D14" s="34" t="str">
        <f t="shared" si="1"/>
        <v>132362.27</v>
      </c>
      <c r="E14" s="34" t="str">
        <f t="shared" si="1"/>
        <v>142867.82</v>
      </c>
      <c r="F14" s="34" t="str">
        <f t="shared" si="1"/>
        <v>158403.94</v>
      </c>
      <c r="G14" s="34" t="str">
        <f t="shared" si="1"/>
        <v>176457.36</v>
      </c>
      <c r="H14" s="34" t="str">
        <f t="shared" si="1"/>
        <v>197700.59</v>
      </c>
      <c r="I14" s="34" t="str">
        <f t="shared" si="1"/>
        <v>221622.07</v>
      </c>
      <c r="J14" s="34" t="str">
        <f t="shared" si="1"/>
        <v>248365.71</v>
      </c>
      <c r="T14" s="33"/>
      <c r="U14" s="33"/>
      <c r="V14" s="33"/>
      <c r="W14" s="33"/>
      <c r="X14" s="33"/>
      <c r="Y14" s="33"/>
      <c r="Z14" s="33"/>
      <c r="AA14" s="33"/>
      <c r="AB14" s="33"/>
      <c r="AC14" s="33"/>
      <c r="AD14" s="33"/>
      <c r="AE14" s="33"/>
      <c r="AF14" s="33"/>
      <c r="AG14" s="33"/>
      <c r="AH14" s="33"/>
      <c r="AI14" s="33"/>
    </row>
    <row r="15" ht="14.25" customHeight="1">
      <c r="T15" s="33"/>
      <c r="U15" s="33"/>
      <c r="V15" s="33"/>
      <c r="W15" s="33"/>
      <c r="X15" s="33"/>
      <c r="Y15" s="33"/>
      <c r="Z15" s="33"/>
      <c r="AA15" s="33"/>
      <c r="AB15" s="33"/>
      <c r="AC15" s="33"/>
      <c r="AD15" s="33"/>
      <c r="AE15" s="33"/>
      <c r="AF15" s="33"/>
      <c r="AG15" s="33"/>
      <c r="AH15" s="33"/>
      <c r="AI15" s="33"/>
    </row>
    <row r="16" ht="14.25" customHeight="1">
      <c r="A16" s="35" t="s">
        <v>76</v>
      </c>
      <c r="B16" s="29"/>
      <c r="C16" s="29"/>
      <c r="D16" s="29"/>
      <c r="E16" s="29"/>
      <c r="F16" s="29"/>
      <c r="G16" s="29"/>
      <c r="H16" s="29"/>
      <c r="I16" s="29"/>
      <c r="J16" s="29"/>
      <c r="K16" s="29"/>
      <c r="L16" s="29"/>
      <c r="M16" s="29"/>
      <c r="N16" s="33"/>
      <c r="O16" s="33"/>
      <c r="P16" s="33"/>
      <c r="Q16" s="33"/>
      <c r="R16" s="33"/>
      <c r="S16" s="33"/>
      <c r="T16" s="33"/>
      <c r="U16" s="33"/>
      <c r="V16" s="33"/>
      <c r="W16" s="33"/>
      <c r="X16" s="33"/>
      <c r="Y16" s="33"/>
      <c r="Z16" s="33"/>
      <c r="AA16" s="33"/>
      <c r="AB16" s="33"/>
      <c r="AC16" s="33"/>
      <c r="AD16" s="33"/>
      <c r="AE16" s="33"/>
      <c r="AF16" s="33"/>
      <c r="AG16" s="33"/>
      <c r="AH16" s="33"/>
      <c r="AI16" s="33"/>
    </row>
    <row r="17" ht="14.25" customHeight="1">
      <c r="A17" s="36" t="s">
        <v>77</v>
      </c>
      <c r="B17" s="36"/>
      <c r="C17" s="36"/>
      <c r="D17" s="36"/>
      <c r="E17" s="36"/>
      <c r="F17" s="36"/>
      <c r="G17" s="36"/>
      <c r="H17" s="36"/>
      <c r="I17" s="29"/>
      <c r="J17" s="29"/>
      <c r="K17" s="29"/>
      <c r="L17" s="29"/>
      <c r="M17" s="29"/>
      <c r="N17" s="33"/>
      <c r="O17" s="33"/>
      <c r="P17" s="33"/>
      <c r="Q17" s="33"/>
      <c r="R17" s="33"/>
      <c r="S17" s="33"/>
      <c r="T17" s="33"/>
      <c r="U17" s="33"/>
      <c r="V17" s="33"/>
      <c r="W17" s="33"/>
      <c r="X17" s="33"/>
      <c r="Y17" s="33"/>
      <c r="Z17" s="33"/>
      <c r="AA17" s="33"/>
      <c r="AB17" s="33"/>
      <c r="AC17" s="33"/>
      <c r="AD17" s="33"/>
      <c r="AE17" s="33"/>
      <c r="AF17" s="33"/>
      <c r="AG17" s="33"/>
      <c r="AH17" s="33"/>
      <c r="AI17" s="33"/>
    </row>
    <row r="18" ht="14.25" customHeight="1">
      <c r="A18" s="29"/>
      <c r="B18" s="30" t="s">
        <v>2</v>
      </c>
      <c r="C18" s="31" t="s">
        <v>3</v>
      </c>
      <c r="D18" s="31" t="s">
        <v>4</v>
      </c>
      <c r="E18" s="31" t="s">
        <v>5</v>
      </c>
      <c r="F18" s="31" t="s">
        <v>6</v>
      </c>
      <c r="G18" s="31" t="s">
        <v>7</v>
      </c>
      <c r="H18" s="31" t="s">
        <v>8</v>
      </c>
      <c r="I18" s="31" t="s">
        <v>9</v>
      </c>
      <c r="J18" s="31" t="s">
        <v>10</v>
      </c>
      <c r="K18" s="31"/>
      <c r="L18" s="31"/>
      <c r="M18" s="31"/>
      <c r="N18" s="33"/>
      <c r="O18" s="33"/>
      <c r="P18" s="33"/>
      <c r="Q18" s="33"/>
      <c r="R18" s="33"/>
      <c r="S18" s="33"/>
      <c r="T18" s="33"/>
      <c r="U18" s="33"/>
      <c r="V18" s="33"/>
      <c r="W18" s="33"/>
      <c r="X18" s="33"/>
      <c r="Y18" s="33"/>
      <c r="Z18" s="33"/>
      <c r="AA18" s="33"/>
      <c r="AB18" s="33"/>
      <c r="AC18" s="33"/>
      <c r="AD18" s="33"/>
      <c r="AE18" s="33"/>
      <c r="AF18" s="33"/>
      <c r="AG18" s="33"/>
      <c r="AH18" s="33"/>
      <c r="AI18" s="33"/>
    </row>
    <row r="19" ht="14.25" customHeight="1">
      <c r="A19" s="29" t="s">
        <v>12</v>
      </c>
      <c r="B19" s="37">
        <v>142859.0</v>
      </c>
      <c r="C19" s="38">
        <v>139430.0</v>
      </c>
      <c r="D19" s="38">
        <v>148075.0</v>
      </c>
      <c r="E19" s="38">
        <v>163178.0</v>
      </c>
      <c r="F19" s="38">
        <v>182760.0</v>
      </c>
      <c r="G19" s="38">
        <v>204691.0</v>
      </c>
      <c r="H19" s="38">
        <v>229254.0</v>
      </c>
      <c r="I19" s="38">
        <v>256764.0</v>
      </c>
      <c r="J19" s="38">
        <v>287575.9</v>
      </c>
      <c r="K19" s="31"/>
      <c r="L19" s="31"/>
      <c r="M19" s="31"/>
      <c r="N19" s="33"/>
      <c r="O19" s="33"/>
      <c r="P19" s="33"/>
      <c r="Q19" s="33"/>
      <c r="R19" s="33"/>
      <c r="S19" s="33"/>
      <c r="T19" s="33"/>
      <c r="U19" s="33"/>
      <c r="V19" s="33"/>
      <c r="W19" s="33"/>
      <c r="X19" s="33"/>
      <c r="Y19" s="33"/>
      <c r="Z19" s="33"/>
      <c r="AA19" s="33"/>
      <c r="AB19" s="33"/>
      <c r="AC19" s="33"/>
      <c r="AD19" s="33"/>
      <c r="AE19" s="33"/>
      <c r="AF19" s="33"/>
      <c r="AG19" s="33"/>
      <c r="AH19" s="33"/>
      <c r="AI19" s="33"/>
    </row>
    <row r="20" ht="14.25" customHeight="1">
      <c r="A20" s="29"/>
      <c r="B20" s="37"/>
      <c r="C20" s="38"/>
      <c r="D20" s="38"/>
      <c r="E20" s="38"/>
      <c r="F20" s="38"/>
      <c r="G20" s="38"/>
      <c r="H20" s="38"/>
      <c r="I20" s="38"/>
      <c r="J20" s="38"/>
      <c r="K20" s="31"/>
      <c r="L20" s="31"/>
      <c r="M20" s="31"/>
      <c r="N20" s="33"/>
      <c r="O20" s="33"/>
      <c r="P20" s="33"/>
      <c r="Q20" s="33"/>
      <c r="R20" s="33"/>
      <c r="S20" s="33"/>
      <c r="T20" s="33"/>
      <c r="U20" s="33"/>
      <c r="V20" s="33"/>
      <c r="W20" s="33"/>
      <c r="X20" s="33"/>
      <c r="Y20" s="33"/>
      <c r="Z20" s="33"/>
      <c r="AA20" s="33"/>
      <c r="AB20" s="33"/>
      <c r="AC20" s="33"/>
      <c r="AD20" s="33"/>
      <c r="AE20" s="33"/>
      <c r="AF20" s="33"/>
      <c r="AG20" s="33"/>
      <c r="AH20" s="33"/>
      <c r="AI20" s="33"/>
    </row>
    <row r="21" ht="14.25" customHeight="1">
      <c r="A21" s="29"/>
      <c r="B21" s="31"/>
      <c r="C21" s="31"/>
      <c r="D21" s="31"/>
      <c r="E21" s="31"/>
      <c r="F21" s="30" t="s">
        <v>78</v>
      </c>
      <c r="N21" s="33"/>
      <c r="O21" s="33"/>
      <c r="P21" s="33"/>
      <c r="Q21" s="33"/>
      <c r="R21" s="33"/>
      <c r="S21" s="33"/>
      <c r="T21" s="33"/>
      <c r="U21" s="33"/>
      <c r="V21" s="33"/>
      <c r="W21" s="33"/>
      <c r="X21" s="33"/>
      <c r="Y21" s="33"/>
      <c r="Z21" s="33"/>
      <c r="AA21" s="33"/>
      <c r="AB21" s="33"/>
      <c r="AC21" s="33"/>
      <c r="AD21" s="33"/>
      <c r="AE21" s="33"/>
      <c r="AF21" s="33"/>
      <c r="AG21" s="33"/>
      <c r="AH21" s="33"/>
      <c r="AI21" s="33"/>
    </row>
    <row r="22" ht="14.25" customHeight="1">
      <c r="A22" s="29"/>
      <c r="B22" s="30" t="s">
        <v>79</v>
      </c>
      <c r="C22" s="30" t="s">
        <v>80</v>
      </c>
      <c r="D22" s="30" t="s">
        <v>81</v>
      </c>
      <c r="E22" s="31"/>
      <c r="F22" s="30" t="s">
        <v>3</v>
      </c>
      <c r="G22" s="30" t="s">
        <v>4</v>
      </c>
      <c r="H22" s="30" t="s">
        <v>5</v>
      </c>
      <c r="I22" s="30" t="s">
        <v>6</v>
      </c>
      <c r="J22" s="30" t="s">
        <v>7</v>
      </c>
      <c r="K22" s="30" t="s">
        <v>8</v>
      </c>
      <c r="L22" s="30" t="s">
        <v>9</v>
      </c>
      <c r="M22" s="30" t="s">
        <v>10</v>
      </c>
      <c r="N22" s="33"/>
      <c r="O22" s="33"/>
      <c r="P22" s="33"/>
      <c r="Q22" s="33"/>
      <c r="R22" s="33"/>
      <c r="S22" s="33"/>
      <c r="T22" s="33"/>
      <c r="U22" s="33"/>
      <c r="V22" s="33"/>
      <c r="W22" s="33"/>
      <c r="X22" s="33"/>
      <c r="Y22" s="33"/>
      <c r="Z22" s="33"/>
      <c r="AA22" s="33"/>
      <c r="AB22" s="33"/>
      <c r="AC22" s="33"/>
      <c r="AD22" s="33"/>
      <c r="AE22" s="33"/>
      <c r="AF22" s="33"/>
      <c r="AG22" s="33"/>
      <c r="AH22" s="33"/>
      <c r="AI22" s="33"/>
    </row>
    <row r="23" ht="14.25" customHeight="1">
      <c r="A23" s="35" t="s">
        <v>12</v>
      </c>
      <c r="B23" s="31">
        <v>111355.11</v>
      </c>
      <c r="C23" s="31">
        <v>121274.13</v>
      </c>
      <c r="D23" s="31">
        <v>142858.62</v>
      </c>
      <c r="E23" s="31"/>
      <c r="F23" s="31"/>
      <c r="G23" s="31"/>
      <c r="H23" s="31"/>
      <c r="I23" s="31"/>
      <c r="J23" s="31"/>
      <c r="K23" s="31"/>
      <c r="L23" s="31"/>
      <c r="M23" s="31"/>
      <c r="N23" s="33"/>
      <c r="O23" s="33"/>
      <c r="P23" s="33"/>
      <c r="Q23" s="33"/>
      <c r="R23" s="33"/>
      <c r="S23" s="33"/>
      <c r="T23" s="33"/>
      <c r="U23" s="33"/>
      <c r="V23" s="33"/>
      <c r="W23" s="33"/>
      <c r="X23" s="33"/>
      <c r="Y23" s="33"/>
      <c r="Z23" s="33"/>
      <c r="AA23" s="33"/>
      <c r="AB23" s="33"/>
      <c r="AC23" s="33"/>
      <c r="AD23" s="33"/>
      <c r="AE23" s="33"/>
      <c r="AF23" s="33"/>
      <c r="AG23" s="33"/>
      <c r="AH23" s="33"/>
      <c r="AI23" s="33"/>
    </row>
    <row r="24" ht="14.25" customHeight="1">
      <c r="A24" s="35" t="s">
        <v>82</v>
      </c>
      <c r="B24" s="31">
        <v>14320.98</v>
      </c>
      <c r="C24" s="31">
        <v>15377.21</v>
      </c>
      <c r="D24" s="31">
        <v>17002.51</v>
      </c>
      <c r="E24" s="31"/>
      <c r="F24" s="31">
        <v>16731.60157</v>
      </c>
      <c r="G24" s="31">
        <v>17768.9609</v>
      </c>
      <c r="H24" s="31">
        <v>19581.3949</v>
      </c>
      <c r="I24" s="31">
        <v>21931.16227</v>
      </c>
      <c r="J24" s="31">
        <v>24562.90174</v>
      </c>
      <c r="K24" s="31">
        <v>27510.44995</v>
      </c>
      <c r="L24" s="31">
        <v>30811.7039</v>
      </c>
      <c r="M24" s="31">
        <v>34509.1084</v>
      </c>
      <c r="N24" s="33"/>
      <c r="O24" s="29" t="s">
        <v>83</v>
      </c>
      <c r="Y24" s="29"/>
      <c r="Z24" s="29"/>
      <c r="AA24" s="29"/>
      <c r="AB24" s="29"/>
      <c r="AC24" s="29"/>
      <c r="AD24" s="29"/>
      <c r="AE24" s="29"/>
      <c r="AF24" s="29"/>
      <c r="AG24" s="29"/>
      <c r="AH24" s="29"/>
      <c r="AI24" s="29"/>
    </row>
    <row r="25" ht="14.25" customHeight="1">
      <c r="A25" s="35" t="s">
        <v>84</v>
      </c>
      <c r="B25" s="31" t="str">
        <f t="shared" ref="B25:D25" si="2">B24/B23</f>
        <v>0.1286064016</v>
      </c>
      <c r="C25" s="31" t="str">
        <f t="shared" si="2"/>
        <v>0.1267971166</v>
      </c>
      <c r="D25" s="31" t="str">
        <f t="shared" si="2"/>
        <v>0.1190163394</v>
      </c>
      <c r="E25" s="31"/>
      <c r="F25" s="31"/>
      <c r="G25" s="31"/>
      <c r="H25" s="31"/>
      <c r="I25" s="31"/>
      <c r="J25" s="31"/>
      <c r="K25" s="31"/>
      <c r="L25" s="31"/>
      <c r="M25" s="31"/>
      <c r="N25" s="33"/>
      <c r="O25" s="29" t="s">
        <v>85</v>
      </c>
      <c r="X25" s="29"/>
      <c r="Y25" s="29"/>
      <c r="Z25" s="29"/>
      <c r="AA25" s="29"/>
      <c r="AB25" s="29"/>
      <c r="AC25" s="29"/>
      <c r="AD25" s="29"/>
      <c r="AE25" s="29"/>
      <c r="AF25" s="29"/>
      <c r="AG25" s="29"/>
      <c r="AH25" s="29"/>
      <c r="AI25" s="29"/>
    </row>
    <row r="26" ht="14.25" customHeight="1">
      <c r="A26" s="39" t="s">
        <v>86</v>
      </c>
      <c r="C26" s="40"/>
      <c r="D26" s="30" t="str">
        <f>AVERAGE(B25:D25)</f>
        <v>0.1248066192</v>
      </c>
      <c r="E26" s="31"/>
      <c r="F26" s="31"/>
      <c r="G26" s="31"/>
      <c r="H26" s="31"/>
      <c r="I26" s="31"/>
      <c r="J26" s="31"/>
      <c r="K26" s="31"/>
      <c r="L26" s="31"/>
      <c r="M26" s="31"/>
      <c r="N26" s="33"/>
      <c r="O26" s="29"/>
      <c r="P26" s="29"/>
      <c r="Q26" s="29"/>
      <c r="R26" s="29"/>
      <c r="S26" s="29"/>
      <c r="T26" s="29"/>
      <c r="U26" s="29"/>
      <c r="V26" s="29"/>
      <c r="W26" s="29"/>
      <c r="X26" s="29"/>
      <c r="Y26" s="29"/>
      <c r="Z26" s="29"/>
      <c r="AA26" s="29"/>
      <c r="AB26" s="29"/>
      <c r="AC26" s="29"/>
      <c r="AD26" s="29"/>
      <c r="AE26" s="29"/>
      <c r="AF26" s="29"/>
      <c r="AG26" s="29"/>
      <c r="AH26" s="29"/>
      <c r="AI26" s="29"/>
    </row>
    <row r="27" ht="14.25" customHeight="1">
      <c r="A27" s="35" t="s">
        <v>65</v>
      </c>
      <c r="B27" s="31">
        <v>20716.99</v>
      </c>
      <c r="C27" s="31">
        <v>24056.23</v>
      </c>
      <c r="D27" s="31">
        <v>31059.78</v>
      </c>
      <c r="E27" s="31"/>
      <c r="F27" s="31">
        <v>27886.00262</v>
      </c>
      <c r="G27" s="31">
        <v>29614.9348</v>
      </c>
      <c r="H27" s="31">
        <v>32635.6581</v>
      </c>
      <c r="I27" s="31">
        <v>36551.93712</v>
      </c>
      <c r="J27" s="31">
        <v>40938.16956</v>
      </c>
      <c r="K27" s="31">
        <v>45850.74992</v>
      </c>
      <c r="L27" s="31">
        <v>51352.8399</v>
      </c>
      <c r="M27" s="31">
        <v>57515.1807</v>
      </c>
      <c r="N27" s="33"/>
      <c r="O27" s="29" t="s">
        <v>87</v>
      </c>
      <c r="AB27" s="29"/>
      <c r="AC27" s="29"/>
      <c r="AD27" s="29"/>
      <c r="AE27" s="29"/>
      <c r="AF27" s="29"/>
      <c r="AG27" s="29"/>
      <c r="AH27" s="29"/>
      <c r="AI27" s="29"/>
    </row>
    <row r="28" ht="14.25" customHeight="1">
      <c r="A28" s="35" t="s">
        <v>84</v>
      </c>
      <c r="B28" s="22">
        <v>18.60443584</v>
      </c>
      <c r="C28" s="22">
        <v>19.83624207</v>
      </c>
      <c r="D28" s="22">
        <v>21.7416212</v>
      </c>
      <c r="E28" s="29"/>
      <c r="F28" s="29"/>
      <c r="G28" s="29"/>
      <c r="H28" s="29"/>
      <c r="I28" s="29"/>
      <c r="J28" s="29"/>
      <c r="K28" s="29"/>
      <c r="L28" s="29"/>
      <c r="M28" s="29"/>
      <c r="N28" s="33"/>
      <c r="O28" s="29" t="s">
        <v>88</v>
      </c>
      <c r="AB28" s="29"/>
      <c r="AC28" s="29"/>
      <c r="AD28" s="29"/>
      <c r="AE28" s="29"/>
      <c r="AF28" s="29"/>
      <c r="AG28" s="29"/>
      <c r="AH28" s="29"/>
      <c r="AI28" s="29"/>
    </row>
    <row r="29" ht="14.25" customHeight="1">
      <c r="A29" s="39" t="s">
        <v>86</v>
      </c>
      <c r="B29" s="22"/>
      <c r="C29" s="40"/>
      <c r="D29" s="41" t="str">
        <f>AVERAGE(B28:D28)</f>
        <v>20.06076637</v>
      </c>
      <c r="E29" s="29"/>
      <c r="F29" s="29"/>
      <c r="G29" s="29"/>
      <c r="H29" s="29"/>
      <c r="I29" s="29"/>
      <c r="J29" s="29"/>
      <c r="K29" s="29"/>
      <c r="L29" s="29"/>
      <c r="M29" s="29"/>
      <c r="N29" s="33"/>
      <c r="O29" s="29"/>
      <c r="P29" s="29"/>
      <c r="Q29" s="29"/>
      <c r="R29" s="29"/>
      <c r="S29" s="29"/>
      <c r="T29" s="29"/>
      <c r="U29" s="29"/>
      <c r="V29" s="29"/>
      <c r="W29" s="29"/>
      <c r="X29" s="29"/>
      <c r="Y29" s="29"/>
      <c r="Z29" s="29"/>
      <c r="AA29" s="29"/>
      <c r="AB29" s="29"/>
      <c r="AC29" s="29"/>
      <c r="AD29" s="29"/>
      <c r="AE29" s="29"/>
      <c r="AF29" s="29"/>
      <c r="AG29" s="29"/>
      <c r="AH29" s="29"/>
      <c r="AI29" s="29"/>
    </row>
    <row r="30" ht="14.25" customHeight="1">
      <c r="A30" s="35" t="s">
        <v>66</v>
      </c>
      <c r="B30" s="22">
        <v>1610.57</v>
      </c>
      <c r="C30" s="22">
        <v>1574.64</v>
      </c>
      <c r="D30" s="22">
        <v>1800.15</v>
      </c>
      <c r="E30" s="29"/>
      <c r="F30" s="42">
        <v>1861.251245</v>
      </c>
      <c r="G30" s="42">
        <v>1976.64882</v>
      </c>
      <c r="H30" s="42">
        <v>2178.267</v>
      </c>
      <c r="I30" s="42">
        <v>2439.659043</v>
      </c>
      <c r="J30" s="42">
        <v>2732.418127</v>
      </c>
      <c r="K30" s="42">
        <v>3060.308303</v>
      </c>
      <c r="L30" s="42">
        <v>3427.5453</v>
      </c>
      <c r="M30" s="42">
        <v>3838.85073</v>
      </c>
      <c r="N30" s="33"/>
      <c r="O30" s="29"/>
      <c r="P30" s="29"/>
      <c r="Q30" s="29"/>
      <c r="R30" s="29"/>
      <c r="S30" s="29"/>
      <c r="T30" s="29"/>
      <c r="U30" s="29"/>
      <c r="V30" s="29"/>
      <c r="W30" s="29"/>
      <c r="X30" s="29"/>
      <c r="Y30" s="29"/>
      <c r="Z30" s="29"/>
      <c r="AA30" s="29"/>
      <c r="AB30" s="29"/>
      <c r="AC30" s="29"/>
      <c r="AD30" s="29"/>
      <c r="AE30" s="29"/>
      <c r="AF30" s="29"/>
      <c r="AG30" s="29"/>
      <c r="AH30" s="29"/>
      <c r="AI30" s="29"/>
    </row>
    <row r="31" ht="14.25" customHeight="1">
      <c r="A31" s="35" t="s">
        <v>84</v>
      </c>
      <c r="B31" s="22">
        <v>1.446336859</v>
      </c>
      <c r="C31" s="22">
        <v>1.298413767</v>
      </c>
      <c r="D31" s="22">
        <v>1.26009197</v>
      </c>
      <c r="E31" s="29"/>
      <c r="F31" s="29"/>
      <c r="G31" s="29"/>
      <c r="H31" s="29"/>
      <c r="I31" s="29"/>
      <c r="J31" s="29"/>
      <c r="K31" s="29"/>
      <c r="L31" s="29"/>
      <c r="M31" s="29"/>
      <c r="N31" s="33"/>
      <c r="O31" s="29"/>
      <c r="P31" s="29"/>
      <c r="Q31" s="29"/>
      <c r="R31" s="29"/>
      <c r="S31" s="29"/>
      <c r="T31" s="29"/>
      <c r="U31" s="29"/>
      <c r="V31" s="29"/>
      <c r="W31" s="29"/>
      <c r="X31" s="29"/>
      <c r="Y31" s="29"/>
      <c r="Z31" s="29"/>
      <c r="AA31" s="29"/>
      <c r="AB31" s="29"/>
      <c r="AC31" s="29"/>
      <c r="AD31" s="29"/>
      <c r="AE31" s="29"/>
      <c r="AF31" s="29"/>
      <c r="AG31" s="29"/>
      <c r="AH31" s="29"/>
      <c r="AI31" s="29"/>
    </row>
    <row r="32" ht="14.25" customHeight="1">
      <c r="A32" s="39" t="s">
        <v>86</v>
      </c>
      <c r="B32" s="22"/>
      <c r="C32" s="22"/>
      <c r="D32" s="41" t="str">
        <f>AVERAGE(B31:D31)</f>
        <v>1.334947532</v>
      </c>
      <c r="E32" s="29"/>
      <c r="F32" s="29"/>
      <c r="G32" s="29"/>
      <c r="H32" s="29"/>
      <c r="I32" s="29"/>
      <c r="J32" s="29"/>
      <c r="K32" s="29"/>
      <c r="L32" s="29"/>
      <c r="M32" s="29"/>
      <c r="N32" s="33"/>
      <c r="O32" s="29"/>
      <c r="P32" s="29"/>
      <c r="Q32" s="29"/>
      <c r="R32" s="29"/>
      <c r="S32" s="29"/>
      <c r="T32" s="29"/>
      <c r="U32" s="29"/>
      <c r="V32" s="29"/>
      <c r="W32" s="29"/>
      <c r="X32" s="29"/>
      <c r="Y32" s="29"/>
      <c r="Z32" s="29"/>
      <c r="AA32" s="29"/>
      <c r="AB32" s="29"/>
      <c r="AC32" s="29"/>
      <c r="AD32" s="29"/>
      <c r="AE32" s="29"/>
      <c r="AF32" s="29"/>
      <c r="AG32" s="29"/>
      <c r="AH32" s="29"/>
      <c r="AI32" s="29"/>
    </row>
    <row r="33" ht="14.25" customHeight="1">
      <c r="A33" s="35" t="s">
        <v>67</v>
      </c>
      <c r="B33" s="22">
        <v>2090.42</v>
      </c>
      <c r="C33" s="22">
        <v>2384.91</v>
      </c>
      <c r="D33" s="22">
        <v>2858.57</v>
      </c>
      <c r="E33" s="29"/>
      <c r="F33" s="42">
        <v>2716.45852</v>
      </c>
      <c r="G33" s="42">
        <v>2884.8789</v>
      </c>
      <c r="H33" s="42">
        <v>3179.13655</v>
      </c>
      <c r="I33" s="42">
        <v>3560.632937</v>
      </c>
      <c r="J33" s="42">
        <v>3987.908888</v>
      </c>
      <c r="K33" s="42">
        <v>4466.457956</v>
      </c>
      <c r="L33" s="42">
        <v>5002.43291</v>
      </c>
      <c r="M33" s="42">
        <v>5602.72486</v>
      </c>
      <c r="N33" s="33"/>
      <c r="O33" s="29"/>
      <c r="P33" s="29"/>
      <c r="Q33" s="29"/>
      <c r="R33" s="29"/>
      <c r="S33" s="29"/>
      <c r="T33" s="29"/>
      <c r="U33" s="29"/>
      <c r="V33" s="29"/>
      <c r="W33" s="29"/>
      <c r="X33" s="29"/>
      <c r="Y33" s="29"/>
      <c r="Z33" s="29"/>
      <c r="AA33" s="29"/>
      <c r="AB33" s="29"/>
      <c r="AC33" s="29"/>
      <c r="AD33" s="29"/>
      <c r="AE33" s="29"/>
      <c r="AF33" s="29"/>
      <c r="AG33" s="29"/>
      <c r="AH33" s="29"/>
      <c r="AI33" s="29"/>
    </row>
    <row r="34" ht="14.25" customHeight="1">
      <c r="A34" s="35" t="s">
        <v>84</v>
      </c>
      <c r="B34" s="22">
        <v>1.877255566</v>
      </c>
      <c r="C34" s="22">
        <v>1.96654472</v>
      </c>
      <c r="D34" s="22">
        <v>2.00097831</v>
      </c>
      <c r="E34" s="29"/>
      <c r="F34" s="29"/>
      <c r="G34" s="29"/>
      <c r="H34" s="29"/>
      <c r="I34" s="29"/>
      <c r="J34" s="29"/>
      <c r="K34" s="29"/>
      <c r="L34" s="29"/>
      <c r="M34" s="29"/>
      <c r="N34" s="33"/>
      <c r="O34" s="29" t="s">
        <v>89</v>
      </c>
      <c r="Z34" s="29"/>
      <c r="AA34" s="29"/>
      <c r="AB34" s="29"/>
      <c r="AC34" s="29"/>
      <c r="AD34" s="29"/>
      <c r="AE34" s="29"/>
      <c r="AF34" s="29"/>
      <c r="AG34" s="29"/>
      <c r="AH34" s="29"/>
      <c r="AI34" s="29"/>
    </row>
    <row r="35" ht="14.25" customHeight="1">
      <c r="A35" s="39" t="s">
        <v>86</v>
      </c>
      <c r="B35" s="22"/>
      <c r="C35" s="22"/>
      <c r="D35" s="41" t="str">
        <f>AVERAGE(B34:D34)</f>
        <v>1.948259532</v>
      </c>
      <c r="E35" s="29"/>
      <c r="F35" s="29"/>
      <c r="G35" s="29"/>
      <c r="H35" s="29"/>
      <c r="I35" s="29"/>
      <c r="J35" s="29"/>
      <c r="K35" s="29"/>
      <c r="L35" s="29"/>
      <c r="M35" s="29"/>
      <c r="N35" s="33"/>
      <c r="O35" s="29" t="s">
        <v>90</v>
      </c>
      <c r="X35" s="29"/>
      <c r="Y35" s="29"/>
      <c r="Z35" s="29"/>
      <c r="AA35" s="29"/>
      <c r="AB35" s="29"/>
      <c r="AC35" s="29"/>
      <c r="AD35" s="29"/>
      <c r="AE35" s="29"/>
      <c r="AF35" s="29"/>
      <c r="AG35" s="29"/>
      <c r="AH35" s="29"/>
      <c r="AI35" s="29"/>
    </row>
    <row r="36" ht="14.25" customHeight="1">
      <c r="A36" s="35" t="s">
        <v>68</v>
      </c>
      <c r="B36" s="22">
        <v>22560.54</v>
      </c>
      <c r="C36" s="22">
        <v>24639.02</v>
      </c>
      <c r="D36" s="22">
        <v>26346.7</v>
      </c>
      <c r="E36" s="29"/>
      <c r="F36" s="42">
        <v>27425.88358</v>
      </c>
      <c r="G36" s="42">
        <v>29126.2884</v>
      </c>
      <c r="H36" s="42">
        <v>32097.1698</v>
      </c>
      <c r="I36" s="42">
        <v>35948.83016</v>
      </c>
      <c r="J36" s="42">
        <v>40262.68976</v>
      </c>
      <c r="K36" s="42">
        <v>45094.21255</v>
      </c>
      <c r="L36" s="42">
        <v>50505.518</v>
      </c>
      <c r="M36" s="42">
        <v>56566.1802</v>
      </c>
      <c r="N36" s="33"/>
      <c r="O36" s="24" t="s">
        <v>91</v>
      </c>
    </row>
    <row r="37" ht="14.25" customHeight="1">
      <c r="A37" s="35" t="s">
        <v>84</v>
      </c>
      <c r="B37" s="22">
        <v>20.25999525</v>
      </c>
      <c r="C37" s="22">
        <v>20.31679798</v>
      </c>
      <c r="D37" s="22">
        <v>18.4424993</v>
      </c>
      <c r="E37" s="29"/>
      <c r="F37" s="29"/>
      <c r="G37" s="29"/>
      <c r="H37" s="29"/>
      <c r="I37" s="29"/>
      <c r="J37" s="29"/>
      <c r="K37" s="29"/>
      <c r="L37" s="29"/>
      <c r="M37" s="29"/>
      <c r="N37" s="33"/>
      <c r="O37" s="29" t="s">
        <v>92</v>
      </c>
      <c r="X37" s="29"/>
      <c r="Y37" s="29"/>
      <c r="Z37" s="29"/>
      <c r="AA37" s="29"/>
      <c r="AB37" s="29"/>
      <c r="AC37" s="29"/>
      <c r="AD37" s="29"/>
      <c r="AE37" s="29"/>
      <c r="AF37" s="29"/>
      <c r="AG37" s="29"/>
      <c r="AH37" s="29"/>
      <c r="AI37" s="29"/>
    </row>
    <row r="38" ht="14.25" customHeight="1">
      <c r="A38" s="39" t="s">
        <v>86</v>
      </c>
      <c r="B38" s="22"/>
      <c r="C38" s="22"/>
      <c r="D38" s="41" t="str">
        <f>AVERAGE(B37:D37)</f>
        <v>19.67309751</v>
      </c>
      <c r="E38" s="29"/>
      <c r="F38" s="29"/>
      <c r="G38" s="29"/>
      <c r="H38" s="29"/>
      <c r="I38" s="29"/>
      <c r="J38" s="29"/>
      <c r="K38" s="29"/>
      <c r="L38" s="29"/>
      <c r="M38" s="29"/>
      <c r="N38" s="33"/>
      <c r="O38" s="29" t="s">
        <v>93</v>
      </c>
      <c r="Z38" s="29"/>
      <c r="AA38" s="29"/>
      <c r="AB38" s="29"/>
      <c r="AC38" s="29"/>
      <c r="AD38" s="29"/>
      <c r="AE38" s="29"/>
      <c r="AF38" s="29"/>
      <c r="AG38" s="29"/>
      <c r="AH38" s="29"/>
      <c r="AI38" s="29"/>
    </row>
    <row r="39" ht="14.25" customHeight="1">
      <c r="A39" s="35" t="s">
        <v>70</v>
      </c>
      <c r="B39" s="22">
        <v>10595.04</v>
      </c>
      <c r="C39" s="22">
        <v>10520.74</v>
      </c>
      <c r="D39" s="22">
        <v>13695.42</v>
      </c>
      <c r="E39" s="29"/>
      <c r="F39" s="29"/>
      <c r="G39" s="29"/>
      <c r="H39" s="29"/>
      <c r="I39" s="29"/>
      <c r="J39" s="29"/>
      <c r="K39" s="29"/>
      <c r="L39" s="29"/>
      <c r="M39" s="29"/>
      <c r="N39" s="33"/>
      <c r="O39" s="24" t="s">
        <v>94</v>
      </c>
      <c r="X39" s="24"/>
      <c r="Y39" s="24"/>
      <c r="Z39" s="24"/>
      <c r="AA39" s="29"/>
      <c r="AB39" s="29"/>
      <c r="AC39" s="29"/>
      <c r="AD39" s="29"/>
      <c r="AE39" s="29"/>
      <c r="AF39" s="29"/>
      <c r="AG39" s="29"/>
      <c r="AH39" s="29"/>
      <c r="AI39" s="29"/>
    </row>
    <row r="40" ht="14.25" customHeight="1">
      <c r="A40" s="35" t="s">
        <v>84</v>
      </c>
      <c r="B40" s="22">
        <v>9.514641941</v>
      </c>
      <c r="C40" s="22">
        <v>8.67517252</v>
      </c>
      <c r="D40" s="22">
        <v>9.58669487</v>
      </c>
      <c r="E40" s="29"/>
      <c r="F40" s="42">
        <v>13368.54966</v>
      </c>
      <c r="G40" s="42">
        <v>14197.3997</v>
      </c>
      <c r="H40" s="42">
        <v>15645.5345</v>
      </c>
      <c r="I40" s="42">
        <v>17522.99866</v>
      </c>
      <c r="J40" s="42">
        <v>19625.75849</v>
      </c>
      <c r="K40" s="42">
        <v>21980.84951</v>
      </c>
      <c r="L40" s="42">
        <v>24618.5514</v>
      </c>
      <c r="M40" s="42">
        <v>27572.7776</v>
      </c>
      <c r="N40" s="33"/>
      <c r="O40" s="43" t="s">
        <v>95</v>
      </c>
      <c r="U40" s="24"/>
      <c r="V40" s="24"/>
      <c r="W40" s="24"/>
      <c r="X40" s="24"/>
      <c r="Y40" s="24"/>
      <c r="Z40" s="24"/>
      <c r="AA40" s="29"/>
      <c r="AB40" s="29"/>
      <c r="AC40" s="29"/>
      <c r="AD40" s="29"/>
      <c r="AE40" s="29"/>
      <c r="AF40" s="29"/>
      <c r="AG40" s="29"/>
      <c r="AH40" s="29"/>
      <c r="AI40" s="29"/>
    </row>
    <row r="41" ht="14.25" customHeight="1">
      <c r="A41" s="39" t="s">
        <v>86</v>
      </c>
      <c r="B41" s="22"/>
      <c r="C41" s="22"/>
      <c r="D41" s="41" t="str">
        <f>AVERAGE(B40:D40)</f>
        <v>9.258836444</v>
      </c>
      <c r="E41" s="29"/>
      <c r="F41" s="29"/>
      <c r="G41" s="29"/>
      <c r="H41" s="29"/>
      <c r="I41" s="29"/>
      <c r="J41" s="29"/>
      <c r="K41" s="29"/>
      <c r="L41" s="29"/>
      <c r="M41" s="29"/>
      <c r="N41" s="33"/>
      <c r="O41" s="29" t="s">
        <v>96</v>
      </c>
      <c r="AA41" s="29"/>
      <c r="AB41" s="29"/>
      <c r="AC41" s="29"/>
      <c r="AD41" s="29"/>
      <c r="AE41" s="29"/>
      <c r="AF41" s="29"/>
      <c r="AG41" s="29"/>
      <c r="AH41" s="29"/>
      <c r="AI41" s="29"/>
    </row>
    <row r="42" ht="14.25" customHeight="1">
      <c r="A42" s="35" t="s">
        <v>71</v>
      </c>
      <c r="B42" s="22">
        <v>5362.09</v>
      </c>
      <c r="C42" s="22">
        <v>6019.74</v>
      </c>
      <c r="D42" s="22">
        <v>7385.63</v>
      </c>
      <c r="E42" s="29"/>
      <c r="F42" s="42">
        <v>9800.73101</v>
      </c>
      <c r="G42" s="42">
        <v>9800.73101</v>
      </c>
      <c r="H42" s="42">
        <v>9800.73101</v>
      </c>
      <c r="I42" s="42">
        <v>9800.73101</v>
      </c>
      <c r="J42" s="42">
        <v>10234.54239</v>
      </c>
      <c r="K42" s="42">
        <v>11462.68748</v>
      </c>
      <c r="L42" s="42">
        <v>12838.21</v>
      </c>
      <c r="M42" s="42">
        <v>14378.7952</v>
      </c>
      <c r="N42" s="33"/>
      <c r="O42" s="44" t="s">
        <v>97</v>
      </c>
      <c r="AA42" s="29"/>
      <c r="AB42" s="29"/>
      <c r="AC42" s="29"/>
      <c r="AD42" s="29"/>
      <c r="AE42" s="29"/>
      <c r="AF42" s="29"/>
      <c r="AG42" s="29"/>
      <c r="AH42" s="29"/>
      <c r="AI42" s="29"/>
    </row>
    <row r="43" ht="14.25" customHeight="1">
      <c r="A43" s="35" t="s">
        <v>84</v>
      </c>
      <c r="B43" s="22">
        <v>4.815306635</v>
      </c>
      <c r="C43" s="22">
        <v>4.963746184</v>
      </c>
      <c r="D43" s="22">
        <v>5.16988754</v>
      </c>
      <c r="E43" s="29"/>
      <c r="F43" s="29"/>
      <c r="G43" s="29"/>
      <c r="H43" s="29"/>
      <c r="I43" s="29"/>
      <c r="J43" s="29"/>
      <c r="K43" s="29"/>
      <c r="L43" s="29"/>
      <c r="M43" s="29"/>
      <c r="N43" s="33"/>
      <c r="O43" s="29" t="s">
        <v>98</v>
      </c>
      <c r="W43" s="29"/>
      <c r="X43" s="29"/>
      <c r="Y43" s="29"/>
      <c r="Z43" s="29"/>
      <c r="AA43" s="29"/>
      <c r="AB43" s="29"/>
      <c r="AC43" s="29"/>
      <c r="AD43" s="29"/>
      <c r="AE43" s="29"/>
      <c r="AF43" s="29"/>
      <c r="AG43" s="29"/>
      <c r="AH43" s="29"/>
      <c r="AI43" s="29"/>
    </row>
    <row r="44" ht="14.25" customHeight="1">
      <c r="A44" s="39" t="s">
        <v>86</v>
      </c>
      <c r="B44" s="22"/>
      <c r="C44" s="22"/>
      <c r="D44" s="41" t="str">
        <f>AVERAGE(B43:D43)</f>
        <v>4.98298012</v>
      </c>
      <c r="E44" s="29"/>
      <c r="F44" s="29"/>
      <c r="G44" s="29"/>
      <c r="H44" s="29"/>
      <c r="I44" s="29"/>
      <c r="J44" s="29"/>
      <c r="K44" s="29"/>
      <c r="L44" s="29"/>
      <c r="M44" s="29"/>
      <c r="N44" s="33"/>
      <c r="O44" s="29" t="s">
        <v>99</v>
      </c>
      <c r="AC44" s="29"/>
      <c r="AD44" s="29"/>
      <c r="AE44" s="29"/>
      <c r="AF44" s="29"/>
      <c r="AG44" s="29"/>
      <c r="AH44" s="29"/>
      <c r="AI44" s="29"/>
    </row>
    <row r="45" ht="14.25" customHeight="1">
      <c r="A45" s="35" t="s">
        <v>72</v>
      </c>
      <c r="B45" s="22">
        <v>13853.97</v>
      </c>
      <c r="C45" s="22">
        <v>15292.48</v>
      </c>
      <c r="D45" s="22">
        <v>18100.58</v>
      </c>
      <c r="E45" s="29"/>
      <c r="F45" s="42">
        <v>18125.9017</v>
      </c>
      <c r="G45" s="42">
        <v>19249.7076</v>
      </c>
      <c r="H45" s="42">
        <v>21213.1778</v>
      </c>
      <c r="I45" s="42">
        <v>23758.75913</v>
      </c>
      <c r="J45" s="42">
        <v>26609.81021</v>
      </c>
      <c r="K45" s="42">
        <v>29802.98745</v>
      </c>
      <c r="L45" s="42">
        <v>33379.3459</v>
      </c>
      <c r="M45" s="42">
        <v>37384.8674</v>
      </c>
      <c r="N45" s="33"/>
      <c r="O45" s="29" t="s">
        <v>100</v>
      </c>
      <c r="S45" s="29"/>
      <c r="T45" s="29"/>
      <c r="U45" s="29"/>
      <c r="V45" s="29"/>
      <c r="W45" s="29"/>
      <c r="X45" s="29"/>
      <c r="Y45" s="29"/>
      <c r="Z45" s="29"/>
      <c r="AA45" s="29"/>
      <c r="AB45" s="29"/>
      <c r="AC45" s="29"/>
      <c r="AD45" s="29"/>
      <c r="AE45" s="29"/>
      <c r="AF45" s="29"/>
      <c r="AG45" s="29"/>
      <c r="AH45" s="29"/>
      <c r="AI45" s="29"/>
    </row>
    <row r="46" ht="14.25" customHeight="1">
      <c r="A46" s="35" t="s">
        <v>84</v>
      </c>
      <c r="B46" s="22">
        <v>12.44125213</v>
      </c>
      <c r="C46" s="22">
        <v>12.60984515</v>
      </c>
      <c r="D46" s="22">
        <v>12.670275</v>
      </c>
      <c r="E46" s="29"/>
      <c r="F46" s="29"/>
      <c r="G46" s="29"/>
      <c r="H46" s="29"/>
      <c r="I46" s="29"/>
      <c r="J46" s="29"/>
      <c r="K46" s="29"/>
      <c r="L46" s="29"/>
      <c r="M46" s="29"/>
      <c r="N46" s="33"/>
      <c r="O46" s="29" t="s">
        <v>101</v>
      </c>
      <c r="T46" s="29"/>
      <c r="U46" s="29"/>
      <c r="V46" s="29"/>
      <c r="W46" s="29"/>
      <c r="X46" s="29"/>
      <c r="Y46" s="29"/>
      <c r="Z46" s="29"/>
      <c r="AA46" s="29"/>
      <c r="AB46" s="29"/>
      <c r="AC46" s="29"/>
      <c r="AD46" s="29"/>
      <c r="AE46" s="29"/>
      <c r="AF46" s="29"/>
      <c r="AG46" s="29"/>
      <c r="AH46" s="29"/>
      <c r="AI46" s="29"/>
    </row>
    <row r="47" ht="14.25" customHeight="1">
      <c r="A47" s="39" t="s">
        <v>86</v>
      </c>
      <c r="B47" s="22"/>
      <c r="C47" s="22"/>
      <c r="D47" s="41" t="str">
        <f>AVERAGE(B46:D46)</f>
        <v>12.57379076</v>
      </c>
      <c r="E47" s="29"/>
      <c r="F47" s="29"/>
      <c r="G47" s="29"/>
      <c r="H47" s="29"/>
      <c r="I47" s="29"/>
      <c r="J47" s="29"/>
      <c r="K47" s="29"/>
      <c r="L47" s="29"/>
      <c r="M47" s="29"/>
      <c r="N47" s="33"/>
      <c r="O47" s="29"/>
      <c r="P47" s="29"/>
      <c r="Q47" s="29"/>
      <c r="R47" s="29"/>
      <c r="S47" s="29"/>
      <c r="T47" s="29"/>
      <c r="U47" s="29"/>
      <c r="V47" s="29"/>
      <c r="W47" s="29"/>
      <c r="X47" s="29"/>
      <c r="Y47" s="29"/>
      <c r="Z47" s="29"/>
      <c r="AA47" s="29"/>
      <c r="AB47" s="29"/>
      <c r="AC47" s="29"/>
      <c r="AD47" s="29"/>
      <c r="AE47" s="29"/>
      <c r="AF47" s="29"/>
      <c r="AG47" s="29"/>
      <c r="AH47" s="29"/>
      <c r="AI47" s="29"/>
    </row>
    <row r="48" ht="14.25" customHeight="1">
      <c r="A48" s="35" t="s">
        <v>74</v>
      </c>
      <c r="B48" s="22">
        <v>1338.73</v>
      </c>
      <c r="C48" s="22">
        <v>1538.52</v>
      </c>
      <c r="D48" s="22">
        <v>1806.04</v>
      </c>
      <c r="E48" s="29"/>
      <c r="F48" s="42">
        <v>2167.248</v>
      </c>
      <c r="G48" s="42">
        <v>2709.06</v>
      </c>
      <c r="H48" s="42">
        <v>2709.06</v>
      </c>
      <c r="I48" s="42">
        <v>2709.06</v>
      </c>
      <c r="J48" s="42">
        <v>2709.06</v>
      </c>
      <c r="K48" s="42">
        <v>2854.20918</v>
      </c>
      <c r="L48" s="42">
        <v>3196.71428</v>
      </c>
      <c r="M48" s="42">
        <v>3580.32</v>
      </c>
      <c r="N48" s="33"/>
      <c r="O48" s="29" t="s">
        <v>102</v>
      </c>
      <c r="Y48" s="29"/>
      <c r="Z48" s="29"/>
      <c r="AA48" s="29"/>
      <c r="AB48" s="29"/>
      <c r="AC48" s="29"/>
      <c r="AD48" s="29"/>
      <c r="AE48" s="29"/>
      <c r="AF48" s="29"/>
      <c r="AG48" s="29"/>
      <c r="AH48" s="29"/>
      <c r="AI48" s="29"/>
    </row>
    <row r="49" ht="14.25" customHeight="1">
      <c r="A49" s="35" t="s">
        <v>84</v>
      </c>
      <c r="B49" s="22">
        <v>1.202216944</v>
      </c>
      <c r="C49" s="22">
        <v>1.268630004</v>
      </c>
      <c r="D49" s="22">
        <v>1.26421493</v>
      </c>
      <c r="E49" s="29"/>
      <c r="F49" s="29"/>
      <c r="G49" s="29"/>
      <c r="H49" s="29"/>
      <c r="I49" s="29"/>
      <c r="J49" s="29"/>
      <c r="K49" s="29"/>
      <c r="L49" s="29"/>
      <c r="M49" s="29"/>
      <c r="N49" s="33"/>
      <c r="O49" s="29"/>
      <c r="P49" s="29"/>
      <c r="Q49" s="29"/>
      <c r="R49" s="29"/>
      <c r="S49" s="29"/>
      <c r="T49" s="29"/>
      <c r="U49" s="29"/>
      <c r="V49" s="29"/>
      <c r="W49" s="29"/>
      <c r="X49" s="29"/>
      <c r="Y49" s="29"/>
      <c r="Z49" s="29"/>
      <c r="AA49" s="29"/>
      <c r="AB49" s="29"/>
      <c r="AC49" s="29"/>
      <c r="AD49" s="29"/>
      <c r="AE49" s="29"/>
      <c r="AF49" s="29"/>
      <c r="AG49" s="29"/>
      <c r="AH49" s="29"/>
      <c r="AI49" s="29"/>
    </row>
    <row r="50" ht="14.25" customHeight="1">
      <c r="A50" s="39" t="s">
        <v>86</v>
      </c>
      <c r="B50" s="22"/>
      <c r="C50" s="22"/>
      <c r="D50" s="41" t="str">
        <f>AVERAGE(B49:D49)</f>
        <v>1.245020626</v>
      </c>
      <c r="E50" s="29"/>
      <c r="F50" s="29"/>
      <c r="G50" s="29"/>
      <c r="H50" s="29"/>
      <c r="I50" s="29"/>
      <c r="J50" s="29"/>
      <c r="K50" s="29"/>
      <c r="L50" s="29"/>
      <c r="M50" s="29"/>
      <c r="N50" s="33"/>
      <c r="O50" s="33"/>
      <c r="P50" s="33"/>
      <c r="Q50" s="33"/>
      <c r="R50" s="33"/>
      <c r="S50" s="33"/>
      <c r="T50" s="33"/>
      <c r="U50" s="33"/>
      <c r="V50" s="33"/>
      <c r="W50" s="33"/>
      <c r="X50" s="33"/>
      <c r="Y50" s="33"/>
      <c r="Z50" s="33"/>
      <c r="AA50" s="33"/>
      <c r="AB50" s="33"/>
      <c r="AC50" s="33"/>
      <c r="AD50" s="33"/>
      <c r="AE50" s="33"/>
      <c r="AF50" s="33"/>
      <c r="AG50" s="33"/>
      <c r="AH50" s="33"/>
      <c r="AI50" s="33"/>
    </row>
    <row r="51" ht="14.25" customHeight="1">
      <c r="A51" s="39"/>
      <c r="B51" s="22"/>
      <c r="C51" s="22"/>
      <c r="D51" s="41"/>
      <c r="E51" s="29"/>
      <c r="F51" s="29"/>
      <c r="G51" s="29"/>
      <c r="H51" s="29"/>
      <c r="I51" s="29"/>
      <c r="J51" s="29"/>
      <c r="K51" s="29"/>
      <c r="L51" s="29"/>
      <c r="M51" s="29"/>
      <c r="N51" s="33"/>
      <c r="O51" s="33"/>
      <c r="P51" s="33"/>
      <c r="Q51" s="33"/>
      <c r="R51" s="33"/>
      <c r="S51" s="33"/>
      <c r="T51" s="33"/>
      <c r="U51" s="33"/>
      <c r="V51" s="33"/>
      <c r="W51" s="33"/>
      <c r="X51" s="33"/>
      <c r="Y51" s="33"/>
      <c r="Z51" s="33"/>
      <c r="AA51" s="33"/>
      <c r="AB51" s="33"/>
      <c r="AC51" s="33"/>
      <c r="AD51" s="33"/>
      <c r="AE51" s="33"/>
      <c r="AF51" s="33"/>
      <c r="AG51" s="33"/>
      <c r="AH51" s="33"/>
      <c r="AI51" s="33"/>
    </row>
    <row r="52" ht="14.25" customHeight="1">
      <c r="A52" s="29"/>
      <c r="B52" s="29"/>
      <c r="C52" s="29"/>
      <c r="D52" s="29"/>
      <c r="E52" s="29"/>
      <c r="F52" s="29"/>
      <c r="G52" s="29"/>
      <c r="H52" s="29"/>
      <c r="I52" s="29"/>
      <c r="J52" s="29"/>
      <c r="K52" s="29"/>
      <c r="L52" s="33"/>
      <c r="M52" s="33"/>
      <c r="N52" s="33"/>
      <c r="O52" s="33"/>
      <c r="P52" s="33"/>
      <c r="Q52" s="33"/>
      <c r="R52" s="33"/>
      <c r="S52" s="33"/>
      <c r="T52" s="33"/>
      <c r="U52" s="33"/>
      <c r="V52" s="33"/>
      <c r="W52" s="33"/>
      <c r="X52" s="33"/>
      <c r="Y52" s="33"/>
      <c r="Z52" s="33"/>
      <c r="AA52" s="33"/>
      <c r="AB52" s="33"/>
      <c r="AC52" s="33"/>
      <c r="AD52" s="33"/>
      <c r="AE52" s="33"/>
      <c r="AF52" s="33"/>
      <c r="AG52" s="33"/>
      <c r="AH52" s="33"/>
      <c r="AI52" s="33"/>
    </row>
    <row r="53" ht="14.25" customHeight="1">
      <c r="A53" s="29"/>
      <c r="B53" s="35" t="s">
        <v>2</v>
      </c>
      <c r="C53" s="29" t="s">
        <v>3</v>
      </c>
      <c r="D53" s="29" t="s">
        <v>4</v>
      </c>
      <c r="E53" s="29" t="s">
        <v>5</v>
      </c>
      <c r="F53" s="29" t="s">
        <v>6</v>
      </c>
      <c r="G53" s="29" t="s">
        <v>7</v>
      </c>
      <c r="H53" s="29" t="s">
        <v>8</v>
      </c>
      <c r="I53" s="29" t="s">
        <v>9</v>
      </c>
      <c r="J53" s="29" t="s">
        <v>10</v>
      </c>
      <c r="K53" s="29"/>
      <c r="L53" s="33"/>
      <c r="M53" s="33"/>
      <c r="N53" s="33"/>
      <c r="O53" s="33"/>
      <c r="P53" s="33"/>
      <c r="Q53" s="33"/>
      <c r="R53" s="33"/>
      <c r="S53" s="33"/>
      <c r="T53" s="33"/>
      <c r="U53" s="33"/>
      <c r="V53" s="33"/>
      <c r="W53" s="33"/>
      <c r="X53" s="33"/>
      <c r="Y53" s="33"/>
      <c r="Z53" s="33"/>
      <c r="AA53" s="33"/>
      <c r="AB53" s="33"/>
      <c r="AC53" s="33"/>
      <c r="AD53" s="33"/>
      <c r="AE53" s="33"/>
      <c r="AF53" s="33"/>
      <c r="AG53" s="33"/>
      <c r="AH53" s="33"/>
      <c r="AI53" s="33"/>
    </row>
    <row r="54" ht="14.25" customHeight="1">
      <c r="A54" s="35" t="s">
        <v>103</v>
      </c>
      <c r="B54" s="45">
        <v>0.34</v>
      </c>
      <c r="C54" s="45">
        <v>0.45</v>
      </c>
      <c r="D54" s="45">
        <v>0.49</v>
      </c>
      <c r="E54" s="45">
        <v>0.2</v>
      </c>
      <c r="F54" s="45">
        <v>-0.1</v>
      </c>
      <c r="G54" s="45">
        <v>-0.15</v>
      </c>
      <c r="H54" s="45">
        <v>-0.1</v>
      </c>
      <c r="I54" s="45">
        <v>-0.1</v>
      </c>
      <c r="J54" s="45">
        <v>-0.1</v>
      </c>
      <c r="K54" s="29"/>
      <c r="L54" s="33"/>
      <c r="M54" s="33"/>
      <c r="N54" s="33"/>
      <c r="O54" s="33"/>
      <c r="P54" s="33"/>
      <c r="Q54" s="33"/>
      <c r="R54" s="33"/>
      <c r="S54" s="33"/>
      <c r="T54" s="33"/>
      <c r="U54" s="33"/>
      <c r="V54" s="33"/>
      <c r="W54" s="33"/>
      <c r="X54" s="33"/>
      <c r="Y54" s="33"/>
      <c r="Z54" s="33"/>
      <c r="AA54" s="33"/>
      <c r="AB54" s="33"/>
      <c r="AC54" s="33"/>
      <c r="AD54" s="33"/>
      <c r="AE54" s="33"/>
      <c r="AF54" s="33"/>
      <c r="AG54" s="33"/>
      <c r="AH54" s="33"/>
      <c r="AI54" s="33"/>
    </row>
    <row r="55" ht="14.25" customHeight="1">
      <c r="A55" s="46" t="s">
        <v>69</v>
      </c>
      <c r="B55" s="42">
        <v>-867.67</v>
      </c>
      <c r="C55" s="42">
        <v>-1258.1215</v>
      </c>
      <c r="D55" s="42">
        <v>-1874.601</v>
      </c>
      <c r="E55" s="42">
        <v>-2249.52124</v>
      </c>
      <c r="F55" s="42">
        <v>-2024.56912</v>
      </c>
      <c r="G55" s="42">
        <v>-1720.8838</v>
      </c>
      <c r="H55" s="42">
        <v>-1548.79538</v>
      </c>
      <c r="I55" s="42">
        <v>-1393.91584</v>
      </c>
      <c r="J55" s="42">
        <v>-1254.524254</v>
      </c>
      <c r="K55" s="29"/>
      <c r="L55" s="33"/>
      <c r="M55" s="33"/>
      <c r="N55" s="33"/>
      <c r="O55" s="33"/>
      <c r="P55" s="33"/>
      <c r="Q55" s="33"/>
      <c r="R55" s="33"/>
      <c r="S55" s="33"/>
      <c r="T55" s="33"/>
      <c r="U55" s="33"/>
      <c r="V55" s="33"/>
      <c r="W55" s="33"/>
      <c r="X55" s="33"/>
      <c r="Y55" s="33"/>
      <c r="Z55" s="33"/>
      <c r="AA55" s="33"/>
      <c r="AB55" s="33"/>
      <c r="AC55" s="33"/>
      <c r="AD55" s="33"/>
      <c r="AE55" s="33"/>
      <c r="AF55" s="33"/>
      <c r="AG55" s="33"/>
      <c r="AH55" s="33"/>
      <c r="AI55" s="33"/>
    </row>
    <row r="56" ht="14.25" customHeight="1">
      <c r="A56" s="47"/>
      <c r="B56" s="29"/>
      <c r="C56" s="29"/>
      <c r="D56" s="29"/>
      <c r="E56" s="29"/>
      <c r="F56" s="29"/>
      <c r="G56" s="29"/>
      <c r="H56" s="29"/>
      <c r="I56" s="29"/>
      <c r="J56" s="29"/>
      <c r="K56" s="29"/>
      <c r="L56" s="33"/>
      <c r="M56" s="33"/>
      <c r="N56" s="33"/>
      <c r="O56" s="33"/>
      <c r="P56" s="33"/>
      <c r="Q56" s="33"/>
      <c r="R56" s="33"/>
      <c r="S56" s="33"/>
      <c r="T56" s="33"/>
      <c r="U56" s="33"/>
      <c r="V56" s="33"/>
      <c r="W56" s="33"/>
      <c r="X56" s="33"/>
      <c r="Y56" s="33"/>
      <c r="Z56" s="33"/>
      <c r="AA56" s="33"/>
      <c r="AB56" s="33"/>
      <c r="AC56" s="33"/>
      <c r="AD56" s="33"/>
      <c r="AE56" s="33"/>
      <c r="AF56" s="33"/>
      <c r="AG56" s="33"/>
      <c r="AH56" s="33"/>
      <c r="AI56" s="33"/>
    </row>
    <row r="57" ht="14.25" customHeight="1">
      <c r="A57" s="29"/>
      <c r="B57" s="29"/>
      <c r="C57" s="29"/>
      <c r="D57" s="29"/>
      <c r="E57" s="29"/>
      <c r="F57" s="29"/>
      <c r="G57" s="29"/>
      <c r="H57" s="29"/>
      <c r="I57" s="29"/>
      <c r="J57" s="29"/>
      <c r="K57" s="29"/>
      <c r="L57" s="33"/>
      <c r="M57" s="33"/>
      <c r="N57" s="33"/>
      <c r="O57" s="33"/>
      <c r="P57" s="33"/>
      <c r="Q57" s="33"/>
      <c r="R57" s="33"/>
      <c r="S57" s="33"/>
      <c r="T57" s="33"/>
      <c r="U57" s="33"/>
      <c r="V57" s="33"/>
      <c r="W57" s="33"/>
      <c r="X57" s="33"/>
      <c r="Y57" s="33"/>
      <c r="Z57" s="33"/>
      <c r="AA57" s="33"/>
      <c r="AB57" s="33"/>
      <c r="AC57" s="33"/>
      <c r="AD57" s="33"/>
      <c r="AE57" s="33"/>
      <c r="AF57" s="33"/>
      <c r="AG57" s="33"/>
      <c r="AH57" s="33"/>
      <c r="AI57" s="33"/>
    </row>
    <row r="58" ht="14.25" customHeight="1">
      <c r="A58" s="29" t="s">
        <v>104</v>
      </c>
      <c r="F58" s="29"/>
      <c r="G58" s="29"/>
      <c r="H58" s="29"/>
      <c r="I58" s="29"/>
      <c r="J58" s="29"/>
      <c r="K58" s="29"/>
      <c r="L58" s="33"/>
      <c r="M58" s="33"/>
      <c r="N58" s="33"/>
      <c r="O58" s="33"/>
      <c r="P58" s="33"/>
      <c r="Q58" s="33"/>
      <c r="R58" s="33"/>
      <c r="S58" s="33"/>
      <c r="T58" s="33"/>
      <c r="U58" s="33"/>
      <c r="V58" s="33"/>
      <c r="W58" s="33"/>
      <c r="X58" s="33"/>
      <c r="Y58" s="33"/>
      <c r="Z58" s="33"/>
      <c r="AA58" s="33"/>
      <c r="AB58" s="33"/>
      <c r="AC58" s="33"/>
      <c r="AD58" s="33"/>
      <c r="AE58" s="33"/>
      <c r="AF58" s="33"/>
      <c r="AG58" s="33"/>
      <c r="AH58" s="33"/>
      <c r="AI58" s="33"/>
    </row>
    <row r="59" ht="14.25" customHeight="1">
      <c r="A59" s="29" t="s">
        <v>105</v>
      </c>
      <c r="G59" s="29"/>
      <c r="H59" s="29"/>
      <c r="I59" s="29"/>
      <c r="J59" s="29"/>
      <c r="K59" s="29"/>
      <c r="L59" s="33"/>
      <c r="M59" s="33"/>
      <c r="N59" s="33"/>
      <c r="O59" s="33"/>
      <c r="P59" s="33"/>
      <c r="Q59" s="33"/>
      <c r="R59" s="33"/>
      <c r="S59" s="33"/>
      <c r="T59" s="33"/>
      <c r="U59" s="33"/>
      <c r="V59" s="33"/>
      <c r="W59" s="33"/>
      <c r="X59" s="33"/>
      <c r="Y59" s="33"/>
      <c r="Z59" s="33"/>
      <c r="AA59" s="33"/>
      <c r="AB59" s="33"/>
      <c r="AC59" s="33"/>
      <c r="AD59" s="33"/>
      <c r="AE59" s="33"/>
      <c r="AF59" s="33"/>
      <c r="AG59" s="33"/>
      <c r="AH59" s="33"/>
      <c r="AI59" s="33"/>
    </row>
    <row r="60" ht="14.25" customHeight="1">
      <c r="A60" s="29" t="s">
        <v>106</v>
      </c>
      <c r="J60" s="29"/>
      <c r="K60" s="29"/>
      <c r="L60" s="33"/>
      <c r="M60" s="33"/>
      <c r="N60" s="33"/>
      <c r="O60" s="33"/>
      <c r="P60" s="33"/>
      <c r="Q60" s="33"/>
      <c r="R60" s="33"/>
      <c r="S60" s="33"/>
      <c r="T60" s="33"/>
      <c r="U60" s="33"/>
      <c r="V60" s="33"/>
      <c r="W60" s="33"/>
      <c r="X60" s="33"/>
      <c r="Y60" s="33"/>
      <c r="Z60" s="33"/>
      <c r="AA60" s="33"/>
      <c r="AB60" s="33"/>
      <c r="AC60" s="33"/>
      <c r="AD60" s="33"/>
      <c r="AE60" s="33"/>
      <c r="AF60" s="33"/>
      <c r="AG60" s="33"/>
      <c r="AH60" s="33"/>
      <c r="AI60" s="33"/>
    </row>
    <row r="61" ht="14.25" customHeight="1">
      <c r="A61" s="29" t="s">
        <v>107</v>
      </c>
      <c r="F61" s="29"/>
      <c r="G61" s="29"/>
      <c r="H61" s="29"/>
      <c r="I61" s="29"/>
      <c r="J61" s="29"/>
      <c r="K61" s="29"/>
      <c r="L61" s="33"/>
      <c r="M61" s="33"/>
      <c r="N61" s="33"/>
      <c r="O61" s="33"/>
      <c r="P61" s="33"/>
      <c r="Q61" s="33"/>
      <c r="R61" s="33"/>
      <c r="S61" s="33"/>
      <c r="T61" s="33"/>
      <c r="U61" s="33"/>
      <c r="V61" s="33"/>
      <c r="W61" s="33"/>
      <c r="X61" s="33"/>
      <c r="Y61" s="33"/>
      <c r="Z61" s="33"/>
      <c r="AA61" s="33"/>
      <c r="AB61" s="33"/>
      <c r="AC61" s="33"/>
      <c r="AD61" s="33"/>
      <c r="AE61" s="33"/>
      <c r="AF61" s="33"/>
      <c r="AG61" s="33"/>
      <c r="AH61" s="33"/>
      <c r="AI61" s="33"/>
    </row>
    <row r="62" ht="14.25" customHeight="1">
      <c r="A62" s="29" t="s">
        <v>108</v>
      </c>
      <c r="K62" s="29"/>
      <c r="L62" s="33"/>
      <c r="M62" s="33"/>
      <c r="N62" s="33"/>
      <c r="O62" s="33"/>
      <c r="P62" s="33"/>
      <c r="Q62" s="33"/>
      <c r="R62" s="33"/>
      <c r="S62" s="33"/>
      <c r="T62" s="33"/>
      <c r="U62" s="33"/>
      <c r="V62" s="33"/>
      <c r="W62" s="33"/>
      <c r="X62" s="33"/>
      <c r="Y62" s="33"/>
      <c r="Z62" s="33"/>
      <c r="AA62" s="33"/>
      <c r="AB62" s="33"/>
      <c r="AC62" s="33"/>
      <c r="AD62" s="33"/>
      <c r="AE62" s="33"/>
      <c r="AF62" s="33"/>
      <c r="AG62" s="33"/>
      <c r="AH62" s="33"/>
      <c r="AI62" s="33"/>
    </row>
    <row r="63" ht="14.25" customHeight="1">
      <c r="A63" s="29" t="s">
        <v>109</v>
      </c>
      <c r="I63" s="29"/>
      <c r="J63" s="29"/>
      <c r="K63" s="29"/>
      <c r="L63" s="33"/>
      <c r="M63" s="33"/>
      <c r="N63" s="33"/>
      <c r="O63" s="33"/>
      <c r="P63" s="33"/>
      <c r="Q63" s="33"/>
      <c r="R63" s="33"/>
      <c r="S63" s="33"/>
      <c r="T63" s="33"/>
      <c r="U63" s="33"/>
      <c r="V63" s="33"/>
      <c r="W63" s="33"/>
      <c r="X63" s="33"/>
      <c r="Y63" s="33"/>
      <c r="Z63" s="33"/>
      <c r="AA63" s="33"/>
      <c r="AB63" s="33"/>
      <c r="AC63" s="33"/>
      <c r="AD63" s="33"/>
      <c r="AE63" s="33"/>
      <c r="AF63" s="33"/>
      <c r="AG63" s="33"/>
      <c r="AH63" s="33"/>
      <c r="AI63" s="33"/>
    </row>
    <row r="64" ht="14.25" customHeight="1">
      <c r="A64" s="29"/>
      <c r="B64" s="35" t="s">
        <v>2</v>
      </c>
      <c r="C64" s="35" t="s">
        <v>3</v>
      </c>
      <c r="D64" s="35" t="s">
        <v>4</v>
      </c>
      <c r="E64" s="35" t="s">
        <v>5</v>
      </c>
      <c r="F64" s="35" t="s">
        <v>6</v>
      </c>
      <c r="G64" s="35" t="s">
        <v>7</v>
      </c>
      <c r="H64" s="35" t="s">
        <v>8</v>
      </c>
      <c r="I64" s="35" t="s">
        <v>9</v>
      </c>
      <c r="J64" s="35" t="s">
        <v>10</v>
      </c>
      <c r="K64" s="29"/>
      <c r="L64" s="33"/>
      <c r="M64" s="33"/>
      <c r="N64" s="33"/>
      <c r="O64" s="33"/>
      <c r="P64" s="33"/>
      <c r="Q64" s="33"/>
      <c r="R64" s="33"/>
      <c r="S64" s="33"/>
      <c r="T64" s="33"/>
      <c r="U64" s="33"/>
      <c r="V64" s="33"/>
      <c r="W64" s="33"/>
      <c r="X64" s="33"/>
      <c r="Y64" s="33"/>
      <c r="Z64" s="33"/>
      <c r="AA64" s="33"/>
      <c r="AB64" s="33"/>
      <c r="AC64" s="33"/>
      <c r="AD64" s="33"/>
      <c r="AE64" s="33"/>
      <c r="AF64" s="33"/>
      <c r="AG64" s="33"/>
      <c r="AH64" s="33"/>
      <c r="AI64" s="33"/>
    </row>
    <row r="65" ht="14.25" customHeight="1">
      <c r="A65" s="35" t="s">
        <v>103</v>
      </c>
      <c r="B65" s="48">
        <v>-0.0439</v>
      </c>
      <c r="C65" s="45">
        <v>-0.1</v>
      </c>
      <c r="D65" s="45">
        <v>-0.11</v>
      </c>
      <c r="E65" s="45">
        <v>0.02</v>
      </c>
      <c r="F65" s="45">
        <v>0.04</v>
      </c>
      <c r="G65" s="45">
        <v>0.05</v>
      </c>
      <c r="H65" s="45">
        <v>0.1</v>
      </c>
      <c r="I65" s="45">
        <v>0.1</v>
      </c>
      <c r="J65" s="45">
        <v>0.1</v>
      </c>
      <c r="K65" s="29"/>
      <c r="L65" s="33"/>
      <c r="M65" s="33"/>
      <c r="N65" s="33"/>
      <c r="O65" s="33"/>
      <c r="P65" s="33"/>
      <c r="Q65" s="33"/>
      <c r="R65" s="33"/>
      <c r="S65" s="33"/>
      <c r="T65" s="33"/>
      <c r="U65" s="33"/>
      <c r="V65" s="33"/>
      <c r="W65" s="33"/>
      <c r="X65" s="33"/>
      <c r="Y65" s="33"/>
      <c r="Z65" s="33"/>
      <c r="AA65" s="33"/>
      <c r="AB65" s="33"/>
      <c r="AC65" s="33"/>
      <c r="AD65" s="33"/>
      <c r="AE65" s="33"/>
      <c r="AF65" s="33"/>
      <c r="AG65" s="33"/>
      <c r="AH65" s="33"/>
      <c r="AI65" s="33"/>
    </row>
    <row r="66" ht="14.25" customHeight="1">
      <c r="A66" s="46" t="s">
        <v>73</v>
      </c>
      <c r="B66" s="42">
        <v>7302.27</v>
      </c>
      <c r="C66" s="42">
        <v>6572.043</v>
      </c>
      <c r="D66" s="42">
        <v>5849.11827</v>
      </c>
      <c r="E66" s="42">
        <v>5966.10064</v>
      </c>
      <c r="F66" s="42">
        <v>6204.744661</v>
      </c>
      <c r="G66" s="42">
        <v>6514.98189</v>
      </c>
      <c r="H66" s="42">
        <v>7166.48008</v>
      </c>
      <c r="I66" s="42">
        <v>7883.128092</v>
      </c>
      <c r="J66" s="42">
        <v>8671.440901</v>
      </c>
      <c r="K66" s="29"/>
      <c r="L66" s="33"/>
      <c r="M66" s="33"/>
      <c r="N66" s="33"/>
      <c r="O66" s="33"/>
      <c r="P66" s="33"/>
      <c r="Q66" s="33"/>
      <c r="R66" s="33"/>
      <c r="S66" s="33"/>
      <c r="T66" s="33"/>
      <c r="U66" s="33"/>
      <c r="V66" s="33"/>
      <c r="W66" s="33"/>
      <c r="X66" s="33"/>
      <c r="Y66" s="33"/>
      <c r="Z66" s="33"/>
      <c r="AA66" s="33"/>
      <c r="AB66" s="33"/>
      <c r="AC66" s="33"/>
      <c r="AD66" s="33"/>
      <c r="AE66" s="33"/>
      <c r="AF66" s="33"/>
      <c r="AG66" s="33"/>
      <c r="AH66" s="33"/>
      <c r="AI66" s="33"/>
    </row>
    <row r="67" ht="14.25" customHeight="1">
      <c r="A67" s="46"/>
      <c r="B67" s="29"/>
      <c r="C67" s="29"/>
      <c r="D67" s="29"/>
      <c r="E67" s="29"/>
      <c r="F67" s="29"/>
      <c r="G67" s="29"/>
      <c r="H67" s="29"/>
      <c r="I67" s="29"/>
      <c r="J67" s="29"/>
      <c r="K67" s="29"/>
      <c r="L67" s="33"/>
      <c r="M67" s="33"/>
      <c r="N67" s="33"/>
      <c r="O67" s="33"/>
      <c r="P67" s="33"/>
      <c r="Q67" s="33"/>
      <c r="R67" s="33"/>
      <c r="S67" s="33"/>
      <c r="T67" s="33"/>
      <c r="U67" s="33"/>
      <c r="V67" s="33"/>
      <c r="W67" s="33"/>
      <c r="X67" s="33"/>
      <c r="Y67" s="33"/>
      <c r="Z67" s="33"/>
      <c r="AA67" s="33"/>
      <c r="AB67" s="33"/>
      <c r="AC67" s="33"/>
      <c r="AD67" s="33"/>
      <c r="AE67" s="33"/>
      <c r="AF67" s="33"/>
      <c r="AG67" s="33"/>
      <c r="AH67" s="33"/>
      <c r="AI67" s="33"/>
    </row>
    <row r="68" ht="14.25" customHeight="1">
      <c r="A68" s="29" t="s">
        <v>110</v>
      </c>
      <c r="B68" s="29"/>
      <c r="C68" s="29"/>
      <c r="D68" s="29"/>
      <c r="E68" s="29"/>
      <c r="F68" s="29"/>
      <c r="G68" s="29"/>
      <c r="H68" s="29"/>
      <c r="I68" s="29"/>
      <c r="J68" s="29"/>
      <c r="K68" s="29"/>
      <c r="L68" s="33"/>
      <c r="M68" s="33"/>
      <c r="N68" s="33"/>
      <c r="O68" s="33"/>
      <c r="P68" s="33"/>
      <c r="Q68" s="33"/>
      <c r="R68" s="33"/>
      <c r="S68" s="33"/>
      <c r="T68" s="33"/>
      <c r="U68" s="33"/>
      <c r="V68" s="33"/>
      <c r="W68" s="33"/>
      <c r="X68" s="33"/>
      <c r="Y68" s="33"/>
      <c r="Z68" s="33"/>
      <c r="AA68" s="33"/>
      <c r="AB68" s="33"/>
      <c r="AC68" s="33"/>
      <c r="AD68" s="33"/>
      <c r="AE68" s="33"/>
      <c r="AF68" s="33"/>
      <c r="AG68" s="33"/>
      <c r="AH68" s="33"/>
      <c r="AI68" s="33"/>
    </row>
    <row r="69" ht="14.25" customHeight="1">
      <c r="A69" s="43" t="s">
        <v>111</v>
      </c>
      <c r="B69" s="29"/>
      <c r="C69" s="29"/>
      <c r="D69" s="29"/>
      <c r="E69" s="29"/>
      <c r="F69" s="29"/>
      <c r="G69" s="29"/>
      <c r="H69" s="29"/>
      <c r="I69" s="29"/>
      <c r="J69" s="29"/>
      <c r="K69" s="29"/>
      <c r="L69" s="33"/>
      <c r="M69" s="33"/>
      <c r="N69" s="33"/>
      <c r="O69" s="33"/>
      <c r="P69" s="33"/>
      <c r="Q69" s="33"/>
      <c r="R69" s="33"/>
      <c r="S69" s="33"/>
      <c r="T69" s="33"/>
      <c r="U69" s="33"/>
      <c r="V69" s="33"/>
      <c r="W69" s="33"/>
      <c r="X69" s="33"/>
      <c r="Y69" s="33"/>
      <c r="Z69" s="33"/>
      <c r="AA69" s="33"/>
      <c r="AB69" s="33"/>
      <c r="AC69" s="33"/>
      <c r="AD69" s="33"/>
      <c r="AE69" s="33"/>
      <c r="AF69" s="33"/>
      <c r="AG69" s="33"/>
      <c r="AH69" s="33"/>
      <c r="AI69" s="33"/>
    </row>
    <row r="70" ht="14.2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row>
    <row r="71" ht="14.2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row>
    <row r="72" ht="14.2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row>
    <row r="73" ht="14.2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row>
    <row r="74" ht="14.2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row>
    <row r="75" ht="14.2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25">
    <mergeCell ref="O44:AB44"/>
    <mergeCell ref="O46:S46"/>
    <mergeCell ref="O48:X48"/>
    <mergeCell ref="A58:E58"/>
    <mergeCell ref="A59:F59"/>
    <mergeCell ref="A60:I60"/>
    <mergeCell ref="A61:E61"/>
    <mergeCell ref="O28:AA28"/>
    <mergeCell ref="O34:Y34"/>
    <mergeCell ref="O36:AI36"/>
    <mergeCell ref="O35:W35"/>
    <mergeCell ref="O37:W37"/>
    <mergeCell ref="O38:Y38"/>
    <mergeCell ref="O39:W39"/>
    <mergeCell ref="O40:T40"/>
    <mergeCell ref="O41:Z41"/>
    <mergeCell ref="O42:Z42"/>
    <mergeCell ref="O43:V43"/>
    <mergeCell ref="A62:J62"/>
    <mergeCell ref="A63:H63"/>
    <mergeCell ref="F21:M21"/>
    <mergeCell ref="O24:X24"/>
    <mergeCell ref="O25:W25"/>
    <mergeCell ref="O27:AA27"/>
    <mergeCell ref="O45:R4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6.57"/>
    <col customWidth="1" min="3" max="3" width="9.57"/>
    <col customWidth="1" min="4" max="4" width="15.14"/>
    <col customWidth="1" min="5" max="11" width="8.71"/>
  </cols>
  <sheetData>
    <row r="1" ht="14.25" customHeight="1">
      <c r="A1" s="33"/>
      <c r="B1" s="33"/>
      <c r="C1" s="33"/>
      <c r="D1" s="33"/>
      <c r="E1" s="33"/>
      <c r="F1" s="33"/>
      <c r="G1" s="33"/>
      <c r="H1" s="33"/>
      <c r="I1" s="33"/>
      <c r="J1" s="33"/>
      <c r="K1" s="33"/>
    </row>
    <row r="2" ht="14.25" customHeight="1">
      <c r="A2" s="30" t="s">
        <v>1</v>
      </c>
      <c r="B2" s="30" t="s">
        <v>112</v>
      </c>
      <c r="C2" s="30" t="s">
        <v>113</v>
      </c>
      <c r="D2" s="30" t="s">
        <v>114</v>
      </c>
      <c r="E2" s="33"/>
      <c r="F2" s="33"/>
      <c r="G2" s="33"/>
      <c r="H2" s="33"/>
      <c r="I2" s="33"/>
      <c r="J2" s="33"/>
      <c r="K2" s="33"/>
    </row>
    <row r="3" ht="14.25" customHeight="1">
      <c r="A3" s="30">
        <v>2019.0</v>
      </c>
      <c r="B3" s="31">
        <v>32394.72000000003</v>
      </c>
      <c r="C3" s="31"/>
      <c r="D3" s="31"/>
      <c r="E3" s="33"/>
      <c r="F3" s="33"/>
      <c r="G3" s="33"/>
      <c r="H3" s="33"/>
      <c r="I3" s="33"/>
      <c r="J3" s="33"/>
      <c r="K3" s="33"/>
    </row>
    <row r="4" ht="14.25" customHeight="1">
      <c r="A4" s="30">
        <v>2020.0</v>
      </c>
      <c r="B4" s="31" t="str">
        <f t="shared" ref="B4:B11" si="1">B3*(1+C4)</f>
        <v>31617.24672</v>
      </c>
      <c r="C4" s="49">
        <v>-0.024</v>
      </c>
      <c r="D4" s="31" t="str">
        <f t="shared" ref="D4:D11" si="2">B4-B3</f>
        <v>-777.47328</v>
      </c>
      <c r="E4" s="33"/>
      <c r="F4" s="33"/>
      <c r="G4" s="33"/>
      <c r="H4" s="33"/>
      <c r="I4" s="33"/>
      <c r="J4" s="33"/>
      <c r="K4" s="33"/>
    </row>
    <row r="5" ht="14.25" customHeight="1">
      <c r="A5" s="30">
        <v>2021.0</v>
      </c>
      <c r="B5" s="31" t="str">
        <f t="shared" si="1"/>
        <v>33577.51602</v>
      </c>
      <c r="C5" s="49">
        <v>0.062</v>
      </c>
      <c r="D5" s="31" t="str">
        <f t="shared" si="2"/>
        <v>1960.269297</v>
      </c>
      <c r="E5" s="33"/>
      <c r="F5" s="33"/>
      <c r="G5" s="33"/>
      <c r="H5" s="33"/>
      <c r="I5" s="33"/>
      <c r="J5" s="33"/>
      <c r="K5" s="33"/>
    </row>
    <row r="6" ht="14.25" customHeight="1">
      <c r="A6" s="30">
        <v>2022.0</v>
      </c>
      <c r="B6" s="31" t="str">
        <f t="shared" si="1"/>
        <v>37002.42265</v>
      </c>
      <c r="C6" s="49">
        <v>0.102</v>
      </c>
      <c r="D6" s="31" t="str">
        <f t="shared" si="2"/>
        <v>3424.906634</v>
      </c>
      <c r="E6" s="33"/>
      <c r="F6" s="33"/>
      <c r="G6" s="33"/>
      <c r="H6" s="33"/>
      <c r="I6" s="33"/>
      <c r="J6" s="33"/>
      <c r="K6" s="33"/>
    </row>
    <row r="7" ht="14.25" customHeight="1">
      <c r="A7" s="30">
        <v>2023.0</v>
      </c>
      <c r="B7" s="31" t="str">
        <f t="shared" si="1"/>
        <v>41442.71337</v>
      </c>
      <c r="C7" s="50">
        <v>0.12</v>
      </c>
      <c r="D7" s="31" t="str">
        <f t="shared" si="2"/>
        <v>4440.290718</v>
      </c>
      <c r="E7" s="33"/>
      <c r="F7" s="33"/>
      <c r="G7" s="33"/>
      <c r="H7" s="33"/>
      <c r="I7" s="33"/>
      <c r="J7" s="33"/>
      <c r="K7" s="33"/>
    </row>
    <row r="8" ht="14.25" customHeight="1">
      <c r="A8" s="30">
        <v>2024.0</v>
      </c>
      <c r="B8" s="31" t="str">
        <f t="shared" si="1"/>
        <v>46415.83897</v>
      </c>
      <c r="C8" s="50">
        <v>0.12</v>
      </c>
      <c r="D8" s="31" t="str">
        <f t="shared" si="2"/>
        <v>4973.125604</v>
      </c>
      <c r="E8" s="33"/>
      <c r="F8" s="33"/>
      <c r="G8" s="33"/>
      <c r="H8" s="33"/>
      <c r="I8" s="33"/>
      <c r="J8" s="33"/>
      <c r="K8" s="33"/>
    </row>
    <row r="9" ht="14.25" customHeight="1">
      <c r="A9" s="30">
        <v>2025.0</v>
      </c>
      <c r="B9" s="31" t="str">
        <f t="shared" si="1"/>
        <v>51985.73965</v>
      </c>
      <c r="C9" s="50">
        <v>0.12</v>
      </c>
      <c r="D9" s="31" t="str">
        <f t="shared" si="2"/>
        <v>5569.900677</v>
      </c>
      <c r="E9" s="33"/>
      <c r="F9" s="33"/>
      <c r="G9" s="33"/>
      <c r="H9" s="33"/>
      <c r="I9" s="33"/>
      <c r="J9" s="33"/>
      <c r="K9" s="33"/>
    </row>
    <row r="10" ht="14.25" customHeight="1">
      <c r="A10" s="30">
        <v>2026.0</v>
      </c>
      <c r="B10" s="31" t="str">
        <f t="shared" si="1"/>
        <v>58224.02841</v>
      </c>
      <c r="C10" s="50">
        <v>0.12</v>
      </c>
      <c r="D10" s="31" t="str">
        <f t="shared" si="2"/>
        <v>6238.288758</v>
      </c>
      <c r="E10" s="33"/>
      <c r="F10" s="33"/>
      <c r="G10" s="33"/>
      <c r="H10" s="33"/>
      <c r="I10" s="33"/>
      <c r="J10" s="33"/>
      <c r="K10" s="33"/>
    </row>
    <row r="11" ht="14.25" customHeight="1">
      <c r="A11" s="30">
        <v>2027.0</v>
      </c>
      <c r="B11" s="31" t="str">
        <f t="shared" si="1"/>
        <v>65210.91182</v>
      </c>
      <c r="C11" s="50">
        <v>0.12</v>
      </c>
      <c r="D11" s="31" t="str">
        <f t="shared" si="2"/>
        <v>6986.883409</v>
      </c>
      <c r="E11" s="33"/>
      <c r="F11" s="33"/>
      <c r="G11" s="33"/>
      <c r="H11" s="33"/>
      <c r="I11" s="33"/>
      <c r="J11" s="33"/>
      <c r="K11" s="33"/>
    </row>
    <row r="12" ht="14.25" customHeight="1">
      <c r="A12" s="33"/>
      <c r="B12" s="33"/>
      <c r="C12" s="33"/>
      <c r="D12" s="33"/>
      <c r="E12" s="33"/>
      <c r="F12" s="33"/>
      <c r="G12" s="33"/>
      <c r="H12" s="33"/>
      <c r="I12" s="33"/>
      <c r="J12" s="33"/>
      <c r="K12" s="33"/>
    </row>
    <row r="13" ht="14.25" customHeight="1">
      <c r="A13" s="33"/>
      <c r="B13" s="33"/>
      <c r="C13" s="33"/>
      <c r="D13" s="33"/>
      <c r="E13" s="33"/>
      <c r="F13" s="33"/>
      <c r="G13" s="33"/>
      <c r="H13" s="33"/>
      <c r="I13" s="33"/>
      <c r="J13" s="33"/>
      <c r="K13" s="33"/>
    </row>
    <row r="14" ht="14.25" customHeight="1">
      <c r="A14" s="33"/>
      <c r="B14" s="14" t="s">
        <v>115</v>
      </c>
      <c r="C14" s="33"/>
      <c r="D14" s="33"/>
      <c r="E14" s="33"/>
      <c r="F14" s="33"/>
      <c r="G14" s="33"/>
      <c r="H14" s="33"/>
      <c r="I14" s="33"/>
      <c r="J14" s="33"/>
      <c r="K14" s="33"/>
    </row>
    <row r="15" ht="14.25" customHeight="1">
      <c r="A15" s="33"/>
      <c r="B15" s="14" t="s">
        <v>116</v>
      </c>
      <c r="C15" s="33"/>
      <c r="D15" s="33"/>
      <c r="E15" s="33"/>
      <c r="F15" s="33"/>
      <c r="G15" s="33"/>
      <c r="H15" s="33"/>
      <c r="I15" s="33"/>
      <c r="J15" s="33"/>
      <c r="K15" s="33"/>
    </row>
    <row r="16" ht="14.25" customHeight="1">
      <c r="A16" s="33"/>
      <c r="B16" s="14" t="s">
        <v>117</v>
      </c>
      <c r="C16" s="33"/>
      <c r="D16" s="33"/>
      <c r="E16" s="33"/>
      <c r="F16" s="33"/>
      <c r="G16" s="33"/>
      <c r="H16" s="33"/>
      <c r="I16" s="33"/>
      <c r="J16" s="33"/>
      <c r="K16" s="33"/>
    </row>
    <row r="17" ht="14.25" customHeight="1">
      <c r="A17" s="33"/>
      <c r="B17" s="33"/>
      <c r="C17" s="33"/>
      <c r="D17" s="33"/>
      <c r="E17" s="33"/>
      <c r="F17" s="33"/>
      <c r="G17" s="33"/>
      <c r="H17" s="33"/>
      <c r="I17" s="33"/>
      <c r="J17" s="33"/>
      <c r="K17" s="33"/>
    </row>
    <row r="18" ht="14.25" customHeight="1">
      <c r="A18" s="33"/>
      <c r="B18" s="33"/>
      <c r="C18" s="33"/>
      <c r="D18" s="33"/>
      <c r="E18" s="33"/>
      <c r="F18" s="33"/>
      <c r="G18" s="33"/>
      <c r="H18" s="33"/>
      <c r="I18" s="33"/>
      <c r="J18" s="33"/>
      <c r="K18" s="33"/>
    </row>
    <row r="19" ht="14.25" customHeight="1">
      <c r="A19" s="33"/>
      <c r="B19" s="33"/>
      <c r="C19" s="33"/>
      <c r="D19" s="33"/>
      <c r="E19" s="33"/>
      <c r="F19" s="33"/>
      <c r="G19" s="33"/>
      <c r="H19" s="33"/>
      <c r="I19" s="33"/>
      <c r="J19" s="33"/>
      <c r="K19" s="33"/>
    </row>
    <row r="20" ht="14.25" customHeight="1">
      <c r="A20" s="33"/>
      <c r="B20" s="33"/>
      <c r="C20" s="33"/>
      <c r="D20" s="33"/>
      <c r="E20" s="33"/>
      <c r="F20" s="33"/>
      <c r="G20" s="33"/>
      <c r="H20" s="33"/>
      <c r="I20" s="33"/>
      <c r="J20" s="33"/>
      <c r="K20" s="33"/>
    </row>
    <row r="21" ht="14.25" customHeight="1">
      <c r="A21" s="33"/>
      <c r="B21" s="33"/>
      <c r="C21" s="33"/>
      <c r="D21" s="33"/>
      <c r="E21" s="33"/>
      <c r="F21" s="33"/>
      <c r="G21" s="33"/>
      <c r="H21" s="33"/>
      <c r="I21" s="33"/>
      <c r="J21" s="33"/>
      <c r="K21" s="33"/>
    </row>
    <row r="22" ht="14.25" customHeight="1">
      <c r="A22" s="33"/>
      <c r="B22" s="33"/>
      <c r="C22" s="33"/>
      <c r="D22" s="33"/>
      <c r="E22" s="33"/>
      <c r="F22" s="33"/>
      <c r="G22" s="33"/>
      <c r="H22" s="33"/>
      <c r="I22" s="33"/>
      <c r="J22" s="33"/>
      <c r="K22" s="33"/>
    </row>
    <row r="23" ht="14.25" customHeight="1">
      <c r="A23" s="33"/>
      <c r="B23" s="33"/>
      <c r="C23" s="33"/>
      <c r="D23" s="33"/>
      <c r="E23" s="33"/>
      <c r="F23" s="33"/>
      <c r="G23" s="33"/>
      <c r="H23" s="33"/>
      <c r="I23" s="33"/>
      <c r="J23" s="33"/>
      <c r="K23" s="33"/>
    </row>
    <row r="24" ht="14.25" customHeight="1">
      <c r="A24" s="33"/>
      <c r="B24" s="33"/>
      <c r="C24" s="33"/>
      <c r="D24" s="33"/>
      <c r="E24" s="33"/>
      <c r="F24" s="33"/>
      <c r="G24" s="33"/>
      <c r="H24" s="33"/>
      <c r="I24" s="33"/>
      <c r="J24" s="33"/>
      <c r="K24" s="33"/>
    </row>
    <row r="25" ht="14.25" customHeight="1">
      <c r="A25" s="33"/>
      <c r="B25" s="33"/>
      <c r="C25" s="33"/>
      <c r="D25" s="33"/>
      <c r="E25" s="33"/>
      <c r="F25" s="33"/>
      <c r="G25" s="33"/>
      <c r="H25" s="33"/>
      <c r="I25" s="33"/>
      <c r="J25" s="33"/>
      <c r="K25" s="33"/>
    </row>
    <row r="26" ht="14.25" customHeight="1">
      <c r="A26" s="33"/>
      <c r="B26" s="33"/>
      <c r="C26" s="33"/>
      <c r="D26" s="33"/>
      <c r="E26" s="33"/>
      <c r="F26" s="33"/>
      <c r="G26" s="33"/>
      <c r="H26" s="33"/>
      <c r="I26" s="33"/>
      <c r="J26" s="33"/>
      <c r="K26" s="33"/>
    </row>
    <row r="27" ht="14.25" customHeight="1">
      <c r="A27" s="33"/>
      <c r="B27" s="33"/>
      <c r="C27" s="33"/>
      <c r="D27" s="33"/>
      <c r="E27" s="33"/>
      <c r="F27" s="33"/>
      <c r="G27" s="33"/>
      <c r="H27" s="33"/>
      <c r="I27" s="33"/>
      <c r="J27" s="33"/>
      <c r="K27" s="33"/>
    </row>
    <row r="28" ht="14.25" customHeight="1">
      <c r="A28" s="33"/>
      <c r="B28" s="33"/>
      <c r="C28" s="33"/>
      <c r="D28" s="33"/>
      <c r="E28" s="33"/>
      <c r="F28" s="33"/>
      <c r="G28" s="33"/>
      <c r="H28" s="33"/>
      <c r="I28" s="33"/>
      <c r="J28" s="33"/>
      <c r="K28" s="33"/>
    </row>
    <row r="29" ht="14.25" customHeight="1">
      <c r="A29" s="33"/>
      <c r="B29" s="33"/>
      <c r="C29" s="33"/>
      <c r="D29" s="33"/>
      <c r="E29" s="33"/>
      <c r="F29" s="33"/>
      <c r="G29" s="33"/>
      <c r="H29" s="33"/>
      <c r="I29" s="33"/>
      <c r="J29" s="33"/>
      <c r="K29" s="33"/>
    </row>
    <row r="30" ht="14.25" customHeight="1">
      <c r="A30" s="33"/>
      <c r="B30" s="33"/>
      <c r="C30" s="33"/>
      <c r="D30" s="33"/>
      <c r="E30" s="33"/>
      <c r="F30" s="33"/>
      <c r="G30" s="33"/>
      <c r="H30" s="33"/>
      <c r="I30" s="33"/>
      <c r="J30" s="33"/>
      <c r="K30" s="33"/>
    </row>
    <row r="31" ht="14.25" customHeight="1">
      <c r="A31" s="33"/>
      <c r="B31" s="33"/>
      <c r="C31" s="33"/>
      <c r="D31" s="33"/>
      <c r="E31" s="33"/>
      <c r="F31" s="33"/>
      <c r="G31" s="33"/>
      <c r="H31" s="33"/>
      <c r="I31" s="33"/>
      <c r="J31" s="33"/>
      <c r="K31" s="33"/>
    </row>
    <row r="32" ht="14.25" customHeight="1">
      <c r="A32" s="33"/>
      <c r="B32" s="33"/>
      <c r="C32" s="33"/>
      <c r="D32" s="33"/>
      <c r="E32" s="33"/>
      <c r="F32" s="33"/>
      <c r="G32" s="33"/>
      <c r="H32" s="33"/>
      <c r="I32" s="33"/>
      <c r="J32" s="33"/>
      <c r="K32" s="33"/>
    </row>
    <row r="33" ht="14.25" customHeight="1">
      <c r="A33" s="33"/>
      <c r="B33" s="33"/>
      <c r="C33" s="33"/>
      <c r="D33" s="33"/>
      <c r="E33" s="33"/>
      <c r="F33" s="33"/>
      <c r="G33" s="33"/>
      <c r="H33" s="33"/>
      <c r="I33" s="33"/>
      <c r="J33" s="33"/>
      <c r="K33" s="33"/>
    </row>
    <row r="34" ht="14.25" customHeight="1">
      <c r="A34" s="33"/>
      <c r="B34" s="33"/>
      <c r="C34" s="33"/>
      <c r="D34" s="33"/>
      <c r="E34" s="33"/>
      <c r="F34" s="33"/>
      <c r="G34" s="33"/>
      <c r="H34" s="33"/>
      <c r="I34" s="33"/>
      <c r="J34" s="33"/>
      <c r="K34" s="33"/>
    </row>
    <row r="35" ht="14.25" customHeight="1">
      <c r="A35" s="33"/>
      <c r="B35" s="33"/>
      <c r="C35" s="33"/>
      <c r="D35" s="33"/>
      <c r="E35" s="33"/>
      <c r="F35" s="33"/>
      <c r="G35" s="33"/>
      <c r="H35" s="33"/>
      <c r="I35" s="33"/>
      <c r="J35" s="33"/>
      <c r="K35" s="33"/>
    </row>
    <row r="36" ht="14.25" customHeight="1">
      <c r="A36" s="33"/>
      <c r="B36" s="33"/>
      <c r="C36" s="33"/>
      <c r="D36" s="33"/>
      <c r="E36" s="33"/>
      <c r="F36" s="33"/>
      <c r="G36" s="33"/>
      <c r="H36" s="33"/>
      <c r="I36" s="33"/>
      <c r="J36" s="33"/>
      <c r="K36" s="33"/>
    </row>
    <row r="37" ht="14.25" customHeight="1">
      <c r="A37" s="33"/>
      <c r="B37" s="33"/>
      <c r="C37" s="33"/>
      <c r="D37" s="33"/>
      <c r="E37" s="33"/>
      <c r="F37" s="33"/>
      <c r="G37" s="33"/>
      <c r="H37" s="33"/>
      <c r="I37" s="33"/>
      <c r="J37" s="33"/>
      <c r="K37" s="33"/>
    </row>
    <row r="38" ht="14.25" customHeight="1">
      <c r="A38" s="33"/>
      <c r="B38" s="33"/>
      <c r="C38" s="33"/>
      <c r="D38" s="33"/>
      <c r="E38" s="33"/>
      <c r="F38" s="33"/>
      <c r="G38" s="33"/>
      <c r="H38" s="33"/>
      <c r="I38" s="33"/>
      <c r="J38" s="33"/>
      <c r="K38" s="33"/>
    </row>
    <row r="39" ht="14.25" customHeight="1">
      <c r="A39" s="33"/>
      <c r="B39" s="33"/>
      <c r="C39" s="33"/>
      <c r="D39" s="33"/>
      <c r="E39" s="33"/>
      <c r="F39" s="33"/>
      <c r="G39" s="33"/>
      <c r="H39" s="33"/>
      <c r="I39" s="33"/>
      <c r="J39" s="33"/>
      <c r="K39" s="33"/>
    </row>
    <row r="40" ht="14.25" customHeight="1">
      <c r="A40" s="33"/>
      <c r="B40" s="33"/>
      <c r="C40" s="33"/>
      <c r="D40" s="33"/>
      <c r="E40" s="33"/>
      <c r="F40" s="33"/>
      <c r="G40" s="33"/>
      <c r="H40" s="33"/>
      <c r="I40" s="33"/>
      <c r="J40" s="33"/>
      <c r="K40" s="33"/>
    </row>
    <row r="41" ht="14.25" customHeight="1">
      <c r="A41" s="33"/>
      <c r="B41" s="33"/>
      <c r="C41" s="33"/>
      <c r="D41" s="33"/>
      <c r="E41" s="33"/>
      <c r="F41" s="33"/>
      <c r="G41" s="33"/>
      <c r="H41" s="33"/>
      <c r="I41" s="33"/>
      <c r="J41" s="33"/>
      <c r="K41" s="33"/>
    </row>
    <row r="42" ht="14.25" customHeight="1">
      <c r="A42" s="33"/>
      <c r="B42" s="33"/>
      <c r="C42" s="33"/>
      <c r="D42" s="33"/>
      <c r="E42" s="33"/>
      <c r="F42" s="33"/>
      <c r="G42" s="33"/>
      <c r="H42" s="33"/>
      <c r="I42" s="33"/>
      <c r="J42" s="33"/>
      <c r="K42" s="33"/>
    </row>
    <row r="43" ht="14.25" customHeight="1">
      <c r="A43" s="33"/>
      <c r="B43" s="33"/>
      <c r="C43" s="33"/>
      <c r="D43" s="33"/>
      <c r="E43" s="33"/>
      <c r="F43" s="33"/>
      <c r="G43" s="33"/>
      <c r="H43" s="33"/>
      <c r="I43" s="33"/>
      <c r="J43" s="33"/>
      <c r="K43" s="33"/>
    </row>
    <row r="44" ht="14.25" customHeight="1">
      <c r="A44" s="33"/>
      <c r="B44" s="33"/>
      <c r="C44" s="33"/>
      <c r="D44" s="33"/>
      <c r="E44" s="33"/>
      <c r="F44" s="33"/>
      <c r="G44" s="33"/>
      <c r="H44" s="33"/>
      <c r="I44" s="33"/>
      <c r="J44" s="33"/>
      <c r="K44" s="33"/>
    </row>
    <row r="45" ht="14.25" customHeight="1">
      <c r="A45" s="33"/>
      <c r="B45" s="33"/>
      <c r="C45" s="33"/>
      <c r="D45" s="33"/>
      <c r="E45" s="33"/>
      <c r="F45" s="33"/>
      <c r="G45" s="33"/>
      <c r="H45" s="33"/>
      <c r="I45" s="33"/>
      <c r="J45" s="33"/>
      <c r="K45" s="33"/>
    </row>
    <row r="46" ht="14.25" customHeight="1">
      <c r="A46" s="33"/>
      <c r="B46" s="33"/>
      <c r="C46" s="33"/>
      <c r="D46" s="33"/>
      <c r="E46" s="33"/>
      <c r="F46" s="33"/>
      <c r="G46" s="33"/>
      <c r="H46" s="33"/>
      <c r="I46" s="33"/>
      <c r="J46" s="33"/>
      <c r="K46" s="33"/>
    </row>
    <row r="47" ht="14.25" customHeight="1">
      <c r="A47" s="33"/>
      <c r="B47" s="33"/>
      <c r="C47" s="33"/>
      <c r="D47" s="33"/>
      <c r="E47" s="33"/>
      <c r="F47" s="33"/>
      <c r="G47" s="33"/>
      <c r="H47" s="33"/>
      <c r="I47" s="33"/>
      <c r="J47" s="33"/>
      <c r="K47" s="33"/>
    </row>
    <row r="48" ht="14.25" customHeight="1">
      <c r="A48" s="33"/>
      <c r="B48" s="33"/>
      <c r="C48" s="33"/>
      <c r="D48" s="33"/>
      <c r="E48" s="33"/>
      <c r="F48" s="33"/>
      <c r="G48" s="33"/>
      <c r="H48" s="33"/>
      <c r="I48" s="33"/>
      <c r="J48" s="33"/>
      <c r="K48" s="33"/>
    </row>
    <row r="49" ht="14.25" customHeight="1">
      <c r="A49" s="33"/>
      <c r="B49" s="33"/>
      <c r="C49" s="33"/>
      <c r="D49" s="33"/>
      <c r="E49" s="33"/>
      <c r="F49" s="33"/>
      <c r="G49" s="33"/>
      <c r="H49" s="33"/>
      <c r="I49" s="33"/>
      <c r="J49" s="33"/>
      <c r="K49" s="33"/>
    </row>
    <row r="50" ht="14.25" customHeight="1">
      <c r="A50" s="33"/>
      <c r="B50" s="33"/>
      <c r="C50" s="33"/>
      <c r="D50" s="33"/>
      <c r="E50" s="33"/>
      <c r="F50" s="33"/>
      <c r="G50" s="33"/>
      <c r="H50" s="33"/>
      <c r="I50" s="33"/>
      <c r="J50" s="33"/>
      <c r="K50" s="33"/>
    </row>
    <row r="51" ht="14.25" customHeight="1">
      <c r="A51" s="33"/>
      <c r="B51" s="33"/>
      <c r="C51" s="33"/>
      <c r="D51" s="33"/>
      <c r="E51" s="33"/>
      <c r="F51" s="33"/>
      <c r="G51" s="33"/>
      <c r="H51" s="33"/>
      <c r="I51" s="33"/>
      <c r="J51" s="33"/>
      <c r="K51" s="33"/>
    </row>
    <row r="52" ht="14.25" customHeight="1">
      <c r="A52" s="33"/>
      <c r="B52" s="33"/>
      <c r="C52" s="33"/>
      <c r="D52" s="33"/>
      <c r="E52" s="33"/>
      <c r="F52" s="33"/>
      <c r="G52" s="33"/>
      <c r="H52" s="33"/>
      <c r="I52" s="33"/>
      <c r="J52" s="33"/>
      <c r="K52" s="33"/>
    </row>
    <row r="53" ht="14.25" customHeight="1">
      <c r="A53" s="33"/>
      <c r="B53" s="33"/>
      <c r="C53" s="33"/>
      <c r="D53" s="33"/>
      <c r="E53" s="33"/>
      <c r="F53" s="33"/>
      <c r="G53" s="33"/>
      <c r="H53" s="33"/>
      <c r="I53" s="33"/>
      <c r="J53" s="33"/>
      <c r="K53" s="33"/>
    </row>
    <row r="54" ht="14.25" customHeight="1">
      <c r="A54" s="33"/>
      <c r="B54" s="33"/>
      <c r="C54" s="33"/>
      <c r="D54" s="33"/>
      <c r="E54" s="33"/>
      <c r="F54" s="33"/>
      <c r="G54" s="33"/>
      <c r="H54" s="33"/>
      <c r="I54" s="33"/>
      <c r="J54" s="33"/>
      <c r="K54" s="33"/>
    </row>
    <row r="55" ht="14.25" customHeight="1">
      <c r="A55" s="33"/>
      <c r="B55" s="33"/>
      <c r="C55" s="33"/>
      <c r="D55" s="33"/>
      <c r="E55" s="33"/>
      <c r="F55" s="33"/>
      <c r="G55" s="33"/>
      <c r="H55" s="33"/>
      <c r="I55" s="33"/>
      <c r="J55" s="33"/>
      <c r="K55" s="33"/>
    </row>
    <row r="56" ht="14.25" customHeight="1">
      <c r="A56" s="33"/>
      <c r="B56" s="33"/>
      <c r="C56" s="33"/>
      <c r="D56" s="33"/>
      <c r="E56" s="33"/>
      <c r="F56" s="33"/>
      <c r="G56" s="33"/>
      <c r="H56" s="33"/>
      <c r="I56" s="33"/>
      <c r="J56" s="33"/>
      <c r="K56" s="33"/>
    </row>
    <row r="57" ht="14.25" customHeight="1">
      <c r="A57" s="33"/>
      <c r="B57" s="33"/>
      <c r="C57" s="33"/>
      <c r="D57" s="33"/>
      <c r="E57" s="33"/>
      <c r="F57" s="33"/>
      <c r="G57" s="33"/>
      <c r="H57" s="33"/>
      <c r="I57" s="33"/>
      <c r="J57" s="33"/>
      <c r="K57" s="33"/>
    </row>
    <row r="58" ht="14.25" customHeight="1">
      <c r="A58" s="33"/>
      <c r="B58" s="33"/>
      <c r="C58" s="33"/>
      <c r="D58" s="33"/>
      <c r="E58" s="33"/>
      <c r="F58" s="33"/>
      <c r="G58" s="33"/>
      <c r="H58" s="33"/>
      <c r="I58" s="33"/>
      <c r="J58" s="33"/>
      <c r="K58" s="33"/>
    </row>
    <row r="59" ht="14.25" customHeight="1">
      <c r="A59" s="33"/>
      <c r="B59" s="33"/>
      <c r="C59" s="33"/>
      <c r="D59" s="33"/>
      <c r="E59" s="33"/>
      <c r="F59" s="33"/>
      <c r="G59" s="33"/>
      <c r="H59" s="33"/>
      <c r="I59" s="33"/>
      <c r="J59" s="33"/>
      <c r="K59" s="33"/>
    </row>
    <row r="60" ht="14.25" customHeight="1">
      <c r="A60" s="33"/>
      <c r="B60" s="33"/>
      <c r="C60" s="33"/>
      <c r="D60" s="33"/>
      <c r="E60" s="33"/>
      <c r="F60" s="33"/>
      <c r="G60" s="33"/>
      <c r="H60" s="33"/>
      <c r="I60" s="33"/>
      <c r="J60" s="33"/>
      <c r="K60" s="33"/>
    </row>
    <row r="61" ht="14.25" customHeight="1">
      <c r="A61" s="33"/>
      <c r="B61" s="33"/>
      <c r="C61" s="33"/>
      <c r="D61" s="33"/>
      <c r="E61" s="33"/>
      <c r="F61" s="33"/>
      <c r="G61" s="33"/>
      <c r="H61" s="33"/>
      <c r="I61" s="33"/>
      <c r="J61" s="33"/>
      <c r="K61" s="33"/>
    </row>
    <row r="62" ht="14.25" customHeight="1">
      <c r="A62" s="33"/>
      <c r="B62" s="33"/>
      <c r="C62" s="33"/>
      <c r="D62" s="33"/>
      <c r="E62" s="33"/>
      <c r="F62" s="33"/>
      <c r="G62" s="33"/>
      <c r="H62" s="33"/>
      <c r="I62" s="33"/>
      <c r="J62" s="33"/>
      <c r="K62" s="33"/>
    </row>
    <row r="63" ht="14.25" customHeight="1">
      <c r="A63" s="33"/>
      <c r="B63" s="33"/>
      <c r="C63" s="33"/>
      <c r="D63" s="33"/>
      <c r="E63" s="33"/>
      <c r="F63" s="33"/>
      <c r="G63" s="33"/>
      <c r="H63" s="33"/>
      <c r="I63" s="33"/>
      <c r="J63" s="33"/>
      <c r="K63" s="33"/>
    </row>
    <row r="64" ht="14.25" customHeight="1">
      <c r="A64" s="33"/>
      <c r="B64" s="33"/>
      <c r="C64" s="33"/>
      <c r="D64" s="33"/>
      <c r="E64" s="33"/>
      <c r="F64" s="33"/>
      <c r="G64" s="33"/>
      <c r="H64" s="33"/>
      <c r="I64" s="33"/>
      <c r="J64" s="33"/>
      <c r="K64" s="33"/>
    </row>
    <row r="65" ht="14.25" customHeight="1">
      <c r="A65" s="33"/>
      <c r="B65" s="33"/>
      <c r="C65" s="33"/>
      <c r="D65" s="33"/>
      <c r="E65" s="33"/>
      <c r="F65" s="33"/>
      <c r="G65" s="33"/>
      <c r="H65" s="33"/>
      <c r="I65" s="33"/>
      <c r="J65" s="33"/>
      <c r="K65" s="33"/>
    </row>
    <row r="66" ht="14.25" customHeight="1">
      <c r="A66" s="33"/>
      <c r="B66" s="33"/>
      <c r="C66" s="33"/>
      <c r="D66" s="33"/>
      <c r="E66" s="33"/>
      <c r="F66" s="33"/>
      <c r="G66" s="33"/>
      <c r="H66" s="33"/>
      <c r="I66" s="33"/>
      <c r="J66" s="33"/>
      <c r="K66" s="33"/>
    </row>
    <row r="67" ht="14.25" customHeight="1">
      <c r="A67" s="33"/>
      <c r="B67" s="33"/>
      <c r="C67" s="33"/>
      <c r="D67" s="33"/>
      <c r="E67" s="33"/>
      <c r="F67" s="33"/>
      <c r="G67" s="33"/>
      <c r="H67" s="33"/>
      <c r="I67" s="33"/>
      <c r="J67" s="33"/>
      <c r="K67" s="33"/>
    </row>
    <row r="68" ht="14.25" customHeight="1">
      <c r="A68" s="33"/>
      <c r="B68" s="33"/>
      <c r="C68" s="33"/>
      <c r="D68" s="33"/>
      <c r="E68" s="33"/>
      <c r="F68" s="33"/>
      <c r="G68" s="33"/>
      <c r="H68" s="33"/>
      <c r="I68" s="33"/>
      <c r="J68" s="33"/>
      <c r="K68" s="33"/>
    </row>
    <row r="69" ht="14.25" customHeight="1">
      <c r="A69" s="33"/>
      <c r="B69" s="33"/>
      <c r="C69" s="33"/>
      <c r="D69" s="33"/>
      <c r="E69" s="33"/>
      <c r="F69" s="33"/>
      <c r="G69" s="33"/>
      <c r="H69" s="33"/>
      <c r="I69" s="33"/>
      <c r="J69" s="33"/>
      <c r="K69" s="33"/>
    </row>
    <row r="70" ht="14.25" customHeight="1">
      <c r="A70" s="33"/>
      <c r="B70" s="33"/>
      <c r="C70" s="33"/>
      <c r="D70" s="33"/>
      <c r="E70" s="33"/>
      <c r="F70" s="33"/>
      <c r="G70" s="33"/>
      <c r="H70" s="33"/>
      <c r="I70" s="33"/>
      <c r="J70" s="33"/>
      <c r="K70" s="33"/>
    </row>
    <row r="71" ht="14.25" customHeight="1">
      <c r="A71" s="33"/>
      <c r="B71" s="33"/>
      <c r="C71" s="33"/>
      <c r="D71" s="33"/>
      <c r="E71" s="33"/>
      <c r="F71" s="33"/>
      <c r="G71" s="33"/>
      <c r="H71" s="33"/>
      <c r="I71" s="33"/>
      <c r="J71" s="33"/>
      <c r="K71" s="33"/>
    </row>
    <row r="72" ht="14.25" customHeight="1">
      <c r="A72" s="33"/>
      <c r="B72" s="33"/>
      <c r="C72" s="33"/>
      <c r="D72" s="33"/>
      <c r="E72" s="33"/>
      <c r="F72" s="33"/>
      <c r="G72" s="33"/>
      <c r="H72" s="33"/>
      <c r="I72" s="33"/>
      <c r="J72" s="33"/>
      <c r="K72" s="33"/>
    </row>
    <row r="73" ht="14.25" customHeight="1">
      <c r="A73" s="33"/>
      <c r="B73" s="33"/>
      <c r="C73" s="33"/>
      <c r="D73" s="33"/>
      <c r="E73" s="33"/>
      <c r="F73" s="33"/>
      <c r="G73" s="33"/>
      <c r="H73" s="33"/>
      <c r="I73" s="33"/>
      <c r="J73" s="33"/>
      <c r="K73" s="33"/>
    </row>
    <row r="74" ht="14.25" customHeight="1">
      <c r="A74" s="33"/>
      <c r="B74" s="33"/>
      <c r="C74" s="33"/>
      <c r="D74" s="33"/>
      <c r="E74" s="33"/>
      <c r="F74" s="33"/>
      <c r="G74" s="33"/>
      <c r="H74" s="33"/>
      <c r="I74" s="33"/>
      <c r="J74" s="33"/>
      <c r="K74" s="33"/>
    </row>
    <row r="75" ht="14.25" customHeight="1">
      <c r="A75" s="33"/>
      <c r="B75" s="33"/>
      <c r="C75" s="33"/>
      <c r="D75" s="33"/>
      <c r="E75" s="33"/>
      <c r="F75" s="33"/>
      <c r="G75" s="33"/>
      <c r="H75" s="33"/>
      <c r="I75" s="33"/>
      <c r="J75" s="33"/>
      <c r="K75" s="33"/>
    </row>
    <row r="76" ht="14.25" customHeight="1">
      <c r="A76" s="33"/>
      <c r="B76" s="33"/>
      <c r="C76" s="33"/>
      <c r="D76" s="33"/>
      <c r="E76" s="33"/>
      <c r="F76" s="33"/>
      <c r="G76" s="33"/>
      <c r="H76" s="33"/>
      <c r="I76" s="33"/>
      <c r="J76" s="33"/>
      <c r="K76" s="33"/>
    </row>
    <row r="77" ht="14.25" customHeight="1">
      <c r="A77" s="33"/>
      <c r="B77" s="33"/>
      <c r="C77" s="33"/>
      <c r="D77" s="33"/>
      <c r="E77" s="33"/>
      <c r="F77" s="33"/>
      <c r="G77" s="33"/>
      <c r="H77" s="33"/>
      <c r="I77" s="33"/>
      <c r="J77" s="33"/>
      <c r="K77" s="33"/>
    </row>
    <row r="78" ht="14.25" customHeight="1">
      <c r="A78" s="33"/>
      <c r="B78" s="33"/>
      <c r="C78" s="33"/>
      <c r="D78" s="33"/>
      <c r="E78" s="33"/>
      <c r="F78" s="33"/>
      <c r="G78" s="33"/>
      <c r="H78" s="33"/>
      <c r="I78" s="33"/>
      <c r="J78" s="33"/>
      <c r="K78" s="33"/>
    </row>
    <row r="79" ht="14.25" customHeight="1">
      <c r="A79" s="33"/>
      <c r="B79" s="33"/>
      <c r="C79" s="33"/>
      <c r="D79" s="33"/>
      <c r="E79" s="33"/>
      <c r="F79" s="33"/>
      <c r="G79" s="33"/>
      <c r="H79" s="33"/>
      <c r="I79" s="33"/>
      <c r="J79" s="33"/>
      <c r="K79" s="33"/>
    </row>
    <row r="80" ht="14.25" customHeight="1">
      <c r="A80" s="33"/>
      <c r="B80" s="33"/>
      <c r="C80" s="33"/>
      <c r="D80" s="33"/>
      <c r="E80" s="33"/>
      <c r="F80" s="33"/>
      <c r="G80" s="33"/>
      <c r="H80" s="33"/>
      <c r="I80" s="33"/>
      <c r="J80" s="33"/>
      <c r="K80" s="33"/>
    </row>
    <row r="81" ht="14.25" customHeight="1">
      <c r="A81" s="33"/>
      <c r="B81" s="33"/>
      <c r="C81" s="33"/>
      <c r="D81" s="33"/>
      <c r="E81" s="33"/>
      <c r="F81" s="33"/>
      <c r="G81" s="33"/>
      <c r="H81" s="33"/>
      <c r="I81" s="33"/>
      <c r="J81" s="33"/>
      <c r="K81" s="33"/>
    </row>
    <row r="82" ht="14.25" customHeight="1">
      <c r="A82" s="33"/>
      <c r="B82" s="33"/>
      <c r="C82" s="33"/>
      <c r="D82" s="33"/>
      <c r="E82" s="33"/>
      <c r="F82" s="33"/>
      <c r="G82" s="33"/>
      <c r="H82" s="33"/>
      <c r="I82" s="33"/>
      <c r="J82" s="33"/>
      <c r="K82" s="33"/>
    </row>
    <row r="83" ht="14.25" customHeight="1">
      <c r="A83" s="33"/>
      <c r="B83" s="33"/>
      <c r="C83" s="33"/>
      <c r="D83" s="33"/>
      <c r="E83" s="33"/>
      <c r="F83" s="33"/>
      <c r="G83" s="33"/>
      <c r="H83" s="33"/>
      <c r="I83" s="33"/>
      <c r="J83" s="33"/>
      <c r="K83" s="33"/>
    </row>
    <row r="84" ht="14.25" customHeight="1">
      <c r="A84" s="33"/>
      <c r="B84" s="33"/>
      <c r="C84" s="33"/>
      <c r="D84" s="33"/>
      <c r="E84" s="33"/>
      <c r="F84" s="33"/>
      <c r="G84" s="33"/>
      <c r="H84" s="33"/>
      <c r="I84" s="33"/>
      <c r="J84" s="33"/>
      <c r="K84" s="33"/>
    </row>
    <row r="85" ht="14.25" customHeight="1">
      <c r="A85" s="33"/>
      <c r="B85" s="33"/>
      <c r="C85" s="33"/>
      <c r="D85" s="33"/>
      <c r="E85" s="33"/>
      <c r="F85" s="33"/>
      <c r="G85" s="33"/>
      <c r="H85" s="33"/>
      <c r="I85" s="33"/>
      <c r="J85" s="33"/>
      <c r="K85" s="33"/>
    </row>
    <row r="86" ht="14.25" customHeight="1">
      <c r="A86" s="33"/>
      <c r="B86" s="33"/>
      <c r="C86" s="33"/>
      <c r="D86" s="33"/>
      <c r="E86" s="33"/>
      <c r="F86" s="33"/>
      <c r="G86" s="33"/>
      <c r="H86" s="33"/>
      <c r="I86" s="33"/>
      <c r="J86" s="33"/>
      <c r="K86" s="33"/>
    </row>
    <row r="87" ht="14.25" customHeight="1">
      <c r="A87" s="33"/>
      <c r="B87" s="33"/>
      <c r="C87" s="33"/>
      <c r="D87" s="33"/>
      <c r="E87" s="33"/>
      <c r="F87" s="33"/>
      <c r="G87" s="33"/>
      <c r="H87" s="33"/>
      <c r="I87" s="33"/>
      <c r="J87" s="33"/>
      <c r="K87" s="33"/>
    </row>
    <row r="88" ht="14.25" customHeight="1">
      <c r="A88" s="33"/>
      <c r="B88" s="33"/>
      <c r="C88" s="33"/>
      <c r="D88" s="33"/>
      <c r="E88" s="33"/>
      <c r="F88" s="33"/>
      <c r="G88" s="33"/>
      <c r="H88" s="33"/>
      <c r="I88" s="33"/>
      <c r="J88" s="33"/>
      <c r="K88" s="33"/>
    </row>
    <row r="89" ht="14.25" customHeight="1">
      <c r="A89" s="33"/>
      <c r="B89" s="33"/>
      <c r="C89" s="33"/>
      <c r="D89" s="33"/>
      <c r="E89" s="33"/>
      <c r="F89" s="33"/>
      <c r="G89" s="33"/>
      <c r="H89" s="33"/>
      <c r="I89" s="33"/>
      <c r="J89" s="33"/>
      <c r="K89" s="33"/>
    </row>
    <row r="90" ht="14.25" customHeight="1">
      <c r="A90" s="33"/>
      <c r="B90" s="33"/>
      <c r="C90" s="33"/>
      <c r="D90" s="33"/>
      <c r="E90" s="33"/>
      <c r="F90" s="33"/>
      <c r="G90" s="33"/>
      <c r="H90" s="33"/>
      <c r="I90" s="33"/>
      <c r="J90" s="33"/>
      <c r="K90" s="33"/>
    </row>
    <row r="91" ht="14.25" customHeight="1">
      <c r="A91" s="33"/>
      <c r="B91" s="33"/>
      <c r="C91" s="33"/>
      <c r="D91" s="33"/>
      <c r="E91" s="33"/>
      <c r="F91" s="33"/>
      <c r="G91" s="33"/>
      <c r="H91" s="33"/>
      <c r="I91" s="33"/>
      <c r="J91" s="33"/>
      <c r="K91" s="33"/>
    </row>
    <row r="92" ht="14.25" customHeight="1">
      <c r="A92" s="33"/>
      <c r="B92" s="33"/>
      <c r="C92" s="33"/>
      <c r="D92" s="33"/>
      <c r="E92" s="33"/>
      <c r="F92" s="33"/>
      <c r="G92" s="33"/>
      <c r="H92" s="33"/>
      <c r="I92" s="33"/>
      <c r="J92" s="33"/>
      <c r="K92" s="33"/>
    </row>
    <row r="93" ht="14.25" customHeight="1">
      <c r="A93" s="33"/>
      <c r="B93" s="33"/>
      <c r="C93" s="33"/>
      <c r="D93" s="33"/>
      <c r="E93" s="33"/>
      <c r="F93" s="33"/>
      <c r="G93" s="33"/>
      <c r="H93" s="33"/>
      <c r="I93" s="33"/>
      <c r="J93" s="33"/>
      <c r="K93" s="33"/>
    </row>
    <row r="94" ht="14.25" customHeight="1">
      <c r="A94" s="33"/>
      <c r="B94" s="33"/>
      <c r="C94" s="33"/>
      <c r="D94" s="33"/>
      <c r="E94" s="33"/>
      <c r="F94" s="33"/>
      <c r="G94" s="33"/>
      <c r="H94" s="33"/>
      <c r="I94" s="33"/>
      <c r="J94" s="33"/>
      <c r="K94" s="33"/>
    </row>
    <row r="95" ht="14.25" customHeight="1">
      <c r="A95" s="33"/>
      <c r="B95" s="33"/>
      <c r="C95" s="33"/>
      <c r="D95" s="33"/>
      <c r="E95" s="33"/>
      <c r="F95" s="33"/>
      <c r="G95" s="33"/>
      <c r="H95" s="33"/>
      <c r="I95" s="33"/>
      <c r="J95" s="33"/>
      <c r="K95" s="33"/>
    </row>
    <row r="96" ht="14.25" customHeight="1">
      <c r="A96" s="33"/>
      <c r="B96" s="33"/>
      <c r="C96" s="33"/>
      <c r="D96" s="33"/>
      <c r="E96" s="33"/>
      <c r="F96" s="33"/>
      <c r="G96" s="33"/>
      <c r="H96" s="33"/>
      <c r="I96" s="33"/>
      <c r="J96" s="33"/>
      <c r="K96" s="33"/>
    </row>
    <row r="97" ht="14.25" customHeight="1">
      <c r="A97" s="33"/>
      <c r="B97" s="33"/>
      <c r="C97" s="33"/>
      <c r="D97" s="33"/>
      <c r="E97" s="33"/>
      <c r="F97" s="33"/>
      <c r="G97" s="33"/>
      <c r="H97" s="33"/>
      <c r="I97" s="33"/>
      <c r="J97" s="33"/>
      <c r="K97" s="33"/>
    </row>
    <row r="98" ht="14.25" customHeight="1">
      <c r="A98" s="33"/>
      <c r="B98" s="33"/>
      <c r="C98" s="33"/>
      <c r="D98" s="33"/>
      <c r="E98" s="33"/>
      <c r="F98" s="33"/>
      <c r="G98" s="33"/>
      <c r="H98" s="33"/>
      <c r="I98" s="33"/>
      <c r="J98" s="33"/>
      <c r="K98" s="33"/>
    </row>
    <row r="99" ht="14.25" customHeight="1">
      <c r="A99" s="33"/>
      <c r="B99" s="33"/>
      <c r="C99" s="33"/>
      <c r="D99" s="33"/>
      <c r="E99" s="33"/>
      <c r="F99" s="33"/>
      <c r="G99" s="33"/>
      <c r="H99" s="33"/>
      <c r="I99" s="33"/>
      <c r="J99" s="33"/>
      <c r="K99" s="33"/>
    </row>
    <row r="100" ht="14.25" customHeight="1">
      <c r="A100" s="33"/>
      <c r="B100" s="33"/>
      <c r="C100" s="33"/>
      <c r="D100" s="33"/>
      <c r="E100" s="33"/>
      <c r="F100" s="33"/>
      <c r="G100" s="33"/>
      <c r="H100" s="33"/>
      <c r="I100" s="33"/>
      <c r="J100" s="33"/>
      <c r="K100" s="33"/>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6" width="9.14"/>
    <col customWidth="1" min="7" max="7" width="13.57"/>
    <col customWidth="1" min="8" max="8" width="17.86"/>
    <col customWidth="1" min="9" max="9" width="13.29"/>
    <col customWidth="1" min="10" max="11" width="9.14"/>
  </cols>
  <sheetData>
    <row r="1" ht="14.25" customHeight="1">
      <c r="A1" s="51" t="s">
        <v>118</v>
      </c>
      <c r="B1" s="51" t="s">
        <v>119</v>
      </c>
      <c r="C1" s="51" t="s">
        <v>120</v>
      </c>
      <c r="D1" s="51" t="s">
        <v>121</v>
      </c>
      <c r="E1" s="51" t="s">
        <v>122</v>
      </c>
      <c r="F1" s="51" t="s">
        <v>123</v>
      </c>
      <c r="G1" s="51" t="s">
        <v>124</v>
      </c>
      <c r="H1" s="51" t="s">
        <v>125</v>
      </c>
      <c r="I1" s="51" t="s">
        <v>126</v>
      </c>
      <c r="J1" s="51"/>
      <c r="K1" s="51"/>
    </row>
    <row r="2" ht="14.25" customHeight="1">
      <c r="A2" s="52">
        <v>43952.0</v>
      </c>
      <c r="B2" s="51">
        <v>9533.5</v>
      </c>
      <c r="C2" s="51">
        <v>9584.5</v>
      </c>
      <c r="D2" s="51">
        <v>8806.75</v>
      </c>
      <c r="E2" s="51">
        <v>8823.25</v>
      </c>
      <c r="F2" s="51">
        <v>8823.25</v>
      </c>
      <c r="G2" s="51">
        <v>7760700.0</v>
      </c>
      <c r="H2" s="51" t="str">
        <f t="shared" ref="H2:H60" si="1">(E2/E3-1)*100</f>
        <v>-10.51380186</v>
      </c>
      <c r="I2" s="51" t="str">
        <f t="shared" ref="I2:I49" si="2">(E2/E14-1)*100</f>
        <v>-25.99682839</v>
      </c>
      <c r="J2" s="51"/>
      <c r="K2" s="51"/>
    </row>
    <row r="3" ht="14.25" customHeight="1">
      <c r="A3" s="52">
        <v>43922.0</v>
      </c>
      <c r="B3" s="51">
        <v>8584.099609</v>
      </c>
      <c r="C3" s="51">
        <v>9889.049805</v>
      </c>
      <c r="D3" s="51">
        <v>8055.799805</v>
      </c>
      <c r="E3" s="51">
        <v>9859.900391</v>
      </c>
      <c r="F3" s="51">
        <v>9859.900391</v>
      </c>
      <c r="G3" s="51">
        <v>1.27363E7</v>
      </c>
      <c r="H3" s="51" t="str">
        <f t="shared" si="1"/>
        <v>14.68000804</v>
      </c>
      <c r="I3" s="51" t="str">
        <f t="shared" si="2"/>
        <v>-16.07274283</v>
      </c>
      <c r="J3" s="51"/>
      <c r="K3" s="51"/>
    </row>
    <row r="4" ht="14.25" customHeight="1">
      <c r="A4" s="52">
        <v>43891.0</v>
      </c>
      <c r="B4" s="51">
        <v>11387.349609</v>
      </c>
      <c r="C4" s="51">
        <v>11433.0</v>
      </c>
      <c r="D4" s="51">
        <v>7511.100098</v>
      </c>
      <c r="E4" s="51">
        <v>8597.75</v>
      </c>
      <c r="F4" s="51">
        <v>8597.75</v>
      </c>
      <c r="G4" s="51">
        <v>2.1303E7</v>
      </c>
      <c r="H4" s="51" t="str">
        <f t="shared" si="1"/>
        <v>-23.24636776</v>
      </c>
      <c r="I4" s="51" t="str">
        <f t="shared" si="2"/>
        <v>-26.03386376</v>
      </c>
      <c r="J4" s="51"/>
      <c r="K4" s="51"/>
    </row>
    <row r="5" ht="14.25" customHeight="1">
      <c r="A5" s="52">
        <v>43862.0</v>
      </c>
      <c r="B5" s="51">
        <v>11627.450195</v>
      </c>
      <c r="C5" s="51">
        <v>12246.700195</v>
      </c>
      <c r="D5" s="51">
        <v>11175.049805</v>
      </c>
      <c r="E5" s="51">
        <v>11201.75</v>
      </c>
      <c r="F5" s="51">
        <v>11201.75</v>
      </c>
      <c r="G5" s="51">
        <v>1.01982E7</v>
      </c>
      <c r="H5" s="51" t="str">
        <f t="shared" si="1"/>
        <v>-7.954901992</v>
      </c>
      <c r="I5" s="51" t="str">
        <f t="shared" si="2"/>
        <v>3.791985175</v>
      </c>
      <c r="J5" s="51"/>
      <c r="K5" s="51"/>
    </row>
    <row r="6" ht="14.25" customHeight="1">
      <c r="A6" s="52">
        <v>43831.0</v>
      </c>
      <c r="B6" s="51">
        <v>12202.150391</v>
      </c>
      <c r="C6" s="51">
        <v>12430.5</v>
      </c>
      <c r="D6" s="51">
        <v>11929.599609</v>
      </c>
      <c r="E6" s="51">
        <v>12169.849609</v>
      </c>
      <c r="F6" s="51">
        <v>12169.849609</v>
      </c>
      <c r="G6" s="51">
        <v>1.14158E7</v>
      </c>
      <c r="H6" s="51" t="str">
        <f t="shared" si="1"/>
        <v>0.01150034703</v>
      </c>
      <c r="I6" s="51" t="str">
        <f t="shared" si="2"/>
        <v>12.36179089</v>
      </c>
      <c r="J6" s="51"/>
      <c r="K6" s="51"/>
    </row>
    <row r="7" ht="14.25" customHeight="1">
      <c r="A7" s="52">
        <v>43800.0</v>
      </c>
      <c r="B7" s="51">
        <v>12137.049805</v>
      </c>
      <c r="C7" s="51">
        <v>12293.900391</v>
      </c>
      <c r="D7" s="51">
        <v>11832.299805</v>
      </c>
      <c r="E7" s="51">
        <v>12168.450195</v>
      </c>
      <c r="F7" s="51">
        <v>12168.450195</v>
      </c>
      <c r="G7" s="51">
        <v>1.25498E7</v>
      </c>
      <c r="H7" s="51" t="str">
        <f t="shared" si="1"/>
        <v>0.9323152427</v>
      </c>
      <c r="I7" s="51" t="str">
        <f t="shared" si="2"/>
        <v>12.02204283</v>
      </c>
      <c r="J7" s="51"/>
      <c r="K7" s="51"/>
    </row>
    <row r="8" ht="14.25" customHeight="1">
      <c r="A8" s="52">
        <v>43770.0</v>
      </c>
      <c r="B8" s="51">
        <v>11886.599609</v>
      </c>
      <c r="C8" s="51">
        <v>12158.799805</v>
      </c>
      <c r="D8" s="51">
        <v>11802.650391</v>
      </c>
      <c r="E8" s="51">
        <v>12056.049805</v>
      </c>
      <c r="F8" s="51">
        <v>12056.049805</v>
      </c>
      <c r="G8" s="51">
        <v>6057000.0</v>
      </c>
      <c r="H8" s="51" t="str">
        <f t="shared" si="1"/>
        <v>1.503686457</v>
      </c>
      <c r="I8" s="51" t="str">
        <f t="shared" si="2"/>
        <v>10.84239139</v>
      </c>
      <c r="J8" s="51"/>
      <c r="K8" s="51"/>
    </row>
    <row r="9" ht="14.25" customHeight="1">
      <c r="A9" s="52">
        <v>43739.0</v>
      </c>
      <c r="B9" s="51">
        <v>11515.400391</v>
      </c>
      <c r="C9" s="51">
        <v>11945.0</v>
      </c>
      <c r="D9" s="51">
        <v>11090.150391</v>
      </c>
      <c r="E9" s="51">
        <v>11877.450195</v>
      </c>
      <c r="F9" s="51">
        <v>11877.450195</v>
      </c>
      <c r="G9" s="51">
        <v>15400.0</v>
      </c>
      <c r="H9" s="51" t="str">
        <f t="shared" si="1"/>
        <v>3.51215085</v>
      </c>
      <c r="I9" s="51" t="str">
        <f t="shared" si="2"/>
        <v>14.35359638</v>
      </c>
      <c r="J9" s="51"/>
      <c r="K9" s="51"/>
    </row>
    <row r="10" ht="14.25" customHeight="1">
      <c r="A10" s="52">
        <v>43709.0</v>
      </c>
      <c r="B10" s="51">
        <v>10960.950195</v>
      </c>
      <c r="C10" s="51">
        <v>11694.849609</v>
      </c>
      <c r="D10" s="51">
        <v>10670.25</v>
      </c>
      <c r="E10" s="51">
        <v>11474.450195</v>
      </c>
      <c r="F10" s="51">
        <v>11474.450195</v>
      </c>
      <c r="G10" s="51">
        <v>11800.0</v>
      </c>
      <c r="H10" s="51" t="str">
        <f t="shared" si="1"/>
        <v>4.093168485</v>
      </c>
      <c r="I10" s="51" t="str">
        <f t="shared" si="2"/>
        <v>4.976922179</v>
      </c>
      <c r="J10" s="51"/>
      <c r="K10" s="51"/>
    </row>
    <row r="11" ht="14.25" customHeight="1">
      <c r="A11" s="52">
        <v>43678.0</v>
      </c>
      <c r="B11" s="51">
        <v>11060.200195</v>
      </c>
      <c r="C11" s="51">
        <v>11181.299805</v>
      </c>
      <c r="D11" s="51">
        <v>10637.150391</v>
      </c>
      <c r="E11" s="51">
        <v>11023.25</v>
      </c>
      <c r="F11" s="51">
        <v>11023.25</v>
      </c>
      <c r="G11" s="51">
        <v>3539200.0</v>
      </c>
      <c r="H11" s="51" t="str">
        <f t="shared" si="1"/>
        <v>-0.8522216226</v>
      </c>
      <c r="I11" s="51" t="str">
        <f t="shared" si="2"/>
        <v>-5.626899533</v>
      </c>
      <c r="J11" s="51"/>
      <c r="K11" s="51"/>
    </row>
    <row r="12" ht="14.25" customHeight="1">
      <c r="A12" s="52">
        <v>43647.0</v>
      </c>
      <c r="B12" s="51">
        <v>11839.900391</v>
      </c>
      <c r="C12" s="51">
        <v>11981.75</v>
      </c>
      <c r="D12" s="51">
        <v>10999.650391</v>
      </c>
      <c r="E12" s="51">
        <v>11118.0</v>
      </c>
      <c r="F12" s="51">
        <v>11118.0</v>
      </c>
      <c r="G12" s="51">
        <v>9440400.0</v>
      </c>
      <c r="H12" s="51" t="str">
        <f t="shared" si="1"/>
        <v>-5.690543448</v>
      </c>
      <c r="I12" s="51" t="str">
        <f t="shared" si="2"/>
        <v>-2.100118875</v>
      </c>
      <c r="J12" s="51"/>
      <c r="K12" s="51"/>
    </row>
    <row r="13" ht="14.25" customHeight="1">
      <c r="A13" s="52">
        <v>43617.0</v>
      </c>
      <c r="B13" s="51">
        <v>11953.75</v>
      </c>
      <c r="C13" s="51">
        <v>12103.049805</v>
      </c>
      <c r="D13" s="51">
        <v>11625.099609</v>
      </c>
      <c r="E13" s="51">
        <v>11788.849609</v>
      </c>
      <c r="F13" s="51">
        <v>11788.849609</v>
      </c>
      <c r="G13" s="51">
        <v>6788000.0</v>
      </c>
      <c r="H13" s="51" t="str">
        <f t="shared" si="1"/>
        <v>-1.123479369</v>
      </c>
      <c r="I13" s="51" t="str">
        <f t="shared" si="2"/>
        <v>10.02911831</v>
      </c>
      <c r="J13" s="51"/>
      <c r="K13" s="51"/>
    </row>
    <row r="14" ht="14.25" customHeight="1">
      <c r="A14" s="52">
        <v>43586.0</v>
      </c>
      <c r="B14" s="51">
        <v>11725.549805</v>
      </c>
      <c r="C14" s="51">
        <v>12041.150391</v>
      </c>
      <c r="D14" s="51">
        <v>11108.299805</v>
      </c>
      <c r="E14" s="51">
        <v>11922.799805</v>
      </c>
      <c r="F14" s="51">
        <v>11922.799805</v>
      </c>
      <c r="G14" s="51">
        <v>8645600.0</v>
      </c>
      <c r="H14" s="51" t="str">
        <f t="shared" si="1"/>
        <v>1.486612004</v>
      </c>
      <c r="I14" s="51" t="str">
        <f t="shared" si="2"/>
        <v>11.05283897</v>
      </c>
      <c r="J14" s="51"/>
      <c r="K14" s="51"/>
    </row>
    <row r="15" ht="14.25" customHeight="1">
      <c r="A15" s="52">
        <v>43556.0</v>
      </c>
      <c r="B15" s="51">
        <v>11665.200195</v>
      </c>
      <c r="C15" s="51">
        <v>11856.150391</v>
      </c>
      <c r="D15" s="51">
        <v>11549.099609</v>
      </c>
      <c r="E15" s="51">
        <v>11748.150391</v>
      </c>
      <c r="F15" s="51">
        <v>11748.150391</v>
      </c>
      <c r="G15" s="51">
        <v>6516900.0</v>
      </c>
      <c r="H15" s="51" t="str">
        <f t="shared" si="1"/>
        <v>1.068918313</v>
      </c>
      <c r="I15" s="51" t="str">
        <f t="shared" si="2"/>
        <v>9.393499781</v>
      </c>
      <c r="J15" s="51"/>
      <c r="K15" s="51"/>
    </row>
    <row r="16" ht="14.25" customHeight="1">
      <c r="A16" s="52">
        <v>43525.0</v>
      </c>
      <c r="B16" s="51">
        <v>10842.650391</v>
      </c>
      <c r="C16" s="51">
        <v>11630.349609</v>
      </c>
      <c r="D16" s="51">
        <v>10817.0</v>
      </c>
      <c r="E16" s="51">
        <v>11623.900391</v>
      </c>
      <c r="F16" s="51">
        <v>11623.900391</v>
      </c>
      <c r="G16" s="51">
        <v>6857200.0</v>
      </c>
      <c r="H16" s="51" t="str">
        <f t="shared" si="1"/>
        <v>7.703501422</v>
      </c>
      <c r="I16" s="51" t="str">
        <f t="shared" si="2"/>
        <v>14.9322223</v>
      </c>
      <c r="J16" s="51"/>
      <c r="K16" s="51"/>
    </row>
    <row r="17" ht="14.25" customHeight="1">
      <c r="A17" s="52">
        <v>43497.0</v>
      </c>
      <c r="B17" s="51">
        <v>10851.349609</v>
      </c>
      <c r="C17" s="51">
        <v>11118.099609</v>
      </c>
      <c r="D17" s="51">
        <v>10585.650391</v>
      </c>
      <c r="E17" s="51">
        <v>10792.5</v>
      </c>
      <c r="F17" s="51">
        <v>10792.5</v>
      </c>
      <c r="G17" s="51">
        <v>7461400.0</v>
      </c>
      <c r="H17" s="51" t="str">
        <f t="shared" si="1"/>
        <v>-0.3550029712</v>
      </c>
      <c r="I17" s="51" t="str">
        <f t="shared" si="2"/>
        <v>2.855757989</v>
      </c>
      <c r="J17" s="51"/>
      <c r="K17" s="51"/>
    </row>
    <row r="18" ht="14.25" customHeight="1">
      <c r="A18" s="52">
        <v>43466.0</v>
      </c>
      <c r="B18" s="51">
        <v>10868.849609</v>
      </c>
      <c r="C18" s="51">
        <v>10987.450195</v>
      </c>
      <c r="D18" s="51">
        <v>10583.650391</v>
      </c>
      <c r="E18" s="51">
        <v>10830.950195</v>
      </c>
      <c r="F18" s="51">
        <v>10830.950195</v>
      </c>
      <c r="G18" s="51">
        <v>7273800.0</v>
      </c>
      <c r="H18" s="51" t="str">
        <f t="shared" si="1"/>
        <v>-0.2909041668</v>
      </c>
      <c r="I18" s="51" t="str">
        <f t="shared" si="2"/>
        <v>-1.784143534</v>
      </c>
      <c r="J18" s="51"/>
      <c r="K18" s="51"/>
    </row>
    <row r="19" ht="14.25" customHeight="1">
      <c r="A19" s="52">
        <v>43435.0</v>
      </c>
      <c r="B19" s="51">
        <v>10930.700195</v>
      </c>
      <c r="C19" s="51">
        <v>10985.150391</v>
      </c>
      <c r="D19" s="51">
        <v>10333.849609</v>
      </c>
      <c r="E19" s="51">
        <v>10862.549805</v>
      </c>
      <c r="F19" s="51">
        <v>10862.549805</v>
      </c>
      <c r="G19" s="51">
        <v>6533100.0</v>
      </c>
      <c r="H19" s="51" t="str">
        <f t="shared" si="1"/>
        <v>-0.1305554968</v>
      </c>
      <c r="I19" s="51" t="str">
        <f t="shared" si="2"/>
        <v>3.151258737</v>
      </c>
      <c r="J19" s="51"/>
      <c r="K19" s="51"/>
    </row>
    <row r="20" ht="14.25" customHeight="1">
      <c r="A20" s="52">
        <v>43405.0</v>
      </c>
      <c r="B20" s="51">
        <v>10441.700195</v>
      </c>
      <c r="C20" s="51">
        <v>10922.450195</v>
      </c>
      <c r="D20" s="51">
        <v>10341.900391</v>
      </c>
      <c r="E20" s="51">
        <v>10876.75</v>
      </c>
      <c r="F20" s="51">
        <v>10876.75</v>
      </c>
      <c r="G20" s="51">
        <v>5318400.0</v>
      </c>
      <c r="H20" s="51" t="str">
        <f t="shared" si="1"/>
        <v>4.71906504</v>
      </c>
      <c r="I20" s="51" t="str">
        <f t="shared" si="2"/>
        <v>6.357962435</v>
      </c>
      <c r="J20" s="51"/>
      <c r="K20" s="51"/>
    </row>
    <row r="21" ht="14.25" customHeight="1">
      <c r="A21" s="52">
        <v>43374.0</v>
      </c>
      <c r="B21" s="51">
        <v>10930.900391</v>
      </c>
      <c r="C21" s="51">
        <v>11035.650391</v>
      </c>
      <c r="D21" s="51">
        <v>10004.549805</v>
      </c>
      <c r="E21" s="51">
        <v>10386.599609</v>
      </c>
      <c r="F21" s="51">
        <v>10386.599609</v>
      </c>
      <c r="G21" s="51">
        <v>7030800.0</v>
      </c>
      <c r="H21" s="51" t="str">
        <f t="shared" si="1"/>
        <v>-4.975555227</v>
      </c>
      <c r="I21" s="51" t="str">
        <f t="shared" si="2"/>
        <v>0.4963552579</v>
      </c>
      <c r="J21" s="51"/>
      <c r="K21" s="51"/>
    </row>
    <row r="22" ht="14.25" customHeight="1">
      <c r="A22" s="52">
        <v>43344.0</v>
      </c>
      <c r="B22" s="51">
        <v>11751.799805</v>
      </c>
      <c r="C22" s="51">
        <v>11751.799805</v>
      </c>
      <c r="D22" s="51">
        <v>10850.299805</v>
      </c>
      <c r="E22" s="51">
        <v>10930.450195</v>
      </c>
      <c r="F22" s="51">
        <v>10930.450195</v>
      </c>
      <c r="G22" s="51">
        <v>5151800.0</v>
      </c>
      <c r="H22" s="51" t="str">
        <f t="shared" si="1"/>
        <v>-6.421384401</v>
      </c>
      <c r="I22" s="51" t="str">
        <f t="shared" si="2"/>
        <v>11.66510667</v>
      </c>
      <c r="J22" s="51"/>
      <c r="K22" s="51"/>
    </row>
    <row r="23" ht="14.25" customHeight="1">
      <c r="A23" s="52">
        <v>43313.0</v>
      </c>
      <c r="B23" s="51">
        <v>11359.799805</v>
      </c>
      <c r="C23" s="51">
        <v>11760.200195</v>
      </c>
      <c r="D23" s="51">
        <v>11234.950195</v>
      </c>
      <c r="E23" s="51">
        <v>11680.5</v>
      </c>
      <c r="F23" s="51">
        <v>11680.5</v>
      </c>
      <c r="G23" s="51">
        <v>4923000.0</v>
      </c>
      <c r="H23" s="51" t="str">
        <f t="shared" si="1"/>
        <v>2.852991679</v>
      </c>
      <c r="I23" s="51" t="str">
        <f t="shared" si="2"/>
        <v>17.77190272</v>
      </c>
      <c r="J23" s="51"/>
      <c r="K23" s="51"/>
    </row>
    <row r="24" ht="14.25" customHeight="1">
      <c r="A24" s="52">
        <v>43282.0</v>
      </c>
      <c r="B24" s="51">
        <v>10732.349609</v>
      </c>
      <c r="C24" s="51">
        <v>11366.0</v>
      </c>
      <c r="D24" s="51">
        <v>10604.650391</v>
      </c>
      <c r="E24" s="51">
        <v>11356.5</v>
      </c>
      <c r="F24" s="51">
        <v>11356.5</v>
      </c>
      <c r="G24" s="51">
        <v>4648500.0</v>
      </c>
      <c r="H24" s="51" t="str">
        <f t="shared" si="1"/>
        <v>5.993860604</v>
      </c>
      <c r="I24" s="51" t="str">
        <f t="shared" si="2"/>
        <v>12.69611734</v>
      </c>
      <c r="J24" s="51"/>
      <c r="K24" s="51"/>
    </row>
    <row r="25" ht="14.25" customHeight="1">
      <c r="A25" s="52">
        <v>43252.0</v>
      </c>
      <c r="B25" s="51">
        <v>10738.450195</v>
      </c>
      <c r="C25" s="51">
        <v>10893.25</v>
      </c>
      <c r="D25" s="51">
        <v>10550.900391</v>
      </c>
      <c r="E25" s="51">
        <v>10714.299805</v>
      </c>
      <c r="F25" s="51">
        <v>10714.299805</v>
      </c>
      <c r="G25" s="51">
        <v>4683800.0</v>
      </c>
      <c r="H25" s="51" t="str">
        <f t="shared" si="1"/>
        <v>-0.2035234717</v>
      </c>
      <c r="I25" s="51" t="str">
        <f t="shared" si="2"/>
        <v>12.53452263</v>
      </c>
      <c r="J25" s="51"/>
      <c r="K25" s="51"/>
    </row>
    <row r="26" ht="14.25" customHeight="1">
      <c r="A26" s="52">
        <v>43221.0</v>
      </c>
      <c r="B26" s="51">
        <v>10783.849609</v>
      </c>
      <c r="C26" s="51">
        <v>10929.200195</v>
      </c>
      <c r="D26" s="51">
        <v>10417.799805</v>
      </c>
      <c r="E26" s="51">
        <v>10736.150391</v>
      </c>
      <c r="F26" s="51">
        <v>10736.150391</v>
      </c>
      <c r="G26" s="51">
        <v>5142500.0</v>
      </c>
      <c r="H26" s="51" t="str">
        <f t="shared" si="1"/>
        <v>-0.02978968109</v>
      </c>
      <c r="I26" s="51" t="str">
        <f t="shared" si="2"/>
        <v>11.58789545</v>
      </c>
      <c r="J26" s="51"/>
      <c r="K26" s="51"/>
    </row>
    <row r="27" ht="14.25" customHeight="1">
      <c r="A27" s="52">
        <v>43191.0</v>
      </c>
      <c r="B27" s="51">
        <v>10151.650391</v>
      </c>
      <c r="C27" s="51">
        <v>10759.0</v>
      </c>
      <c r="D27" s="51">
        <v>10111.299805</v>
      </c>
      <c r="E27" s="51">
        <v>10739.349609</v>
      </c>
      <c r="F27" s="51">
        <v>10739.349609</v>
      </c>
      <c r="G27" s="51">
        <v>4499400.0</v>
      </c>
      <c r="H27" s="51" t="str">
        <f t="shared" si="1"/>
        <v>6.18615741</v>
      </c>
      <c r="I27" s="51" t="str">
        <f t="shared" si="2"/>
        <v>15.42661351</v>
      </c>
      <c r="J27" s="51"/>
      <c r="K27" s="51"/>
    </row>
    <row r="28" ht="14.25" customHeight="1">
      <c r="A28" s="52">
        <v>43160.0</v>
      </c>
      <c r="B28" s="51">
        <v>10479.950195</v>
      </c>
      <c r="C28" s="51">
        <v>10525.5</v>
      </c>
      <c r="D28" s="51">
        <v>9951.900391</v>
      </c>
      <c r="E28" s="51">
        <v>10113.700195</v>
      </c>
      <c r="F28" s="51">
        <v>10113.700195</v>
      </c>
      <c r="G28" s="51">
        <v>4389100.0</v>
      </c>
      <c r="H28" s="51" t="str">
        <f t="shared" si="1"/>
        <v>-3.613407493</v>
      </c>
      <c r="I28" s="51" t="str">
        <f t="shared" si="2"/>
        <v>10.2460847</v>
      </c>
      <c r="J28" s="51"/>
      <c r="K28" s="51"/>
    </row>
    <row r="29" ht="14.25" customHeight="1">
      <c r="A29" s="52">
        <v>43132.0</v>
      </c>
      <c r="B29" s="51">
        <v>11044.549805</v>
      </c>
      <c r="C29" s="51">
        <v>11117.349609</v>
      </c>
      <c r="D29" s="51">
        <v>10276.299805</v>
      </c>
      <c r="E29" s="51">
        <v>10492.849609</v>
      </c>
      <c r="F29" s="51">
        <v>10492.849609</v>
      </c>
      <c r="G29" s="51">
        <v>4389900.0</v>
      </c>
      <c r="H29" s="51" t="str">
        <f t="shared" si="1"/>
        <v>-4.850064624</v>
      </c>
      <c r="I29" s="51" t="str">
        <f t="shared" si="2"/>
        <v>18.16804891</v>
      </c>
      <c r="J29" s="51"/>
      <c r="K29" s="51"/>
    </row>
    <row r="30" ht="14.25" customHeight="1">
      <c r="A30" s="52">
        <v>43101.0</v>
      </c>
      <c r="B30" s="51">
        <v>10477.549805</v>
      </c>
      <c r="C30" s="51">
        <v>11171.549805</v>
      </c>
      <c r="D30" s="51">
        <v>10404.650391</v>
      </c>
      <c r="E30" s="51">
        <v>11027.700195</v>
      </c>
      <c r="F30" s="51">
        <v>11027.700195</v>
      </c>
      <c r="G30" s="51">
        <v>4560600.0</v>
      </c>
      <c r="H30" s="51" t="str">
        <f t="shared" si="1"/>
        <v>4.719534227</v>
      </c>
      <c r="I30" s="51" t="str">
        <f t="shared" si="2"/>
        <v>28.80871417</v>
      </c>
      <c r="J30" s="51"/>
      <c r="K30" s="51"/>
    </row>
    <row r="31" ht="14.25" customHeight="1">
      <c r="A31" s="52">
        <v>43070.0</v>
      </c>
      <c r="B31" s="51">
        <v>10263.700195</v>
      </c>
      <c r="C31" s="51">
        <v>10552.400391</v>
      </c>
      <c r="D31" s="51">
        <v>10033.349609</v>
      </c>
      <c r="E31" s="51">
        <v>10530.700195</v>
      </c>
      <c r="F31" s="51">
        <v>10530.700195</v>
      </c>
      <c r="G31" s="51">
        <v>3504400.0</v>
      </c>
      <c r="H31" s="51" t="str">
        <f t="shared" si="1"/>
        <v>2.974125153</v>
      </c>
      <c r="I31" s="51" t="str">
        <f t="shared" si="2"/>
        <v>28.64595331</v>
      </c>
      <c r="J31" s="51"/>
      <c r="K31" s="51"/>
    </row>
    <row r="32" ht="14.25" customHeight="1">
      <c r="A32" s="52">
        <v>43040.0</v>
      </c>
      <c r="B32" s="51">
        <v>10390.349609</v>
      </c>
      <c r="C32" s="51">
        <v>10490.450195</v>
      </c>
      <c r="D32" s="51">
        <v>10094.0</v>
      </c>
      <c r="E32" s="51">
        <v>10226.549805</v>
      </c>
      <c r="F32" s="51">
        <v>10226.549805</v>
      </c>
      <c r="G32" s="51">
        <v>4650900.0</v>
      </c>
      <c r="H32" s="51" t="str">
        <f t="shared" si="1"/>
        <v>-1.052219114</v>
      </c>
      <c r="I32" s="51" t="str">
        <f t="shared" si="2"/>
        <v>24.34251085</v>
      </c>
      <c r="J32" s="51"/>
      <c r="K32" s="51"/>
    </row>
    <row r="33" ht="14.25" customHeight="1">
      <c r="A33" s="52">
        <v>43009.0</v>
      </c>
      <c r="B33" s="51">
        <v>9893.299805</v>
      </c>
      <c r="C33" s="51">
        <v>10384.5</v>
      </c>
      <c r="D33" s="51">
        <v>9831.049805</v>
      </c>
      <c r="E33" s="51">
        <v>10335.299805</v>
      </c>
      <c r="F33" s="51">
        <v>10335.299805</v>
      </c>
      <c r="G33" s="51">
        <v>4500300.0</v>
      </c>
      <c r="H33" s="51" t="str">
        <f t="shared" si="1"/>
        <v>5.58507057</v>
      </c>
      <c r="I33" s="51" t="str">
        <f t="shared" si="2"/>
        <v>19.6492221</v>
      </c>
      <c r="J33" s="51"/>
      <c r="K33" s="51"/>
    </row>
    <row r="34" ht="14.25" customHeight="1">
      <c r="A34" s="52">
        <v>42979.0</v>
      </c>
      <c r="B34" s="51">
        <v>9937.650391</v>
      </c>
      <c r="C34" s="51">
        <v>10178.950195</v>
      </c>
      <c r="D34" s="51">
        <v>9687.549805</v>
      </c>
      <c r="E34" s="51">
        <v>9788.599609</v>
      </c>
      <c r="F34" s="51">
        <v>9788.599609</v>
      </c>
      <c r="G34" s="51">
        <v>4165300.0</v>
      </c>
      <c r="H34" s="51" t="str">
        <f t="shared" si="1"/>
        <v>-1.303711238</v>
      </c>
      <c r="I34" s="51" t="str">
        <f t="shared" si="2"/>
        <v>13.67354145</v>
      </c>
      <c r="J34" s="51"/>
      <c r="K34" s="51"/>
    </row>
    <row r="35" ht="14.25" customHeight="1">
      <c r="A35" s="52">
        <v>42948.0</v>
      </c>
      <c r="B35" s="51">
        <v>10101.049805</v>
      </c>
      <c r="C35" s="51">
        <v>10137.849609</v>
      </c>
      <c r="D35" s="51">
        <v>9685.549805</v>
      </c>
      <c r="E35" s="51">
        <v>9917.900391</v>
      </c>
      <c r="F35" s="51">
        <v>9917.900391</v>
      </c>
      <c r="G35" s="51">
        <v>4168000.0</v>
      </c>
      <c r="H35" s="51" t="str">
        <f t="shared" si="1"/>
        <v>-1.579811892</v>
      </c>
      <c r="I35" s="51" t="str">
        <f t="shared" si="2"/>
        <v>12.88042807</v>
      </c>
      <c r="J35" s="51"/>
      <c r="K35" s="51"/>
    </row>
    <row r="36" ht="14.25" customHeight="1">
      <c r="A36" s="52">
        <v>42917.0</v>
      </c>
      <c r="B36" s="51">
        <v>9587.950195</v>
      </c>
      <c r="C36" s="51">
        <v>10114.849609</v>
      </c>
      <c r="D36" s="51">
        <v>9543.549805</v>
      </c>
      <c r="E36" s="51">
        <v>10077.099609</v>
      </c>
      <c r="F36" s="51">
        <v>10077.099609</v>
      </c>
      <c r="G36" s="51">
        <v>3732400.0</v>
      </c>
      <c r="H36" s="51" t="str">
        <f t="shared" si="1"/>
        <v>5.841876242</v>
      </c>
      <c r="I36" s="51" t="str">
        <f t="shared" si="2"/>
        <v>16.65334964</v>
      </c>
      <c r="J36" s="51"/>
      <c r="K36" s="51"/>
    </row>
    <row r="37" ht="14.25" customHeight="1">
      <c r="A37" s="52">
        <v>42887.0</v>
      </c>
      <c r="B37" s="51">
        <v>9603.549805</v>
      </c>
      <c r="C37" s="51">
        <v>9709.299805</v>
      </c>
      <c r="D37" s="51">
        <v>9448.75</v>
      </c>
      <c r="E37" s="51">
        <v>9520.900391</v>
      </c>
      <c r="F37" s="51">
        <v>9520.900391</v>
      </c>
      <c r="G37" s="51">
        <v>3558000.0</v>
      </c>
      <c r="H37" s="51" t="str">
        <f t="shared" si="1"/>
        <v>-1.042999704</v>
      </c>
      <c r="I37" s="51" t="str">
        <f t="shared" si="2"/>
        <v>14.87919388</v>
      </c>
      <c r="J37" s="51"/>
      <c r="K37" s="51"/>
    </row>
    <row r="38" ht="14.25" customHeight="1">
      <c r="A38" s="52">
        <v>42856.0</v>
      </c>
      <c r="B38" s="51">
        <v>9339.849609</v>
      </c>
      <c r="C38" s="51">
        <v>9649.599609</v>
      </c>
      <c r="D38" s="51">
        <v>9269.900391</v>
      </c>
      <c r="E38" s="51">
        <v>9621.25</v>
      </c>
      <c r="F38" s="51">
        <v>9621.25</v>
      </c>
      <c r="G38" s="51">
        <v>4541800.0</v>
      </c>
      <c r="H38" s="51" t="str">
        <f t="shared" si="1"/>
        <v>3.409270174</v>
      </c>
      <c r="I38" s="51" t="str">
        <f t="shared" si="2"/>
        <v>17.90602915</v>
      </c>
      <c r="J38" s="51"/>
      <c r="K38" s="51"/>
    </row>
    <row r="39" ht="14.25" customHeight="1">
      <c r="A39" s="52">
        <v>42826.0</v>
      </c>
      <c r="B39" s="51">
        <v>9220.599609</v>
      </c>
      <c r="C39" s="51">
        <v>9367.150391</v>
      </c>
      <c r="D39" s="51">
        <v>9075.150391</v>
      </c>
      <c r="E39" s="51">
        <v>9304.049805</v>
      </c>
      <c r="F39" s="51">
        <v>9304.049805</v>
      </c>
      <c r="G39" s="51">
        <v>2931300.0</v>
      </c>
      <c r="H39" s="51" t="str">
        <f t="shared" si="1"/>
        <v>1.420354871</v>
      </c>
      <c r="I39" s="51" t="str">
        <f t="shared" si="2"/>
        <v>18.52595017</v>
      </c>
      <c r="J39" s="51"/>
      <c r="K39" s="51"/>
    </row>
    <row r="40" ht="14.25" customHeight="1">
      <c r="A40" s="52">
        <v>42795.0</v>
      </c>
      <c r="B40" s="51">
        <v>8904.400391</v>
      </c>
      <c r="C40" s="51">
        <v>9218.400391</v>
      </c>
      <c r="D40" s="51">
        <v>8860.099609</v>
      </c>
      <c r="E40" s="51">
        <v>9173.75</v>
      </c>
      <c r="F40" s="51">
        <v>9173.75</v>
      </c>
      <c r="G40" s="51">
        <v>4835000.0</v>
      </c>
      <c r="H40" s="51" t="str">
        <f t="shared" si="1"/>
        <v>3.312653768</v>
      </c>
      <c r="I40" s="51" t="str">
        <f t="shared" si="2"/>
        <v>18.54840944</v>
      </c>
      <c r="J40" s="51"/>
      <c r="K40" s="51"/>
    </row>
    <row r="41" ht="14.25" customHeight="1">
      <c r="A41" s="52">
        <v>42767.0</v>
      </c>
      <c r="B41" s="51">
        <v>8570.349609</v>
      </c>
      <c r="C41" s="51">
        <v>8982.150391</v>
      </c>
      <c r="D41" s="51">
        <v>8537.5</v>
      </c>
      <c r="E41" s="51">
        <v>8879.599609</v>
      </c>
      <c r="F41" s="51">
        <v>8879.599609</v>
      </c>
      <c r="G41" s="51">
        <v>4398500.0</v>
      </c>
      <c r="H41" s="51" t="str">
        <f t="shared" si="1"/>
        <v>3.717891106</v>
      </c>
      <c r="I41" s="51" t="str">
        <f t="shared" si="2"/>
        <v>27.08653662</v>
      </c>
      <c r="J41" s="51"/>
      <c r="K41" s="51"/>
    </row>
    <row r="42" ht="14.25" customHeight="1">
      <c r="A42" s="52">
        <v>42736.0</v>
      </c>
      <c r="B42" s="51">
        <v>8210.099609</v>
      </c>
      <c r="C42" s="51">
        <v>8672.700195</v>
      </c>
      <c r="D42" s="51">
        <v>8133.799805</v>
      </c>
      <c r="E42" s="51">
        <v>8561.299805</v>
      </c>
      <c r="F42" s="51">
        <v>8561.299805</v>
      </c>
      <c r="G42" s="51">
        <v>4009100.0</v>
      </c>
      <c r="H42" s="51" t="str">
        <f t="shared" si="1"/>
        <v>4.587212111</v>
      </c>
      <c r="I42" s="51" t="str">
        <f t="shared" si="2"/>
        <v>13.19155721</v>
      </c>
      <c r="J42" s="51"/>
      <c r="K42" s="51"/>
    </row>
    <row r="43" ht="14.25" customHeight="1">
      <c r="A43" s="52">
        <v>42705.0</v>
      </c>
      <c r="B43" s="51">
        <v>8244.0</v>
      </c>
      <c r="C43" s="51">
        <v>8274.950195</v>
      </c>
      <c r="D43" s="51">
        <v>7893.799805</v>
      </c>
      <c r="E43" s="51">
        <v>8185.799805</v>
      </c>
      <c r="F43" s="51">
        <v>8185.799805</v>
      </c>
      <c r="G43" s="51">
        <v>3118800.0</v>
      </c>
      <c r="H43" s="51" t="str">
        <f t="shared" si="1"/>
        <v>-0.4705476929</v>
      </c>
      <c r="I43" s="51" t="str">
        <f t="shared" si="2"/>
        <v>3.013329441</v>
      </c>
      <c r="J43" s="51"/>
      <c r="K43" s="51"/>
    </row>
    <row r="44" ht="14.25" customHeight="1">
      <c r="A44" s="52">
        <v>42675.0</v>
      </c>
      <c r="B44" s="51">
        <v>8653.150391</v>
      </c>
      <c r="C44" s="51">
        <v>8669.599609</v>
      </c>
      <c r="D44" s="51">
        <v>7916.399902</v>
      </c>
      <c r="E44" s="51">
        <v>8224.5</v>
      </c>
      <c r="F44" s="51">
        <v>8224.5</v>
      </c>
      <c r="G44" s="51">
        <v>4585400.0</v>
      </c>
      <c r="H44" s="51" t="str">
        <f t="shared" si="1"/>
        <v>-4.786987729</v>
      </c>
      <c r="I44" s="51" t="str">
        <f t="shared" si="2"/>
        <v>3.645127753</v>
      </c>
      <c r="J44" s="51"/>
      <c r="K44" s="51"/>
    </row>
    <row r="45" ht="14.25" customHeight="1">
      <c r="A45" s="52">
        <v>42644.0</v>
      </c>
      <c r="B45" s="51">
        <v>8666.150391</v>
      </c>
      <c r="C45" s="51">
        <v>8806.950195</v>
      </c>
      <c r="D45" s="51">
        <v>8506.150391</v>
      </c>
      <c r="E45" s="51">
        <v>8638.0</v>
      </c>
      <c r="F45" s="51">
        <v>8638.0</v>
      </c>
      <c r="G45" s="51">
        <v>3165200.0</v>
      </c>
      <c r="H45" s="51" t="str">
        <f t="shared" si="1"/>
        <v>0.3118004887</v>
      </c>
      <c r="I45" s="51" t="str">
        <f t="shared" si="2"/>
        <v>7.0941532</v>
      </c>
      <c r="J45" s="51"/>
      <c r="K45" s="51"/>
    </row>
    <row r="46" ht="14.25" customHeight="1">
      <c r="A46" s="52">
        <v>42614.0</v>
      </c>
      <c r="B46" s="51">
        <v>8793.599609</v>
      </c>
      <c r="C46" s="51">
        <v>8968.700195</v>
      </c>
      <c r="D46" s="51">
        <v>8555.200195</v>
      </c>
      <c r="E46" s="51">
        <v>8611.150391</v>
      </c>
      <c r="F46" s="51">
        <v>8611.150391</v>
      </c>
      <c r="G46" s="51">
        <v>3900400.0</v>
      </c>
      <c r="H46" s="51" t="str">
        <f t="shared" si="1"/>
        <v>-1.992326604</v>
      </c>
      <c r="I46" s="51" t="str">
        <f t="shared" si="2"/>
        <v>8.331347698</v>
      </c>
      <c r="J46" s="51"/>
      <c r="K46" s="51"/>
    </row>
    <row r="47" ht="14.25" customHeight="1">
      <c r="A47" s="52">
        <v>42583.0</v>
      </c>
      <c r="B47" s="51">
        <v>8654.299805</v>
      </c>
      <c r="C47" s="51">
        <v>8819.200195</v>
      </c>
      <c r="D47" s="51">
        <v>8518.150391</v>
      </c>
      <c r="E47" s="51">
        <v>8786.200195</v>
      </c>
      <c r="F47" s="51">
        <v>8786.200195</v>
      </c>
      <c r="G47" s="51">
        <v>5510100.0</v>
      </c>
      <c r="H47" s="51" t="str">
        <f t="shared" si="1"/>
        <v>1.709789836</v>
      </c>
      <c r="I47" s="51" t="str">
        <f t="shared" si="2"/>
        <v>10.53283741</v>
      </c>
      <c r="J47" s="51"/>
      <c r="K47" s="51"/>
    </row>
    <row r="48" ht="14.25" customHeight="1">
      <c r="A48" s="52">
        <v>42552.0</v>
      </c>
      <c r="B48" s="51">
        <v>8313.049805</v>
      </c>
      <c r="C48" s="51">
        <v>8674.700195</v>
      </c>
      <c r="D48" s="51">
        <v>8287.549805</v>
      </c>
      <c r="E48" s="51">
        <v>8638.5</v>
      </c>
      <c r="F48" s="51">
        <v>8638.5</v>
      </c>
      <c r="G48" s="51">
        <v>3321700.0</v>
      </c>
      <c r="H48" s="51" t="str">
        <f t="shared" si="1"/>
        <v>4.23214986</v>
      </c>
      <c r="I48" s="51" t="str">
        <f t="shared" si="2"/>
        <v>1.238160706</v>
      </c>
      <c r="J48" s="51"/>
      <c r="K48" s="51"/>
    </row>
    <row r="49" ht="14.25" customHeight="1">
      <c r="A49" s="52">
        <v>42522.0</v>
      </c>
      <c r="B49" s="51">
        <v>8179.200195</v>
      </c>
      <c r="C49" s="51">
        <v>8308.150391</v>
      </c>
      <c r="D49" s="51">
        <v>7927.049805</v>
      </c>
      <c r="E49" s="51">
        <v>8287.75</v>
      </c>
      <c r="F49" s="51">
        <v>8287.75</v>
      </c>
      <c r="G49" s="51">
        <v>4193500.0</v>
      </c>
      <c r="H49" s="51" t="str">
        <f t="shared" si="1"/>
        <v>1.564317845</v>
      </c>
      <c r="I49" s="51" t="str">
        <f t="shared" si="2"/>
        <v>-0.9649280038</v>
      </c>
      <c r="J49" s="51"/>
      <c r="K49" s="51"/>
    </row>
    <row r="50" ht="14.25" customHeight="1">
      <c r="A50" s="52">
        <v>42491.0</v>
      </c>
      <c r="B50" s="51">
        <v>7822.700195</v>
      </c>
      <c r="C50" s="51">
        <v>8213.599609</v>
      </c>
      <c r="D50" s="51">
        <v>7678.350098</v>
      </c>
      <c r="E50" s="51">
        <v>8160.100098</v>
      </c>
      <c r="F50" s="51">
        <v>8160.100098</v>
      </c>
      <c r="G50" s="51">
        <v>4361300.0</v>
      </c>
      <c r="H50" s="51" t="str">
        <f t="shared" si="1"/>
        <v>3.952970785</v>
      </c>
      <c r="I50" s="51"/>
      <c r="J50" s="51"/>
      <c r="K50" s="51"/>
    </row>
    <row r="51" ht="14.25" customHeight="1">
      <c r="A51" s="52">
        <v>42461.0</v>
      </c>
      <c r="B51" s="51">
        <v>7718.049805</v>
      </c>
      <c r="C51" s="51">
        <v>7992.0</v>
      </c>
      <c r="D51" s="51">
        <v>7516.850098</v>
      </c>
      <c r="E51" s="51">
        <v>7849.799805</v>
      </c>
      <c r="F51" s="51">
        <v>7849.799805</v>
      </c>
      <c r="G51" s="51">
        <v>3538800.0</v>
      </c>
      <c r="H51" s="51" t="str">
        <f t="shared" si="1"/>
        <v>1.439572837</v>
      </c>
      <c r="I51" s="51"/>
      <c r="J51" s="51"/>
      <c r="K51" s="51"/>
    </row>
    <row r="52" ht="14.25" customHeight="1">
      <c r="A52" s="52">
        <v>42430.0</v>
      </c>
      <c r="B52" s="51">
        <v>7038.25</v>
      </c>
      <c r="C52" s="51">
        <v>7777.600098</v>
      </c>
      <c r="D52" s="51">
        <v>7035.100098</v>
      </c>
      <c r="E52" s="51">
        <v>7738.399902</v>
      </c>
      <c r="F52" s="51">
        <v>7738.399902</v>
      </c>
      <c r="G52" s="51">
        <v>4809600.0</v>
      </c>
      <c r="H52" s="51" t="str">
        <f t="shared" si="1"/>
        <v>10.75346703</v>
      </c>
      <c r="I52" s="51"/>
      <c r="J52" s="51"/>
      <c r="K52" s="51"/>
    </row>
    <row r="53" ht="14.25" customHeight="1">
      <c r="A53" s="52">
        <v>42401.0</v>
      </c>
      <c r="B53" s="51">
        <v>7589.5</v>
      </c>
      <c r="C53" s="51">
        <v>7600.450195</v>
      </c>
      <c r="D53" s="51">
        <v>6825.799805</v>
      </c>
      <c r="E53" s="51">
        <v>6987.049805</v>
      </c>
      <c r="F53" s="51">
        <v>6987.049805</v>
      </c>
      <c r="G53" s="51">
        <v>5170500.0</v>
      </c>
      <c r="H53" s="51" t="str">
        <f t="shared" si="1"/>
        <v>-7.62208242</v>
      </c>
      <c r="I53" s="51"/>
      <c r="J53" s="51"/>
      <c r="K53" s="51"/>
    </row>
    <row r="54" ht="14.25" customHeight="1">
      <c r="A54" s="52">
        <v>42370.0</v>
      </c>
      <c r="B54" s="51">
        <v>7924.549805</v>
      </c>
      <c r="C54" s="51">
        <v>7937.549805</v>
      </c>
      <c r="D54" s="51">
        <v>7241.5</v>
      </c>
      <c r="E54" s="51">
        <v>7563.549805</v>
      </c>
      <c r="F54" s="51">
        <v>7563.549805</v>
      </c>
      <c r="G54" s="51">
        <v>3781100.0</v>
      </c>
      <c r="H54" s="51" t="str">
        <f t="shared" si="1"/>
        <v>-4.817309687</v>
      </c>
      <c r="I54" s="51"/>
      <c r="J54" s="51"/>
      <c r="K54" s="51"/>
    </row>
    <row r="55" ht="14.25" customHeight="1">
      <c r="A55" s="52">
        <v>42339.0</v>
      </c>
      <c r="B55" s="51">
        <v>7958.149902</v>
      </c>
      <c r="C55" s="51">
        <v>7979.299805</v>
      </c>
      <c r="D55" s="51">
        <v>7551.049805</v>
      </c>
      <c r="E55" s="51">
        <v>7946.350098</v>
      </c>
      <c r="F55" s="51">
        <v>7946.350098</v>
      </c>
      <c r="G55" s="51">
        <v>3026200.0</v>
      </c>
      <c r="H55" s="51" t="str">
        <f t="shared" si="1"/>
        <v>0.1398834063</v>
      </c>
      <c r="I55" s="51"/>
      <c r="J55" s="51"/>
      <c r="K55" s="51"/>
    </row>
    <row r="56" ht="14.25" customHeight="1">
      <c r="A56" s="52">
        <v>42309.0</v>
      </c>
      <c r="B56" s="51">
        <v>8054.549805</v>
      </c>
      <c r="C56" s="51">
        <v>8116.100098</v>
      </c>
      <c r="D56" s="51">
        <v>7714.149902</v>
      </c>
      <c r="E56" s="51">
        <v>7935.25</v>
      </c>
      <c r="F56" s="51">
        <v>7935.25</v>
      </c>
      <c r="G56" s="51">
        <v>2868500.0</v>
      </c>
      <c r="H56" s="51" t="str">
        <f t="shared" si="1"/>
        <v>-1.618559946</v>
      </c>
      <c r="I56" s="51"/>
      <c r="J56" s="51"/>
      <c r="K56" s="51"/>
    </row>
    <row r="57" ht="14.25" customHeight="1">
      <c r="A57" s="52">
        <v>42278.0</v>
      </c>
      <c r="B57" s="51">
        <v>7992.049805</v>
      </c>
      <c r="C57" s="51">
        <v>8336.299805</v>
      </c>
      <c r="D57" s="51">
        <v>7930.649902</v>
      </c>
      <c r="E57" s="51">
        <v>8065.799805</v>
      </c>
      <c r="F57" s="51">
        <v>8065.799805</v>
      </c>
      <c r="G57" s="51">
        <v>3364200.0</v>
      </c>
      <c r="H57" s="51" t="str">
        <f t="shared" si="1"/>
        <v>1.470642535</v>
      </c>
      <c r="I57" s="51"/>
      <c r="J57" s="51"/>
      <c r="K57" s="51"/>
    </row>
    <row r="58" ht="14.25" customHeight="1">
      <c r="A58" s="52">
        <v>42248.0</v>
      </c>
      <c r="B58" s="51">
        <v>7907.950195</v>
      </c>
      <c r="C58" s="51">
        <v>8055.0</v>
      </c>
      <c r="D58" s="51">
        <v>7539.5</v>
      </c>
      <c r="E58" s="51">
        <v>7948.899902</v>
      </c>
      <c r="F58" s="51">
        <v>7948.899902</v>
      </c>
      <c r="G58" s="51">
        <v>3436500.0</v>
      </c>
      <c r="H58" s="51" t="str">
        <f t="shared" si="1"/>
        <v>-0.0006326999008</v>
      </c>
      <c r="I58" s="51"/>
      <c r="J58" s="51"/>
      <c r="K58" s="51"/>
    </row>
    <row r="59" ht="14.25" customHeight="1">
      <c r="A59" s="52">
        <v>42217.0</v>
      </c>
      <c r="B59" s="51">
        <v>8510.650391</v>
      </c>
      <c r="C59" s="51">
        <v>8621.549805</v>
      </c>
      <c r="D59" s="51">
        <v>7667.25</v>
      </c>
      <c r="E59" s="51">
        <v>7948.950195</v>
      </c>
      <c r="F59" s="51">
        <v>7948.950195</v>
      </c>
      <c r="G59" s="51">
        <v>4244200.0</v>
      </c>
      <c r="H59" s="51" t="str">
        <f t="shared" si="1"/>
        <v>-6.842959161</v>
      </c>
      <c r="I59" s="51"/>
      <c r="J59" s="51"/>
      <c r="K59" s="51"/>
    </row>
    <row r="60" ht="14.25" customHeight="1">
      <c r="A60" s="52">
        <v>42186.0</v>
      </c>
      <c r="B60" s="51">
        <v>8376.25</v>
      </c>
      <c r="C60" s="51">
        <v>8654.75</v>
      </c>
      <c r="D60" s="51">
        <v>8315.400391</v>
      </c>
      <c r="E60" s="51">
        <v>8532.849609</v>
      </c>
      <c r="F60" s="51">
        <v>8532.849609</v>
      </c>
      <c r="G60" s="51">
        <v>3097900.0</v>
      </c>
      <c r="H60" s="51" t="str">
        <f t="shared" si="1"/>
        <v>1.963907618</v>
      </c>
      <c r="I60" s="51"/>
      <c r="J60" s="51"/>
      <c r="K60" s="51"/>
    </row>
    <row r="61" ht="14.25" customHeight="1">
      <c r="A61" s="52">
        <v>42156.0</v>
      </c>
      <c r="B61" s="51">
        <v>8417.25</v>
      </c>
      <c r="C61" s="51">
        <v>8467.150391</v>
      </c>
      <c r="D61" s="51">
        <v>7940.299805</v>
      </c>
      <c r="E61" s="51">
        <v>8368.5</v>
      </c>
      <c r="F61" s="51">
        <v>8368.5</v>
      </c>
      <c r="G61" s="51">
        <v>3156900.0</v>
      </c>
      <c r="H61" s="51"/>
      <c r="I61" s="51"/>
      <c r="J61" s="51"/>
      <c r="K61" s="51"/>
    </row>
    <row r="62" ht="14.25" customHeight="1">
      <c r="A62" s="51"/>
      <c r="B62" s="51"/>
      <c r="C62" s="51"/>
      <c r="D62" s="51"/>
      <c r="E62" s="51"/>
      <c r="F62" s="51"/>
      <c r="G62" s="53" t="s">
        <v>127</v>
      </c>
      <c r="H62" s="51" t="str">
        <f>_xlfn.VAR.S(H2:H60)</f>
        <v>30.10030193</v>
      </c>
      <c r="I62" s="51"/>
      <c r="J62" s="51"/>
      <c r="K62" s="51"/>
    </row>
    <row r="63" ht="14.25" customHeight="1">
      <c r="A63" s="51"/>
      <c r="B63" s="51"/>
      <c r="C63" s="51"/>
      <c r="D63" s="51"/>
      <c r="E63" s="51"/>
      <c r="F63" s="51"/>
      <c r="G63" s="54" t="s">
        <v>128</v>
      </c>
      <c r="H63" s="51" t="str">
        <f>AVERAGE(I16:I49)</f>
        <v>12.46432733</v>
      </c>
      <c r="I63" s="51"/>
      <c r="J63" s="51"/>
      <c r="K63" s="51"/>
    </row>
    <row r="64" ht="14.25" customHeight="1">
      <c r="A64" s="51"/>
      <c r="B64" s="51"/>
      <c r="C64" s="51"/>
      <c r="D64" s="51"/>
      <c r="E64" s="51"/>
      <c r="F64" s="51"/>
      <c r="G64" s="51"/>
      <c r="H64" s="51"/>
      <c r="I64" s="51"/>
      <c r="J64" s="51"/>
      <c r="K64" s="51"/>
    </row>
    <row r="65" ht="14.25" customHeight="1">
      <c r="A65" s="51"/>
      <c r="B65" s="51"/>
      <c r="C65" s="51"/>
      <c r="D65" s="51"/>
      <c r="E65" s="51" t="s">
        <v>115</v>
      </c>
      <c r="F65" s="51"/>
      <c r="G65" s="51" t="s">
        <v>129</v>
      </c>
      <c r="H65" s="51"/>
      <c r="I65" s="51"/>
      <c r="J65" s="51"/>
      <c r="K65" s="51"/>
    </row>
    <row r="66" ht="14.25" customHeight="1">
      <c r="A66" s="51"/>
      <c r="B66" s="51"/>
      <c r="C66" s="51"/>
      <c r="D66" s="51"/>
      <c r="E66" s="51"/>
      <c r="F66" s="51"/>
      <c r="G66" s="51" t="s">
        <v>130</v>
      </c>
      <c r="H66" s="51"/>
      <c r="I66" s="51"/>
      <c r="J66" s="51"/>
      <c r="K66" s="51"/>
    </row>
    <row r="67" ht="14.25" customHeight="1">
      <c r="A67" s="51"/>
      <c r="B67" s="51"/>
      <c r="C67" s="51"/>
      <c r="D67" s="51"/>
      <c r="E67" s="51"/>
      <c r="F67" s="51"/>
      <c r="G67" s="51"/>
      <c r="H67" s="51"/>
      <c r="I67" s="51"/>
      <c r="J67" s="51"/>
      <c r="K67" s="51"/>
    </row>
    <row r="68" ht="14.25" customHeight="1">
      <c r="A68" s="51"/>
      <c r="B68" s="51"/>
      <c r="C68" s="51"/>
      <c r="D68" s="51"/>
      <c r="E68" s="51"/>
      <c r="F68" s="51"/>
      <c r="G68" s="51"/>
      <c r="H68" s="51"/>
      <c r="I68" s="51"/>
      <c r="J68" s="51"/>
      <c r="K68" s="51"/>
    </row>
    <row r="69" ht="14.25" customHeight="1">
      <c r="A69" s="51"/>
      <c r="B69" s="51"/>
      <c r="C69" s="51"/>
      <c r="D69" s="51"/>
      <c r="E69" s="51"/>
      <c r="F69" s="51"/>
      <c r="G69" s="51"/>
      <c r="H69" s="51"/>
      <c r="I69" s="51"/>
      <c r="J69" s="51"/>
      <c r="K69" s="51"/>
    </row>
    <row r="70" ht="14.25" customHeight="1">
      <c r="A70" s="51"/>
      <c r="B70" s="51"/>
      <c r="C70" s="51"/>
      <c r="D70" s="51"/>
      <c r="E70" s="51"/>
      <c r="F70" s="51"/>
      <c r="G70" s="51"/>
      <c r="H70" s="51"/>
      <c r="I70" s="51"/>
      <c r="J70" s="51"/>
      <c r="K70" s="51"/>
    </row>
    <row r="71" ht="14.25" customHeight="1">
      <c r="A71" s="51"/>
      <c r="B71" s="51"/>
      <c r="C71" s="51"/>
      <c r="D71" s="51"/>
      <c r="E71" s="51"/>
      <c r="F71" s="51"/>
      <c r="G71" s="51"/>
      <c r="H71" s="51"/>
      <c r="I71" s="51"/>
      <c r="J71" s="51"/>
      <c r="K71" s="51"/>
    </row>
    <row r="72" ht="14.25" customHeight="1">
      <c r="A72" s="51"/>
      <c r="B72" s="51"/>
      <c r="C72" s="51"/>
      <c r="D72" s="51"/>
      <c r="E72" s="51"/>
      <c r="F72" s="51"/>
      <c r="G72" s="51"/>
      <c r="H72" s="51"/>
      <c r="I72" s="51"/>
      <c r="J72" s="51"/>
      <c r="K72" s="51"/>
    </row>
    <row r="73" ht="14.25" customHeight="1">
      <c r="A73" s="51"/>
      <c r="B73" s="51"/>
      <c r="C73" s="51"/>
      <c r="D73" s="51"/>
      <c r="E73" s="51"/>
      <c r="F73" s="51"/>
      <c r="G73" s="51"/>
      <c r="H73" s="51"/>
      <c r="I73" s="51"/>
      <c r="J73" s="51"/>
      <c r="K73" s="51"/>
    </row>
    <row r="74" ht="14.25" customHeight="1">
      <c r="A74" s="51"/>
      <c r="B74" s="51"/>
      <c r="C74" s="51"/>
      <c r="D74" s="51"/>
      <c r="E74" s="51"/>
      <c r="F74" s="51"/>
      <c r="G74" s="51"/>
      <c r="H74" s="51"/>
      <c r="I74" s="51"/>
      <c r="J74" s="51"/>
      <c r="K74" s="51"/>
    </row>
    <row r="75" ht="14.25" customHeight="1">
      <c r="A75" s="51"/>
      <c r="B75" s="51"/>
      <c r="C75" s="51"/>
      <c r="D75" s="51"/>
      <c r="E75" s="51"/>
      <c r="F75" s="51"/>
      <c r="G75" s="51"/>
      <c r="H75" s="51"/>
      <c r="I75" s="51"/>
      <c r="J75" s="51"/>
      <c r="K75" s="51"/>
    </row>
    <row r="76" ht="14.25" customHeight="1">
      <c r="A76" s="51"/>
      <c r="B76" s="51"/>
      <c r="C76" s="51"/>
      <c r="D76" s="51"/>
      <c r="E76" s="51"/>
      <c r="F76" s="51"/>
      <c r="G76" s="51"/>
      <c r="H76" s="51"/>
      <c r="I76" s="51"/>
      <c r="J76" s="51"/>
      <c r="K76" s="51"/>
    </row>
    <row r="77" ht="14.25" customHeight="1">
      <c r="A77" s="51"/>
      <c r="B77" s="51"/>
      <c r="C77" s="51"/>
      <c r="D77" s="51"/>
      <c r="E77" s="51"/>
      <c r="F77" s="51"/>
      <c r="G77" s="51"/>
      <c r="H77" s="51"/>
      <c r="I77" s="51"/>
      <c r="J77" s="51"/>
      <c r="K77" s="51"/>
    </row>
    <row r="78" ht="14.25" customHeight="1">
      <c r="A78" s="51"/>
      <c r="B78" s="51"/>
      <c r="C78" s="51"/>
      <c r="D78" s="51"/>
      <c r="E78" s="51"/>
      <c r="F78" s="51"/>
      <c r="G78" s="51"/>
      <c r="H78" s="51"/>
      <c r="I78" s="51"/>
      <c r="J78" s="51"/>
      <c r="K78" s="51"/>
    </row>
    <row r="79" ht="14.25" customHeight="1">
      <c r="A79" s="51"/>
      <c r="B79" s="51"/>
      <c r="C79" s="51"/>
      <c r="D79" s="51"/>
      <c r="E79" s="51"/>
      <c r="F79" s="51"/>
      <c r="G79" s="51"/>
      <c r="H79" s="51"/>
      <c r="I79" s="51"/>
      <c r="J79" s="51"/>
      <c r="K79" s="51"/>
    </row>
    <row r="80" ht="14.25" customHeight="1">
      <c r="A80" s="51"/>
      <c r="B80" s="51"/>
      <c r="C80" s="51"/>
      <c r="D80" s="51"/>
      <c r="E80" s="51"/>
      <c r="F80" s="51"/>
      <c r="G80" s="51"/>
      <c r="H80" s="51"/>
      <c r="I80" s="51"/>
      <c r="J80" s="51"/>
      <c r="K80" s="51"/>
    </row>
    <row r="81" ht="14.25" customHeight="1">
      <c r="A81" s="51"/>
      <c r="B81" s="51"/>
      <c r="C81" s="51"/>
      <c r="D81" s="51"/>
      <c r="E81" s="51"/>
      <c r="F81" s="51"/>
      <c r="G81" s="51"/>
      <c r="H81" s="51"/>
      <c r="I81" s="51"/>
      <c r="J81" s="51"/>
      <c r="K81" s="51"/>
    </row>
    <row r="82" ht="14.25" customHeight="1">
      <c r="A82" s="51"/>
      <c r="B82" s="51"/>
      <c r="C82" s="51"/>
      <c r="D82" s="51"/>
      <c r="E82" s="51"/>
      <c r="F82" s="51"/>
      <c r="G82" s="51"/>
      <c r="H82" s="51"/>
      <c r="I82" s="51"/>
      <c r="J82" s="51"/>
      <c r="K82" s="51"/>
    </row>
    <row r="83" ht="14.25" customHeight="1">
      <c r="A83" s="51"/>
      <c r="B83" s="51"/>
      <c r="C83" s="51"/>
      <c r="D83" s="51"/>
      <c r="E83" s="51"/>
      <c r="F83" s="51"/>
      <c r="G83" s="51"/>
      <c r="H83" s="51"/>
      <c r="I83" s="51"/>
      <c r="J83" s="51"/>
      <c r="K83" s="51"/>
    </row>
    <row r="84" ht="14.25" customHeight="1">
      <c r="A84" s="51"/>
      <c r="B84" s="51"/>
      <c r="C84" s="51"/>
      <c r="D84" s="51"/>
      <c r="E84" s="51"/>
      <c r="F84" s="51"/>
      <c r="G84" s="51"/>
      <c r="H84" s="51"/>
      <c r="I84" s="51"/>
      <c r="J84" s="51"/>
      <c r="K84" s="51"/>
    </row>
    <row r="85" ht="14.25" customHeight="1">
      <c r="A85" s="51"/>
      <c r="B85" s="51"/>
      <c r="C85" s="51"/>
      <c r="D85" s="51"/>
      <c r="E85" s="51"/>
      <c r="F85" s="51"/>
      <c r="G85" s="51"/>
      <c r="H85" s="51"/>
      <c r="I85" s="51"/>
      <c r="J85" s="51"/>
      <c r="K85" s="51"/>
    </row>
    <row r="86" ht="14.25" customHeight="1">
      <c r="A86" s="51"/>
      <c r="B86" s="51"/>
      <c r="C86" s="51"/>
      <c r="D86" s="51"/>
      <c r="E86" s="51"/>
      <c r="F86" s="51"/>
      <c r="G86" s="51"/>
      <c r="H86" s="51"/>
      <c r="I86" s="51"/>
      <c r="J86" s="51"/>
      <c r="K86" s="51"/>
    </row>
    <row r="87" ht="14.25" customHeight="1">
      <c r="A87" s="51"/>
      <c r="B87" s="51"/>
      <c r="C87" s="51"/>
      <c r="D87" s="51"/>
      <c r="E87" s="51"/>
      <c r="F87" s="51"/>
      <c r="G87" s="51"/>
      <c r="H87" s="51"/>
      <c r="I87" s="51"/>
      <c r="J87" s="51"/>
      <c r="K87" s="51"/>
    </row>
    <row r="88" ht="14.25" customHeight="1">
      <c r="A88" s="51"/>
      <c r="B88" s="51"/>
      <c r="C88" s="51"/>
      <c r="D88" s="51"/>
      <c r="E88" s="51"/>
      <c r="F88" s="51"/>
      <c r="G88" s="51"/>
      <c r="H88" s="51"/>
      <c r="I88" s="51"/>
      <c r="J88" s="51"/>
      <c r="K88" s="51"/>
    </row>
    <row r="89" ht="14.25" customHeight="1">
      <c r="A89" s="51"/>
      <c r="B89" s="51"/>
      <c r="C89" s="51"/>
      <c r="D89" s="51"/>
      <c r="E89" s="51"/>
      <c r="F89" s="51"/>
      <c r="G89" s="51"/>
      <c r="H89" s="51"/>
      <c r="I89" s="51"/>
      <c r="J89" s="51"/>
      <c r="K89" s="51"/>
    </row>
    <row r="90" ht="14.25" customHeight="1">
      <c r="A90" s="51"/>
      <c r="B90" s="51"/>
      <c r="C90" s="51"/>
      <c r="D90" s="51"/>
      <c r="E90" s="51"/>
      <c r="F90" s="51"/>
      <c r="G90" s="51"/>
      <c r="H90" s="51"/>
      <c r="I90" s="51"/>
      <c r="J90" s="51"/>
      <c r="K90" s="51"/>
    </row>
    <row r="91" ht="14.25" customHeight="1">
      <c r="A91" s="51"/>
      <c r="B91" s="51"/>
      <c r="C91" s="51"/>
      <c r="D91" s="51"/>
      <c r="E91" s="51"/>
      <c r="F91" s="51"/>
      <c r="G91" s="51"/>
      <c r="H91" s="51"/>
      <c r="I91" s="51"/>
      <c r="J91" s="51"/>
      <c r="K91" s="51"/>
    </row>
    <row r="92" ht="14.25" customHeight="1">
      <c r="A92" s="51"/>
      <c r="B92" s="51"/>
      <c r="C92" s="51"/>
      <c r="D92" s="51"/>
      <c r="E92" s="51"/>
      <c r="F92" s="51"/>
      <c r="G92" s="51"/>
      <c r="H92" s="51"/>
      <c r="I92" s="51"/>
      <c r="J92" s="51"/>
      <c r="K92" s="51"/>
    </row>
    <row r="93" ht="14.25" customHeight="1">
      <c r="A93" s="51"/>
      <c r="B93" s="51"/>
      <c r="C93" s="51"/>
      <c r="D93" s="51"/>
      <c r="E93" s="51"/>
      <c r="F93" s="51"/>
      <c r="G93" s="51"/>
      <c r="H93" s="51"/>
      <c r="I93" s="51"/>
      <c r="J93" s="51"/>
      <c r="K93" s="51"/>
    </row>
    <row r="94" ht="14.25" customHeight="1">
      <c r="A94" s="51"/>
      <c r="B94" s="51"/>
      <c r="C94" s="51"/>
      <c r="D94" s="51"/>
      <c r="E94" s="51"/>
      <c r="F94" s="51"/>
      <c r="G94" s="51"/>
      <c r="H94" s="51"/>
      <c r="I94" s="51"/>
      <c r="J94" s="51"/>
      <c r="K94" s="51"/>
    </row>
    <row r="95" ht="14.25" customHeight="1">
      <c r="A95" s="51"/>
      <c r="B95" s="51"/>
      <c r="C95" s="51"/>
      <c r="D95" s="51"/>
      <c r="E95" s="51"/>
      <c r="F95" s="51"/>
      <c r="G95" s="51"/>
      <c r="H95" s="51"/>
      <c r="I95" s="51"/>
      <c r="J95" s="51"/>
      <c r="K95" s="51"/>
    </row>
    <row r="96" ht="14.25" customHeight="1">
      <c r="A96" s="51"/>
      <c r="B96" s="51"/>
      <c r="C96" s="51"/>
      <c r="D96" s="51"/>
      <c r="E96" s="51"/>
      <c r="F96" s="51"/>
      <c r="G96" s="51"/>
      <c r="H96" s="51"/>
      <c r="I96" s="51"/>
      <c r="J96" s="51"/>
      <c r="K96" s="51"/>
    </row>
    <row r="97" ht="14.25" customHeight="1">
      <c r="A97" s="51"/>
      <c r="B97" s="51"/>
      <c r="C97" s="51"/>
      <c r="D97" s="51"/>
      <c r="E97" s="51"/>
      <c r="F97" s="51"/>
      <c r="G97" s="51"/>
      <c r="H97" s="51"/>
      <c r="I97" s="51"/>
      <c r="J97" s="51"/>
      <c r="K97" s="51"/>
    </row>
    <row r="98" ht="14.25" customHeight="1">
      <c r="A98" s="51"/>
      <c r="B98" s="51"/>
      <c r="C98" s="51"/>
      <c r="D98" s="51"/>
      <c r="E98" s="51"/>
      <c r="F98" s="51"/>
      <c r="G98" s="51"/>
      <c r="H98" s="51"/>
      <c r="I98" s="51"/>
      <c r="J98" s="51"/>
      <c r="K98" s="51"/>
    </row>
    <row r="99" ht="14.25" customHeight="1">
      <c r="A99" s="51"/>
      <c r="B99" s="51"/>
      <c r="C99" s="51"/>
      <c r="D99" s="51"/>
      <c r="E99" s="51"/>
      <c r="F99" s="51"/>
      <c r="G99" s="51"/>
      <c r="H99" s="51"/>
      <c r="I99" s="51"/>
      <c r="J99" s="51"/>
      <c r="K99" s="51"/>
    </row>
    <row r="100" ht="14.25" customHeight="1">
      <c r="A100" s="51"/>
      <c r="B100" s="51"/>
      <c r="C100" s="51"/>
      <c r="D100" s="51"/>
      <c r="E100" s="51"/>
      <c r="F100" s="51"/>
      <c r="G100" s="51"/>
      <c r="H100" s="51"/>
      <c r="I100" s="51"/>
      <c r="J100" s="51"/>
      <c r="K100" s="51"/>
    </row>
  </sheetData>
  <autoFilter ref="$A$1:$G$61">
    <sortState ref="A1:G61">
      <sortCondition descending="1" ref="A1:A61"/>
    </sortState>
  </autoFilter>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6" width="9.14"/>
    <col customWidth="1" min="7" max="7" width="14.29"/>
    <col customWidth="1" min="8" max="8" width="17.0"/>
    <col customWidth="1" min="9" max="9" width="9.14"/>
    <col customWidth="1" min="10" max="10" width="20.57"/>
    <col customWidth="1" min="11" max="13" width="9.14"/>
  </cols>
  <sheetData>
    <row r="1" ht="14.25" customHeight="1">
      <c r="A1" s="51" t="s">
        <v>118</v>
      </c>
      <c r="B1" s="51" t="s">
        <v>119</v>
      </c>
      <c r="C1" s="51" t="s">
        <v>120</v>
      </c>
      <c r="D1" s="51" t="s">
        <v>121</v>
      </c>
      <c r="E1" s="51" t="s">
        <v>122</v>
      </c>
      <c r="F1" s="51" t="s">
        <v>123</v>
      </c>
      <c r="G1" s="51" t="s">
        <v>124</v>
      </c>
      <c r="H1" s="51" t="s">
        <v>125</v>
      </c>
      <c r="I1" s="51"/>
      <c r="J1" s="51"/>
      <c r="K1" s="51"/>
      <c r="L1" s="51"/>
      <c r="M1" s="51"/>
    </row>
    <row r="2" ht="14.25" customHeight="1">
      <c r="A2" s="52">
        <v>43952.0</v>
      </c>
      <c r="B2" s="51">
        <v>880.0</v>
      </c>
      <c r="C2" s="51">
        <v>885.0</v>
      </c>
      <c r="D2" s="51">
        <v>804.0</v>
      </c>
      <c r="E2" s="51">
        <v>864.400024</v>
      </c>
      <c r="F2" s="51">
        <v>864.400024</v>
      </c>
      <c r="G2" s="51">
        <v>4.8945406E7</v>
      </c>
      <c r="H2" s="51" t="str">
        <f t="shared" ref="H2:H60" si="1">(E2/E3-1)*100</f>
        <v>-3.693383593</v>
      </c>
      <c r="I2" s="51"/>
      <c r="J2" s="51"/>
      <c r="K2" s="51"/>
      <c r="L2" s="51"/>
      <c r="M2" s="51"/>
    </row>
    <row r="3" ht="14.25" customHeight="1">
      <c r="A3" s="52">
        <v>43922.0</v>
      </c>
      <c r="B3" s="51">
        <v>806.849976</v>
      </c>
      <c r="C3" s="51">
        <v>943.0</v>
      </c>
      <c r="D3" s="51">
        <v>762.799988</v>
      </c>
      <c r="E3" s="51">
        <v>897.549988</v>
      </c>
      <c r="F3" s="51">
        <v>897.549988</v>
      </c>
      <c r="G3" s="51">
        <v>1.0903001E8</v>
      </c>
      <c r="H3" s="51" t="str">
        <f t="shared" si="1"/>
        <v>11.01422239</v>
      </c>
      <c r="I3" s="51"/>
      <c r="J3" s="51"/>
      <c r="K3" s="51"/>
      <c r="L3" s="51"/>
      <c r="M3" s="51"/>
    </row>
    <row r="4" ht="14.25" customHeight="1">
      <c r="A4" s="52">
        <v>43891.0</v>
      </c>
      <c r="B4" s="51">
        <v>1205.0</v>
      </c>
      <c r="C4" s="51">
        <v>1212.349976</v>
      </c>
      <c r="D4" s="51">
        <v>661.0</v>
      </c>
      <c r="E4" s="51">
        <v>808.5</v>
      </c>
      <c r="F4" s="51">
        <v>797.333618</v>
      </c>
      <c r="G4" s="51">
        <v>1.3603662E8</v>
      </c>
      <c r="H4" s="51" t="str">
        <f t="shared" si="1"/>
        <v>-31.91865887</v>
      </c>
      <c r="I4" s="51"/>
      <c r="J4" s="51"/>
      <c r="K4" s="51"/>
      <c r="L4" s="51"/>
      <c r="M4" s="51"/>
    </row>
    <row r="5" ht="14.25" customHeight="1">
      <c r="A5" s="52">
        <v>43862.0</v>
      </c>
      <c r="B5" s="51">
        <v>1372.599976</v>
      </c>
      <c r="C5" s="51">
        <v>1383.699951</v>
      </c>
      <c r="D5" s="51">
        <v>1162.0</v>
      </c>
      <c r="E5" s="51">
        <v>1187.550049</v>
      </c>
      <c r="F5" s="51">
        <v>1171.14856</v>
      </c>
      <c r="G5" s="51">
        <v>7.0352323E7</v>
      </c>
      <c r="H5" s="51" t="str">
        <f t="shared" si="1"/>
        <v>-13.27320481</v>
      </c>
      <c r="I5" s="51"/>
      <c r="J5" s="51"/>
      <c r="K5" s="51"/>
      <c r="L5" s="51"/>
      <c r="M5" s="51"/>
    </row>
    <row r="6" ht="14.25" customHeight="1">
      <c r="A6" s="52">
        <v>43831.0</v>
      </c>
      <c r="B6" s="51">
        <v>1308.400024</v>
      </c>
      <c r="C6" s="51">
        <v>1377.0</v>
      </c>
      <c r="D6" s="51">
        <v>1283.349976</v>
      </c>
      <c r="E6" s="51">
        <v>1369.300049</v>
      </c>
      <c r="F6" s="51">
        <v>1350.388306</v>
      </c>
      <c r="G6" s="51">
        <v>7.1005907E7</v>
      </c>
      <c r="H6" s="51" t="str">
        <f t="shared" si="1"/>
        <v>5.476821806</v>
      </c>
      <c r="I6" s="51"/>
      <c r="J6" s="51"/>
      <c r="K6" s="51"/>
      <c r="L6" s="51"/>
      <c r="M6" s="51"/>
    </row>
    <row r="7" ht="14.25" customHeight="1">
      <c r="A7" s="52">
        <v>43800.0</v>
      </c>
      <c r="B7" s="51">
        <v>1330.550049</v>
      </c>
      <c r="C7" s="51">
        <v>1342.900024</v>
      </c>
      <c r="D7" s="51">
        <v>1255.0</v>
      </c>
      <c r="E7" s="51">
        <v>1298.199951</v>
      </c>
      <c r="F7" s="51">
        <v>1280.270264</v>
      </c>
      <c r="G7" s="51">
        <v>7.5340225E7</v>
      </c>
      <c r="H7" s="51" t="str">
        <f t="shared" si="1"/>
        <v>-2.431332668</v>
      </c>
      <c r="I7" s="51"/>
      <c r="J7" s="51"/>
      <c r="K7" s="51"/>
      <c r="L7" s="51"/>
      <c r="M7" s="51"/>
    </row>
    <row r="8" ht="14.25" customHeight="1">
      <c r="A8" s="52">
        <v>43770.0</v>
      </c>
      <c r="B8" s="51">
        <v>1476.699951</v>
      </c>
      <c r="C8" s="51">
        <v>1481.050049</v>
      </c>
      <c r="D8" s="51">
        <v>1314.150024</v>
      </c>
      <c r="E8" s="51">
        <v>1330.550049</v>
      </c>
      <c r="F8" s="51">
        <v>1312.173462</v>
      </c>
      <c r="G8" s="51">
        <v>6.4097061E7</v>
      </c>
      <c r="H8" s="51" t="str">
        <f t="shared" si="1"/>
        <v>-9.673805727</v>
      </c>
      <c r="I8" s="51"/>
      <c r="J8" s="51"/>
      <c r="K8" s="51"/>
      <c r="L8" s="51"/>
      <c r="M8" s="51"/>
    </row>
    <row r="9" ht="14.25" customHeight="1">
      <c r="A9" s="52">
        <v>43739.0</v>
      </c>
      <c r="B9" s="51">
        <v>1480.0</v>
      </c>
      <c r="C9" s="51">
        <v>1496.449951</v>
      </c>
      <c r="D9" s="51">
        <v>1381.050049</v>
      </c>
      <c r="E9" s="51">
        <v>1473.050049</v>
      </c>
      <c r="F9" s="51">
        <v>1452.705444</v>
      </c>
      <c r="G9" s="51">
        <v>4.8370306E7</v>
      </c>
      <c r="H9" s="51" t="str">
        <f t="shared" si="1"/>
        <v>-0.08139399695</v>
      </c>
      <c r="I9" s="51"/>
      <c r="J9" s="51"/>
      <c r="K9" s="51"/>
      <c r="L9" s="51"/>
      <c r="M9" s="51"/>
    </row>
    <row r="10" ht="14.25" customHeight="1">
      <c r="A10" s="52">
        <v>43709.0</v>
      </c>
      <c r="B10" s="51">
        <v>1328.25</v>
      </c>
      <c r="C10" s="51">
        <v>1551.0</v>
      </c>
      <c r="D10" s="51">
        <v>1289.099976</v>
      </c>
      <c r="E10" s="51">
        <v>1474.25</v>
      </c>
      <c r="F10" s="51">
        <v>1453.888794</v>
      </c>
      <c r="G10" s="51">
        <v>6.6196029E7</v>
      </c>
      <c r="H10" s="51" t="str">
        <f t="shared" si="1"/>
        <v>10.99190664</v>
      </c>
      <c r="I10" s="51"/>
      <c r="J10" s="51"/>
      <c r="K10" s="51"/>
      <c r="L10" s="51"/>
      <c r="M10" s="51"/>
    </row>
    <row r="11" ht="14.25" customHeight="1">
      <c r="A11" s="52">
        <v>43678.0</v>
      </c>
      <c r="B11" s="51">
        <v>1380.0</v>
      </c>
      <c r="C11" s="51">
        <v>1399.400024</v>
      </c>
      <c r="D11" s="51">
        <v>1274.0</v>
      </c>
      <c r="E11" s="51">
        <v>1328.25</v>
      </c>
      <c r="F11" s="51">
        <v>1309.905273</v>
      </c>
      <c r="G11" s="51">
        <v>6.1684084E7</v>
      </c>
      <c r="H11" s="51" t="str">
        <f t="shared" si="1"/>
        <v>-4.256472783</v>
      </c>
      <c r="I11" s="51"/>
      <c r="J11" s="51"/>
      <c r="K11" s="51"/>
      <c r="L11" s="51"/>
      <c r="M11" s="51"/>
    </row>
    <row r="12" ht="14.25" customHeight="1">
      <c r="A12" s="52">
        <v>43647.0</v>
      </c>
      <c r="B12" s="51">
        <v>1563.449951</v>
      </c>
      <c r="C12" s="51">
        <v>1591.650024</v>
      </c>
      <c r="D12" s="51">
        <v>1360.5</v>
      </c>
      <c r="E12" s="51">
        <v>1387.300049</v>
      </c>
      <c r="F12" s="51">
        <v>1350.667969</v>
      </c>
      <c r="G12" s="51">
        <v>7.087312E7</v>
      </c>
      <c r="H12" s="51" t="str">
        <f t="shared" si="1"/>
        <v>-10.68116838</v>
      </c>
      <c r="I12" s="51"/>
      <c r="J12" s="51"/>
      <c r="K12" s="51"/>
      <c r="L12" s="51"/>
      <c r="M12" s="51"/>
    </row>
    <row r="13" ht="14.25" customHeight="1">
      <c r="A13" s="52">
        <v>43617.0</v>
      </c>
      <c r="B13" s="51">
        <v>1563.699951</v>
      </c>
      <c r="C13" s="51">
        <v>1585.0</v>
      </c>
      <c r="D13" s="51">
        <v>1495.25</v>
      </c>
      <c r="E13" s="51">
        <v>1553.199951</v>
      </c>
      <c r="F13" s="51">
        <v>1512.187256</v>
      </c>
      <c r="G13" s="51">
        <v>4.7524623E7</v>
      </c>
      <c r="H13" s="51" t="str">
        <f t="shared" si="1"/>
        <v>-0.2792910573</v>
      </c>
      <c r="I13" s="51"/>
      <c r="J13" s="51"/>
      <c r="K13" s="51"/>
      <c r="L13" s="51"/>
      <c r="M13" s="51"/>
    </row>
    <row r="14" ht="14.25" customHeight="1">
      <c r="A14" s="52">
        <v>43586.0</v>
      </c>
      <c r="B14" s="51">
        <v>1348.550049</v>
      </c>
      <c r="C14" s="51">
        <v>1607.0</v>
      </c>
      <c r="D14" s="51">
        <v>1285.300049</v>
      </c>
      <c r="E14" s="51">
        <v>1557.550049</v>
      </c>
      <c r="F14" s="51">
        <v>1516.422485</v>
      </c>
      <c r="G14" s="51">
        <v>7.6312698E7</v>
      </c>
      <c r="H14" s="51" t="str">
        <f t="shared" si="1"/>
        <v>15.49812706</v>
      </c>
      <c r="I14" s="51"/>
      <c r="J14" s="51"/>
      <c r="K14" s="51"/>
      <c r="L14" s="51"/>
      <c r="M14" s="51"/>
    </row>
    <row r="15" ht="14.25" customHeight="1">
      <c r="A15" s="52">
        <v>43556.0</v>
      </c>
      <c r="B15" s="51">
        <v>1390.099976</v>
      </c>
      <c r="C15" s="51">
        <v>1426.949951</v>
      </c>
      <c r="D15" s="51">
        <v>1336.599976</v>
      </c>
      <c r="E15" s="51">
        <v>1348.550049</v>
      </c>
      <c r="F15" s="51">
        <v>1312.94104</v>
      </c>
      <c r="G15" s="51">
        <v>4.5239695E7</v>
      </c>
      <c r="H15" s="51" t="str">
        <f t="shared" si="1"/>
        <v>-2.652854883</v>
      </c>
      <c r="I15" s="51"/>
      <c r="J15" s="51"/>
      <c r="K15" s="51"/>
      <c r="L15" s="51"/>
      <c r="M15" s="51"/>
    </row>
    <row r="16" ht="14.25" customHeight="1">
      <c r="A16" s="52">
        <v>43525.0</v>
      </c>
      <c r="B16" s="51">
        <v>1300.300049</v>
      </c>
      <c r="C16" s="51">
        <v>1415.0</v>
      </c>
      <c r="D16" s="51">
        <v>1277.050049</v>
      </c>
      <c r="E16" s="51">
        <v>1385.300049</v>
      </c>
      <c r="F16" s="51">
        <v>1348.720825</v>
      </c>
      <c r="G16" s="51">
        <v>6.6241409E7</v>
      </c>
      <c r="H16" s="51" t="str">
        <f t="shared" si="1"/>
        <v>7.14258877</v>
      </c>
      <c r="I16" s="51"/>
      <c r="J16" s="51"/>
      <c r="K16" s="51"/>
      <c r="L16" s="51"/>
      <c r="M16" s="51"/>
    </row>
    <row r="17" ht="14.25" customHeight="1">
      <c r="A17" s="52">
        <v>43497.0</v>
      </c>
      <c r="B17" s="51">
        <v>1315.5</v>
      </c>
      <c r="C17" s="51">
        <v>1334.550049</v>
      </c>
      <c r="D17" s="51">
        <v>1201.099976</v>
      </c>
      <c r="E17" s="51">
        <v>1292.949951</v>
      </c>
      <c r="F17" s="51">
        <v>1258.809204</v>
      </c>
      <c r="G17" s="51">
        <v>6.3492922E7</v>
      </c>
      <c r="H17" s="51" t="str">
        <f t="shared" si="1"/>
        <v>-1.624446261</v>
      </c>
      <c r="I17" s="51"/>
      <c r="J17" s="51"/>
      <c r="K17" s="51"/>
      <c r="L17" s="51"/>
      <c r="M17" s="51"/>
    </row>
    <row r="18" ht="14.25" customHeight="1">
      <c r="A18" s="52">
        <v>43466.0</v>
      </c>
      <c r="B18" s="51">
        <v>1445.0</v>
      </c>
      <c r="C18" s="51">
        <v>1445.0</v>
      </c>
      <c r="D18" s="51">
        <v>1268.199951</v>
      </c>
      <c r="E18" s="51">
        <v>1314.300049</v>
      </c>
      <c r="F18" s="51">
        <v>1279.595581</v>
      </c>
      <c r="G18" s="51">
        <v>6.6361955E7</v>
      </c>
      <c r="H18" s="51" t="str">
        <f t="shared" si="1"/>
        <v>-8.573614539</v>
      </c>
      <c r="I18" s="51"/>
      <c r="J18" s="51"/>
      <c r="K18" s="51"/>
      <c r="L18" s="51"/>
      <c r="M18" s="51"/>
    </row>
    <row r="19" ht="14.25" customHeight="1">
      <c r="A19" s="52">
        <v>43435.0</v>
      </c>
      <c r="B19" s="51">
        <v>1435.050049</v>
      </c>
      <c r="C19" s="51">
        <v>1459.699951</v>
      </c>
      <c r="D19" s="51">
        <v>1343.650024</v>
      </c>
      <c r="E19" s="51">
        <v>1437.550049</v>
      </c>
      <c r="F19" s="51">
        <v>1399.591064</v>
      </c>
      <c r="G19" s="51">
        <v>3.4677162E7</v>
      </c>
      <c r="H19" s="51" t="str">
        <f t="shared" si="1"/>
        <v>0.3525339616</v>
      </c>
      <c r="I19" s="51"/>
      <c r="J19" s="51"/>
      <c r="K19" s="51"/>
      <c r="L19" s="51"/>
      <c r="M19" s="51"/>
    </row>
    <row r="20" ht="14.25" customHeight="1">
      <c r="A20" s="52">
        <v>43405.0</v>
      </c>
      <c r="B20" s="51">
        <v>1337.449951</v>
      </c>
      <c r="C20" s="51">
        <v>1438.150024</v>
      </c>
      <c r="D20" s="51">
        <v>1321.599976</v>
      </c>
      <c r="E20" s="51">
        <v>1432.5</v>
      </c>
      <c r="F20" s="51">
        <v>1394.674316</v>
      </c>
      <c r="G20" s="51">
        <v>4.4055668E7</v>
      </c>
      <c r="H20" s="51" t="str">
        <f t="shared" si="1"/>
        <v>10.40462428</v>
      </c>
      <c r="I20" s="51"/>
      <c r="J20" s="51"/>
      <c r="K20" s="51"/>
      <c r="L20" s="51"/>
      <c r="M20" s="51"/>
    </row>
    <row r="21" ht="14.25" customHeight="1">
      <c r="A21" s="52">
        <v>43374.0</v>
      </c>
      <c r="B21" s="51">
        <v>1274.0</v>
      </c>
      <c r="C21" s="51">
        <v>1304.0</v>
      </c>
      <c r="D21" s="51">
        <v>1182.5</v>
      </c>
      <c r="E21" s="51">
        <v>1297.5</v>
      </c>
      <c r="F21" s="51">
        <v>1263.239014</v>
      </c>
      <c r="G21" s="51">
        <v>6.369459E7</v>
      </c>
      <c r="H21" s="51" t="str">
        <f t="shared" si="1"/>
        <v>1.996700297</v>
      </c>
      <c r="I21" s="51"/>
      <c r="J21" s="51"/>
      <c r="K21" s="51"/>
      <c r="L21" s="51"/>
      <c r="M21" s="51"/>
    </row>
    <row r="22" ht="14.25" customHeight="1">
      <c r="A22" s="52">
        <v>43344.0</v>
      </c>
      <c r="B22" s="51">
        <v>1375.0</v>
      </c>
      <c r="C22" s="51">
        <v>1390.0</v>
      </c>
      <c r="D22" s="51">
        <v>1250.150024</v>
      </c>
      <c r="E22" s="51">
        <v>1272.099976</v>
      </c>
      <c r="F22" s="51">
        <v>1238.509766</v>
      </c>
      <c r="G22" s="51">
        <v>3.6495203E7</v>
      </c>
      <c r="H22" s="51" t="str">
        <f t="shared" si="1"/>
        <v>-7.115480962</v>
      </c>
      <c r="I22" s="51"/>
      <c r="J22" s="51"/>
      <c r="K22" s="51"/>
      <c r="L22" s="51"/>
      <c r="M22" s="51"/>
    </row>
    <row r="23" ht="14.25" customHeight="1">
      <c r="A23" s="52">
        <v>43313.0</v>
      </c>
      <c r="B23" s="51">
        <v>1306.0</v>
      </c>
      <c r="C23" s="51">
        <v>1374.0</v>
      </c>
      <c r="D23" s="51">
        <v>1226.0</v>
      </c>
      <c r="E23" s="51">
        <v>1369.550049</v>
      </c>
      <c r="F23" s="51">
        <v>1316.575439</v>
      </c>
      <c r="G23" s="51">
        <v>5.6664272E7</v>
      </c>
      <c r="H23" s="51" t="str">
        <f t="shared" si="1"/>
        <v>5.163940526</v>
      </c>
      <c r="I23" s="51"/>
      <c r="J23" s="51"/>
      <c r="K23" s="51"/>
      <c r="L23" s="51"/>
      <c r="M23" s="51"/>
    </row>
    <row r="24" ht="14.25" customHeight="1">
      <c r="A24" s="52">
        <v>43282.0</v>
      </c>
      <c r="B24" s="51">
        <v>1277.900024</v>
      </c>
      <c r="C24" s="51">
        <v>1346.900024</v>
      </c>
      <c r="D24" s="51">
        <v>1242.900024</v>
      </c>
      <c r="E24" s="51">
        <v>1302.300049</v>
      </c>
      <c r="F24" s="51">
        <v>1251.926758</v>
      </c>
      <c r="G24" s="51">
        <v>5.2930533E7</v>
      </c>
      <c r="H24" s="51" t="str">
        <f t="shared" si="1"/>
        <v>2.133171791</v>
      </c>
      <c r="I24" s="51"/>
      <c r="J24" s="51"/>
      <c r="K24" s="51"/>
      <c r="L24" s="51"/>
      <c r="M24" s="51"/>
    </row>
    <row r="25" ht="14.25" customHeight="1">
      <c r="A25" s="52">
        <v>43252.0</v>
      </c>
      <c r="B25" s="51">
        <v>1375.800049</v>
      </c>
      <c r="C25" s="51">
        <v>1396.0</v>
      </c>
      <c r="D25" s="51">
        <v>1206.0</v>
      </c>
      <c r="E25" s="51">
        <v>1275.099976</v>
      </c>
      <c r="F25" s="51">
        <v>1225.778687</v>
      </c>
      <c r="G25" s="51">
        <v>4.358744E7</v>
      </c>
      <c r="H25" s="51" t="str">
        <f t="shared" si="1"/>
        <v>-6.954177345</v>
      </c>
      <c r="I25" s="51"/>
      <c r="J25" s="51"/>
      <c r="K25" s="51"/>
      <c r="L25" s="51"/>
      <c r="M25" s="51"/>
    </row>
    <row r="26" ht="14.25" customHeight="1">
      <c r="A26" s="52">
        <v>43221.0</v>
      </c>
      <c r="B26" s="51">
        <v>1400.900024</v>
      </c>
      <c r="C26" s="51">
        <v>1424.949951</v>
      </c>
      <c r="D26" s="51">
        <v>1311.0</v>
      </c>
      <c r="E26" s="51">
        <v>1370.400024</v>
      </c>
      <c r="F26" s="51">
        <v>1317.392578</v>
      </c>
      <c r="G26" s="51">
        <v>4.4046407E7</v>
      </c>
      <c r="H26" s="51" t="str">
        <f t="shared" si="1"/>
        <v>-2.177171781</v>
      </c>
      <c r="I26" s="51"/>
      <c r="J26" s="51"/>
      <c r="K26" s="51"/>
      <c r="L26" s="51"/>
      <c r="M26" s="51"/>
    </row>
    <row r="27" ht="14.25" customHeight="1">
      <c r="A27" s="52">
        <v>43191.0</v>
      </c>
      <c r="B27" s="51">
        <v>1313.0</v>
      </c>
      <c r="C27" s="51">
        <v>1405.0</v>
      </c>
      <c r="D27" s="51">
        <v>1290.199951</v>
      </c>
      <c r="E27" s="51">
        <v>1400.900024</v>
      </c>
      <c r="F27" s="51">
        <v>1346.712891</v>
      </c>
      <c r="G27" s="51">
        <v>3.3426715E7</v>
      </c>
      <c r="H27" s="51" t="str">
        <f t="shared" si="1"/>
        <v>6.865512118</v>
      </c>
      <c r="I27" s="51"/>
      <c r="J27" s="51"/>
      <c r="K27" s="51"/>
      <c r="L27" s="51"/>
      <c r="M27" s="51"/>
    </row>
    <row r="28" ht="14.25" customHeight="1">
      <c r="A28" s="52">
        <v>43160.0</v>
      </c>
      <c r="B28" s="51">
        <v>1319.0</v>
      </c>
      <c r="C28" s="51">
        <v>1332.900024</v>
      </c>
      <c r="D28" s="51">
        <v>1259.25</v>
      </c>
      <c r="E28" s="51">
        <v>1310.900024</v>
      </c>
      <c r="F28" s="51">
        <v>1260.19397</v>
      </c>
      <c r="G28" s="51">
        <v>4.8017902E7</v>
      </c>
      <c r="H28" s="51" t="str">
        <f t="shared" si="1"/>
        <v>-0.5500132662</v>
      </c>
      <c r="I28" s="51"/>
      <c r="J28" s="51"/>
      <c r="K28" s="51"/>
      <c r="L28" s="51"/>
      <c r="M28" s="51"/>
    </row>
    <row r="29" ht="14.25" customHeight="1">
      <c r="A29" s="52">
        <v>43132.0</v>
      </c>
      <c r="B29" s="51">
        <v>1458.900024</v>
      </c>
      <c r="C29" s="51">
        <v>1470.0</v>
      </c>
      <c r="D29" s="51">
        <v>1276.0</v>
      </c>
      <c r="E29" s="51">
        <v>1318.150024</v>
      </c>
      <c r="F29" s="51">
        <v>1267.163574</v>
      </c>
      <c r="G29" s="51">
        <v>5.3180834E7</v>
      </c>
      <c r="H29" s="51" t="str">
        <f t="shared" si="1"/>
        <v>-6.94316809</v>
      </c>
      <c r="I29" s="51"/>
      <c r="J29" s="51"/>
      <c r="K29" s="51"/>
      <c r="L29" s="51"/>
      <c r="M29" s="51"/>
    </row>
    <row r="30" ht="14.25" customHeight="1">
      <c r="A30" s="52">
        <v>43101.0</v>
      </c>
      <c r="B30" s="51">
        <v>1261.0</v>
      </c>
      <c r="C30" s="51">
        <v>1441.650024</v>
      </c>
      <c r="D30" s="51">
        <v>1242.849976</v>
      </c>
      <c r="E30" s="51">
        <v>1416.5</v>
      </c>
      <c r="F30" s="51">
        <v>1361.709351</v>
      </c>
      <c r="G30" s="51">
        <v>6.1645357E7</v>
      </c>
      <c r="H30" s="51" t="str">
        <f t="shared" si="1"/>
        <v>12.57699185</v>
      </c>
      <c r="I30" s="51"/>
      <c r="J30" s="51"/>
      <c r="K30" s="51"/>
      <c r="L30" s="51"/>
      <c r="M30" s="51"/>
    </row>
    <row r="31" ht="14.25" customHeight="1">
      <c r="A31" s="52">
        <v>43070.0</v>
      </c>
      <c r="B31" s="51">
        <v>1216.150024</v>
      </c>
      <c r="C31" s="51">
        <v>1275.949951</v>
      </c>
      <c r="D31" s="51">
        <v>1175.0</v>
      </c>
      <c r="E31" s="51">
        <v>1258.25</v>
      </c>
      <c r="F31" s="51">
        <v>1209.580566</v>
      </c>
      <c r="G31" s="51">
        <v>4.658733E7</v>
      </c>
      <c r="H31" s="51" t="str">
        <f t="shared" si="1"/>
        <v>3.42772178</v>
      </c>
      <c r="I31" s="51"/>
      <c r="J31" s="51"/>
      <c r="K31" s="51"/>
      <c r="L31" s="51"/>
      <c r="M31" s="51"/>
    </row>
    <row r="32" ht="14.25" customHeight="1">
      <c r="A32" s="52">
        <v>43040.0</v>
      </c>
      <c r="B32" s="51">
        <v>1226.099976</v>
      </c>
      <c r="C32" s="51">
        <v>1274.949951</v>
      </c>
      <c r="D32" s="51">
        <v>1203.099976</v>
      </c>
      <c r="E32" s="51">
        <v>1216.550049</v>
      </c>
      <c r="F32" s="51">
        <v>1169.49353</v>
      </c>
      <c r="G32" s="51">
        <v>5.3796844E7</v>
      </c>
      <c r="H32" s="51" t="str">
        <f t="shared" si="1"/>
        <v>-0.4704245905</v>
      </c>
      <c r="I32" s="51"/>
      <c r="J32" s="51"/>
      <c r="K32" s="51"/>
      <c r="L32" s="51"/>
      <c r="M32" s="51"/>
    </row>
    <row r="33" ht="14.25" customHeight="1">
      <c r="A33" s="52">
        <v>43009.0</v>
      </c>
      <c r="B33" s="51">
        <v>1142.050049</v>
      </c>
      <c r="C33" s="51">
        <v>1243.5</v>
      </c>
      <c r="D33" s="51">
        <v>1123.199951</v>
      </c>
      <c r="E33" s="51">
        <v>1222.300049</v>
      </c>
      <c r="F33" s="51">
        <v>1175.020996</v>
      </c>
      <c r="G33" s="51">
        <v>3.804725E7</v>
      </c>
      <c r="H33" s="51" t="str">
        <f t="shared" si="1"/>
        <v>7.026837403</v>
      </c>
      <c r="I33" s="51"/>
      <c r="J33" s="51"/>
      <c r="K33" s="51"/>
      <c r="L33" s="51"/>
      <c r="M33" s="51"/>
    </row>
    <row r="34" ht="14.25" customHeight="1">
      <c r="A34" s="52">
        <v>42979.0</v>
      </c>
      <c r="B34" s="51">
        <v>1134.949951</v>
      </c>
      <c r="C34" s="51">
        <v>1250.5</v>
      </c>
      <c r="D34" s="51">
        <v>1115.900024</v>
      </c>
      <c r="E34" s="51">
        <v>1142.050049</v>
      </c>
      <c r="F34" s="51">
        <v>1097.875244</v>
      </c>
      <c r="G34" s="51">
        <v>4.7138983E7</v>
      </c>
      <c r="H34" s="51" t="str">
        <f t="shared" si="1"/>
        <v>0.5060283158</v>
      </c>
      <c r="I34" s="51"/>
      <c r="J34" s="51"/>
      <c r="K34" s="51"/>
      <c r="L34" s="51"/>
      <c r="M34" s="51"/>
    </row>
    <row r="35" ht="14.25" customHeight="1">
      <c r="A35" s="52">
        <v>42948.0</v>
      </c>
      <c r="B35" s="51">
        <v>1198.25</v>
      </c>
      <c r="C35" s="51">
        <v>1198.25</v>
      </c>
      <c r="D35" s="51">
        <v>1113.050049</v>
      </c>
      <c r="E35" s="51">
        <v>1136.300049</v>
      </c>
      <c r="F35" s="51">
        <v>1079.137939</v>
      </c>
      <c r="G35" s="51">
        <v>3.3647976E7</v>
      </c>
      <c r="H35" s="51" t="str">
        <f t="shared" si="1"/>
        <v>-4.828502397</v>
      </c>
      <c r="I35" s="51"/>
      <c r="J35" s="51"/>
      <c r="K35" s="51"/>
      <c r="L35" s="51"/>
      <c r="M35" s="51"/>
    </row>
    <row r="36" ht="14.25" customHeight="1">
      <c r="A36" s="52">
        <v>42917.0</v>
      </c>
      <c r="B36" s="51">
        <v>1125.329956</v>
      </c>
      <c r="C36" s="51">
        <v>1207.5</v>
      </c>
      <c r="D36" s="51">
        <v>1114.0</v>
      </c>
      <c r="E36" s="51">
        <v>1193.949951</v>
      </c>
      <c r="F36" s="51">
        <v>1120.199219</v>
      </c>
      <c r="G36" s="51">
        <v>4.2062604E7</v>
      </c>
      <c r="H36" s="51" t="str">
        <f t="shared" si="1"/>
        <v>6.122286463</v>
      </c>
      <c r="I36" s="51"/>
      <c r="J36" s="51"/>
      <c r="K36" s="51"/>
      <c r="L36" s="51"/>
      <c r="M36" s="51"/>
    </row>
    <row r="37" ht="14.25" customHeight="1">
      <c r="A37" s="52">
        <v>42887.0</v>
      </c>
      <c r="B37" s="51">
        <v>1173.329956</v>
      </c>
      <c r="C37" s="51">
        <v>1206.27002</v>
      </c>
      <c r="D37" s="51">
        <v>1107.530029</v>
      </c>
      <c r="E37" s="51">
        <v>1125.069946</v>
      </c>
      <c r="F37" s="51">
        <v>1055.574097</v>
      </c>
      <c r="G37" s="51">
        <v>4.3573547E7</v>
      </c>
      <c r="H37" s="51" t="str">
        <f t="shared" si="1"/>
        <v>-4.151482447</v>
      </c>
      <c r="I37" s="51"/>
      <c r="J37" s="51"/>
      <c r="K37" s="51"/>
      <c r="L37" s="51"/>
      <c r="M37" s="51"/>
    </row>
    <row r="38" ht="14.25" customHeight="1">
      <c r="A38" s="52">
        <v>42856.0</v>
      </c>
      <c r="B38" s="51">
        <v>1166.530029</v>
      </c>
      <c r="C38" s="51">
        <v>1222.630005</v>
      </c>
      <c r="D38" s="51">
        <v>1118.400024</v>
      </c>
      <c r="E38" s="51">
        <v>1173.800049</v>
      </c>
      <c r="F38" s="51">
        <v>1101.294189</v>
      </c>
      <c r="G38" s="51">
        <v>5.1443539E7</v>
      </c>
      <c r="H38" s="51" t="str">
        <f t="shared" si="1"/>
        <v>0.6232175614</v>
      </c>
      <c r="I38" s="51"/>
      <c r="J38" s="51"/>
      <c r="K38" s="51"/>
      <c r="L38" s="51"/>
      <c r="M38" s="51"/>
    </row>
    <row r="39" ht="14.25" customHeight="1">
      <c r="A39" s="52">
        <v>42826.0</v>
      </c>
      <c r="B39" s="51">
        <v>1054.599976</v>
      </c>
      <c r="C39" s="51">
        <v>1182.670044</v>
      </c>
      <c r="D39" s="51">
        <v>1051.069946</v>
      </c>
      <c r="E39" s="51">
        <v>1166.530029</v>
      </c>
      <c r="F39" s="51">
        <v>1094.473022</v>
      </c>
      <c r="G39" s="51">
        <v>4.7446184E7</v>
      </c>
      <c r="H39" s="51" t="str">
        <f t="shared" si="1"/>
        <v>11.10549932</v>
      </c>
      <c r="I39" s="51"/>
      <c r="J39" s="51"/>
      <c r="K39" s="51"/>
      <c r="L39" s="51"/>
      <c r="M39" s="51"/>
    </row>
    <row r="40" ht="14.25" customHeight="1">
      <c r="A40" s="52">
        <v>42795.0</v>
      </c>
      <c r="B40" s="51">
        <v>981.333008</v>
      </c>
      <c r="C40" s="51">
        <v>1062.430054</v>
      </c>
      <c r="D40" s="51">
        <v>973.333008</v>
      </c>
      <c r="E40" s="51">
        <v>1049.930054</v>
      </c>
      <c r="F40" s="51">
        <v>985.075562</v>
      </c>
      <c r="G40" s="51">
        <v>4.7900117E7</v>
      </c>
      <c r="H40" s="51" t="str">
        <f t="shared" si="1"/>
        <v>7.194022406</v>
      </c>
      <c r="I40" s="51"/>
      <c r="J40" s="51"/>
      <c r="K40" s="51"/>
      <c r="L40" s="51"/>
      <c r="M40" s="51"/>
    </row>
    <row r="41" ht="14.25" customHeight="1">
      <c r="A41" s="52">
        <v>42767.0</v>
      </c>
      <c r="B41" s="51">
        <v>965.299988</v>
      </c>
      <c r="C41" s="51">
        <v>1007.330017</v>
      </c>
      <c r="D41" s="51">
        <v>964.200012</v>
      </c>
      <c r="E41" s="51">
        <v>979.46698</v>
      </c>
      <c r="F41" s="51">
        <v>918.965088</v>
      </c>
      <c r="G41" s="51">
        <v>3.1812156E7</v>
      </c>
      <c r="H41" s="51" t="str">
        <f t="shared" si="1"/>
        <v>1.586860796</v>
      </c>
      <c r="I41" s="51"/>
      <c r="J41" s="51"/>
      <c r="K41" s="51"/>
      <c r="L41" s="51"/>
      <c r="M41" s="51"/>
    </row>
    <row r="42" ht="14.25" customHeight="1">
      <c r="A42" s="52">
        <v>42736.0</v>
      </c>
      <c r="B42" s="51">
        <v>904.03302</v>
      </c>
      <c r="C42" s="51">
        <v>980.166992</v>
      </c>
      <c r="D42" s="51">
        <v>899.432983</v>
      </c>
      <c r="E42" s="51">
        <v>964.166992</v>
      </c>
      <c r="F42" s="51">
        <v>904.610168</v>
      </c>
      <c r="G42" s="51">
        <v>3.8318858E7</v>
      </c>
      <c r="H42" s="51" t="str">
        <f t="shared" si="1"/>
        <v>7.201130339</v>
      </c>
      <c r="I42" s="51"/>
      <c r="J42" s="51"/>
      <c r="K42" s="51"/>
      <c r="L42" s="51"/>
      <c r="M42" s="51"/>
    </row>
    <row r="43" ht="14.25" customHeight="1">
      <c r="A43" s="52">
        <v>42705.0</v>
      </c>
      <c r="B43" s="51">
        <v>924.267029</v>
      </c>
      <c r="C43" s="51">
        <v>935.0</v>
      </c>
      <c r="D43" s="51">
        <v>868.333008</v>
      </c>
      <c r="E43" s="51">
        <v>899.400024</v>
      </c>
      <c r="F43" s="51">
        <v>843.843811</v>
      </c>
      <c r="G43" s="51">
        <v>3.1783043E7</v>
      </c>
      <c r="H43" s="51" t="str">
        <f t="shared" si="1"/>
        <v>-2.433519282</v>
      </c>
      <c r="I43" s="51"/>
      <c r="J43" s="51"/>
      <c r="K43" s="51"/>
      <c r="L43" s="51"/>
      <c r="M43" s="51"/>
    </row>
    <row r="44" ht="14.25" customHeight="1">
      <c r="A44" s="52">
        <v>42675.0</v>
      </c>
      <c r="B44" s="51">
        <v>987.333008</v>
      </c>
      <c r="C44" s="51">
        <v>987.367004</v>
      </c>
      <c r="D44" s="51">
        <v>863.400024</v>
      </c>
      <c r="E44" s="51">
        <v>921.833008</v>
      </c>
      <c r="F44" s="51">
        <v>864.891113</v>
      </c>
      <c r="G44" s="51">
        <v>7.4641213E7</v>
      </c>
      <c r="H44" s="51" t="str">
        <f t="shared" si="1"/>
        <v>-6.615115518</v>
      </c>
      <c r="I44" s="51"/>
      <c r="J44" s="51"/>
      <c r="K44" s="51"/>
      <c r="L44" s="51"/>
      <c r="M44" s="51"/>
    </row>
    <row r="45" ht="14.25" customHeight="1">
      <c r="A45" s="52">
        <v>42644.0</v>
      </c>
      <c r="B45" s="51">
        <v>958.700012</v>
      </c>
      <c r="C45" s="51">
        <v>1013.330017</v>
      </c>
      <c r="D45" s="51">
        <v>954.200012</v>
      </c>
      <c r="E45" s="51">
        <v>987.132996</v>
      </c>
      <c r="F45" s="51">
        <v>926.157532</v>
      </c>
      <c r="G45" s="51">
        <v>3.1746045E7</v>
      </c>
      <c r="H45" s="51" t="str">
        <f t="shared" si="1"/>
        <v>3.317868816</v>
      </c>
      <c r="I45" s="51"/>
      <c r="J45" s="51"/>
      <c r="K45" s="51"/>
      <c r="L45" s="51"/>
      <c r="M45" s="51"/>
    </row>
    <row r="46" ht="14.25" customHeight="1">
      <c r="A46" s="52">
        <v>42614.0</v>
      </c>
      <c r="B46" s="51">
        <v>1008.669983</v>
      </c>
      <c r="C46" s="51">
        <v>1030.630005</v>
      </c>
      <c r="D46" s="51">
        <v>941.0</v>
      </c>
      <c r="E46" s="51">
        <v>955.432983</v>
      </c>
      <c r="F46" s="51">
        <v>896.415649</v>
      </c>
      <c r="G46" s="51">
        <v>4.1460716E7</v>
      </c>
      <c r="H46" s="51" t="str">
        <f t="shared" si="1"/>
        <v>-5.274185949</v>
      </c>
      <c r="I46" s="51"/>
      <c r="J46" s="51"/>
      <c r="K46" s="51"/>
      <c r="L46" s="51"/>
      <c r="M46" s="51"/>
    </row>
    <row r="47" ht="14.25" customHeight="1">
      <c r="A47" s="52">
        <v>42583.0</v>
      </c>
      <c r="B47" s="51">
        <v>1039.369995</v>
      </c>
      <c r="C47" s="51">
        <v>1057.329956</v>
      </c>
      <c r="D47" s="51">
        <v>946.132996</v>
      </c>
      <c r="E47" s="51">
        <v>1008.630005</v>
      </c>
      <c r="F47" s="51">
        <v>929.084961</v>
      </c>
      <c r="G47" s="51">
        <v>5.3858243E7</v>
      </c>
      <c r="H47" s="51" t="str">
        <f t="shared" si="1"/>
        <v>-2.944485397</v>
      </c>
      <c r="I47" s="51"/>
      <c r="J47" s="51"/>
      <c r="K47" s="51"/>
      <c r="L47" s="51"/>
      <c r="M47" s="51"/>
    </row>
    <row r="48" ht="14.25" customHeight="1">
      <c r="A48" s="52">
        <v>42552.0</v>
      </c>
      <c r="B48" s="51">
        <v>1003.200012</v>
      </c>
      <c r="C48" s="51">
        <v>1076.670044</v>
      </c>
      <c r="D48" s="51">
        <v>1000.469971</v>
      </c>
      <c r="E48" s="51">
        <v>1039.22998</v>
      </c>
      <c r="F48" s="51">
        <v>957.271667</v>
      </c>
      <c r="G48" s="51">
        <v>4.5999099E7</v>
      </c>
      <c r="H48" s="51" t="str">
        <f t="shared" si="1"/>
        <v>4.166018154</v>
      </c>
      <c r="I48" s="51"/>
      <c r="J48" s="51"/>
      <c r="K48" s="51"/>
      <c r="L48" s="51"/>
      <c r="M48" s="51"/>
    </row>
    <row r="49" ht="14.25" customHeight="1">
      <c r="A49" s="52">
        <v>42522.0</v>
      </c>
      <c r="B49" s="51">
        <v>980.03302</v>
      </c>
      <c r="C49" s="51">
        <v>1011.330017</v>
      </c>
      <c r="D49" s="51">
        <v>934.0</v>
      </c>
      <c r="E49" s="51">
        <v>997.666992</v>
      </c>
      <c r="F49" s="51">
        <v>918.986572</v>
      </c>
      <c r="G49" s="51">
        <v>5.8085438E7</v>
      </c>
      <c r="H49" s="51" t="str">
        <f t="shared" si="1"/>
        <v>1.557461513</v>
      </c>
      <c r="I49" s="51"/>
      <c r="J49" s="51"/>
      <c r="K49" s="51"/>
      <c r="L49" s="51"/>
      <c r="M49" s="51"/>
    </row>
    <row r="50" ht="14.25" customHeight="1">
      <c r="A50" s="52">
        <v>42491.0</v>
      </c>
      <c r="B50" s="51">
        <v>830.666992</v>
      </c>
      <c r="C50" s="51">
        <v>997.632996</v>
      </c>
      <c r="D50" s="51">
        <v>815.53302</v>
      </c>
      <c r="E50" s="51">
        <v>982.367004</v>
      </c>
      <c r="F50" s="51">
        <v>904.89325</v>
      </c>
      <c r="G50" s="51">
        <v>7.7240355E7</v>
      </c>
      <c r="H50" s="51" t="str">
        <f t="shared" si="1"/>
        <v>17.45181442</v>
      </c>
      <c r="I50" s="51"/>
      <c r="J50" s="51"/>
      <c r="K50" s="51"/>
      <c r="L50" s="51"/>
      <c r="M50" s="51"/>
    </row>
    <row r="51" ht="14.25" customHeight="1">
      <c r="A51" s="52">
        <v>42461.0</v>
      </c>
      <c r="B51" s="51">
        <v>808.0</v>
      </c>
      <c r="C51" s="51">
        <v>859.166992</v>
      </c>
      <c r="D51" s="51">
        <v>785.200012</v>
      </c>
      <c r="E51" s="51">
        <v>836.400024</v>
      </c>
      <c r="F51" s="51">
        <v>770.437866</v>
      </c>
      <c r="G51" s="51">
        <v>4.3553243E7</v>
      </c>
      <c r="H51" s="51" t="str">
        <f t="shared" si="1"/>
        <v>3.115028993</v>
      </c>
      <c r="I51" s="51"/>
      <c r="J51" s="51"/>
      <c r="K51" s="51"/>
      <c r="L51" s="51"/>
      <c r="M51" s="51"/>
    </row>
    <row r="52" ht="14.25" customHeight="1">
      <c r="A52" s="52">
        <v>42430.0</v>
      </c>
      <c r="B52" s="51">
        <v>724.666992</v>
      </c>
      <c r="C52" s="51">
        <v>832.666992</v>
      </c>
      <c r="D52" s="51">
        <v>720.666992</v>
      </c>
      <c r="E52" s="51">
        <v>811.132996</v>
      </c>
      <c r="F52" s="51">
        <v>747.163452</v>
      </c>
      <c r="G52" s="51">
        <v>6.5912958E7</v>
      </c>
      <c r="H52" s="51" t="str">
        <f t="shared" si="1"/>
        <v>13.07621244</v>
      </c>
      <c r="I52" s="51"/>
      <c r="J52" s="51"/>
      <c r="K52" s="51"/>
      <c r="L52" s="51"/>
      <c r="M52" s="51"/>
    </row>
    <row r="53" ht="14.25" customHeight="1">
      <c r="A53" s="52">
        <v>42401.0</v>
      </c>
      <c r="B53" s="51">
        <v>750.0</v>
      </c>
      <c r="C53" s="51">
        <v>783.299988</v>
      </c>
      <c r="D53" s="51">
        <v>677.367004</v>
      </c>
      <c r="E53" s="51">
        <v>717.333008</v>
      </c>
      <c r="F53" s="51">
        <v>660.760925</v>
      </c>
      <c r="G53" s="51">
        <v>8.1882122E7</v>
      </c>
      <c r="H53" s="51" t="str">
        <f t="shared" si="1"/>
        <v>-2.3283234</v>
      </c>
      <c r="I53" s="51"/>
      <c r="J53" s="51"/>
      <c r="K53" s="51"/>
      <c r="L53" s="51"/>
      <c r="M53" s="51"/>
    </row>
    <row r="54" ht="14.25" customHeight="1">
      <c r="A54" s="52">
        <v>42370.0</v>
      </c>
      <c r="B54" s="51">
        <v>852.666992</v>
      </c>
      <c r="C54" s="51">
        <v>860.666992</v>
      </c>
      <c r="D54" s="51">
        <v>712.732971</v>
      </c>
      <c r="E54" s="51">
        <v>734.432983</v>
      </c>
      <c r="F54" s="51">
        <v>676.512329</v>
      </c>
      <c r="G54" s="51">
        <v>7.9874066E7</v>
      </c>
      <c r="H54" s="51" t="str">
        <f t="shared" si="1"/>
        <v>-13.62660316</v>
      </c>
      <c r="I54" s="51"/>
      <c r="J54" s="51"/>
      <c r="K54" s="51"/>
      <c r="L54" s="51"/>
      <c r="M54" s="51"/>
    </row>
    <row r="55" ht="14.25" customHeight="1">
      <c r="A55" s="52">
        <v>42339.0</v>
      </c>
      <c r="B55" s="51">
        <v>916.666992</v>
      </c>
      <c r="C55" s="51">
        <v>921.932983</v>
      </c>
      <c r="D55" s="51">
        <v>843.0</v>
      </c>
      <c r="E55" s="51">
        <v>850.299988</v>
      </c>
      <c r="F55" s="51">
        <v>783.241516</v>
      </c>
      <c r="G55" s="51">
        <v>5.7536172E7</v>
      </c>
      <c r="H55" s="51" t="str">
        <f t="shared" si="1"/>
        <v>-7.21301116</v>
      </c>
      <c r="I55" s="51"/>
      <c r="J55" s="51"/>
      <c r="K55" s="51"/>
      <c r="L55" s="51"/>
      <c r="M55" s="51"/>
    </row>
    <row r="56" ht="14.25" customHeight="1">
      <c r="A56" s="52">
        <v>42309.0</v>
      </c>
      <c r="B56" s="51">
        <v>933.333008</v>
      </c>
      <c r="C56" s="51">
        <v>936.0</v>
      </c>
      <c r="D56" s="51">
        <v>884.0</v>
      </c>
      <c r="E56" s="51">
        <v>916.400024</v>
      </c>
      <c r="F56" s="51">
        <v>844.128662</v>
      </c>
      <c r="G56" s="51">
        <v>6.2322675E7</v>
      </c>
      <c r="H56" s="51" t="str">
        <f t="shared" si="1"/>
        <v>-2.562464221</v>
      </c>
      <c r="I56" s="51"/>
      <c r="J56" s="51"/>
      <c r="K56" s="51"/>
      <c r="L56" s="51"/>
      <c r="M56" s="51"/>
    </row>
    <row r="57" ht="14.25" customHeight="1">
      <c r="A57" s="52">
        <v>42278.0</v>
      </c>
      <c r="B57" s="51">
        <v>988.666992</v>
      </c>
      <c r="C57" s="51">
        <v>1073.329956</v>
      </c>
      <c r="D57" s="51">
        <v>933.333008</v>
      </c>
      <c r="E57" s="51">
        <v>940.5</v>
      </c>
      <c r="F57" s="51">
        <v>866.328003</v>
      </c>
      <c r="G57" s="51">
        <v>5.8296005E7</v>
      </c>
      <c r="H57" s="51" t="str">
        <f t="shared" si="1"/>
        <v>-3.78516624</v>
      </c>
      <c r="I57" s="51"/>
      <c r="J57" s="51"/>
      <c r="K57" s="51"/>
      <c r="L57" s="51"/>
      <c r="M57" s="51"/>
    </row>
    <row r="58" ht="14.25" customHeight="1">
      <c r="A58" s="52">
        <v>42248.0</v>
      </c>
      <c r="B58" s="51">
        <v>1053.329956</v>
      </c>
      <c r="C58" s="51">
        <v>1086.400024</v>
      </c>
      <c r="D58" s="51">
        <v>941.567017</v>
      </c>
      <c r="E58" s="51">
        <v>977.5</v>
      </c>
      <c r="F58" s="51">
        <v>886.717651</v>
      </c>
      <c r="G58" s="51">
        <v>6.8579121E7</v>
      </c>
      <c r="H58" s="51" t="str">
        <f t="shared" si="1"/>
        <v>-8.525171069</v>
      </c>
      <c r="I58" s="51"/>
      <c r="J58" s="51"/>
      <c r="K58" s="51"/>
      <c r="L58" s="51"/>
      <c r="M58" s="51"/>
    </row>
    <row r="59" ht="14.25" customHeight="1">
      <c r="A59" s="52">
        <v>42217.0</v>
      </c>
      <c r="B59" s="51">
        <v>1140.030029</v>
      </c>
      <c r="C59" s="51">
        <v>1229.469971</v>
      </c>
      <c r="D59" s="51">
        <v>1050.0</v>
      </c>
      <c r="E59" s="51">
        <v>1068.599976</v>
      </c>
      <c r="F59" s="51">
        <v>954.739624</v>
      </c>
      <c r="G59" s="51">
        <v>6.2260717E7</v>
      </c>
      <c r="H59" s="51" t="str">
        <f t="shared" si="1"/>
        <v>-10.51525858</v>
      </c>
      <c r="I59" s="51"/>
      <c r="J59" s="51"/>
      <c r="K59" s="51"/>
      <c r="L59" s="51"/>
      <c r="M59" s="51"/>
    </row>
    <row r="60" ht="14.25" customHeight="1">
      <c r="A60" s="52">
        <v>42186.0</v>
      </c>
      <c r="B60" s="51">
        <v>1188.630005</v>
      </c>
      <c r="C60" s="51">
        <v>1258.670044</v>
      </c>
      <c r="D60" s="51">
        <v>1158.569946</v>
      </c>
      <c r="E60" s="51">
        <v>1194.170044</v>
      </c>
      <c r="F60" s="51">
        <v>1066.930298</v>
      </c>
      <c r="G60" s="51">
        <v>4.8799042E7</v>
      </c>
      <c r="H60" s="51" t="str">
        <f t="shared" si="1"/>
        <v>0.4745370216</v>
      </c>
      <c r="I60" s="51"/>
      <c r="J60" s="51"/>
      <c r="K60" s="51"/>
      <c r="L60" s="51"/>
      <c r="M60" s="51"/>
    </row>
    <row r="61" ht="14.25" customHeight="1">
      <c r="A61" s="52">
        <v>42156.0</v>
      </c>
      <c r="B61" s="51">
        <v>1116.0</v>
      </c>
      <c r="C61" s="51">
        <v>1211.329956</v>
      </c>
      <c r="D61" s="51">
        <v>1095.329956</v>
      </c>
      <c r="E61" s="51">
        <v>1188.530029</v>
      </c>
      <c r="F61" s="51">
        <v>1061.891113</v>
      </c>
      <c r="G61" s="51">
        <v>5.8778864E7</v>
      </c>
      <c r="H61" s="51"/>
      <c r="I61" s="51"/>
      <c r="J61" s="51"/>
      <c r="K61" s="51"/>
      <c r="L61" s="51"/>
      <c r="M61" s="51"/>
    </row>
    <row r="62" ht="14.25" customHeight="1">
      <c r="A62" s="51"/>
      <c r="B62" s="51"/>
      <c r="C62" s="51"/>
      <c r="D62" s="51"/>
      <c r="E62" s="51"/>
      <c r="F62" s="51"/>
      <c r="G62" s="53" t="s">
        <v>131</v>
      </c>
      <c r="H62" s="51" t="str">
        <f>_xlfn.COVARIANCE.S('L&amp;T'!H2:H60,'NIFTY 50'!H2:H60)</f>
        <v>35.82692265</v>
      </c>
      <c r="I62" s="54"/>
      <c r="J62" s="53" t="s">
        <v>132</v>
      </c>
      <c r="K62" s="54">
        <v>6.035</v>
      </c>
      <c r="L62" s="54"/>
      <c r="M62" s="54"/>
    </row>
    <row r="63" ht="14.25" customHeight="1">
      <c r="A63" s="51"/>
      <c r="B63" s="51"/>
      <c r="C63" s="51"/>
      <c r="D63" s="51"/>
      <c r="E63" s="51"/>
      <c r="F63" s="51"/>
      <c r="G63" s="54" t="s">
        <v>133</v>
      </c>
      <c r="H63" s="51" t="str">
        <f>H62/'NIFTY 50'!H62</f>
        <v>1.190251272</v>
      </c>
      <c r="I63" s="54"/>
      <c r="J63" s="54" t="s">
        <v>134</v>
      </c>
      <c r="K63" s="54" t="str">
        <f>K62+H63*('NIFTY 50'!H63-K62)</f>
        <v>13.68751504</v>
      </c>
      <c r="L63" s="51"/>
      <c r="M63" s="54"/>
    </row>
    <row r="64" ht="14.25" customHeight="1">
      <c r="A64" s="51"/>
      <c r="B64" s="51"/>
      <c r="C64" s="51"/>
      <c r="D64" s="51"/>
      <c r="E64" s="51"/>
      <c r="F64" s="51"/>
      <c r="G64" s="51"/>
      <c r="H64" s="51"/>
      <c r="I64" s="51"/>
      <c r="J64" s="51"/>
      <c r="K64" s="51"/>
      <c r="L64" s="51"/>
      <c r="M64" s="51"/>
    </row>
    <row r="65" ht="14.25" customHeight="1">
      <c r="A65" s="51"/>
      <c r="B65" s="51"/>
      <c r="C65" s="51"/>
      <c r="D65" s="51"/>
      <c r="E65" s="51"/>
      <c r="F65" s="51"/>
      <c r="G65" s="51"/>
      <c r="H65" s="51"/>
      <c r="I65" s="51"/>
      <c r="J65" s="51"/>
      <c r="K65" s="51"/>
      <c r="L65" s="51"/>
      <c r="M65" s="51"/>
    </row>
    <row r="66" ht="14.25" customHeight="1">
      <c r="A66" s="51"/>
      <c r="B66" s="51"/>
      <c r="C66" s="51"/>
      <c r="D66" s="51"/>
      <c r="E66" s="51" t="s">
        <v>115</v>
      </c>
      <c r="F66" s="51"/>
      <c r="G66" s="51" t="s">
        <v>135</v>
      </c>
      <c r="H66" s="51"/>
      <c r="I66" s="51"/>
      <c r="J66" s="51"/>
      <c r="K66" s="51"/>
      <c r="L66" s="51"/>
      <c r="M66" s="51"/>
    </row>
    <row r="67" ht="14.25" customHeight="1">
      <c r="A67" s="51"/>
      <c r="B67" s="51"/>
      <c r="C67" s="51"/>
      <c r="D67" s="51"/>
      <c r="E67" s="51"/>
      <c r="F67" s="51"/>
      <c r="G67" s="51"/>
      <c r="H67" s="51"/>
      <c r="I67" s="51"/>
      <c r="J67" s="51"/>
      <c r="K67" s="51"/>
      <c r="L67" s="51"/>
      <c r="M67" s="51"/>
    </row>
    <row r="68" ht="14.25" customHeight="1">
      <c r="A68" s="51"/>
      <c r="B68" s="51"/>
      <c r="C68" s="51"/>
      <c r="D68" s="51"/>
      <c r="E68" s="51"/>
      <c r="F68" s="51"/>
      <c r="G68" s="51"/>
      <c r="H68" s="51"/>
      <c r="I68" s="51"/>
      <c r="J68" s="51"/>
      <c r="K68" s="51"/>
      <c r="L68" s="51"/>
      <c r="M68" s="51"/>
    </row>
    <row r="69" ht="14.25" customHeight="1">
      <c r="A69" s="51"/>
      <c r="B69" s="51"/>
      <c r="C69" s="51"/>
      <c r="D69" s="51"/>
      <c r="E69" s="51"/>
      <c r="F69" s="51"/>
      <c r="G69" s="51"/>
      <c r="H69" s="51"/>
      <c r="I69" s="51"/>
      <c r="J69" s="51"/>
      <c r="K69" s="51"/>
      <c r="L69" s="51"/>
      <c r="M69" s="51"/>
    </row>
    <row r="70" ht="14.25" customHeight="1">
      <c r="A70" s="51"/>
      <c r="B70" s="51"/>
      <c r="C70" s="51"/>
      <c r="D70" s="51"/>
      <c r="E70" s="51"/>
      <c r="F70" s="51"/>
      <c r="G70" s="51"/>
      <c r="H70" s="51"/>
      <c r="I70" s="51"/>
      <c r="J70" s="51"/>
      <c r="K70" s="51"/>
      <c r="L70" s="51"/>
      <c r="M70" s="51"/>
    </row>
    <row r="71" ht="14.25" customHeight="1">
      <c r="A71" s="51"/>
      <c r="B71" s="51"/>
      <c r="C71" s="51"/>
      <c r="D71" s="51"/>
      <c r="E71" s="51"/>
      <c r="F71" s="51"/>
      <c r="G71" s="51"/>
      <c r="H71" s="51"/>
      <c r="I71" s="51"/>
      <c r="J71" s="51"/>
      <c r="K71" s="51"/>
      <c r="L71" s="51"/>
      <c r="M71" s="51"/>
    </row>
    <row r="72" ht="14.25" customHeight="1">
      <c r="A72" s="51"/>
      <c r="B72" s="51"/>
      <c r="C72" s="51"/>
      <c r="D72" s="51"/>
      <c r="E72" s="51"/>
      <c r="F72" s="51"/>
      <c r="G72" s="51"/>
      <c r="H72" s="51"/>
      <c r="I72" s="51"/>
      <c r="J72" s="51"/>
      <c r="K72" s="51"/>
      <c r="L72" s="51"/>
      <c r="M72" s="51"/>
    </row>
    <row r="73" ht="14.25" customHeight="1">
      <c r="A73" s="51"/>
      <c r="B73" s="51"/>
      <c r="C73" s="51"/>
      <c r="D73" s="51"/>
      <c r="E73" s="51"/>
      <c r="F73" s="51"/>
      <c r="G73" s="51"/>
      <c r="H73" s="51"/>
      <c r="I73" s="51"/>
      <c r="J73" s="51"/>
      <c r="K73" s="51"/>
      <c r="L73" s="51"/>
      <c r="M73" s="51"/>
    </row>
    <row r="74" ht="14.25" customHeight="1">
      <c r="A74" s="51"/>
      <c r="B74" s="51"/>
      <c r="C74" s="51"/>
      <c r="D74" s="51"/>
      <c r="E74" s="51"/>
      <c r="F74" s="51"/>
      <c r="G74" s="51"/>
      <c r="H74" s="51"/>
      <c r="I74" s="51"/>
      <c r="J74" s="51"/>
      <c r="K74" s="51"/>
      <c r="L74" s="51"/>
      <c r="M74" s="51"/>
    </row>
    <row r="75" ht="14.25" customHeight="1">
      <c r="A75" s="51"/>
      <c r="B75" s="51"/>
      <c r="C75" s="51"/>
      <c r="D75" s="51"/>
      <c r="E75" s="51"/>
      <c r="F75" s="51"/>
      <c r="G75" s="51"/>
      <c r="H75" s="51"/>
      <c r="I75" s="51"/>
      <c r="J75" s="51"/>
      <c r="K75" s="51"/>
      <c r="L75" s="51"/>
      <c r="M75" s="51"/>
    </row>
    <row r="76" ht="14.25" customHeight="1">
      <c r="A76" s="51"/>
      <c r="B76" s="51"/>
      <c r="C76" s="51"/>
      <c r="D76" s="51"/>
      <c r="E76" s="51"/>
      <c r="F76" s="51"/>
      <c r="G76" s="51"/>
      <c r="H76" s="51"/>
      <c r="I76" s="51"/>
      <c r="J76" s="51"/>
      <c r="K76" s="51"/>
      <c r="L76" s="51"/>
      <c r="M76" s="51"/>
    </row>
    <row r="77" ht="14.25" customHeight="1">
      <c r="A77" s="51"/>
      <c r="B77" s="51"/>
      <c r="C77" s="51"/>
      <c r="D77" s="51"/>
      <c r="E77" s="51"/>
      <c r="F77" s="51"/>
      <c r="G77" s="51"/>
      <c r="H77" s="51"/>
      <c r="I77" s="51"/>
      <c r="J77" s="51"/>
      <c r="K77" s="51"/>
      <c r="L77" s="51"/>
      <c r="M77" s="51"/>
    </row>
    <row r="78" ht="14.25" customHeight="1">
      <c r="A78" s="51"/>
      <c r="B78" s="51"/>
      <c r="C78" s="51"/>
      <c r="D78" s="51"/>
      <c r="E78" s="51"/>
      <c r="F78" s="51"/>
      <c r="G78" s="51"/>
      <c r="H78" s="51"/>
      <c r="I78" s="51"/>
      <c r="J78" s="51"/>
      <c r="K78" s="51"/>
      <c r="L78" s="51"/>
      <c r="M78" s="51"/>
    </row>
    <row r="79" ht="14.25" customHeight="1">
      <c r="A79" s="51"/>
      <c r="B79" s="51"/>
      <c r="C79" s="51"/>
      <c r="D79" s="51"/>
      <c r="E79" s="51"/>
      <c r="F79" s="51"/>
      <c r="G79" s="51"/>
      <c r="H79" s="51"/>
      <c r="I79" s="51"/>
      <c r="J79" s="51"/>
      <c r="K79" s="51"/>
      <c r="L79" s="51"/>
      <c r="M79" s="51"/>
    </row>
    <row r="80" ht="14.25" customHeight="1">
      <c r="A80" s="51"/>
      <c r="B80" s="51"/>
      <c r="C80" s="51"/>
      <c r="D80" s="51"/>
      <c r="E80" s="51"/>
      <c r="F80" s="51"/>
      <c r="G80" s="51"/>
      <c r="H80" s="51"/>
      <c r="I80" s="51"/>
      <c r="J80" s="51"/>
      <c r="K80" s="51"/>
      <c r="L80" s="51"/>
      <c r="M80" s="51"/>
    </row>
    <row r="81" ht="14.25" customHeight="1">
      <c r="A81" s="51"/>
      <c r="B81" s="51"/>
      <c r="C81" s="51"/>
      <c r="D81" s="51"/>
      <c r="E81" s="51"/>
      <c r="F81" s="51"/>
      <c r="G81" s="51"/>
      <c r="H81" s="51"/>
      <c r="I81" s="51"/>
      <c r="J81" s="51"/>
      <c r="K81" s="51"/>
      <c r="L81" s="51"/>
      <c r="M81" s="51"/>
    </row>
    <row r="82" ht="14.25" customHeight="1">
      <c r="A82" s="51"/>
      <c r="B82" s="51"/>
      <c r="C82" s="51"/>
      <c r="D82" s="51"/>
      <c r="E82" s="51"/>
      <c r="F82" s="51"/>
      <c r="G82" s="51"/>
      <c r="H82" s="51"/>
      <c r="I82" s="51"/>
      <c r="J82" s="51"/>
      <c r="K82" s="51"/>
      <c r="L82" s="51"/>
      <c r="M82" s="51"/>
    </row>
    <row r="83" ht="14.25" customHeight="1">
      <c r="A83" s="51"/>
      <c r="B83" s="51"/>
      <c r="C83" s="51"/>
      <c r="D83" s="51"/>
      <c r="E83" s="51"/>
      <c r="F83" s="51"/>
      <c r="G83" s="51"/>
      <c r="H83" s="51"/>
      <c r="I83" s="51"/>
      <c r="J83" s="51"/>
      <c r="K83" s="51"/>
      <c r="L83" s="51"/>
      <c r="M83" s="51"/>
    </row>
    <row r="84" ht="14.25" customHeight="1">
      <c r="A84" s="51"/>
      <c r="B84" s="51"/>
      <c r="C84" s="51"/>
      <c r="D84" s="51"/>
      <c r="E84" s="51"/>
      <c r="F84" s="51"/>
      <c r="G84" s="51"/>
      <c r="H84" s="51"/>
      <c r="I84" s="51"/>
      <c r="J84" s="51"/>
      <c r="K84" s="51"/>
      <c r="L84" s="51"/>
      <c r="M84" s="51"/>
    </row>
    <row r="85" ht="14.25" customHeight="1">
      <c r="A85" s="51"/>
      <c r="B85" s="51"/>
      <c r="C85" s="51"/>
      <c r="D85" s="51"/>
      <c r="E85" s="51"/>
      <c r="F85" s="51"/>
      <c r="G85" s="51"/>
      <c r="H85" s="51"/>
      <c r="I85" s="51"/>
      <c r="J85" s="51"/>
      <c r="K85" s="51"/>
      <c r="L85" s="51"/>
      <c r="M85" s="51"/>
    </row>
    <row r="86" ht="14.25" customHeight="1">
      <c r="A86" s="51"/>
      <c r="B86" s="51"/>
      <c r="C86" s="51"/>
      <c r="D86" s="51"/>
      <c r="E86" s="51"/>
      <c r="F86" s="51"/>
      <c r="G86" s="51"/>
      <c r="H86" s="51"/>
      <c r="I86" s="51"/>
      <c r="J86" s="51"/>
      <c r="K86" s="51"/>
      <c r="L86" s="51"/>
      <c r="M86" s="51"/>
    </row>
    <row r="87" ht="14.25" customHeight="1">
      <c r="A87" s="51"/>
      <c r="B87" s="51"/>
      <c r="C87" s="51"/>
      <c r="D87" s="51"/>
      <c r="E87" s="51"/>
      <c r="F87" s="51"/>
      <c r="G87" s="51"/>
      <c r="H87" s="51"/>
      <c r="I87" s="51"/>
      <c r="J87" s="51"/>
      <c r="K87" s="51"/>
      <c r="L87" s="51"/>
      <c r="M87" s="51"/>
    </row>
    <row r="88" ht="14.25" customHeight="1">
      <c r="A88" s="51"/>
      <c r="B88" s="51"/>
      <c r="C88" s="51"/>
      <c r="D88" s="51"/>
      <c r="E88" s="51"/>
      <c r="F88" s="51"/>
      <c r="G88" s="51"/>
      <c r="H88" s="51"/>
      <c r="I88" s="51"/>
      <c r="J88" s="51"/>
      <c r="K88" s="51"/>
      <c r="L88" s="51"/>
      <c r="M88" s="51"/>
    </row>
    <row r="89" ht="14.25" customHeight="1">
      <c r="A89" s="51"/>
      <c r="B89" s="51"/>
      <c r="C89" s="51"/>
      <c r="D89" s="51"/>
      <c r="E89" s="51"/>
      <c r="F89" s="51"/>
      <c r="G89" s="51"/>
      <c r="H89" s="51"/>
      <c r="I89" s="51"/>
      <c r="J89" s="51"/>
      <c r="K89" s="51"/>
      <c r="L89" s="51"/>
      <c r="M89" s="51"/>
    </row>
    <row r="90" ht="14.25" customHeight="1">
      <c r="A90" s="51"/>
      <c r="B90" s="51"/>
      <c r="C90" s="51"/>
      <c r="D90" s="51"/>
      <c r="E90" s="51"/>
      <c r="F90" s="51"/>
      <c r="G90" s="51"/>
      <c r="H90" s="51"/>
      <c r="I90" s="51"/>
      <c r="J90" s="51"/>
      <c r="K90" s="51"/>
      <c r="L90" s="51"/>
      <c r="M90" s="51"/>
    </row>
    <row r="91" ht="14.25" customHeight="1">
      <c r="A91" s="51"/>
      <c r="B91" s="51"/>
      <c r="C91" s="51"/>
      <c r="D91" s="51"/>
      <c r="E91" s="51"/>
      <c r="F91" s="51"/>
      <c r="G91" s="51"/>
      <c r="H91" s="51"/>
      <c r="I91" s="51"/>
      <c r="J91" s="51"/>
      <c r="K91" s="51"/>
      <c r="L91" s="51"/>
      <c r="M91" s="51"/>
    </row>
    <row r="92" ht="14.25" customHeight="1">
      <c r="A92" s="51"/>
      <c r="B92" s="51"/>
      <c r="C92" s="51"/>
      <c r="D92" s="51"/>
      <c r="E92" s="51"/>
      <c r="F92" s="51"/>
      <c r="G92" s="51"/>
      <c r="H92" s="51"/>
      <c r="I92" s="51"/>
      <c r="J92" s="51"/>
      <c r="K92" s="51"/>
      <c r="L92" s="51"/>
      <c r="M92" s="51"/>
    </row>
    <row r="93" ht="14.25" customHeight="1">
      <c r="A93" s="51"/>
      <c r="B93" s="51"/>
      <c r="C93" s="51"/>
      <c r="D93" s="51"/>
      <c r="E93" s="51"/>
      <c r="F93" s="51"/>
      <c r="G93" s="51"/>
      <c r="H93" s="51"/>
      <c r="I93" s="51"/>
      <c r="J93" s="51"/>
      <c r="K93" s="51"/>
      <c r="L93" s="51"/>
      <c r="M93" s="51"/>
    </row>
    <row r="94" ht="14.25" customHeight="1">
      <c r="A94" s="51"/>
      <c r="B94" s="51"/>
      <c r="C94" s="51"/>
      <c r="D94" s="51"/>
      <c r="E94" s="51"/>
      <c r="F94" s="51"/>
      <c r="G94" s="51"/>
      <c r="H94" s="51"/>
      <c r="I94" s="51"/>
      <c r="J94" s="51"/>
      <c r="K94" s="51"/>
      <c r="L94" s="51"/>
      <c r="M94" s="51"/>
    </row>
    <row r="95" ht="14.25" customHeight="1">
      <c r="A95" s="51"/>
      <c r="B95" s="51"/>
      <c r="C95" s="51"/>
      <c r="D95" s="51"/>
      <c r="E95" s="51"/>
      <c r="F95" s="51"/>
      <c r="G95" s="51"/>
      <c r="H95" s="51"/>
      <c r="I95" s="51"/>
      <c r="J95" s="51"/>
      <c r="K95" s="51"/>
      <c r="L95" s="51"/>
      <c r="M95" s="51"/>
    </row>
    <row r="96" ht="14.25" customHeight="1">
      <c r="A96" s="51"/>
      <c r="B96" s="51"/>
      <c r="C96" s="51"/>
      <c r="D96" s="51"/>
      <c r="E96" s="51"/>
      <c r="F96" s="51"/>
      <c r="G96" s="51"/>
      <c r="H96" s="51"/>
      <c r="I96" s="51"/>
      <c r="J96" s="51"/>
      <c r="K96" s="51"/>
      <c r="L96" s="51"/>
      <c r="M96" s="51"/>
    </row>
    <row r="97" ht="14.25" customHeight="1">
      <c r="A97" s="51"/>
      <c r="B97" s="51"/>
      <c r="C97" s="51"/>
      <c r="D97" s="51"/>
      <c r="E97" s="51"/>
      <c r="F97" s="51"/>
      <c r="G97" s="51"/>
      <c r="H97" s="51"/>
      <c r="I97" s="51"/>
      <c r="J97" s="51"/>
      <c r="K97" s="51"/>
      <c r="L97" s="51"/>
      <c r="M97" s="51"/>
    </row>
    <row r="98" ht="14.25" customHeight="1">
      <c r="A98" s="51"/>
      <c r="B98" s="51"/>
      <c r="C98" s="51"/>
      <c r="D98" s="51"/>
      <c r="E98" s="51"/>
      <c r="F98" s="51"/>
      <c r="G98" s="51"/>
      <c r="H98" s="51"/>
      <c r="I98" s="51"/>
      <c r="J98" s="51"/>
      <c r="K98" s="51"/>
      <c r="L98" s="51"/>
      <c r="M98" s="51"/>
    </row>
    <row r="99" ht="14.25" customHeight="1">
      <c r="A99" s="51"/>
      <c r="B99" s="51"/>
      <c r="C99" s="51"/>
      <c r="D99" s="51"/>
      <c r="E99" s="51"/>
      <c r="F99" s="51"/>
      <c r="G99" s="51"/>
      <c r="H99" s="51"/>
      <c r="I99" s="51"/>
      <c r="J99" s="51"/>
      <c r="K99" s="51"/>
      <c r="L99" s="51"/>
      <c r="M99" s="51"/>
    </row>
    <row r="100" ht="14.25" customHeight="1">
      <c r="A100" s="51"/>
      <c r="B100" s="51"/>
      <c r="C100" s="51"/>
      <c r="D100" s="51"/>
      <c r="E100" s="51"/>
      <c r="F100" s="51"/>
      <c r="G100" s="51"/>
      <c r="H100" s="51"/>
      <c r="I100" s="51"/>
      <c r="J100" s="51"/>
      <c r="K100" s="51"/>
      <c r="L100" s="51"/>
      <c r="M100" s="51"/>
    </row>
  </sheetData>
  <autoFilter ref="$A$1:$G$61">
    <sortState ref="A1:G61">
      <sortCondition descending="1" ref="A1:A61"/>
    </sortState>
  </autoFilter>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17.43"/>
    <col customWidth="1" min="3" max="3" width="8.71"/>
    <col customWidth="1" min="4" max="4" width="17.57"/>
    <col customWidth="1" min="5" max="11" width="8.71"/>
  </cols>
  <sheetData>
    <row r="1">
      <c r="A1" s="35" t="s">
        <v>136</v>
      </c>
      <c r="B1" s="55">
        <v>0.3494</v>
      </c>
      <c r="C1" s="29"/>
      <c r="D1" s="29"/>
      <c r="E1" s="29"/>
      <c r="F1" s="29"/>
      <c r="G1" s="29"/>
      <c r="H1" s="29"/>
      <c r="I1" s="29"/>
      <c r="J1" s="29"/>
      <c r="K1" s="29"/>
    </row>
    <row r="2">
      <c r="A2" s="46" t="s">
        <v>137</v>
      </c>
      <c r="B2" s="29" t="s">
        <v>138</v>
      </c>
      <c r="C2" s="29"/>
      <c r="D2" s="29"/>
      <c r="E2" s="29"/>
      <c r="F2" s="29"/>
      <c r="G2" s="29"/>
      <c r="H2" s="29"/>
      <c r="I2" s="29"/>
      <c r="J2" s="29"/>
      <c r="K2" s="29"/>
    </row>
    <row r="3">
      <c r="A3" s="35" t="s">
        <v>139</v>
      </c>
      <c r="B3" s="29">
        <v>74120.79</v>
      </c>
      <c r="C3" s="29"/>
      <c r="D3" s="29" t="s">
        <v>140</v>
      </c>
      <c r="E3" s="56">
        <v>62221.6</v>
      </c>
      <c r="F3" s="29"/>
      <c r="G3" s="29"/>
      <c r="H3" s="29"/>
      <c r="I3" s="29"/>
      <c r="J3" s="29"/>
      <c r="K3" s="29"/>
    </row>
    <row r="4">
      <c r="A4" s="57" t="s">
        <v>141</v>
      </c>
      <c r="B4" s="29" t="str">
        <f>7385.63+1806.04</f>
        <v>9191.67</v>
      </c>
      <c r="C4" s="29"/>
      <c r="D4" s="29" t="s">
        <v>142</v>
      </c>
      <c r="E4" s="29" t="str">
        <f>'L&amp;T'!K63</f>
        <v>13.68751504</v>
      </c>
      <c r="F4" s="29"/>
      <c r="G4" s="29"/>
      <c r="H4" s="29"/>
      <c r="I4" s="29"/>
      <c r="J4" s="29"/>
      <c r="K4" s="29"/>
    </row>
    <row r="5">
      <c r="A5" s="46" t="s">
        <v>143</v>
      </c>
      <c r="B5" s="29" t="str">
        <f>B4/B3*100</f>
        <v>12.40093367</v>
      </c>
      <c r="C5" s="29"/>
      <c r="D5" s="29"/>
      <c r="E5" s="29"/>
      <c r="F5" s="29"/>
      <c r="G5" s="29"/>
      <c r="H5" s="29"/>
      <c r="I5" s="29"/>
      <c r="J5" s="29"/>
      <c r="K5" s="29"/>
    </row>
    <row r="6">
      <c r="A6" s="35" t="s">
        <v>144</v>
      </c>
      <c r="B6" s="29" t="str">
        <f>B5*(1-B1)</f>
        <v>8.068047443</v>
      </c>
      <c r="C6" s="29"/>
      <c r="D6" s="29"/>
      <c r="E6" s="29"/>
      <c r="F6" s="29"/>
      <c r="G6" s="29"/>
      <c r="H6" s="29"/>
      <c r="I6" s="29"/>
      <c r="J6" s="29"/>
      <c r="K6" s="29"/>
    </row>
    <row r="7">
      <c r="A7" s="35"/>
      <c r="B7" s="29"/>
      <c r="C7" s="29"/>
      <c r="D7" s="29"/>
      <c r="E7" s="29"/>
      <c r="F7" s="29"/>
      <c r="G7" s="29"/>
      <c r="H7" s="29"/>
      <c r="I7" s="29"/>
      <c r="J7" s="29"/>
      <c r="K7" s="29"/>
    </row>
    <row r="8">
      <c r="A8" s="35" t="s">
        <v>145</v>
      </c>
      <c r="B8" s="29" t="str">
        <f>(B6*B3+E3*E4)/(E3+B3)</f>
        <v>10.63256362</v>
      </c>
      <c r="C8" s="29"/>
      <c r="D8" s="29"/>
      <c r="E8" s="29"/>
      <c r="F8" s="29"/>
      <c r="G8" s="29"/>
      <c r="H8" s="29"/>
      <c r="I8" s="29"/>
      <c r="J8" s="29"/>
      <c r="K8" s="29"/>
    </row>
    <row r="9">
      <c r="A9" s="29"/>
      <c r="B9" s="29"/>
      <c r="C9" s="29"/>
      <c r="D9" s="29"/>
      <c r="E9" s="29"/>
      <c r="F9" s="29"/>
      <c r="G9" s="29"/>
      <c r="H9" s="29"/>
      <c r="I9" s="29"/>
      <c r="J9" s="29"/>
      <c r="K9" s="29"/>
    </row>
    <row r="10">
      <c r="A10" s="29" t="s">
        <v>115</v>
      </c>
      <c r="B10" s="29"/>
      <c r="C10" s="29"/>
      <c r="D10" s="29" t="s">
        <v>146</v>
      </c>
      <c r="E10" s="29"/>
      <c r="F10" s="29"/>
      <c r="G10" s="29"/>
      <c r="H10" s="29"/>
      <c r="I10" s="29"/>
      <c r="J10" s="29"/>
      <c r="K10" s="29"/>
    </row>
    <row r="11">
      <c r="A11" s="51" t="s">
        <v>147</v>
      </c>
      <c r="B11" s="58"/>
      <c r="C11" s="29"/>
      <c r="D11" s="58" t="s">
        <v>148</v>
      </c>
      <c r="E11" s="29"/>
      <c r="F11" s="29"/>
      <c r="G11" s="29"/>
      <c r="H11" s="29"/>
      <c r="I11" s="29"/>
      <c r="J11" s="29"/>
      <c r="K11" s="29"/>
    </row>
    <row r="12">
      <c r="A12" s="29"/>
      <c r="B12" s="29"/>
      <c r="C12" s="29"/>
      <c r="D12" s="29" t="s">
        <v>149</v>
      </c>
      <c r="E12" s="29"/>
      <c r="F12" s="29"/>
      <c r="G12" s="29"/>
      <c r="H12" s="29"/>
      <c r="I12" s="29"/>
      <c r="J12" s="29"/>
      <c r="K12" s="29"/>
    </row>
    <row r="13">
      <c r="A13" s="29"/>
      <c r="B13" s="29"/>
      <c r="C13" s="29"/>
      <c r="D13" s="29" t="s">
        <v>150</v>
      </c>
      <c r="E13" s="29"/>
      <c r="F13" s="29"/>
      <c r="G13" s="29"/>
      <c r="H13" s="29"/>
      <c r="I13" s="29"/>
      <c r="J13" s="29"/>
      <c r="K13" s="29"/>
    </row>
    <row r="14">
      <c r="A14" s="29"/>
      <c r="B14" s="29"/>
      <c r="C14" s="29"/>
      <c r="D14" s="29" t="s">
        <v>151</v>
      </c>
      <c r="E14" s="29"/>
      <c r="F14" s="29"/>
      <c r="G14" s="29"/>
      <c r="H14" s="29"/>
      <c r="I14" s="29"/>
      <c r="J14" s="29"/>
      <c r="K14" s="29"/>
    </row>
    <row r="15">
      <c r="A15" s="29"/>
      <c r="B15" s="29"/>
      <c r="C15" s="29"/>
      <c r="D15" s="29"/>
      <c r="E15" s="29"/>
      <c r="F15" s="29"/>
      <c r="G15" s="29"/>
      <c r="H15" s="29"/>
      <c r="I15" s="29"/>
      <c r="J15" s="29"/>
      <c r="K15" s="29"/>
    </row>
    <row r="16">
      <c r="A16" s="29"/>
      <c r="B16" s="29"/>
      <c r="C16" s="29"/>
      <c r="D16" s="29"/>
      <c r="E16" s="29"/>
      <c r="F16" s="29"/>
      <c r="G16" s="29"/>
      <c r="H16" s="29"/>
      <c r="I16" s="29"/>
      <c r="J16" s="29"/>
      <c r="K16" s="29"/>
    </row>
    <row r="17">
      <c r="A17" s="29"/>
      <c r="B17" s="29"/>
      <c r="C17" s="29"/>
      <c r="D17" s="29"/>
      <c r="E17" s="29"/>
      <c r="F17" s="29"/>
      <c r="G17" s="29"/>
      <c r="H17" s="29"/>
      <c r="I17" s="29"/>
      <c r="J17" s="29"/>
      <c r="K17" s="29"/>
    </row>
    <row r="18">
      <c r="A18" s="29"/>
      <c r="B18" s="29"/>
      <c r="C18" s="29"/>
      <c r="D18" s="29"/>
      <c r="E18" s="29"/>
      <c r="F18" s="29"/>
      <c r="G18" s="29"/>
      <c r="H18" s="29"/>
      <c r="I18" s="29"/>
      <c r="J18" s="29"/>
      <c r="K18" s="29"/>
    </row>
    <row r="19">
      <c r="A19" s="29"/>
      <c r="B19" s="29"/>
      <c r="C19" s="29"/>
      <c r="D19" s="29"/>
      <c r="E19" s="29"/>
      <c r="F19" s="29"/>
      <c r="G19" s="29"/>
      <c r="H19" s="29"/>
      <c r="I19" s="29"/>
      <c r="J19" s="29"/>
      <c r="K19" s="29"/>
    </row>
    <row r="20">
      <c r="A20" s="29"/>
      <c r="B20" s="29"/>
      <c r="C20" s="29"/>
      <c r="D20" s="29"/>
      <c r="E20" s="29"/>
      <c r="F20" s="29"/>
      <c r="G20" s="29"/>
      <c r="H20" s="29"/>
      <c r="I20" s="29"/>
      <c r="J20" s="29"/>
      <c r="K20" s="29"/>
    </row>
    <row r="21">
      <c r="A21" s="29"/>
      <c r="B21" s="29"/>
      <c r="C21" s="29"/>
      <c r="D21" s="29"/>
      <c r="E21" s="29"/>
      <c r="F21" s="29"/>
      <c r="G21" s="29"/>
      <c r="H21" s="29"/>
      <c r="I21" s="29"/>
      <c r="J21" s="29"/>
      <c r="K21" s="29"/>
    </row>
    <row r="22">
      <c r="A22" s="29"/>
      <c r="B22" s="29"/>
      <c r="C22" s="29"/>
      <c r="D22" s="29"/>
      <c r="E22" s="29"/>
      <c r="F22" s="29"/>
      <c r="G22" s="29"/>
      <c r="H22" s="29"/>
      <c r="I22" s="29"/>
      <c r="J22" s="29"/>
      <c r="K22" s="29"/>
    </row>
    <row r="23">
      <c r="A23" s="29"/>
      <c r="B23" s="29"/>
      <c r="C23" s="29"/>
      <c r="D23" s="29"/>
      <c r="E23" s="29"/>
      <c r="F23" s="29"/>
      <c r="G23" s="29"/>
      <c r="H23" s="29"/>
      <c r="I23" s="29"/>
      <c r="J23" s="29"/>
      <c r="K23" s="29"/>
    </row>
    <row r="24">
      <c r="A24" s="29"/>
      <c r="B24" s="29"/>
      <c r="C24" s="29"/>
      <c r="D24" s="29"/>
      <c r="E24" s="29"/>
      <c r="F24" s="29"/>
      <c r="G24" s="29"/>
      <c r="H24" s="29"/>
      <c r="I24" s="29"/>
      <c r="J24" s="29"/>
      <c r="K24" s="29"/>
    </row>
    <row r="25">
      <c r="A25" s="29"/>
      <c r="B25" s="29"/>
      <c r="C25" s="29"/>
      <c r="D25" s="29"/>
      <c r="E25" s="29"/>
      <c r="F25" s="29"/>
      <c r="G25" s="29"/>
      <c r="H25" s="29"/>
      <c r="I25" s="29"/>
      <c r="J25" s="29"/>
      <c r="K25" s="29"/>
    </row>
    <row r="26">
      <c r="A26" s="29"/>
      <c r="B26" s="29"/>
      <c r="C26" s="29"/>
      <c r="D26" s="29"/>
      <c r="E26" s="29"/>
      <c r="F26" s="29"/>
      <c r="G26" s="29"/>
      <c r="H26" s="29"/>
      <c r="I26" s="29"/>
      <c r="J26" s="29"/>
      <c r="K26" s="29"/>
    </row>
    <row r="27">
      <c r="A27" s="29"/>
      <c r="B27" s="29"/>
      <c r="C27" s="29"/>
      <c r="D27" s="29"/>
      <c r="E27" s="29"/>
      <c r="F27" s="29"/>
      <c r="G27" s="29"/>
      <c r="H27" s="29"/>
      <c r="I27" s="29"/>
      <c r="J27" s="29"/>
      <c r="K27" s="29"/>
    </row>
    <row r="28">
      <c r="A28" s="29"/>
      <c r="B28" s="29"/>
      <c r="C28" s="29"/>
      <c r="D28" s="29"/>
      <c r="E28" s="29"/>
      <c r="F28" s="29"/>
      <c r="G28" s="29"/>
      <c r="H28" s="29"/>
      <c r="I28" s="29"/>
      <c r="J28" s="29"/>
      <c r="K28" s="29"/>
    </row>
    <row r="29">
      <c r="A29" s="29"/>
      <c r="B29" s="29"/>
      <c r="C29" s="29"/>
      <c r="D29" s="29"/>
      <c r="E29" s="29"/>
      <c r="F29" s="29"/>
      <c r="G29" s="29"/>
      <c r="H29" s="29"/>
      <c r="I29" s="29"/>
      <c r="J29" s="29"/>
      <c r="K29" s="29"/>
    </row>
    <row r="30">
      <c r="A30" s="29"/>
      <c r="B30" s="29"/>
      <c r="C30" s="29"/>
      <c r="D30" s="29"/>
      <c r="E30" s="29"/>
      <c r="F30" s="29"/>
      <c r="G30" s="29"/>
      <c r="H30" s="29"/>
      <c r="I30" s="29"/>
      <c r="J30" s="29"/>
      <c r="K30" s="29"/>
    </row>
    <row r="31">
      <c r="A31" s="29"/>
      <c r="B31" s="29"/>
      <c r="C31" s="29"/>
      <c r="D31" s="29"/>
      <c r="E31" s="29"/>
      <c r="F31" s="29"/>
      <c r="G31" s="29"/>
      <c r="H31" s="29"/>
      <c r="I31" s="29"/>
      <c r="J31" s="29"/>
      <c r="K31" s="29"/>
    </row>
    <row r="32">
      <c r="A32" s="29"/>
      <c r="B32" s="29"/>
      <c r="C32" s="29"/>
      <c r="D32" s="29"/>
      <c r="E32" s="29"/>
      <c r="F32" s="29"/>
      <c r="G32" s="29"/>
      <c r="H32" s="29"/>
      <c r="I32" s="29"/>
      <c r="J32" s="29"/>
      <c r="K32" s="29"/>
    </row>
    <row r="33">
      <c r="A33" s="29"/>
      <c r="B33" s="29"/>
      <c r="C33" s="29"/>
      <c r="D33" s="29"/>
      <c r="E33" s="29"/>
      <c r="F33" s="29"/>
      <c r="G33" s="29"/>
      <c r="H33" s="29"/>
      <c r="I33" s="29"/>
      <c r="J33" s="29"/>
      <c r="K33" s="29"/>
    </row>
    <row r="34">
      <c r="A34" s="29"/>
      <c r="B34" s="29"/>
      <c r="C34" s="29"/>
      <c r="D34" s="29"/>
      <c r="E34" s="29"/>
      <c r="F34" s="29"/>
      <c r="G34" s="29"/>
      <c r="H34" s="29"/>
      <c r="I34" s="29"/>
      <c r="J34" s="29"/>
      <c r="K34" s="29"/>
    </row>
    <row r="35">
      <c r="A35" s="29"/>
      <c r="B35" s="29"/>
      <c r="C35" s="29"/>
      <c r="D35" s="29"/>
      <c r="E35" s="29"/>
      <c r="F35" s="29"/>
      <c r="G35" s="29"/>
      <c r="H35" s="29"/>
      <c r="I35" s="29"/>
      <c r="J35" s="29"/>
      <c r="K35" s="29"/>
    </row>
    <row r="36">
      <c r="A36" s="29"/>
      <c r="B36" s="29"/>
      <c r="C36" s="29"/>
      <c r="D36" s="29"/>
      <c r="E36" s="29"/>
      <c r="F36" s="29"/>
      <c r="G36" s="29"/>
      <c r="H36" s="29"/>
      <c r="I36" s="29"/>
      <c r="J36" s="29"/>
      <c r="K36" s="29"/>
    </row>
    <row r="37">
      <c r="A37" s="29"/>
      <c r="B37" s="29"/>
      <c r="C37" s="29"/>
      <c r="D37" s="29"/>
      <c r="E37" s="29"/>
      <c r="F37" s="29"/>
      <c r="G37" s="29"/>
      <c r="H37" s="29"/>
      <c r="I37" s="29"/>
      <c r="J37" s="29"/>
      <c r="K37" s="29"/>
    </row>
    <row r="38">
      <c r="A38" s="29"/>
      <c r="B38" s="29"/>
      <c r="C38" s="29"/>
      <c r="D38" s="29"/>
      <c r="E38" s="29"/>
      <c r="F38" s="29"/>
      <c r="G38" s="29"/>
      <c r="H38" s="29"/>
      <c r="I38" s="29"/>
      <c r="J38" s="29"/>
      <c r="K38" s="29"/>
    </row>
    <row r="39">
      <c r="A39" s="29"/>
      <c r="B39" s="29"/>
      <c r="C39" s="29"/>
      <c r="D39" s="29"/>
      <c r="E39" s="29"/>
      <c r="F39" s="29"/>
      <c r="G39" s="29"/>
      <c r="H39" s="29"/>
      <c r="I39" s="29"/>
      <c r="J39" s="29"/>
      <c r="K39" s="29"/>
    </row>
    <row r="40">
      <c r="A40" s="29"/>
      <c r="B40" s="29"/>
      <c r="C40" s="29"/>
      <c r="D40" s="29"/>
      <c r="E40" s="29"/>
      <c r="F40" s="29"/>
      <c r="G40" s="29"/>
      <c r="H40" s="29"/>
      <c r="I40" s="29"/>
      <c r="J40" s="29"/>
      <c r="K40" s="29"/>
    </row>
    <row r="41">
      <c r="A41" s="29"/>
      <c r="B41" s="29"/>
      <c r="C41" s="29"/>
      <c r="D41" s="29"/>
      <c r="E41" s="29"/>
      <c r="F41" s="29"/>
      <c r="G41" s="29"/>
      <c r="H41" s="29"/>
      <c r="I41" s="29"/>
      <c r="J41" s="29"/>
      <c r="K41" s="29"/>
    </row>
    <row r="42">
      <c r="A42" s="29"/>
      <c r="B42" s="29"/>
      <c r="C42" s="29"/>
      <c r="D42" s="29"/>
      <c r="E42" s="29"/>
      <c r="F42" s="29"/>
      <c r="G42" s="29"/>
      <c r="H42" s="29"/>
      <c r="I42" s="29"/>
      <c r="J42" s="29"/>
      <c r="K42" s="29"/>
    </row>
    <row r="43">
      <c r="A43" s="29"/>
      <c r="B43" s="29"/>
      <c r="C43" s="29"/>
      <c r="D43" s="29"/>
      <c r="E43" s="29"/>
      <c r="F43" s="29"/>
      <c r="G43" s="29"/>
      <c r="H43" s="29"/>
      <c r="I43" s="29"/>
      <c r="J43" s="29"/>
      <c r="K43" s="29"/>
    </row>
    <row r="44">
      <c r="A44" s="29"/>
      <c r="B44" s="29"/>
      <c r="C44" s="29"/>
      <c r="D44" s="29"/>
      <c r="E44" s="29"/>
      <c r="F44" s="29"/>
      <c r="G44" s="29"/>
      <c r="H44" s="29"/>
      <c r="I44" s="29"/>
      <c r="J44" s="29"/>
      <c r="K44" s="29"/>
    </row>
    <row r="45">
      <c r="A45" s="29"/>
      <c r="B45" s="29"/>
      <c r="C45" s="29"/>
      <c r="D45" s="29"/>
      <c r="E45" s="29"/>
      <c r="F45" s="29"/>
      <c r="G45" s="29"/>
      <c r="H45" s="29"/>
      <c r="I45" s="29"/>
      <c r="J45" s="29"/>
      <c r="K45" s="29"/>
    </row>
    <row r="46">
      <c r="A46" s="29"/>
      <c r="B46" s="29"/>
      <c r="C46" s="29"/>
      <c r="D46" s="29"/>
      <c r="E46" s="29"/>
      <c r="F46" s="29"/>
      <c r="G46" s="29"/>
      <c r="H46" s="29"/>
      <c r="I46" s="29"/>
      <c r="J46" s="29"/>
      <c r="K46" s="29"/>
    </row>
    <row r="47">
      <c r="A47" s="29"/>
      <c r="B47" s="29"/>
      <c r="C47" s="29"/>
      <c r="D47" s="29"/>
      <c r="E47" s="29"/>
      <c r="F47" s="29"/>
      <c r="G47" s="29"/>
      <c r="H47" s="29"/>
      <c r="I47" s="29"/>
      <c r="J47" s="29"/>
      <c r="K47" s="29"/>
    </row>
    <row r="48">
      <c r="A48" s="29"/>
      <c r="B48" s="29"/>
      <c r="C48" s="29"/>
      <c r="D48" s="29"/>
      <c r="E48" s="29"/>
      <c r="F48" s="29"/>
      <c r="G48" s="29"/>
      <c r="H48" s="29"/>
      <c r="I48" s="29"/>
      <c r="J48" s="29"/>
      <c r="K48" s="29"/>
    </row>
    <row r="49">
      <c r="A49" s="29"/>
      <c r="B49" s="29"/>
      <c r="C49" s="29"/>
      <c r="D49" s="29"/>
      <c r="E49" s="29"/>
      <c r="F49" s="29"/>
      <c r="G49" s="29"/>
      <c r="H49" s="29"/>
      <c r="I49" s="29"/>
      <c r="J49" s="29"/>
      <c r="K49" s="29"/>
    </row>
    <row r="50">
      <c r="A50" s="29"/>
      <c r="B50" s="29"/>
      <c r="C50" s="29"/>
      <c r="D50" s="29"/>
      <c r="E50" s="29"/>
      <c r="F50" s="29"/>
      <c r="G50" s="29"/>
      <c r="H50" s="29"/>
      <c r="I50" s="29"/>
      <c r="J50" s="29"/>
      <c r="K50" s="29"/>
    </row>
    <row r="51">
      <c r="A51" s="29"/>
      <c r="B51" s="29"/>
      <c r="C51" s="29"/>
      <c r="D51" s="29"/>
      <c r="E51" s="29"/>
      <c r="F51" s="29"/>
      <c r="G51" s="29"/>
      <c r="H51" s="29"/>
      <c r="I51" s="29"/>
      <c r="J51" s="29"/>
      <c r="K51" s="29"/>
    </row>
    <row r="52">
      <c r="A52" s="29"/>
      <c r="B52" s="29"/>
      <c r="C52" s="29"/>
      <c r="D52" s="29"/>
      <c r="E52" s="29"/>
      <c r="F52" s="29"/>
      <c r="G52" s="29"/>
      <c r="H52" s="29"/>
      <c r="I52" s="29"/>
      <c r="J52" s="29"/>
      <c r="K52" s="29"/>
    </row>
    <row r="53">
      <c r="A53" s="29"/>
      <c r="B53" s="29"/>
      <c r="C53" s="29"/>
      <c r="D53" s="29"/>
      <c r="E53" s="29"/>
      <c r="F53" s="29"/>
      <c r="G53" s="29"/>
      <c r="H53" s="29"/>
      <c r="I53" s="29"/>
      <c r="J53" s="29"/>
      <c r="K53" s="29"/>
    </row>
    <row r="54">
      <c r="A54" s="29"/>
      <c r="B54" s="29"/>
      <c r="C54" s="29"/>
      <c r="D54" s="29"/>
      <c r="E54" s="29"/>
      <c r="F54" s="29"/>
      <c r="G54" s="29"/>
      <c r="H54" s="29"/>
      <c r="I54" s="29"/>
      <c r="J54" s="29"/>
      <c r="K54" s="29"/>
    </row>
    <row r="55">
      <c r="A55" s="29"/>
      <c r="B55" s="29"/>
      <c r="C55" s="29"/>
      <c r="D55" s="29"/>
      <c r="E55" s="29"/>
      <c r="F55" s="29"/>
      <c r="G55" s="29"/>
      <c r="H55" s="29"/>
      <c r="I55" s="29"/>
      <c r="J55" s="29"/>
      <c r="K55" s="29"/>
    </row>
    <row r="56">
      <c r="A56" s="29"/>
      <c r="B56" s="29"/>
      <c r="C56" s="29"/>
      <c r="D56" s="29"/>
      <c r="E56" s="29"/>
      <c r="F56" s="29"/>
      <c r="G56" s="29"/>
      <c r="H56" s="29"/>
      <c r="I56" s="29"/>
      <c r="J56" s="29"/>
      <c r="K56" s="29"/>
    </row>
    <row r="57">
      <c r="A57" s="29"/>
      <c r="B57" s="29"/>
      <c r="C57" s="29"/>
      <c r="D57" s="29"/>
      <c r="E57" s="29"/>
      <c r="F57" s="29"/>
      <c r="G57" s="29"/>
      <c r="H57" s="29"/>
      <c r="I57" s="29"/>
      <c r="J57" s="29"/>
      <c r="K57" s="29"/>
    </row>
    <row r="58">
      <c r="A58" s="29"/>
      <c r="B58" s="29"/>
      <c r="C58" s="29"/>
      <c r="D58" s="29"/>
      <c r="E58" s="29"/>
      <c r="F58" s="29"/>
      <c r="G58" s="29"/>
      <c r="H58" s="29"/>
      <c r="I58" s="29"/>
      <c r="J58" s="29"/>
      <c r="K58" s="29"/>
    </row>
    <row r="59">
      <c r="A59" s="29"/>
      <c r="B59" s="29"/>
      <c r="C59" s="29"/>
      <c r="D59" s="29"/>
      <c r="E59" s="29"/>
      <c r="F59" s="29"/>
      <c r="G59" s="29"/>
      <c r="H59" s="29"/>
      <c r="I59" s="29"/>
      <c r="J59" s="29"/>
      <c r="K59" s="29"/>
    </row>
    <row r="60">
      <c r="A60" s="29"/>
      <c r="B60" s="29"/>
      <c r="C60" s="29"/>
      <c r="D60" s="29"/>
      <c r="E60" s="29"/>
      <c r="F60" s="29"/>
      <c r="G60" s="29"/>
      <c r="H60" s="29"/>
      <c r="I60" s="29"/>
      <c r="J60" s="29"/>
      <c r="K60" s="29"/>
    </row>
    <row r="61">
      <c r="A61" s="29"/>
      <c r="B61" s="29"/>
      <c r="C61" s="29"/>
      <c r="D61" s="29"/>
      <c r="E61" s="29"/>
      <c r="F61" s="29"/>
      <c r="G61" s="29"/>
      <c r="H61" s="29"/>
      <c r="I61" s="29"/>
      <c r="J61" s="29"/>
      <c r="K61" s="29"/>
    </row>
    <row r="62">
      <c r="A62" s="29"/>
      <c r="B62" s="29"/>
      <c r="C62" s="29"/>
      <c r="D62" s="29"/>
      <c r="E62" s="29"/>
      <c r="F62" s="29"/>
      <c r="G62" s="29"/>
      <c r="H62" s="29"/>
      <c r="I62" s="29"/>
      <c r="J62" s="29"/>
      <c r="K62" s="29"/>
    </row>
    <row r="63">
      <c r="A63" s="29"/>
      <c r="B63" s="29"/>
      <c r="C63" s="29"/>
      <c r="D63" s="29"/>
      <c r="E63" s="29"/>
      <c r="F63" s="29"/>
      <c r="G63" s="29"/>
      <c r="H63" s="29"/>
      <c r="I63" s="29"/>
      <c r="J63" s="29"/>
      <c r="K63" s="29"/>
    </row>
    <row r="64">
      <c r="A64" s="29"/>
      <c r="B64" s="29"/>
      <c r="C64" s="29"/>
      <c r="D64" s="29"/>
      <c r="E64" s="29"/>
      <c r="F64" s="29"/>
      <c r="G64" s="29"/>
      <c r="H64" s="29"/>
      <c r="I64" s="29"/>
      <c r="J64" s="29"/>
      <c r="K64" s="29"/>
    </row>
    <row r="65">
      <c r="A65" s="29"/>
      <c r="B65" s="29"/>
      <c r="C65" s="29"/>
      <c r="D65" s="29"/>
      <c r="E65" s="29"/>
      <c r="F65" s="29"/>
      <c r="G65" s="29"/>
      <c r="H65" s="29"/>
      <c r="I65" s="29"/>
      <c r="J65" s="29"/>
      <c r="K65" s="29"/>
    </row>
    <row r="66">
      <c r="A66" s="29"/>
      <c r="B66" s="29"/>
      <c r="C66" s="29"/>
      <c r="D66" s="29"/>
      <c r="E66" s="29"/>
      <c r="F66" s="29"/>
      <c r="G66" s="29"/>
      <c r="H66" s="29"/>
      <c r="I66" s="29"/>
      <c r="J66" s="29"/>
      <c r="K66" s="29"/>
    </row>
    <row r="67">
      <c r="A67" s="29"/>
      <c r="B67" s="29"/>
      <c r="C67" s="29"/>
      <c r="D67" s="29"/>
      <c r="E67" s="29"/>
      <c r="F67" s="29"/>
      <c r="G67" s="29"/>
      <c r="H67" s="29"/>
      <c r="I67" s="29"/>
      <c r="J67" s="29"/>
      <c r="K67" s="29"/>
    </row>
    <row r="68">
      <c r="A68" s="29"/>
      <c r="B68" s="29"/>
      <c r="C68" s="29"/>
      <c r="D68" s="29"/>
      <c r="E68" s="29"/>
      <c r="F68" s="29"/>
      <c r="G68" s="29"/>
      <c r="H68" s="29"/>
      <c r="I68" s="29"/>
      <c r="J68" s="29"/>
      <c r="K68" s="29"/>
    </row>
    <row r="69">
      <c r="A69" s="29"/>
      <c r="B69" s="29"/>
      <c r="C69" s="29"/>
      <c r="D69" s="29"/>
      <c r="E69" s="29"/>
      <c r="F69" s="29"/>
      <c r="G69" s="29"/>
      <c r="H69" s="29"/>
      <c r="I69" s="29"/>
      <c r="J69" s="29"/>
      <c r="K69" s="29"/>
    </row>
    <row r="70">
      <c r="A70" s="29"/>
      <c r="B70" s="29"/>
      <c r="C70" s="29"/>
      <c r="D70" s="29"/>
      <c r="E70" s="29"/>
      <c r="F70" s="29"/>
      <c r="G70" s="29"/>
      <c r="H70" s="29"/>
      <c r="I70" s="29"/>
      <c r="J70" s="29"/>
      <c r="K70" s="29"/>
    </row>
    <row r="71">
      <c r="A71" s="29"/>
      <c r="B71" s="29"/>
      <c r="C71" s="29"/>
      <c r="D71" s="29"/>
      <c r="E71" s="29"/>
      <c r="F71" s="29"/>
      <c r="G71" s="29"/>
      <c r="H71" s="29"/>
      <c r="I71" s="29"/>
      <c r="J71" s="29"/>
      <c r="K71" s="29"/>
    </row>
    <row r="72">
      <c r="A72" s="29"/>
      <c r="B72" s="29"/>
      <c r="C72" s="29"/>
      <c r="D72" s="29"/>
      <c r="E72" s="29"/>
      <c r="F72" s="29"/>
      <c r="G72" s="29"/>
      <c r="H72" s="29"/>
      <c r="I72" s="29"/>
      <c r="J72" s="29"/>
      <c r="K72" s="29"/>
    </row>
    <row r="73">
      <c r="A73" s="29"/>
      <c r="B73" s="29"/>
      <c r="C73" s="29"/>
      <c r="D73" s="29"/>
      <c r="E73" s="29"/>
      <c r="F73" s="29"/>
      <c r="G73" s="29"/>
      <c r="H73" s="29"/>
      <c r="I73" s="29"/>
      <c r="J73" s="29"/>
      <c r="K73" s="29"/>
    </row>
    <row r="74">
      <c r="A74" s="29"/>
      <c r="B74" s="29"/>
      <c r="C74" s="29"/>
      <c r="D74" s="29"/>
      <c r="E74" s="29"/>
      <c r="F74" s="29"/>
      <c r="G74" s="29"/>
      <c r="H74" s="29"/>
      <c r="I74" s="29"/>
      <c r="J74" s="29"/>
      <c r="K74" s="29"/>
    </row>
    <row r="75">
      <c r="A75" s="29"/>
      <c r="B75" s="29"/>
      <c r="C75" s="29"/>
      <c r="D75" s="29"/>
      <c r="E75" s="29"/>
      <c r="F75" s="29"/>
      <c r="G75" s="29"/>
      <c r="H75" s="29"/>
      <c r="I75" s="29"/>
      <c r="J75" s="29"/>
      <c r="K75" s="29"/>
    </row>
    <row r="76">
      <c r="A76" s="29"/>
      <c r="B76" s="29"/>
      <c r="C76" s="29"/>
      <c r="D76" s="29"/>
      <c r="E76" s="29"/>
      <c r="F76" s="29"/>
      <c r="G76" s="29"/>
      <c r="H76" s="29"/>
      <c r="I76" s="29"/>
      <c r="J76" s="29"/>
      <c r="K76" s="29"/>
    </row>
    <row r="77">
      <c r="A77" s="29"/>
      <c r="B77" s="29"/>
      <c r="C77" s="29"/>
      <c r="D77" s="29"/>
      <c r="E77" s="29"/>
      <c r="F77" s="29"/>
      <c r="G77" s="29"/>
      <c r="H77" s="29"/>
      <c r="I77" s="29"/>
      <c r="J77" s="29"/>
      <c r="K77" s="29"/>
    </row>
    <row r="78">
      <c r="A78" s="29"/>
      <c r="B78" s="29"/>
      <c r="C78" s="29"/>
      <c r="D78" s="29"/>
      <c r="E78" s="29"/>
      <c r="F78" s="29"/>
      <c r="G78" s="29"/>
      <c r="H78" s="29"/>
      <c r="I78" s="29"/>
      <c r="J78" s="29"/>
      <c r="K78" s="29"/>
    </row>
    <row r="79">
      <c r="A79" s="29"/>
      <c r="B79" s="29"/>
      <c r="C79" s="29"/>
      <c r="D79" s="29"/>
      <c r="E79" s="29"/>
      <c r="F79" s="29"/>
      <c r="G79" s="29"/>
      <c r="H79" s="29"/>
      <c r="I79" s="29"/>
      <c r="J79" s="29"/>
      <c r="K79" s="29"/>
    </row>
    <row r="80">
      <c r="A80" s="29"/>
      <c r="B80" s="29"/>
      <c r="C80" s="29"/>
      <c r="D80" s="29"/>
      <c r="E80" s="29"/>
      <c r="F80" s="29"/>
      <c r="G80" s="29"/>
      <c r="H80" s="29"/>
      <c r="I80" s="29"/>
      <c r="J80" s="29"/>
      <c r="K80" s="29"/>
    </row>
    <row r="81">
      <c r="A81" s="29"/>
      <c r="B81" s="29"/>
      <c r="C81" s="29"/>
      <c r="D81" s="29"/>
      <c r="E81" s="29"/>
      <c r="F81" s="29"/>
      <c r="G81" s="29"/>
      <c r="H81" s="29"/>
      <c r="I81" s="29"/>
      <c r="J81" s="29"/>
      <c r="K81" s="29"/>
    </row>
    <row r="82">
      <c r="A82" s="29"/>
      <c r="B82" s="29"/>
      <c r="C82" s="29"/>
      <c r="D82" s="29"/>
      <c r="E82" s="29"/>
      <c r="F82" s="29"/>
      <c r="G82" s="29"/>
      <c r="H82" s="29"/>
      <c r="I82" s="29"/>
      <c r="J82" s="29"/>
      <c r="K82" s="29"/>
    </row>
    <row r="83">
      <c r="A83" s="29"/>
      <c r="B83" s="29"/>
      <c r="C83" s="29"/>
      <c r="D83" s="29"/>
      <c r="E83" s="29"/>
      <c r="F83" s="29"/>
      <c r="G83" s="29"/>
      <c r="H83" s="29"/>
      <c r="I83" s="29"/>
      <c r="J83" s="29"/>
      <c r="K83" s="29"/>
    </row>
    <row r="84">
      <c r="A84" s="29"/>
      <c r="B84" s="29"/>
      <c r="C84" s="29"/>
      <c r="D84" s="29"/>
      <c r="E84" s="29"/>
      <c r="F84" s="29"/>
      <c r="G84" s="29"/>
      <c r="H84" s="29"/>
      <c r="I84" s="29"/>
      <c r="J84" s="29"/>
      <c r="K84" s="29"/>
    </row>
    <row r="85">
      <c r="A85" s="29"/>
      <c r="B85" s="29"/>
      <c r="C85" s="29"/>
      <c r="D85" s="29"/>
      <c r="E85" s="29"/>
      <c r="F85" s="29"/>
      <c r="G85" s="29"/>
      <c r="H85" s="29"/>
      <c r="I85" s="29"/>
      <c r="J85" s="29"/>
      <c r="K85" s="29"/>
    </row>
    <row r="86">
      <c r="A86" s="29"/>
      <c r="B86" s="29"/>
      <c r="C86" s="29"/>
      <c r="D86" s="29"/>
      <c r="E86" s="29"/>
      <c r="F86" s="29"/>
      <c r="G86" s="29"/>
      <c r="H86" s="29"/>
      <c r="I86" s="29"/>
      <c r="J86" s="29"/>
      <c r="K86" s="29"/>
    </row>
    <row r="87">
      <c r="A87" s="29"/>
      <c r="B87" s="29"/>
      <c r="C87" s="29"/>
      <c r="D87" s="29"/>
      <c r="E87" s="29"/>
      <c r="F87" s="29"/>
      <c r="G87" s="29"/>
      <c r="H87" s="29"/>
      <c r="I87" s="29"/>
      <c r="J87" s="29"/>
      <c r="K87" s="29"/>
    </row>
    <row r="88">
      <c r="A88" s="29"/>
      <c r="B88" s="29"/>
      <c r="C88" s="29"/>
      <c r="D88" s="29"/>
      <c r="E88" s="29"/>
      <c r="F88" s="29"/>
      <c r="G88" s="29"/>
      <c r="H88" s="29"/>
      <c r="I88" s="29"/>
      <c r="J88" s="29"/>
      <c r="K88" s="29"/>
    </row>
    <row r="89">
      <c r="A89" s="29"/>
      <c r="B89" s="29"/>
      <c r="C89" s="29"/>
      <c r="D89" s="29"/>
      <c r="E89" s="29"/>
      <c r="F89" s="29"/>
      <c r="G89" s="29"/>
      <c r="H89" s="29"/>
      <c r="I89" s="29"/>
      <c r="J89" s="29"/>
      <c r="K89" s="29"/>
    </row>
    <row r="90">
      <c r="A90" s="29"/>
      <c r="B90" s="29"/>
      <c r="C90" s="29"/>
      <c r="D90" s="29"/>
      <c r="E90" s="29"/>
      <c r="F90" s="29"/>
      <c r="G90" s="29"/>
      <c r="H90" s="29"/>
      <c r="I90" s="29"/>
      <c r="J90" s="29"/>
      <c r="K90" s="29"/>
    </row>
    <row r="91">
      <c r="A91" s="29"/>
      <c r="B91" s="29"/>
      <c r="C91" s="29"/>
      <c r="D91" s="29"/>
      <c r="E91" s="29"/>
      <c r="F91" s="29"/>
      <c r="G91" s="29"/>
      <c r="H91" s="29"/>
      <c r="I91" s="29"/>
      <c r="J91" s="29"/>
      <c r="K91" s="29"/>
    </row>
    <row r="92">
      <c r="A92" s="29"/>
      <c r="B92" s="29"/>
      <c r="C92" s="29"/>
      <c r="D92" s="29"/>
      <c r="E92" s="29"/>
      <c r="F92" s="29"/>
      <c r="G92" s="29"/>
      <c r="H92" s="29"/>
      <c r="I92" s="29"/>
      <c r="J92" s="29"/>
      <c r="K92" s="29"/>
    </row>
    <row r="93">
      <c r="A93" s="29"/>
      <c r="B93" s="29"/>
      <c r="C93" s="29"/>
      <c r="D93" s="29"/>
      <c r="E93" s="29"/>
      <c r="F93" s="29"/>
      <c r="G93" s="29"/>
      <c r="H93" s="29"/>
      <c r="I93" s="29"/>
      <c r="J93" s="29"/>
      <c r="K93" s="29"/>
    </row>
    <row r="94">
      <c r="A94" s="29"/>
      <c r="B94" s="29"/>
      <c r="C94" s="29"/>
      <c r="D94" s="29"/>
      <c r="E94" s="29"/>
      <c r="F94" s="29"/>
      <c r="G94" s="29"/>
      <c r="H94" s="29"/>
      <c r="I94" s="29"/>
      <c r="J94" s="29"/>
      <c r="K94" s="29"/>
    </row>
    <row r="95">
      <c r="A95" s="29"/>
      <c r="B95" s="29"/>
      <c r="C95" s="29"/>
      <c r="D95" s="29"/>
      <c r="E95" s="29"/>
      <c r="F95" s="29"/>
      <c r="G95" s="29"/>
      <c r="H95" s="29"/>
      <c r="I95" s="29"/>
      <c r="J95" s="29"/>
      <c r="K95" s="29"/>
    </row>
    <row r="96">
      <c r="A96" s="29"/>
      <c r="B96" s="29"/>
      <c r="C96" s="29"/>
      <c r="D96" s="29"/>
      <c r="E96" s="29"/>
      <c r="F96" s="29"/>
      <c r="G96" s="29"/>
      <c r="H96" s="29"/>
      <c r="I96" s="29"/>
      <c r="J96" s="29"/>
      <c r="K96" s="29"/>
    </row>
    <row r="97">
      <c r="A97" s="29"/>
      <c r="B97" s="29"/>
      <c r="C97" s="29"/>
      <c r="D97" s="29"/>
      <c r="E97" s="29"/>
      <c r="F97" s="29"/>
      <c r="G97" s="29"/>
      <c r="H97" s="29"/>
      <c r="I97" s="29"/>
      <c r="J97" s="29"/>
      <c r="K97" s="29"/>
    </row>
    <row r="98">
      <c r="A98" s="29"/>
      <c r="B98" s="29"/>
      <c r="C98" s="29"/>
      <c r="D98" s="29"/>
      <c r="E98" s="29"/>
      <c r="F98" s="29"/>
      <c r="G98" s="29"/>
      <c r="H98" s="29"/>
      <c r="I98" s="29"/>
      <c r="J98" s="29"/>
      <c r="K98" s="29"/>
    </row>
    <row r="99">
      <c r="A99" s="29"/>
      <c r="B99" s="29"/>
      <c r="C99" s="29"/>
      <c r="D99" s="29"/>
      <c r="E99" s="29"/>
      <c r="F99" s="29"/>
      <c r="G99" s="29"/>
      <c r="H99" s="29"/>
      <c r="I99" s="29"/>
      <c r="J99" s="29"/>
      <c r="K99" s="29"/>
    </row>
    <row r="100">
      <c r="A100" s="29"/>
      <c r="B100" s="29"/>
      <c r="C100" s="29"/>
      <c r="D100" s="29"/>
      <c r="E100" s="29"/>
      <c r="F100" s="29"/>
      <c r="G100" s="29"/>
      <c r="H100" s="29"/>
      <c r="I100" s="29"/>
      <c r="J100" s="29"/>
      <c r="K100" s="29"/>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3" width="15.86"/>
    <col customWidth="1" min="4" max="9" width="15.14"/>
    <col customWidth="1" min="10" max="10" width="8.71"/>
    <col customWidth="1" min="11" max="11" width="10.14"/>
    <col customWidth="1" min="12" max="12" width="14.14"/>
    <col customWidth="1" min="13" max="13" width="8.71"/>
  </cols>
  <sheetData>
    <row r="1" ht="14.25" customHeight="1">
      <c r="A1" s="18" t="s">
        <v>37</v>
      </c>
      <c r="B1" s="19"/>
      <c r="C1" s="19"/>
      <c r="D1" s="19"/>
      <c r="E1" s="19"/>
      <c r="F1" s="19"/>
      <c r="G1" s="19"/>
      <c r="H1" s="19"/>
      <c r="I1" s="20"/>
    </row>
    <row r="2" ht="14.25" customHeight="1">
      <c r="A2" s="5" t="s">
        <v>1</v>
      </c>
      <c r="B2" s="6" t="s">
        <v>3</v>
      </c>
      <c r="C2" s="6" t="s">
        <v>4</v>
      </c>
      <c r="D2" s="6" t="s">
        <v>5</v>
      </c>
      <c r="E2" s="6" t="s">
        <v>6</v>
      </c>
      <c r="F2" s="6" t="s">
        <v>7</v>
      </c>
      <c r="G2" s="6" t="s">
        <v>8</v>
      </c>
      <c r="H2" s="6" t="s">
        <v>9</v>
      </c>
      <c r="I2" s="6" t="s">
        <v>10</v>
      </c>
    </row>
    <row r="3" ht="14.25" customHeight="1">
      <c r="A3" s="5" t="s">
        <v>12</v>
      </c>
      <c r="B3" s="25">
        <v>139430.01312</v>
      </c>
      <c r="C3" s="25">
        <v>148074.67393344</v>
      </c>
      <c r="D3" s="25">
        <v>163178.2906746509</v>
      </c>
      <c r="E3" s="25">
        <v>182759.68555560903</v>
      </c>
      <c r="F3" s="25">
        <v>204690.84782228214</v>
      </c>
      <c r="G3" s="25">
        <v>229253.74956095603</v>
      </c>
      <c r="H3" s="25">
        <v>256764.19950827077</v>
      </c>
      <c r="I3" s="25">
        <v>287575.9034492633</v>
      </c>
    </row>
    <row r="4" ht="14.25" customHeight="1">
      <c r="A4" s="59" t="s">
        <v>152</v>
      </c>
      <c r="B4" s="60">
        <v>127182.28417000001</v>
      </c>
      <c r="C4" s="60">
        <v>132362.26963300005</v>
      </c>
      <c r="D4" s="60">
        <v>142867.819655</v>
      </c>
      <c r="E4" s="60">
        <v>158403.94360300002</v>
      </c>
      <c r="F4" s="60">
        <v>176457.35561</v>
      </c>
      <c r="G4" s="60">
        <v>197700.586976</v>
      </c>
      <c r="H4" s="60">
        <v>221622.06979999997</v>
      </c>
      <c r="I4" s="60">
        <v>248365.71389999997</v>
      </c>
    </row>
    <row r="5" ht="14.25" customHeight="1">
      <c r="A5" s="59" t="s">
        <v>153</v>
      </c>
      <c r="B5" s="61" t="str">
        <f t="shared" ref="B5:I5" si="1">B3-B4</f>
        <v>12247.73</v>
      </c>
      <c r="C5" s="61" t="str">
        <f t="shared" si="1"/>
        <v>15712.40</v>
      </c>
      <c r="D5" s="61" t="str">
        <f t="shared" si="1"/>
        <v>20310.47</v>
      </c>
      <c r="E5" s="61" t="str">
        <f t="shared" si="1"/>
        <v>24355.74</v>
      </c>
      <c r="F5" s="61" t="str">
        <f t="shared" si="1"/>
        <v>28233.49</v>
      </c>
      <c r="G5" s="61" t="str">
        <f t="shared" si="1"/>
        <v>31553.16</v>
      </c>
      <c r="H5" s="61" t="str">
        <f t="shared" si="1"/>
        <v>35142.13</v>
      </c>
      <c r="I5" s="61" t="str">
        <f t="shared" si="1"/>
        <v>39210.19</v>
      </c>
      <c r="J5" s="33"/>
      <c r="K5" s="33"/>
      <c r="L5" s="33"/>
      <c r="M5" s="33"/>
    </row>
    <row r="6" ht="14.25" customHeight="1">
      <c r="A6" s="59" t="s">
        <v>154</v>
      </c>
      <c r="B6" s="60" t="str">
        <f t="shared" ref="B6:I6" si="2">B5*0.3494</f>
        <v>4279.356495</v>
      </c>
      <c r="C6" s="60" t="str">
        <f t="shared" si="2"/>
        <v>5489.914063</v>
      </c>
      <c r="D6" s="60" t="str">
        <f t="shared" si="2"/>
        <v>7096.478574</v>
      </c>
      <c r="E6" s="60" t="str">
        <f t="shared" si="2"/>
        <v>8509.896238</v>
      </c>
      <c r="F6" s="60" t="str">
        <f t="shared" si="2"/>
        <v>9864.782179</v>
      </c>
      <c r="G6" s="60" t="str">
        <f t="shared" si="2"/>
        <v>11024.67501</v>
      </c>
      <c r="H6" s="60" t="str">
        <f t="shared" si="2"/>
        <v>12278.66012</v>
      </c>
      <c r="I6" s="60" t="str">
        <f t="shared" si="2"/>
        <v>13700.04023</v>
      </c>
      <c r="J6" s="33"/>
      <c r="K6" s="33"/>
      <c r="L6" s="33"/>
      <c r="M6" s="33"/>
    </row>
    <row r="7" ht="14.25" customHeight="1">
      <c r="A7" s="59" t="s">
        <v>155</v>
      </c>
      <c r="B7" s="61" t="str">
        <f t="shared" ref="B7:I7" si="3">B5-B6</f>
        <v>7968.37</v>
      </c>
      <c r="C7" s="61" t="str">
        <f t="shared" si="3"/>
        <v>10222.49</v>
      </c>
      <c r="D7" s="61" t="str">
        <f t="shared" si="3"/>
        <v>13213.99</v>
      </c>
      <c r="E7" s="61" t="str">
        <f t="shared" si="3"/>
        <v>15845.85</v>
      </c>
      <c r="F7" s="61" t="str">
        <f t="shared" si="3"/>
        <v>18368.71</v>
      </c>
      <c r="G7" s="61" t="str">
        <f t="shared" si="3"/>
        <v>20528.49</v>
      </c>
      <c r="H7" s="61" t="str">
        <f t="shared" si="3"/>
        <v>22863.47</v>
      </c>
      <c r="I7" s="61" t="str">
        <f t="shared" si="3"/>
        <v>25510.15</v>
      </c>
      <c r="J7" s="33"/>
      <c r="K7" s="62" t="s">
        <v>145</v>
      </c>
      <c r="L7" s="63" t="str">
        <f>10.63%</f>
        <v>10.63%</v>
      </c>
      <c r="M7" s="64"/>
    </row>
    <row r="8" ht="14.25" customHeight="1">
      <c r="A8" s="59" t="s">
        <v>46</v>
      </c>
      <c r="B8" s="60">
        <v>-361.0830997005121</v>
      </c>
      <c r="C8" s="60">
        <v>-297.6321537959436</v>
      </c>
      <c r="D8" s="60">
        <v>2294.7511133038197</v>
      </c>
      <c r="E8" s="60">
        <v>3174.1755419510355</v>
      </c>
      <c r="F8" s="60">
        <v>3721.214861345161</v>
      </c>
      <c r="G8" s="60">
        <v>4333.89889906658</v>
      </c>
      <c r="H8" s="60">
        <v>5020.105021314569</v>
      </c>
      <c r="I8" s="60">
        <v>5788.655878232321</v>
      </c>
      <c r="J8" s="33"/>
      <c r="K8" s="62" t="s">
        <v>156</v>
      </c>
      <c r="L8" s="62">
        <v>209933.15999999997</v>
      </c>
      <c r="M8" s="33"/>
    </row>
    <row r="9" ht="14.25" customHeight="1">
      <c r="A9" s="5" t="s">
        <v>157</v>
      </c>
      <c r="B9" s="60">
        <v>-777.473280000002</v>
      </c>
      <c r="C9" s="60">
        <v>1960.2692966400027</v>
      </c>
      <c r="D9" s="60">
        <v>3424.906633697283</v>
      </c>
      <c r="E9" s="60">
        <v>4440.29071804048</v>
      </c>
      <c r="F9" s="60">
        <v>4973.125604205343</v>
      </c>
      <c r="G9" s="60">
        <v>5569.900676709978</v>
      </c>
      <c r="H9" s="60">
        <v>6238.288757915179</v>
      </c>
      <c r="I9" s="60">
        <v>6986.883408865004</v>
      </c>
    </row>
    <row r="10" ht="14.25" customHeight="1"/>
    <row r="11" ht="14.25" customHeight="1">
      <c r="A11" s="5" t="s">
        <v>158</v>
      </c>
      <c r="B11" s="61" t="str">
        <f t="shared" ref="B11:I11" si="4">B7-B8-B9</f>
        <v>9106.93</v>
      </c>
      <c r="C11" s="61" t="str">
        <f t="shared" si="4"/>
        <v>8559.85</v>
      </c>
      <c r="D11" s="61" t="str">
        <f t="shared" si="4"/>
        <v>7494.33</v>
      </c>
      <c r="E11" s="61" t="str">
        <f t="shared" si="4"/>
        <v>8231.38</v>
      </c>
      <c r="F11" s="61" t="str">
        <f t="shared" si="4"/>
        <v>9674.37</v>
      </c>
      <c r="G11" s="61" t="str">
        <f t="shared" si="4"/>
        <v>10624.69</v>
      </c>
      <c r="H11" s="61" t="str">
        <f t="shared" si="4"/>
        <v>11605.08</v>
      </c>
      <c r="I11" s="61" t="str">
        <f t="shared" si="4"/>
        <v>12734.61</v>
      </c>
    </row>
    <row r="12" ht="14.25" customHeight="1">
      <c r="A12" s="5" t="s">
        <v>159</v>
      </c>
      <c r="B12" s="60" t="str">
        <f>1/(1+L7)</f>
        <v>0.9039139474</v>
      </c>
      <c r="C12" s="60" t="str">
        <f>1/(1+L7)^2</f>
        <v>0.8170604243</v>
      </c>
      <c r="D12" s="60" t="str">
        <f>1/(1+L7)^3</f>
        <v>0.7385523134</v>
      </c>
      <c r="E12" s="60" t="str">
        <f>1/(1+L7)^4</f>
        <v>0.6675877369</v>
      </c>
      <c r="F12" s="60" t="str">
        <f>1/(1+L7)^5</f>
        <v>0.6034418665</v>
      </c>
      <c r="G12" s="60" t="str">
        <f>1/(1+L7)^6</f>
        <v>0.5454595196</v>
      </c>
      <c r="H12" s="60" t="str">
        <f>1/(1+L7)^7</f>
        <v>0.4930484675</v>
      </c>
      <c r="I12" s="60" t="str">
        <f>1/(1+L7)^8</f>
        <v>0.4456733865</v>
      </c>
    </row>
    <row r="13" ht="14.25" customHeight="1">
      <c r="A13" s="5" t="s">
        <v>160</v>
      </c>
      <c r="B13" s="60" t="str">
        <f t="shared" ref="B13:I13" si="5">B11*B12</f>
        <v>8231.879991</v>
      </c>
      <c r="C13" s="60" t="str">
        <f t="shared" si="5"/>
        <v>6993.917202</v>
      </c>
      <c r="D13" s="60" t="str">
        <f t="shared" si="5"/>
        <v>5534.958229</v>
      </c>
      <c r="E13" s="60" t="str">
        <f t="shared" si="5"/>
        <v>5495.167982</v>
      </c>
      <c r="F13" s="60" t="str">
        <f t="shared" si="5"/>
        <v>5837.919629</v>
      </c>
      <c r="G13" s="60" t="str">
        <f t="shared" si="5"/>
        <v>5795.337213</v>
      </c>
      <c r="H13" s="60" t="str">
        <f t="shared" si="5"/>
        <v>5721.864843</v>
      </c>
      <c r="I13" s="60" t="str">
        <f t="shared" si="5"/>
        <v>5675.47678</v>
      </c>
    </row>
    <row r="14" ht="14.25" customHeight="1">
      <c r="A14" s="5" t="s">
        <v>161</v>
      </c>
      <c r="B14" s="60" t="str">
        <f>(I11*(1+0.065))/(L7-0.065)</f>
        <v>328386.4331</v>
      </c>
      <c r="K14" s="36" t="s">
        <v>162</v>
      </c>
    </row>
    <row r="15" ht="14.25" customHeight="1">
      <c r="A15" s="5" t="s">
        <v>163</v>
      </c>
      <c r="B15" s="60" t="str">
        <f>SUM(B13:I13)+B14</f>
        <v>377672.9549</v>
      </c>
      <c r="K15" s="36" t="s">
        <v>164</v>
      </c>
    </row>
    <row r="16" ht="14.25" customHeight="1">
      <c r="A16" s="5" t="s">
        <v>165</v>
      </c>
      <c r="B16" s="60" t="str">
        <f>B15-L8</f>
        <v>167739.7949</v>
      </c>
    </row>
    <row r="17" ht="14.25" customHeight="1">
      <c r="A17" s="5" t="s">
        <v>166</v>
      </c>
      <c r="B17" s="60" t="str">
        <f>14027.29/100</f>
        <v>140.2729</v>
      </c>
    </row>
    <row r="18" ht="14.25" customHeight="1">
      <c r="A18" s="5" t="s">
        <v>167</v>
      </c>
      <c r="B18" s="60" t="str">
        <f>B16/B17</f>
        <v>1195.810416</v>
      </c>
      <c r="E18" s="5" t="s">
        <v>168</v>
      </c>
      <c r="F18" s="60">
        <v>838.35</v>
      </c>
    </row>
    <row r="19" ht="14.25" customHeight="1"/>
    <row r="20" ht="14.25" customHeight="1">
      <c r="E20" s="65" t="s">
        <v>169</v>
      </c>
      <c r="F20" s="66"/>
      <c r="G20" s="66"/>
      <c r="H20" s="66"/>
      <c r="I20" s="66"/>
      <c r="J20" s="66"/>
    </row>
    <row r="21" ht="14.25" customHeight="1">
      <c r="E21" s="65" t="s">
        <v>170</v>
      </c>
      <c r="F21" s="66"/>
      <c r="G21" s="66"/>
      <c r="H21" s="66"/>
      <c r="I21" s="66"/>
      <c r="J21" s="6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1">
    <mergeCell ref="A1:I1"/>
  </mergeCells>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8</vt:i4>
      </vt:variant>
    </vt:vector>
  </HeadingPairs>
  <TitlesOfParts>
    <vt:vector baseType="lpstr" size="8">
      <vt:lpstr>Sales Projections</vt:lpstr>
      <vt:lpstr>Net Investment Projections</vt:lpstr>
      <vt:lpstr>Operating Costs</vt:lpstr>
      <vt:lpstr>Changes in Working Capital</vt:lpstr>
      <vt:lpstr>NIFTY 50</vt:lpstr>
      <vt:lpstr>L&amp;T</vt:lpstr>
      <vt:lpstr>WACC</vt:lpstr>
      <vt:lpstr>Free Cash Flow Projection</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2020-05-19T09:59:29Z</dcterms:created>
  <dc:creator>Arjit</dc:creator>
  <cp:lastModifiedBy>Arjit</cp:lastModifiedBy>
  <dcterms:modified xsi:type="dcterms:W3CDTF">2020-05-20T17:13:45Z</dcterms:modified>
</cp:coreProperties>
</file>