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a science\excel\excel projects\"/>
    </mc:Choice>
  </mc:AlternateContent>
  <xr:revisionPtr revIDLastSave="0" documentId="8_{AAAC58BD-E815-4299-A39A-59A81D9175F3}" xr6:coauthVersionLast="47" xr6:coauthVersionMax="47" xr10:uidLastSave="{00000000-0000-0000-0000-000000000000}"/>
  <bookViews>
    <workbookView xWindow="1509" yWindow="1509" windowWidth="16457" windowHeight="9454" xr2:uid="{00000000-000D-0000-FFFF-FFFF00000000}"/>
  </bookViews>
  <sheets>
    <sheet name="Outline _expense _canada" sheetId="5" r:id="rId1"/>
    <sheet name="Sept Intake_HD" sheetId="1" r:id="rId2"/>
    <sheet name="sept_intake _online _canada" sheetId="2" r:id="rId3"/>
    <sheet name="Sept Intake_Online_i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3" l="1"/>
  <c r="E40" i="3"/>
  <c r="E41" i="3"/>
  <c r="E42" i="3"/>
  <c r="E38" i="3"/>
  <c r="C10" i="3"/>
  <c r="C9" i="3"/>
  <c r="C8" i="3"/>
  <c r="D11" i="3"/>
  <c r="L6" i="3" s="1"/>
  <c r="M6" i="3" s="1"/>
  <c r="D42" i="3"/>
  <c r="D41" i="3"/>
  <c r="D40" i="3"/>
  <c r="D39" i="3"/>
  <c r="D38" i="3"/>
  <c r="D31" i="3"/>
  <c r="K25" i="3"/>
  <c r="K24" i="3"/>
  <c r="K23" i="3"/>
  <c r="K22" i="3"/>
  <c r="K21" i="3"/>
  <c r="K20" i="3"/>
  <c r="K19" i="3"/>
  <c r="K18" i="3"/>
  <c r="J18" i="3"/>
  <c r="K17" i="3"/>
  <c r="K16" i="3"/>
  <c r="K15" i="3"/>
  <c r="K14" i="3"/>
  <c r="K13" i="3"/>
  <c r="K12" i="3"/>
  <c r="K11" i="3"/>
  <c r="K10" i="3"/>
  <c r="K9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M5" i="3"/>
  <c r="M4" i="3"/>
  <c r="M3" i="3"/>
  <c r="M2" i="3"/>
  <c r="N2" i="3" s="1"/>
  <c r="O2" i="3" s="1"/>
  <c r="K13" i="2"/>
  <c r="P5" i="1"/>
  <c r="D40" i="2"/>
  <c r="D39" i="2"/>
  <c r="D38" i="2"/>
  <c r="D37" i="2"/>
  <c r="D36" i="2"/>
  <c r="J18" i="2"/>
  <c r="J14" i="1"/>
  <c r="D29" i="2"/>
  <c r="K25" i="2"/>
  <c r="K24" i="2"/>
  <c r="K23" i="2"/>
  <c r="K22" i="2"/>
  <c r="K21" i="2"/>
  <c r="K20" i="2"/>
  <c r="K19" i="2"/>
  <c r="K18" i="2"/>
  <c r="K17" i="2"/>
  <c r="K16" i="2"/>
  <c r="K15" i="2"/>
  <c r="K14" i="2"/>
  <c r="K12" i="2"/>
  <c r="K11" i="2"/>
  <c r="K10" i="2"/>
  <c r="K9" i="2"/>
  <c r="D9" i="2"/>
  <c r="M2" i="2" s="1"/>
  <c r="N2" i="2" s="1"/>
  <c r="O2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D29" i="1"/>
  <c r="L13" i="1"/>
  <c r="L18" i="1"/>
  <c r="L21" i="1"/>
  <c r="L19" i="1"/>
  <c r="L17" i="1"/>
  <c r="L5" i="1"/>
  <c r="L7" i="1"/>
  <c r="L8" i="1"/>
  <c r="L3" i="1"/>
  <c r="M3" i="1" s="1"/>
  <c r="D9" i="1"/>
  <c r="L2" i="1" s="1"/>
  <c r="M2" i="1" s="1"/>
  <c r="N2" i="1" s="1"/>
  <c r="O2" i="1" s="1"/>
  <c r="D2" i="1"/>
  <c r="L25" i="1" s="1"/>
  <c r="K25" i="1"/>
  <c r="K24" i="1"/>
  <c r="K23" i="1"/>
  <c r="K22" i="1"/>
  <c r="K15" i="1"/>
  <c r="K16" i="1"/>
  <c r="K17" i="1"/>
  <c r="M17" i="1" s="1"/>
  <c r="K18" i="1"/>
  <c r="K19" i="1"/>
  <c r="K20" i="1"/>
  <c r="K21" i="1"/>
  <c r="M21" i="1" s="1"/>
  <c r="K14" i="1"/>
  <c r="K11" i="1"/>
  <c r="K12" i="1"/>
  <c r="K13" i="1"/>
  <c r="K10" i="1"/>
  <c r="K5" i="1"/>
  <c r="K6" i="1"/>
  <c r="K7" i="1"/>
  <c r="K8" i="1"/>
  <c r="K9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D2" i="3" l="1"/>
  <c r="D41" i="2"/>
  <c r="D42" i="2" s="1"/>
  <c r="D43" i="2" s="1"/>
  <c r="D44" i="2" s="1"/>
  <c r="D46" i="2" s="1"/>
  <c r="E43" i="3"/>
  <c r="E44" i="3" s="1"/>
  <c r="E45" i="3" s="1"/>
  <c r="E46" i="3" s="1"/>
  <c r="E47" i="3" s="1"/>
  <c r="M11" i="1"/>
  <c r="L6" i="1"/>
  <c r="L20" i="1"/>
  <c r="M22" i="1"/>
  <c r="L12" i="1"/>
  <c r="M12" i="1" s="1"/>
  <c r="L4" i="1"/>
  <c r="M4" i="1" s="1"/>
  <c r="N4" i="1" s="1"/>
  <c r="O4" i="1" s="1"/>
  <c r="L22" i="1"/>
  <c r="M20" i="1"/>
  <c r="L11" i="1"/>
  <c r="L14" i="1"/>
  <c r="M14" i="1" s="1"/>
  <c r="L23" i="1"/>
  <c r="M23" i="1" s="1"/>
  <c r="M7" i="1"/>
  <c r="M19" i="1"/>
  <c r="M25" i="1"/>
  <c r="L10" i="1"/>
  <c r="M10" i="1" s="1"/>
  <c r="L15" i="1"/>
  <c r="L24" i="1"/>
  <c r="M24" i="1" s="1"/>
  <c r="L9" i="1"/>
  <c r="M9" i="1" s="1"/>
  <c r="L16" i="1"/>
  <c r="M16" i="1" s="1"/>
  <c r="D43" i="3"/>
  <c r="D44" i="3" s="1"/>
  <c r="D45" i="3" s="1"/>
  <c r="D46" i="3" s="1"/>
  <c r="D48" i="3" s="1"/>
  <c r="N3" i="3"/>
  <c r="O3" i="3" s="1"/>
  <c r="L6" i="2"/>
  <c r="M6" i="2" s="1"/>
  <c r="I14" i="1"/>
  <c r="M3" i="2"/>
  <c r="N3" i="2" s="1"/>
  <c r="O3" i="2" s="1"/>
  <c r="M5" i="2"/>
  <c r="M4" i="2"/>
  <c r="M13" i="1"/>
  <c r="M18" i="1"/>
  <c r="M15" i="1"/>
  <c r="M8" i="1"/>
  <c r="M5" i="1"/>
  <c r="M6" i="1"/>
  <c r="N3" i="1"/>
  <c r="O3" i="1" s="1"/>
  <c r="D45" i="2" l="1"/>
  <c r="C8" i="2" s="1"/>
  <c r="D2" i="2" s="1"/>
  <c r="E48" i="3"/>
  <c r="D47" i="3"/>
  <c r="L12" i="3"/>
  <c r="M12" i="3" s="1"/>
  <c r="L23" i="3"/>
  <c r="M23" i="3" s="1"/>
  <c r="L10" i="3"/>
  <c r="M10" i="3" s="1"/>
  <c r="L18" i="3"/>
  <c r="M18" i="3" s="1"/>
  <c r="L25" i="3"/>
  <c r="M25" i="3" s="1"/>
  <c r="L16" i="3"/>
  <c r="M16" i="3" s="1"/>
  <c r="L14" i="3"/>
  <c r="M14" i="3" s="1"/>
  <c r="L20" i="3"/>
  <c r="M20" i="3" s="1"/>
  <c r="L8" i="3"/>
  <c r="M8" i="3" s="1"/>
  <c r="L22" i="3"/>
  <c r="M22" i="3" s="1"/>
  <c r="L24" i="3"/>
  <c r="M24" i="3" s="1"/>
  <c r="L19" i="3"/>
  <c r="M19" i="3" s="1"/>
  <c r="L17" i="3"/>
  <c r="M17" i="3" s="1"/>
  <c r="L15" i="3"/>
  <c r="M15" i="3" s="1"/>
  <c r="L13" i="3"/>
  <c r="M13" i="3" s="1"/>
  <c r="L11" i="3"/>
  <c r="M11" i="3" s="1"/>
  <c r="L9" i="3"/>
  <c r="M9" i="3" s="1"/>
  <c r="L7" i="3"/>
  <c r="M7" i="3" s="1"/>
  <c r="L21" i="3"/>
  <c r="M21" i="3" s="1"/>
  <c r="N4" i="3"/>
  <c r="N4" i="2"/>
  <c r="N5" i="1"/>
  <c r="L9" i="2" l="1"/>
  <c r="M9" i="2" s="1"/>
  <c r="L25" i="2"/>
  <c r="M25" i="2" s="1"/>
  <c r="L14" i="2"/>
  <c r="M14" i="2" s="1"/>
  <c r="L18" i="2"/>
  <c r="M18" i="2" s="1"/>
  <c r="L20" i="2"/>
  <c r="M20" i="2" s="1"/>
  <c r="L8" i="2"/>
  <c r="M8" i="2" s="1"/>
  <c r="L10" i="2"/>
  <c r="M10" i="2" s="1"/>
  <c r="L16" i="2"/>
  <c r="M16" i="2" s="1"/>
  <c r="L12" i="2"/>
  <c r="M12" i="2" s="1"/>
  <c r="L7" i="2"/>
  <c r="M7" i="2" s="1"/>
  <c r="L15" i="2"/>
  <c r="M15" i="2" s="1"/>
  <c r="L23" i="2"/>
  <c r="M23" i="2" s="1"/>
  <c r="L21" i="2"/>
  <c r="M21" i="2" s="1"/>
  <c r="L19" i="2"/>
  <c r="M19" i="2" s="1"/>
  <c r="L24" i="2"/>
  <c r="M24" i="2" s="1"/>
  <c r="L17" i="2"/>
  <c r="M17" i="2" s="1"/>
  <c r="L22" i="2"/>
  <c r="M22" i="2" s="1"/>
  <c r="L13" i="2"/>
  <c r="M13" i="2" s="1"/>
  <c r="L11" i="2"/>
  <c r="M11" i="2" s="1"/>
  <c r="N5" i="3"/>
  <c r="O4" i="3"/>
  <c r="N5" i="2"/>
  <c r="O4" i="2"/>
  <c r="N6" i="1"/>
  <c r="O5" i="1"/>
  <c r="O5" i="3" l="1"/>
  <c r="N6" i="3"/>
  <c r="N6" i="2"/>
  <c r="O5" i="2"/>
  <c r="N7" i="1"/>
  <c r="O6" i="1"/>
  <c r="O6" i="3" l="1"/>
  <c r="N7" i="3"/>
  <c r="N7" i="2"/>
  <c r="O6" i="2"/>
  <c r="N8" i="1"/>
  <c r="O7" i="1"/>
  <c r="O7" i="3" l="1"/>
  <c r="N8" i="3"/>
  <c r="N8" i="2"/>
  <c r="O7" i="2"/>
  <c r="N9" i="1"/>
  <c r="O8" i="1"/>
  <c r="O8" i="3" l="1"/>
  <c r="N9" i="3"/>
  <c r="N9" i="2"/>
  <c r="O8" i="2"/>
  <c r="N10" i="1"/>
  <c r="O9" i="1"/>
  <c r="O9" i="3" l="1"/>
  <c r="N10" i="3"/>
  <c r="O9" i="2"/>
  <c r="N10" i="2"/>
  <c r="N11" i="1"/>
  <c r="O10" i="1"/>
  <c r="O10" i="3" l="1"/>
  <c r="N11" i="3"/>
  <c r="N11" i="2"/>
  <c r="O10" i="2"/>
  <c r="N12" i="1"/>
  <c r="O11" i="1"/>
  <c r="O11" i="3" l="1"/>
  <c r="N12" i="3"/>
  <c r="N12" i="2"/>
  <c r="O11" i="2"/>
  <c r="N13" i="1"/>
  <c r="O12" i="1"/>
  <c r="O12" i="3" l="1"/>
  <c r="N13" i="3"/>
  <c r="O12" i="2"/>
  <c r="N13" i="2"/>
  <c r="N14" i="1"/>
  <c r="O13" i="1"/>
  <c r="O13" i="3" l="1"/>
  <c r="N14" i="3"/>
  <c r="N14" i="2"/>
  <c r="O13" i="2"/>
  <c r="N15" i="1"/>
  <c r="O14" i="1"/>
  <c r="O14" i="3" l="1"/>
  <c r="N15" i="3"/>
  <c r="N15" i="2"/>
  <c r="O14" i="2"/>
  <c r="N16" i="1"/>
  <c r="O15" i="1"/>
  <c r="O15" i="3" l="1"/>
  <c r="N16" i="3"/>
  <c r="O15" i="2"/>
  <c r="N16" i="2"/>
  <c r="N17" i="1"/>
  <c r="O16" i="1"/>
  <c r="O16" i="3" l="1"/>
  <c r="N17" i="3"/>
  <c r="O16" i="2"/>
  <c r="N17" i="2"/>
  <c r="N18" i="1"/>
  <c r="O17" i="1"/>
  <c r="O17" i="3" l="1"/>
  <c r="N18" i="3"/>
  <c r="O17" i="2"/>
  <c r="N18" i="2"/>
  <c r="N19" i="1"/>
  <c r="O18" i="1"/>
  <c r="O18" i="3" l="1"/>
  <c r="N19" i="3"/>
  <c r="O18" i="2"/>
  <c r="N19" i="2"/>
  <c r="N20" i="1"/>
  <c r="O19" i="1"/>
  <c r="O19" i="3" l="1"/>
  <c r="N20" i="3"/>
  <c r="O19" i="2"/>
  <c r="N20" i="2"/>
  <c r="N21" i="1"/>
  <c r="O20" i="1"/>
  <c r="O20" i="3" l="1"/>
  <c r="N21" i="3"/>
  <c r="N21" i="2"/>
  <c r="O20" i="2"/>
  <c r="N22" i="1"/>
  <c r="O21" i="1"/>
  <c r="O21" i="3" l="1"/>
  <c r="N22" i="3"/>
  <c r="N22" i="2"/>
  <c r="O21" i="2"/>
  <c r="N23" i="1"/>
  <c r="O22" i="1"/>
  <c r="O22" i="3" l="1"/>
  <c r="N23" i="3"/>
  <c r="N23" i="2"/>
  <c r="O22" i="2"/>
  <c r="N24" i="1"/>
  <c r="O23" i="1"/>
  <c r="O23" i="3" l="1"/>
  <c r="N24" i="3"/>
  <c r="O23" i="2"/>
  <c r="N24" i="2"/>
  <c r="N25" i="1"/>
  <c r="O25" i="1" s="1"/>
  <c r="O24" i="1"/>
  <c r="O24" i="3" l="1"/>
  <c r="N25" i="3"/>
  <c r="O25" i="3" s="1"/>
  <c r="N25" i="2"/>
  <c r="O25" i="2" s="1"/>
  <c r="O24" i="2"/>
</calcChain>
</file>

<file path=xl/sharedStrings.xml><?xml version="1.0" encoding="utf-8"?>
<sst xmlns="http://schemas.openxmlformats.org/spreadsheetml/2006/main" count="281" uniqueCount="88">
  <si>
    <t>Month</t>
  </si>
  <si>
    <t>GIC</t>
  </si>
  <si>
    <t>Expence Item</t>
  </si>
  <si>
    <t>Expence(CAD)</t>
  </si>
  <si>
    <t>Credit</t>
  </si>
  <si>
    <t>Salary</t>
  </si>
  <si>
    <t>Expence</t>
  </si>
  <si>
    <t>Balance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</si>
  <si>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</si>
  <si>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</si>
  <si>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</si>
  <si>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</si>
  <si>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</si>
  <si>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</si>
  <si>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</si>
  <si>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</si>
  <si>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</si>
  <si>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No</t>
  </si>
  <si>
    <t>Cummulative</t>
  </si>
  <si>
    <t>Sep</t>
  </si>
  <si>
    <t>Jul</t>
  </si>
  <si>
    <t>Aug</t>
  </si>
  <si>
    <t>Summer Break</t>
  </si>
  <si>
    <t>Mini Break</t>
  </si>
  <si>
    <t>2nd Sem</t>
  </si>
  <si>
    <t>Category</t>
  </si>
  <si>
    <t>Deficit</t>
  </si>
  <si>
    <t>Variables</t>
  </si>
  <si>
    <t>CAD to INR</t>
  </si>
  <si>
    <t>Values</t>
  </si>
  <si>
    <t>Earning/Hr</t>
  </si>
  <si>
    <t>Total Hr/week(with Study)</t>
  </si>
  <si>
    <t>Total Hr/week(Summer Break)</t>
  </si>
  <si>
    <t>Total Weeks in Month</t>
  </si>
  <si>
    <t>3rd Sem</t>
  </si>
  <si>
    <t>Final Sem</t>
  </si>
  <si>
    <t>Degree Complition</t>
  </si>
  <si>
    <t>Sr. No</t>
  </si>
  <si>
    <t>Cat.</t>
  </si>
  <si>
    <t>Internet</t>
  </si>
  <si>
    <t>House Rent(W/O Utility)-Share of 5</t>
  </si>
  <si>
    <t>Hydro and Electricity</t>
  </si>
  <si>
    <t>Food</t>
  </si>
  <si>
    <t>Mobile Plans(Recharge)</t>
  </si>
  <si>
    <t>Transportation(Pestro)</t>
  </si>
  <si>
    <t>Miscellaneous</t>
  </si>
  <si>
    <t>Monthly</t>
  </si>
  <si>
    <t xml:space="preserve">House Rent_Double </t>
  </si>
  <si>
    <t>Groceries</t>
  </si>
  <si>
    <t>Materess</t>
  </si>
  <si>
    <t>Sim Card</t>
  </si>
  <si>
    <t>Meal Expence(Quarantine)</t>
  </si>
  <si>
    <t>One Time</t>
  </si>
  <si>
    <t>Total</t>
  </si>
  <si>
    <t>Pre-Expence</t>
  </si>
  <si>
    <t>Expence(Rs.)</t>
  </si>
  <si>
    <t>College Application Fees</t>
  </si>
  <si>
    <t>Forex Charges</t>
  </si>
  <si>
    <t>1st Sem</t>
  </si>
  <si>
    <t>Earning($)/Hr</t>
  </si>
  <si>
    <t>Loan Expence</t>
  </si>
  <si>
    <t>College Fees(1st Year)</t>
  </si>
  <si>
    <t>Air Ticket</t>
  </si>
  <si>
    <t>Cash in Hand</t>
  </si>
  <si>
    <t>Loan-CAD</t>
  </si>
  <si>
    <t>Loan-INR</t>
  </si>
  <si>
    <t>Loan Interest Rate</t>
  </si>
  <si>
    <t>Loan-Repayment Amount</t>
  </si>
  <si>
    <t>Loan Interest Amount(Total)</t>
  </si>
  <si>
    <t>Loan Interest Amount(Monthly)</t>
  </si>
  <si>
    <t>House Loan Repayment(India)</t>
  </si>
  <si>
    <t>Education Loan Repayment(Interest)</t>
  </si>
  <si>
    <t>Home Loan Repayment Amount</t>
  </si>
  <si>
    <t>Education loan Interest</t>
  </si>
  <si>
    <t>Problem &amp; background</t>
  </si>
  <si>
    <t>Solution</t>
  </si>
  <si>
    <t>Methodology &amp; Project scope</t>
  </si>
  <si>
    <t>Goals &amp; KPIs</t>
  </si>
  <si>
    <t>concept used</t>
  </si>
  <si>
    <t>conclusion</t>
  </si>
  <si>
    <t xml:space="preserve">project owner </t>
  </si>
  <si>
    <t>PRATIK BHIKADIYA. Date :12/07/2022.</t>
  </si>
  <si>
    <t>I want to analyze expense calculation for my sister's master study at canada.</t>
  </si>
  <si>
    <t>three solution for canada online or offline studies considered</t>
  </si>
  <si>
    <t>this data can be varied as per persons uni or clg is changed .</t>
  </si>
  <si>
    <t>1.total pre expense 2. expense and earning breakdown 3. doller vs indian currency breakdown 4. how can next year fees can be managed ,</t>
  </si>
  <si>
    <t xml:space="preserve">1.table analysis. </t>
  </si>
  <si>
    <t>we can build workshhet breakdown by which we can get info at one stop solution throughout year expense scenario.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</si>
</sst>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-[$$-409]* #,##0_ ;_-[$$-409]* \-#,##0\ ;_-[$$-409]* &quot;-&quot;??_ ;_-@_ "/>
    <numFmt numFmtId="165" formatCode="_ [$₹-4009]\ * #,##0.00_ ;_ [$₹-4009]\ * \-#,##0.00_ ;_ [$₹-4009]\ * &quot;-&quot;??_ ;_ @_ "/>
    <numFmt numFmtId="166" formatCode="_ [$₹-4009]\ * #,##0_ ;_ [$₹-4009]\ * \-#,##0_ ;_ [$₹-4009]\ * &quot;-&quot;??_ ;_ @_ "/>
    <numFmt numFmtId="167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dani Regular"/>
    </font>
    <font>
      <b/>
      <sz val="11"/>
      <color theme="1"/>
      <name val="Adani Regular"/>
    </font>
    <font>
      <sz val="11"/>
      <color theme="1"/>
      <name val="Calibri"/>
      <family val="2"/>
      <scheme val="minor"/>
    </font>
    <font>
      <b/>
      <sz val="12"/>
      <color theme="1"/>
      <name val="Adani Regular"/>
    </font>
    <font>
      <b/>
      <sz val="11"/>
      <color rgb="FFFF0000"/>
      <name val="Adani Regula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165" fontId="2" fillId="0" borderId="0" xfId="0" applyNumberFormat="1" applyFont="1"/>
    <xf numFmtId="10" fontId="2" fillId="0" borderId="1" xfId="2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/>
    <xf numFmtId="10" fontId="2" fillId="2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7" borderId="1" xfId="0" applyNumberFormat="1" applyFont="1" applyFill="1" applyBorder="1"/>
    <xf numFmtId="166" fontId="2" fillId="0" borderId="0" xfId="0" applyNumberFormat="1" applyFont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166" fontId="2" fillId="11" borderId="1" xfId="0" applyNumberFormat="1" applyFont="1" applyFill="1" applyBorder="1" applyAlignment="1">
      <alignment horizontal="center" vertical="center"/>
    </xf>
    <xf numFmtId="10" fontId="2" fillId="11" borderId="1" xfId="2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0" fontId="2" fillId="0" borderId="1" xfId="0" applyFont="1" applyBorder="1" applyAlignment="1">
      <alignment horizontal="left"/>
    </xf>
    <xf numFmtId="166" fontId="2" fillId="8" borderId="1" xfId="0" applyNumberFormat="1" applyFont="1" applyFill="1" applyBorder="1"/>
    <xf numFmtId="0" fontId="2" fillId="0" borderId="4" xfId="0" applyFont="1" applyBorder="1"/>
    <xf numFmtId="164" fontId="2" fillId="0" borderId="4" xfId="0" applyNumberFormat="1" applyFont="1" applyBorder="1"/>
    <xf numFmtId="167" fontId="2" fillId="0" borderId="0" xfId="0" applyNumberFormat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14" borderId="0" xfId="0" applyFill="1"/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left" vertical="center"/>
    </xf>
    <xf numFmtId="0" fontId="2" fillId="10" borderId="6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  <color rgb="FFFD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382D-D820-4B6A-A0C2-98B4C5D13B6C}">
  <dimension ref="A1:L40"/>
  <sheetViews>
    <sheetView tabSelected="1" workbookViewId="0">
      <selection activeCell="Y20" sqref="Y20"/>
    </sheetView>
  </sheetViews>
  <sheetFormatPr defaultRowHeight="14.6"/>
  <cols>
    <col min="1" max="1" width="20.07421875" bestFit="1" customWidth="1"/>
  </cols>
  <sheetData>
    <row r="1" spans="1:12">
      <c r="A1" s="52" t="s">
        <v>74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0"/>
    </row>
    <row r="2" spans="1:12">
      <c r="A2" s="51" t="s">
        <v>82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7" spans="1:12">
      <c r="A7" s="52" t="s">
        <v>75</v>
      </c>
      <c r="B7" s="52"/>
      <c r="C7" s="52"/>
      <c r="D7" s="52"/>
      <c r="E7" s="52"/>
      <c r="F7" s="52"/>
      <c r="G7" s="52"/>
      <c r="H7" s="52"/>
      <c r="I7" s="52"/>
      <c r="J7" s="52"/>
      <c r="K7" s="52"/>
    </row>
    <row r="8" spans="1:12">
      <c r="A8" s="51" t="s">
        <v>83</v>
      </c>
      <c r="B8" s="51"/>
      <c r="C8" s="51"/>
      <c r="D8" s="51"/>
      <c r="E8" s="51"/>
      <c r="F8" s="51"/>
      <c r="G8" s="51"/>
      <c r="H8" s="51"/>
      <c r="I8" s="51"/>
      <c r="J8" s="51"/>
      <c r="K8" s="51"/>
    </row>
    <row r="9" spans="1:1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</row>
    <row r="10" spans="1:1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</row>
    <row r="13" spans="1:12">
      <c r="A13" s="52" t="s">
        <v>76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2">
      <c r="A14" s="51" t="s">
        <v>84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</row>
    <row r="15" spans="1:1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</row>
    <row r="16" spans="1:1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9" spans="1:11">
      <c r="A19" s="52" t="s">
        <v>77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</row>
    <row r="20" spans="1:11">
      <c r="A20" s="51" t="s">
        <v>85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 spans="1:1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5" spans="1:11">
      <c r="A25" s="52" t="s">
        <v>78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6" spans="1:11">
      <c r="A26" s="51" t="s">
        <v>86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1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</row>
    <row r="28" spans="1:1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31" spans="1:11">
      <c r="A31" s="52" t="s">
        <v>79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</row>
    <row r="32" spans="1:11">
      <c r="A32" s="51" t="s">
        <v>87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1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1:1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7" spans="1:11">
      <c r="A37" s="52" t="s">
        <v>80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1">
      <c r="A38" s="51" t="s">
        <v>81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</row>
  </sheetData>
  <mergeCells count="14">
    <mergeCell ref="A37:K37"/>
    <mergeCell ref="A38:K40"/>
    <mergeCell ref="A19:K19"/>
    <mergeCell ref="A20:K22"/>
    <mergeCell ref="A25:K25"/>
    <mergeCell ref="A26:K28"/>
    <mergeCell ref="A31:K31"/>
    <mergeCell ref="A32:K34"/>
    <mergeCell ref="A14:K16"/>
    <mergeCell ref="A1:K1"/>
    <mergeCell ref="A2:K4"/>
    <mergeCell ref="A7:K7"/>
    <mergeCell ref="A8:K10"/>
    <mergeCell ref="A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5"/>
  <sheetViews>
    <sheetView showGridLines="0" zoomScale="90" zoomScaleNormal="90" workbookViewId="0">
      <selection activeCell="D29" sqref="D29"/>
    </sheetView>
  </sheetViews>
  <sheetFormatPr defaultColWidth="8.921875" defaultRowHeight="14.15"/>
  <cols>
    <col min="1" max="1" width="8.921875" style="2"/>
    <col min="2" max="2" width="35" style="2" bestFit="1" customWidth="1"/>
    <col min="3" max="3" width="17.921875" style="2" bestFit="1" customWidth="1"/>
    <col min="4" max="4" width="15" style="2" bestFit="1" customWidth="1"/>
    <col min="5" max="5" width="8.921875" style="2"/>
    <col min="6" max="6" width="15.15234375" style="2" bestFit="1" customWidth="1"/>
    <col min="7" max="8" width="8.921875" style="2"/>
    <col min="9" max="13" width="11.84375" style="2" customWidth="1"/>
    <col min="14" max="14" width="14.07421875" style="1" bestFit="1" customWidth="1"/>
    <col min="15" max="15" width="13.15234375" style="2" customWidth="1"/>
    <col min="16" max="16384" width="8.921875" style="2"/>
  </cols>
  <sheetData>
    <row r="1" spans="1:16" ht="16.75" customHeight="1">
      <c r="A1" s="16" t="s">
        <v>38</v>
      </c>
      <c r="B1" s="16" t="s">
        <v>2</v>
      </c>
      <c r="C1" s="16" t="s">
        <v>3</v>
      </c>
      <c r="D1" s="16" t="s">
        <v>53</v>
      </c>
      <c r="F1" s="20" t="s">
        <v>25</v>
      </c>
      <c r="G1" s="6" t="s">
        <v>17</v>
      </c>
      <c r="H1" s="6" t="s">
        <v>0</v>
      </c>
      <c r="I1" s="6" t="s">
        <v>1</v>
      </c>
      <c r="J1" s="6" t="s">
        <v>4</v>
      </c>
      <c r="K1" s="6" t="s">
        <v>5</v>
      </c>
      <c r="L1" s="6" t="s">
        <v>6</v>
      </c>
      <c r="M1" s="6" t="s">
        <v>7</v>
      </c>
      <c r="N1" s="7" t="s">
        <v>18</v>
      </c>
      <c r="O1" s="8" t="s">
        <v>26</v>
      </c>
    </row>
    <row r="2" spans="1:16">
      <c r="A2" s="55" t="s">
        <v>46</v>
      </c>
      <c r="B2" s="14" t="s">
        <v>40</v>
      </c>
      <c r="C2" s="14">
        <v>340</v>
      </c>
      <c r="D2" s="57">
        <f>SUM(C2:C8)</f>
        <v>705</v>
      </c>
      <c r="F2" s="58" t="s">
        <v>58</v>
      </c>
      <c r="G2" s="1">
        <v>1</v>
      </c>
      <c r="H2" s="1" t="s">
        <v>19</v>
      </c>
      <c r="I2" s="4">
        <v>8250</v>
      </c>
      <c r="J2" s="4">
        <v>2000</v>
      </c>
      <c r="K2" s="4">
        <v>0</v>
      </c>
      <c r="L2" s="4">
        <f>D9</f>
        <v>1370</v>
      </c>
      <c r="M2" s="4">
        <f>J2+K2-L2</f>
        <v>630</v>
      </c>
      <c r="N2" s="4">
        <f>M2</f>
        <v>630</v>
      </c>
      <c r="O2" s="24">
        <f>N2-L3</f>
        <v>-75</v>
      </c>
    </row>
    <row r="3" spans="1:16">
      <c r="A3" s="55"/>
      <c r="B3" s="14" t="s">
        <v>39</v>
      </c>
      <c r="C3" s="14">
        <v>10</v>
      </c>
      <c r="D3" s="57"/>
      <c r="F3" s="59"/>
      <c r="G3" s="1">
        <v>2</v>
      </c>
      <c r="H3" s="1" t="s">
        <v>8</v>
      </c>
      <c r="I3" s="4">
        <f>I2-J3</f>
        <v>7580</v>
      </c>
      <c r="J3" s="4">
        <v>670</v>
      </c>
      <c r="K3" s="4">
        <v>0</v>
      </c>
      <c r="L3" s="4">
        <f>$D$2</f>
        <v>705</v>
      </c>
      <c r="M3" s="4">
        <f t="shared" ref="M3:M25" si="0">J3+K3-L3</f>
        <v>-35</v>
      </c>
      <c r="N3" s="4">
        <f>M3+N2</f>
        <v>595</v>
      </c>
      <c r="O3" s="24">
        <f t="shared" ref="O3:O25" si="1">N3-L4</f>
        <v>-110</v>
      </c>
    </row>
    <row r="4" spans="1:16">
      <c r="A4" s="55"/>
      <c r="B4" s="14" t="s">
        <v>41</v>
      </c>
      <c r="C4" s="14">
        <v>40</v>
      </c>
      <c r="D4" s="57"/>
      <c r="F4" s="60"/>
      <c r="G4" s="1">
        <v>3</v>
      </c>
      <c r="H4" s="1" t="s">
        <v>9</v>
      </c>
      <c r="I4" s="4">
        <f t="shared" ref="I4:I14" si="2">I3-J4</f>
        <v>6910</v>
      </c>
      <c r="J4" s="4">
        <v>670</v>
      </c>
      <c r="K4" s="4">
        <v>0</v>
      </c>
      <c r="L4" s="4">
        <f t="shared" ref="L4:L25" si="3">$D$2</f>
        <v>705</v>
      </c>
      <c r="M4" s="4">
        <f t="shared" si="0"/>
        <v>-35</v>
      </c>
      <c r="N4" s="4">
        <f t="shared" ref="N4:N25" si="4">M4+N3</f>
        <v>560</v>
      </c>
      <c r="O4" s="24">
        <f t="shared" si="1"/>
        <v>-145</v>
      </c>
    </row>
    <row r="5" spans="1:16">
      <c r="A5" s="55"/>
      <c r="B5" s="14" t="s">
        <v>42</v>
      </c>
      <c r="C5" s="14">
        <v>120</v>
      </c>
      <c r="D5" s="57"/>
      <c r="F5" s="3" t="s">
        <v>23</v>
      </c>
      <c r="G5" s="1">
        <v>4</v>
      </c>
      <c r="H5" s="3" t="s">
        <v>10</v>
      </c>
      <c r="I5" s="4">
        <f t="shared" si="2"/>
        <v>6240</v>
      </c>
      <c r="J5" s="4">
        <v>670</v>
      </c>
      <c r="K5" s="4">
        <f t="shared" ref="K5:K9" si="5">$C$18*$C$21*$C$19</f>
        <v>1023.3999999999999</v>
      </c>
      <c r="L5" s="4">
        <f t="shared" si="3"/>
        <v>705</v>
      </c>
      <c r="M5" s="4">
        <f t="shared" si="0"/>
        <v>988.39999999999986</v>
      </c>
      <c r="N5" s="4">
        <f t="shared" si="4"/>
        <v>1548.3999999999999</v>
      </c>
      <c r="O5" s="24">
        <f t="shared" si="1"/>
        <v>843.39999999999986</v>
      </c>
      <c r="P5" s="2">
        <f>22000/C17</f>
        <v>363.63636363636363</v>
      </c>
    </row>
    <row r="6" spans="1:16">
      <c r="A6" s="55"/>
      <c r="B6" s="14" t="s">
        <v>43</v>
      </c>
      <c r="C6" s="14">
        <v>50</v>
      </c>
      <c r="D6" s="57"/>
      <c r="F6" s="58" t="s">
        <v>24</v>
      </c>
      <c r="G6" s="1">
        <v>5</v>
      </c>
      <c r="H6" s="1" t="s">
        <v>11</v>
      </c>
      <c r="I6" s="4">
        <f t="shared" si="2"/>
        <v>5570</v>
      </c>
      <c r="J6" s="4">
        <v>670</v>
      </c>
      <c r="K6" s="4">
        <f t="shared" si="5"/>
        <v>1023.3999999999999</v>
      </c>
      <c r="L6" s="4">
        <f t="shared" si="3"/>
        <v>705</v>
      </c>
      <c r="M6" s="4">
        <f t="shared" si="0"/>
        <v>988.39999999999986</v>
      </c>
      <c r="N6" s="4">
        <f t="shared" si="4"/>
        <v>2536.7999999999997</v>
      </c>
      <c r="O6" s="24">
        <f t="shared" si="1"/>
        <v>1831.7999999999997</v>
      </c>
    </row>
    <row r="7" spans="1:16">
      <c r="A7" s="55"/>
      <c r="B7" s="14" t="s">
        <v>44</v>
      </c>
      <c r="C7" s="14">
        <v>95</v>
      </c>
      <c r="D7" s="57"/>
      <c r="F7" s="59"/>
      <c r="G7" s="1">
        <v>6</v>
      </c>
      <c r="H7" s="1" t="s">
        <v>12</v>
      </c>
      <c r="I7" s="4">
        <f t="shared" si="2"/>
        <v>4900</v>
      </c>
      <c r="J7" s="4">
        <v>670</v>
      </c>
      <c r="K7" s="4">
        <f t="shared" si="5"/>
        <v>1023.3999999999999</v>
      </c>
      <c r="L7" s="4">
        <f t="shared" si="3"/>
        <v>705</v>
      </c>
      <c r="M7" s="4">
        <f t="shared" si="0"/>
        <v>988.39999999999986</v>
      </c>
      <c r="N7" s="4">
        <f t="shared" si="4"/>
        <v>3525.2</v>
      </c>
      <c r="O7" s="24">
        <f t="shared" si="1"/>
        <v>2820.2</v>
      </c>
    </row>
    <row r="8" spans="1:16">
      <c r="A8" s="55"/>
      <c r="B8" s="14" t="s">
        <v>45</v>
      </c>
      <c r="C8" s="14">
        <v>50</v>
      </c>
      <c r="D8" s="57"/>
      <c r="F8" s="59"/>
      <c r="G8" s="1">
        <v>7</v>
      </c>
      <c r="H8" s="1" t="s">
        <v>13</v>
      </c>
      <c r="I8" s="4">
        <f t="shared" si="2"/>
        <v>4230</v>
      </c>
      <c r="J8" s="4">
        <v>670</v>
      </c>
      <c r="K8" s="4">
        <f t="shared" si="5"/>
        <v>1023.3999999999999</v>
      </c>
      <c r="L8" s="4">
        <f t="shared" si="3"/>
        <v>705</v>
      </c>
      <c r="M8" s="4">
        <f t="shared" si="0"/>
        <v>988.39999999999986</v>
      </c>
      <c r="N8" s="4">
        <f t="shared" si="4"/>
        <v>4513.5999999999995</v>
      </c>
      <c r="O8" s="24">
        <f t="shared" si="1"/>
        <v>3808.5999999999995</v>
      </c>
    </row>
    <row r="9" spans="1:16">
      <c r="A9" s="56" t="s">
        <v>52</v>
      </c>
      <c r="B9" s="14" t="s">
        <v>47</v>
      </c>
      <c r="C9" s="14">
        <v>700</v>
      </c>
      <c r="D9" s="57">
        <f>SUM(C9:C14)</f>
        <v>1370</v>
      </c>
      <c r="F9" s="60"/>
      <c r="G9" s="1">
        <v>8</v>
      </c>
      <c r="H9" s="1" t="s">
        <v>14</v>
      </c>
      <c r="I9" s="4">
        <f t="shared" si="2"/>
        <v>3560</v>
      </c>
      <c r="J9" s="4">
        <v>670</v>
      </c>
      <c r="K9" s="4">
        <f t="shared" si="5"/>
        <v>1023.3999999999999</v>
      </c>
      <c r="L9" s="4">
        <f t="shared" si="3"/>
        <v>705</v>
      </c>
      <c r="M9" s="4">
        <f t="shared" si="0"/>
        <v>988.39999999999986</v>
      </c>
      <c r="N9" s="4">
        <f t="shared" si="4"/>
        <v>5501.9999999999991</v>
      </c>
      <c r="O9" s="24">
        <f t="shared" si="1"/>
        <v>4796.9999999999991</v>
      </c>
    </row>
    <row r="10" spans="1:16">
      <c r="A10" s="56"/>
      <c r="B10" s="14" t="s">
        <v>48</v>
      </c>
      <c r="C10" s="14">
        <v>100</v>
      </c>
      <c r="D10" s="57"/>
      <c r="F10" s="54" t="s">
        <v>22</v>
      </c>
      <c r="G10" s="1">
        <v>9</v>
      </c>
      <c r="H10" s="3" t="s">
        <v>15</v>
      </c>
      <c r="I10" s="4">
        <f t="shared" si="2"/>
        <v>2890</v>
      </c>
      <c r="J10" s="4">
        <v>670</v>
      </c>
      <c r="K10" s="11">
        <f>$C$18*$C$21*$C$20</f>
        <v>2924</v>
      </c>
      <c r="L10" s="4">
        <f t="shared" si="3"/>
        <v>705</v>
      </c>
      <c r="M10" s="4">
        <f t="shared" si="0"/>
        <v>2889</v>
      </c>
      <c r="N10" s="4">
        <f t="shared" si="4"/>
        <v>8391</v>
      </c>
      <c r="O10" s="24">
        <f t="shared" si="1"/>
        <v>7686</v>
      </c>
    </row>
    <row r="11" spans="1:16">
      <c r="A11" s="56"/>
      <c r="B11" s="14" t="s">
        <v>49</v>
      </c>
      <c r="C11" s="14">
        <v>200</v>
      </c>
      <c r="D11" s="57"/>
      <c r="F11" s="54"/>
      <c r="G11" s="1">
        <v>10</v>
      </c>
      <c r="H11" s="3" t="s">
        <v>16</v>
      </c>
      <c r="I11" s="4">
        <f t="shared" si="2"/>
        <v>2220</v>
      </c>
      <c r="J11" s="4">
        <v>670</v>
      </c>
      <c r="K11" s="11">
        <f t="shared" ref="K11:K13" si="6">$C$18*$C$21*$C$20</f>
        <v>2924</v>
      </c>
      <c r="L11" s="4">
        <f t="shared" si="3"/>
        <v>705</v>
      </c>
      <c r="M11" s="4">
        <f t="shared" si="0"/>
        <v>2889</v>
      </c>
      <c r="N11" s="4">
        <f t="shared" si="4"/>
        <v>11280</v>
      </c>
      <c r="O11" s="24">
        <f t="shared" si="1"/>
        <v>10575</v>
      </c>
    </row>
    <row r="12" spans="1:16">
      <c r="A12" s="56"/>
      <c r="B12" s="14" t="s">
        <v>50</v>
      </c>
      <c r="C12" s="14">
        <v>50</v>
      </c>
      <c r="D12" s="57"/>
      <c r="F12" s="54"/>
      <c r="G12" s="1">
        <v>11</v>
      </c>
      <c r="H12" s="3" t="s">
        <v>20</v>
      </c>
      <c r="I12" s="4">
        <f t="shared" si="2"/>
        <v>1550</v>
      </c>
      <c r="J12" s="4">
        <v>670</v>
      </c>
      <c r="K12" s="11">
        <f t="shared" si="6"/>
        <v>2924</v>
      </c>
      <c r="L12" s="4">
        <f t="shared" si="3"/>
        <v>705</v>
      </c>
      <c r="M12" s="4">
        <f t="shared" si="0"/>
        <v>2889</v>
      </c>
      <c r="N12" s="4">
        <f t="shared" si="4"/>
        <v>14169</v>
      </c>
      <c r="O12" s="24">
        <f t="shared" si="1"/>
        <v>5464</v>
      </c>
    </row>
    <row r="13" spans="1:16">
      <c r="A13" s="56"/>
      <c r="B13" s="14" t="s">
        <v>51</v>
      </c>
      <c r="C13" s="14">
        <v>120</v>
      </c>
      <c r="D13" s="57"/>
      <c r="F13" s="54"/>
      <c r="G13" s="1">
        <v>12</v>
      </c>
      <c r="H13" s="3" t="s">
        <v>21</v>
      </c>
      <c r="I13" s="4">
        <f t="shared" si="2"/>
        <v>880</v>
      </c>
      <c r="J13" s="4">
        <v>670</v>
      </c>
      <c r="K13" s="11">
        <f t="shared" si="6"/>
        <v>2924</v>
      </c>
      <c r="L13" s="9">
        <f>D2+8000</f>
        <v>8705</v>
      </c>
      <c r="M13" s="10">
        <f t="shared" si="0"/>
        <v>-5111</v>
      </c>
      <c r="N13" s="4">
        <f t="shared" si="4"/>
        <v>9058</v>
      </c>
      <c r="O13" s="24">
        <f t="shared" si="1"/>
        <v>8353</v>
      </c>
    </row>
    <row r="14" spans="1:16">
      <c r="A14" s="56"/>
      <c r="B14" s="14" t="s">
        <v>45</v>
      </c>
      <c r="C14" s="14">
        <v>200</v>
      </c>
      <c r="D14" s="57"/>
      <c r="F14" s="58" t="s">
        <v>34</v>
      </c>
      <c r="G14" s="1">
        <v>13</v>
      </c>
      <c r="H14" s="1" t="s">
        <v>19</v>
      </c>
      <c r="I14" s="4">
        <f t="shared" si="2"/>
        <v>0</v>
      </c>
      <c r="J14" s="4">
        <f>630+250</f>
        <v>880</v>
      </c>
      <c r="K14" s="4">
        <f t="shared" ref="K14:K21" si="7">$C$18*$C$21*$C$19</f>
        <v>1023.3999999999999</v>
      </c>
      <c r="L14" s="4">
        <f t="shared" si="3"/>
        <v>705</v>
      </c>
      <c r="M14" s="4">
        <f t="shared" si="0"/>
        <v>1198.3999999999999</v>
      </c>
      <c r="N14" s="4">
        <f t="shared" si="4"/>
        <v>10256.4</v>
      </c>
      <c r="O14" s="24">
        <f t="shared" si="1"/>
        <v>9551.4</v>
      </c>
    </row>
    <row r="15" spans="1:16">
      <c r="F15" s="59"/>
      <c r="G15" s="1">
        <v>14</v>
      </c>
      <c r="H15" s="1" t="s">
        <v>8</v>
      </c>
      <c r="I15" s="4">
        <v>0</v>
      </c>
      <c r="J15" s="4">
        <v>0</v>
      </c>
      <c r="K15" s="4">
        <f t="shared" si="7"/>
        <v>1023.3999999999999</v>
      </c>
      <c r="L15" s="4">
        <f t="shared" si="3"/>
        <v>705</v>
      </c>
      <c r="M15" s="4">
        <f t="shared" si="0"/>
        <v>318.39999999999986</v>
      </c>
      <c r="N15" s="4">
        <f t="shared" si="4"/>
        <v>10574.8</v>
      </c>
      <c r="O15" s="24">
        <f t="shared" si="1"/>
        <v>9869.7999999999993</v>
      </c>
    </row>
    <row r="16" spans="1:16">
      <c r="A16" s="16" t="s">
        <v>37</v>
      </c>
      <c r="B16" s="16" t="s">
        <v>27</v>
      </c>
      <c r="C16" s="16" t="s">
        <v>29</v>
      </c>
      <c r="F16" s="60"/>
      <c r="G16" s="1">
        <v>15</v>
      </c>
      <c r="H16" s="1" t="s">
        <v>9</v>
      </c>
      <c r="I16" s="4">
        <v>0</v>
      </c>
      <c r="J16" s="4">
        <v>0</v>
      </c>
      <c r="K16" s="4">
        <f t="shared" si="7"/>
        <v>1023.3999999999999</v>
      </c>
      <c r="L16" s="4">
        <f t="shared" si="3"/>
        <v>705</v>
      </c>
      <c r="M16" s="4">
        <f t="shared" si="0"/>
        <v>318.39999999999986</v>
      </c>
      <c r="N16" s="4">
        <f t="shared" si="4"/>
        <v>10893.199999999999</v>
      </c>
      <c r="O16" s="24">
        <f t="shared" si="1"/>
        <v>10188.199999999999</v>
      </c>
    </row>
    <row r="17" spans="1:15">
      <c r="A17" s="5">
        <v>1</v>
      </c>
      <c r="B17" s="15" t="s">
        <v>28</v>
      </c>
      <c r="C17" s="5">
        <v>60.5</v>
      </c>
      <c r="F17" s="3" t="s">
        <v>23</v>
      </c>
      <c r="G17" s="1">
        <v>16</v>
      </c>
      <c r="H17" s="3" t="s">
        <v>10</v>
      </c>
      <c r="I17" s="4">
        <v>0</v>
      </c>
      <c r="J17" s="4">
        <v>0</v>
      </c>
      <c r="K17" s="4">
        <f t="shared" si="7"/>
        <v>1023.3999999999999</v>
      </c>
      <c r="L17" s="4">
        <f t="shared" si="3"/>
        <v>705</v>
      </c>
      <c r="M17" s="4">
        <f t="shared" si="0"/>
        <v>318.39999999999986</v>
      </c>
      <c r="N17" s="4">
        <f t="shared" si="4"/>
        <v>11211.599999999999</v>
      </c>
      <c r="O17" s="24">
        <f t="shared" si="1"/>
        <v>2506.5999999999985</v>
      </c>
    </row>
    <row r="18" spans="1:15">
      <c r="A18" s="5">
        <v>2</v>
      </c>
      <c r="B18" s="15" t="s">
        <v>59</v>
      </c>
      <c r="C18" s="5">
        <v>17</v>
      </c>
      <c r="F18" s="58" t="s">
        <v>35</v>
      </c>
      <c r="G18" s="1">
        <v>17</v>
      </c>
      <c r="H18" s="1" t="s">
        <v>11</v>
      </c>
      <c r="I18" s="4">
        <v>0</v>
      </c>
      <c r="J18" s="4">
        <v>0</v>
      </c>
      <c r="K18" s="4">
        <f t="shared" si="7"/>
        <v>1023.3999999999999</v>
      </c>
      <c r="L18" s="9">
        <f>D2+8000</f>
        <v>8705</v>
      </c>
      <c r="M18" s="10">
        <f t="shared" si="0"/>
        <v>-7681.6</v>
      </c>
      <c r="N18" s="4">
        <f t="shared" si="4"/>
        <v>3529.9999999999982</v>
      </c>
      <c r="O18" s="24">
        <f t="shared" si="1"/>
        <v>2824.9999999999982</v>
      </c>
    </row>
    <row r="19" spans="1:15">
      <c r="A19" s="5">
        <v>3</v>
      </c>
      <c r="B19" s="15" t="s">
        <v>31</v>
      </c>
      <c r="C19" s="5">
        <v>14</v>
      </c>
      <c r="F19" s="59"/>
      <c r="G19" s="1">
        <v>18</v>
      </c>
      <c r="H19" s="1" t="s">
        <v>12</v>
      </c>
      <c r="I19" s="4">
        <v>0</v>
      </c>
      <c r="J19" s="4">
        <v>0</v>
      </c>
      <c r="K19" s="4">
        <f t="shared" si="7"/>
        <v>1023.3999999999999</v>
      </c>
      <c r="L19" s="4">
        <f t="shared" si="3"/>
        <v>705</v>
      </c>
      <c r="M19" s="4">
        <f t="shared" si="0"/>
        <v>318.39999999999986</v>
      </c>
      <c r="N19" s="4">
        <f t="shared" si="4"/>
        <v>3848.3999999999978</v>
      </c>
      <c r="O19" s="24">
        <f t="shared" si="1"/>
        <v>3143.3999999999978</v>
      </c>
    </row>
    <row r="20" spans="1:15">
      <c r="A20" s="5">
        <v>4</v>
      </c>
      <c r="B20" s="15" t="s">
        <v>32</v>
      </c>
      <c r="C20" s="5">
        <v>40</v>
      </c>
      <c r="F20" s="59"/>
      <c r="G20" s="1">
        <v>19</v>
      </c>
      <c r="H20" s="1" t="s">
        <v>13</v>
      </c>
      <c r="I20" s="4">
        <v>0</v>
      </c>
      <c r="J20" s="4">
        <v>0</v>
      </c>
      <c r="K20" s="4">
        <f t="shared" si="7"/>
        <v>1023.3999999999999</v>
      </c>
      <c r="L20" s="4">
        <f t="shared" si="3"/>
        <v>705</v>
      </c>
      <c r="M20" s="4">
        <f t="shared" si="0"/>
        <v>318.39999999999986</v>
      </c>
      <c r="N20" s="4">
        <f t="shared" si="4"/>
        <v>4166.7999999999975</v>
      </c>
      <c r="O20" s="24">
        <f t="shared" si="1"/>
        <v>3461.7999999999975</v>
      </c>
    </row>
    <row r="21" spans="1:15">
      <c r="A21" s="5">
        <v>5</v>
      </c>
      <c r="B21" s="14" t="s">
        <v>33</v>
      </c>
      <c r="C21" s="5">
        <v>4.3</v>
      </c>
      <c r="F21" s="60"/>
      <c r="G21" s="1">
        <v>20</v>
      </c>
      <c r="H21" s="1" t="s">
        <v>14</v>
      </c>
      <c r="I21" s="4">
        <v>0</v>
      </c>
      <c r="J21" s="4">
        <v>0</v>
      </c>
      <c r="K21" s="4">
        <f t="shared" si="7"/>
        <v>1023.3999999999999</v>
      </c>
      <c r="L21" s="4">
        <f t="shared" si="3"/>
        <v>705</v>
      </c>
      <c r="M21" s="4">
        <f t="shared" si="0"/>
        <v>318.39999999999986</v>
      </c>
      <c r="N21" s="4">
        <f t="shared" si="4"/>
        <v>4485.1999999999971</v>
      </c>
      <c r="O21" s="24">
        <f t="shared" si="1"/>
        <v>3780.1999999999971</v>
      </c>
    </row>
    <row r="22" spans="1:15">
      <c r="A22" s="13">
        <v>6</v>
      </c>
      <c r="B22" s="14" t="s">
        <v>57</v>
      </c>
      <c r="C22" s="18">
        <v>4.8000000000000001E-2</v>
      </c>
      <c r="F22" s="54" t="s">
        <v>36</v>
      </c>
      <c r="G22" s="1">
        <v>21</v>
      </c>
      <c r="H22" s="3" t="s">
        <v>15</v>
      </c>
      <c r="I22" s="4">
        <v>0</v>
      </c>
      <c r="J22" s="4">
        <v>0</v>
      </c>
      <c r="K22" s="11">
        <f t="shared" ref="K22:K25" si="8">$C$18*$C$21*$C$20</f>
        <v>2924</v>
      </c>
      <c r="L22" s="4">
        <f t="shared" si="3"/>
        <v>705</v>
      </c>
      <c r="M22" s="4">
        <f t="shared" si="0"/>
        <v>2219</v>
      </c>
      <c r="N22" s="4">
        <f t="shared" si="4"/>
        <v>6704.1999999999971</v>
      </c>
      <c r="O22" s="24">
        <f t="shared" si="1"/>
        <v>5999.1999999999971</v>
      </c>
    </row>
    <row r="23" spans="1:15">
      <c r="F23" s="54"/>
      <c r="G23" s="1">
        <v>22</v>
      </c>
      <c r="H23" s="3" t="s">
        <v>16</v>
      </c>
      <c r="I23" s="4">
        <v>0</v>
      </c>
      <c r="J23" s="4">
        <v>0</v>
      </c>
      <c r="K23" s="11">
        <f t="shared" si="8"/>
        <v>2924</v>
      </c>
      <c r="L23" s="4">
        <f t="shared" si="3"/>
        <v>705</v>
      </c>
      <c r="M23" s="4">
        <f t="shared" si="0"/>
        <v>2219</v>
      </c>
      <c r="N23" s="4">
        <f t="shared" si="4"/>
        <v>8923.1999999999971</v>
      </c>
      <c r="O23" s="24">
        <f t="shared" si="1"/>
        <v>8218.1999999999971</v>
      </c>
    </row>
    <row r="24" spans="1:15">
      <c r="F24" s="54"/>
      <c r="G24" s="1">
        <v>23</v>
      </c>
      <c r="H24" s="3" t="s">
        <v>20</v>
      </c>
      <c r="I24" s="4">
        <v>0</v>
      </c>
      <c r="J24" s="4">
        <v>0</v>
      </c>
      <c r="K24" s="11">
        <f t="shared" si="8"/>
        <v>2924</v>
      </c>
      <c r="L24" s="4">
        <f t="shared" si="3"/>
        <v>705</v>
      </c>
      <c r="M24" s="4">
        <f t="shared" si="0"/>
        <v>2219</v>
      </c>
      <c r="N24" s="4">
        <f t="shared" si="4"/>
        <v>11142.199999999997</v>
      </c>
      <c r="O24" s="24">
        <f t="shared" si="1"/>
        <v>10437.199999999997</v>
      </c>
    </row>
    <row r="25" spans="1:15">
      <c r="F25" s="54"/>
      <c r="G25" s="1">
        <v>24</v>
      </c>
      <c r="H25" s="3" t="s">
        <v>21</v>
      </c>
      <c r="I25" s="4">
        <v>0</v>
      </c>
      <c r="J25" s="4">
        <v>0</v>
      </c>
      <c r="K25" s="11">
        <f t="shared" si="8"/>
        <v>2924</v>
      </c>
      <c r="L25" s="4">
        <f t="shared" si="3"/>
        <v>705</v>
      </c>
      <c r="M25" s="4">
        <f t="shared" si="0"/>
        <v>2219</v>
      </c>
      <c r="N25" s="21">
        <f t="shared" si="4"/>
        <v>13361.199999999997</v>
      </c>
      <c r="O25" s="24">
        <f t="shared" si="1"/>
        <v>13361.199999999997</v>
      </c>
    </row>
    <row r="27" spans="1:15" ht="15.45">
      <c r="A27" s="53" t="s">
        <v>54</v>
      </c>
      <c r="B27" s="53"/>
      <c r="C27" s="53"/>
    </row>
    <row r="28" spans="1:15">
      <c r="A28" s="16" t="s">
        <v>37</v>
      </c>
      <c r="B28" s="16" t="s">
        <v>2</v>
      </c>
      <c r="C28" s="16" t="s">
        <v>3</v>
      </c>
      <c r="D28" s="16" t="s">
        <v>55</v>
      </c>
    </row>
    <row r="29" spans="1:15">
      <c r="A29" s="13">
        <v>1</v>
      </c>
      <c r="B29" s="22" t="s">
        <v>56</v>
      </c>
      <c r="C29" s="13">
        <v>125</v>
      </c>
      <c r="D29" s="19">
        <f>(1+C22)*(C29*C17)</f>
        <v>7925.5</v>
      </c>
    </row>
    <row r="30" spans="1:15">
      <c r="A30" s="13"/>
      <c r="B30" s="13"/>
      <c r="C30" s="13"/>
      <c r="D30" s="13"/>
      <c r="F30" s="17"/>
    </row>
    <row r="31" spans="1:15">
      <c r="A31" s="14"/>
      <c r="B31" s="14"/>
      <c r="C31" s="14"/>
      <c r="D31" s="14"/>
    </row>
    <row r="34" spans="1:4">
      <c r="A34" s="12"/>
      <c r="B34" s="12"/>
      <c r="C34" s="12"/>
      <c r="D34" s="12"/>
    </row>
    <row r="35" spans="1:4">
      <c r="A35" s="12"/>
      <c r="B35" s="12"/>
      <c r="C35" s="12"/>
      <c r="D35" s="12"/>
    </row>
  </sheetData>
  <mergeCells count="11">
    <mergeCell ref="A27:C27"/>
    <mergeCell ref="F22:F25"/>
    <mergeCell ref="A2:A8"/>
    <mergeCell ref="A9:A14"/>
    <mergeCell ref="D9:D14"/>
    <mergeCell ref="D2:D8"/>
    <mergeCell ref="F10:F13"/>
    <mergeCell ref="F2:F4"/>
    <mergeCell ref="F6:F9"/>
    <mergeCell ref="F14:F16"/>
    <mergeCell ref="F18:F21"/>
  </mergeCells>
  <phoneticPr fontId="1" type="noConversion"/>
  <conditionalFormatting sqref="O2:O2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D2 D9" formulaRange="1"/>
    <ignoredError sqref="L13 L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BB74-436F-4F09-9B13-3D6D7FB475B5}">
  <sheetPr>
    <tabColor theme="4" tint="0.39997558519241921"/>
  </sheetPr>
  <dimension ref="A1:P46"/>
  <sheetViews>
    <sheetView showGridLines="0" topLeftCell="A4" zoomScale="90" zoomScaleNormal="90" workbookViewId="0">
      <selection activeCell="O2" sqref="O2"/>
    </sheetView>
  </sheetViews>
  <sheetFormatPr defaultColWidth="8.921875" defaultRowHeight="14.15"/>
  <cols>
    <col min="1" max="1" width="11.921875" style="2" customWidth="1"/>
    <col min="2" max="2" width="37.07421875" style="2" bestFit="1" customWidth="1"/>
    <col min="3" max="3" width="17.921875" style="2" bestFit="1" customWidth="1"/>
    <col min="4" max="4" width="16" style="2" bestFit="1" customWidth="1"/>
    <col min="5" max="5" width="4.07421875" style="2" customWidth="1"/>
    <col min="6" max="6" width="15.15234375" style="2" bestFit="1" customWidth="1"/>
    <col min="7" max="8" width="8.921875" style="2"/>
    <col min="9" max="13" width="11.84375" style="2" customWidth="1"/>
    <col min="14" max="14" width="14.07421875" style="12" bestFit="1" customWidth="1"/>
    <col min="15" max="15" width="10.921875" style="2" bestFit="1" customWidth="1"/>
    <col min="16" max="16" width="14.3828125" style="2" bestFit="1" customWidth="1"/>
    <col min="17" max="16384" width="8.921875" style="2"/>
  </cols>
  <sheetData>
    <row r="1" spans="1:16" ht="16.75" customHeight="1">
      <c r="A1" s="16" t="s">
        <v>38</v>
      </c>
      <c r="B1" s="16" t="s">
        <v>2</v>
      </c>
      <c r="C1" s="16" t="s">
        <v>3</v>
      </c>
      <c r="D1" s="16" t="s">
        <v>53</v>
      </c>
      <c r="F1" s="20" t="s">
        <v>25</v>
      </c>
      <c r="G1" s="6" t="s">
        <v>17</v>
      </c>
      <c r="H1" s="6" t="s">
        <v>0</v>
      </c>
      <c r="I1" s="6" t="s">
        <v>1</v>
      </c>
      <c r="J1" s="6" t="s">
        <v>4</v>
      </c>
      <c r="K1" s="6" t="s">
        <v>5</v>
      </c>
      <c r="L1" s="6" t="s">
        <v>6</v>
      </c>
      <c r="M1" s="6" t="s">
        <v>7</v>
      </c>
      <c r="N1" s="7" t="s">
        <v>18</v>
      </c>
      <c r="O1" s="8" t="s">
        <v>26</v>
      </c>
    </row>
    <row r="2" spans="1:16">
      <c r="A2" s="55" t="s">
        <v>46</v>
      </c>
      <c r="B2" s="14" t="s">
        <v>40</v>
      </c>
      <c r="C2" s="41">
        <v>340</v>
      </c>
      <c r="D2" s="57">
        <f>SUM(C2:C8)</f>
        <v>1140.6346666666668</v>
      </c>
      <c r="F2" s="58" t="s">
        <v>58</v>
      </c>
      <c r="G2" s="12">
        <v>1</v>
      </c>
      <c r="H2" s="12" t="s">
        <v>19</v>
      </c>
      <c r="I2" s="4">
        <v>0</v>
      </c>
      <c r="J2" s="4">
        <v>0</v>
      </c>
      <c r="K2" s="4">
        <v>200</v>
      </c>
      <c r="L2" s="4">
        <v>191</v>
      </c>
      <c r="M2" s="4">
        <f t="shared" ref="M2:M18" si="0">J2+K2-L2</f>
        <v>9</v>
      </c>
      <c r="N2" s="4">
        <f>M2</f>
        <v>9</v>
      </c>
      <c r="O2" s="24">
        <f t="shared" ref="O2:O16" si="1">N2-L3</f>
        <v>-182</v>
      </c>
      <c r="P2" s="34"/>
    </row>
    <row r="3" spans="1:16">
      <c r="A3" s="55"/>
      <c r="B3" s="14" t="s">
        <v>39</v>
      </c>
      <c r="C3" s="41">
        <v>10</v>
      </c>
      <c r="D3" s="57"/>
      <c r="F3" s="59"/>
      <c r="G3" s="12">
        <v>2</v>
      </c>
      <c r="H3" s="12" t="s">
        <v>8</v>
      </c>
      <c r="I3" s="4">
        <v>0</v>
      </c>
      <c r="J3" s="4">
        <v>0</v>
      </c>
      <c r="K3" s="4">
        <v>200</v>
      </c>
      <c r="L3" s="4">
        <v>191</v>
      </c>
      <c r="M3" s="4">
        <f t="shared" si="0"/>
        <v>9</v>
      </c>
      <c r="N3" s="4">
        <f>M3+N2</f>
        <v>18</v>
      </c>
      <c r="O3" s="24">
        <f t="shared" si="1"/>
        <v>-173</v>
      </c>
    </row>
    <row r="4" spans="1:16">
      <c r="A4" s="55"/>
      <c r="B4" s="14" t="s">
        <v>41</v>
      </c>
      <c r="C4" s="41">
        <v>40</v>
      </c>
      <c r="D4" s="57"/>
      <c r="F4" s="60"/>
      <c r="G4" s="12">
        <v>3</v>
      </c>
      <c r="H4" s="12" t="s">
        <v>9</v>
      </c>
      <c r="I4" s="4">
        <v>0</v>
      </c>
      <c r="J4" s="4">
        <v>0</v>
      </c>
      <c r="K4" s="4">
        <v>200</v>
      </c>
      <c r="L4" s="4">
        <v>191</v>
      </c>
      <c r="M4" s="4">
        <f t="shared" si="0"/>
        <v>9</v>
      </c>
      <c r="N4" s="4">
        <f t="shared" ref="N4:N25" si="2">M4+N3</f>
        <v>27</v>
      </c>
      <c r="O4" s="24">
        <f t="shared" si="1"/>
        <v>-164</v>
      </c>
    </row>
    <row r="5" spans="1:16">
      <c r="A5" s="55"/>
      <c r="B5" s="14" t="s">
        <v>42</v>
      </c>
      <c r="C5" s="41">
        <v>120</v>
      </c>
      <c r="D5" s="57"/>
      <c r="F5" s="3" t="s">
        <v>23</v>
      </c>
      <c r="G5" s="12">
        <v>4</v>
      </c>
      <c r="H5" s="3" t="s">
        <v>10</v>
      </c>
      <c r="I5" s="4">
        <v>0</v>
      </c>
      <c r="J5" s="4">
        <v>0</v>
      </c>
      <c r="K5" s="4">
        <v>200</v>
      </c>
      <c r="L5" s="4">
        <v>191</v>
      </c>
      <c r="M5" s="4">
        <f t="shared" si="0"/>
        <v>9</v>
      </c>
      <c r="N5" s="4">
        <f t="shared" si="2"/>
        <v>36</v>
      </c>
      <c r="O5" s="24">
        <f t="shared" si="1"/>
        <v>-1534</v>
      </c>
    </row>
    <row r="6" spans="1:16">
      <c r="A6" s="55"/>
      <c r="B6" s="14" t="s">
        <v>43</v>
      </c>
      <c r="C6" s="41">
        <v>50</v>
      </c>
      <c r="D6" s="57"/>
      <c r="F6" s="58" t="s">
        <v>24</v>
      </c>
      <c r="G6" s="12">
        <v>5</v>
      </c>
      <c r="H6" s="12" t="s">
        <v>11</v>
      </c>
      <c r="I6" s="4">
        <v>8250</v>
      </c>
      <c r="J6" s="4">
        <v>2000</v>
      </c>
      <c r="K6" s="31">
        <v>2000</v>
      </c>
      <c r="L6" s="4">
        <f>D9</f>
        <v>1570</v>
      </c>
      <c r="M6" s="4">
        <f t="shared" si="0"/>
        <v>2430</v>
      </c>
      <c r="N6" s="4">
        <f t="shared" si="2"/>
        <v>2466</v>
      </c>
      <c r="O6" s="24">
        <f t="shared" si="1"/>
        <v>1325.3653333333332</v>
      </c>
    </row>
    <row r="7" spans="1:16">
      <c r="A7" s="55"/>
      <c r="B7" s="14" t="s">
        <v>44</v>
      </c>
      <c r="C7" s="41">
        <v>95</v>
      </c>
      <c r="D7" s="57"/>
      <c r="F7" s="59"/>
      <c r="G7" s="12">
        <v>6</v>
      </c>
      <c r="H7" s="12" t="s">
        <v>12</v>
      </c>
      <c r="I7" s="4">
        <f t="shared" ref="I7:I14" si="3">I6-J7</f>
        <v>7580</v>
      </c>
      <c r="J7" s="4">
        <v>670</v>
      </c>
      <c r="K7" s="4">
        <v>0</v>
      </c>
      <c r="L7" s="4">
        <f t="shared" ref="L7:L25" si="4">$D$2</f>
        <v>1140.6346666666668</v>
      </c>
      <c r="M7" s="4">
        <f t="shared" si="0"/>
        <v>-470.63466666666682</v>
      </c>
      <c r="N7" s="4">
        <f t="shared" si="2"/>
        <v>1995.3653333333332</v>
      </c>
      <c r="O7" s="24">
        <f t="shared" si="1"/>
        <v>854.73066666666637</v>
      </c>
    </row>
    <row r="8" spans="1:16">
      <c r="A8" s="55"/>
      <c r="B8" s="14" t="s">
        <v>45</v>
      </c>
      <c r="C8" s="41">
        <f>50+D45+218</f>
        <v>485.63466666666682</v>
      </c>
      <c r="D8" s="57"/>
      <c r="F8" s="59"/>
      <c r="G8" s="12">
        <v>7</v>
      </c>
      <c r="H8" s="12" t="s">
        <v>13</v>
      </c>
      <c r="I8" s="4">
        <f t="shared" si="3"/>
        <v>6910</v>
      </c>
      <c r="J8" s="4">
        <v>670</v>
      </c>
      <c r="K8" s="4">
        <v>0</v>
      </c>
      <c r="L8" s="4">
        <f t="shared" si="4"/>
        <v>1140.6346666666668</v>
      </c>
      <c r="M8" s="4">
        <f t="shared" si="0"/>
        <v>-470.63466666666682</v>
      </c>
      <c r="N8" s="4">
        <f t="shared" si="2"/>
        <v>1524.7306666666664</v>
      </c>
      <c r="O8" s="24">
        <f t="shared" si="1"/>
        <v>384.09599999999955</v>
      </c>
    </row>
    <row r="9" spans="1:16">
      <c r="A9" s="56" t="s">
        <v>52</v>
      </c>
      <c r="B9" s="14" t="s">
        <v>47</v>
      </c>
      <c r="C9" s="41">
        <v>700</v>
      </c>
      <c r="D9" s="57">
        <f>SUM(C9:C14)</f>
        <v>1570</v>
      </c>
      <c r="F9" s="60"/>
      <c r="G9" s="12">
        <v>8</v>
      </c>
      <c r="H9" s="12" t="s">
        <v>14</v>
      </c>
      <c r="I9" s="4">
        <f t="shared" si="3"/>
        <v>6240</v>
      </c>
      <c r="J9" s="4">
        <v>670</v>
      </c>
      <c r="K9" s="4">
        <f t="shared" ref="K9" si="5">$C$18*$C$21*$C$19</f>
        <v>1204</v>
      </c>
      <c r="L9" s="4">
        <f t="shared" si="4"/>
        <v>1140.6346666666668</v>
      </c>
      <c r="M9" s="4">
        <f t="shared" si="0"/>
        <v>733.36533333333318</v>
      </c>
      <c r="N9" s="4">
        <f t="shared" si="2"/>
        <v>2258.0959999999995</v>
      </c>
      <c r="O9" s="24">
        <f t="shared" si="1"/>
        <v>1117.4613333333327</v>
      </c>
    </row>
    <row r="10" spans="1:16">
      <c r="A10" s="56"/>
      <c r="B10" s="14" t="s">
        <v>48</v>
      </c>
      <c r="C10" s="41">
        <v>100</v>
      </c>
      <c r="D10" s="57"/>
      <c r="F10" s="54" t="s">
        <v>22</v>
      </c>
      <c r="G10" s="12">
        <v>9</v>
      </c>
      <c r="H10" s="3" t="s">
        <v>15</v>
      </c>
      <c r="I10" s="4">
        <f t="shared" si="3"/>
        <v>5570</v>
      </c>
      <c r="J10" s="4">
        <v>670</v>
      </c>
      <c r="K10" s="11">
        <f>$C$18*$C$21*$C$20</f>
        <v>2408</v>
      </c>
      <c r="L10" s="4">
        <f t="shared" si="4"/>
        <v>1140.6346666666668</v>
      </c>
      <c r="M10" s="4">
        <f t="shared" si="0"/>
        <v>1937.3653333333332</v>
      </c>
      <c r="N10" s="4">
        <f t="shared" si="2"/>
        <v>4195.4613333333327</v>
      </c>
      <c r="O10" s="24">
        <f t="shared" si="1"/>
        <v>3054.8266666666659</v>
      </c>
    </row>
    <row r="11" spans="1:16">
      <c r="A11" s="56"/>
      <c r="B11" s="14" t="s">
        <v>49</v>
      </c>
      <c r="C11" s="41">
        <v>200</v>
      </c>
      <c r="D11" s="57"/>
      <c r="F11" s="54"/>
      <c r="G11" s="12">
        <v>10</v>
      </c>
      <c r="H11" s="3" t="s">
        <v>16</v>
      </c>
      <c r="I11" s="4">
        <f t="shared" si="3"/>
        <v>4900</v>
      </c>
      <c r="J11" s="4">
        <v>670</v>
      </c>
      <c r="K11" s="11">
        <f t="shared" ref="K11:K12" si="6">$C$18*$C$21*$C$20</f>
        <v>2408</v>
      </c>
      <c r="L11" s="4">
        <f t="shared" si="4"/>
        <v>1140.6346666666668</v>
      </c>
      <c r="M11" s="4">
        <f t="shared" si="0"/>
        <v>1937.3653333333332</v>
      </c>
      <c r="N11" s="4">
        <f t="shared" si="2"/>
        <v>6132.8266666666659</v>
      </c>
      <c r="O11" s="24">
        <f t="shared" si="1"/>
        <v>4992.1919999999991</v>
      </c>
    </row>
    <row r="12" spans="1:16">
      <c r="A12" s="56"/>
      <c r="B12" s="14" t="s">
        <v>50</v>
      </c>
      <c r="C12" s="41">
        <v>50</v>
      </c>
      <c r="D12" s="57"/>
      <c r="F12" s="54"/>
      <c r="G12" s="12">
        <v>11</v>
      </c>
      <c r="H12" s="3" t="s">
        <v>20</v>
      </c>
      <c r="I12" s="4">
        <f t="shared" si="3"/>
        <v>4230</v>
      </c>
      <c r="J12" s="4">
        <v>670</v>
      </c>
      <c r="K12" s="11">
        <f t="shared" si="6"/>
        <v>2408</v>
      </c>
      <c r="L12" s="4">
        <f t="shared" si="4"/>
        <v>1140.6346666666668</v>
      </c>
      <c r="M12" s="4">
        <f t="shared" si="0"/>
        <v>1937.3653333333332</v>
      </c>
      <c r="N12" s="4">
        <f t="shared" si="2"/>
        <v>8070.1919999999991</v>
      </c>
      <c r="O12" s="24">
        <f t="shared" si="1"/>
        <v>-1070.4426666666677</v>
      </c>
    </row>
    <row r="13" spans="1:16">
      <c r="A13" s="56"/>
      <c r="B13" s="14" t="s">
        <v>51</v>
      </c>
      <c r="C13" s="41">
        <v>120</v>
      </c>
      <c r="D13" s="57"/>
      <c r="F13" s="54"/>
      <c r="G13" s="12">
        <v>12</v>
      </c>
      <c r="H13" s="3" t="s">
        <v>21</v>
      </c>
      <c r="I13" s="4">
        <f t="shared" si="3"/>
        <v>3560</v>
      </c>
      <c r="J13" s="4">
        <v>670</v>
      </c>
      <c r="K13" s="11">
        <f>$C$18*$C$21*$C$20</f>
        <v>2408</v>
      </c>
      <c r="L13" s="9">
        <f>D2+8000</f>
        <v>9140.6346666666668</v>
      </c>
      <c r="M13" s="10">
        <f t="shared" si="0"/>
        <v>-6062.6346666666668</v>
      </c>
      <c r="N13" s="4">
        <f t="shared" si="2"/>
        <v>2007.5573333333323</v>
      </c>
      <c r="O13" s="24">
        <f t="shared" si="1"/>
        <v>866.92266666666546</v>
      </c>
    </row>
    <row r="14" spans="1:16">
      <c r="A14" s="56"/>
      <c r="B14" s="14" t="s">
        <v>45</v>
      </c>
      <c r="C14" s="41">
        <v>400</v>
      </c>
      <c r="D14" s="57"/>
      <c r="F14" s="58" t="s">
        <v>34</v>
      </c>
      <c r="G14" s="12">
        <v>13</v>
      </c>
      <c r="H14" s="12" t="s">
        <v>19</v>
      </c>
      <c r="I14" s="4">
        <f t="shared" si="3"/>
        <v>2890</v>
      </c>
      <c r="J14" s="4">
        <v>670</v>
      </c>
      <c r="K14" s="4">
        <f t="shared" ref="K14:K21" si="7">$C$18*$C$21*$C$19</f>
        <v>1204</v>
      </c>
      <c r="L14" s="4">
        <f t="shared" si="4"/>
        <v>1140.6346666666668</v>
      </c>
      <c r="M14" s="4">
        <f t="shared" si="0"/>
        <v>733.36533333333318</v>
      </c>
      <c r="N14" s="4">
        <f t="shared" si="2"/>
        <v>2740.9226666666655</v>
      </c>
      <c r="O14" s="24">
        <f t="shared" si="1"/>
        <v>1600.2879999999986</v>
      </c>
    </row>
    <row r="15" spans="1:16">
      <c r="F15" s="59"/>
      <c r="G15" s="12">
        <v>14</v>
      </c>
      <c r="H15" s="12" t="s">
        <v>8</v>
      </c>
      <c r="I15" s="4">
        <f t="shared" ref="I15:I18" si="8">I14-J15</f>
        <v>2220</v>
      </c>
      <c r="J15" s="4">
        <v>670</v>
      </c>
      <c r="K15" s="4">
        <f t="shared" si="7"/>
        <v>1204</v>
      </c>
      <c r="L15" s="4">
        <f t="shared" si="4"/>
        <v>1140.6346666666668</v>
      </c>
      <c r="M15" s="4">
        <f t="shared" si="0"/>
        <v>733.36533333333318</v>
      </c>
      <c r="N15" s="4">
        <f t="shared" si="2"/>
        <v>3474.2879999999986</v>
      </c>
      <c r="O15" s="24">
        <f t="shared" si="1"/>
        <v>2333.6533333333318</v>
      </c>
    </row>
    <row r="16" spans="1:16">
      <c r="A16" s="16" t="s">
        <v>37</v>
      </c>
      <c r="B16" s="16" t="s">
        <v>27</v>
      </c>
      <c r="C16" s="16" t="s">
        <v>29</v>
      </c>
      <c r="F16" s="60"/>
      <c r="G16" s="12">
        <v>15</v>
      </c>
      <c r="H16" s="12" t="s">
        <v>9</v>
      </c>
      <c r="I16" s="4">
        <f t="shared" si="8"/>
        <v>1550</v>
      </c>
      <c r="J16" s="4">
        <v>670</v>
      </c>
      <c r="K16" s="4">
        <f t="shared" si="7"/>
        <v>1204</v>
      </c>
      <c r="L16" s="4">
        <f t="shared" si="4"/>
        <v>1140.6346666666668</v>
      </c>
      <c r="M16" s="4">
        <f t="shared" si="0"/>
        <v>733.36533333333318</v>
      </c>
      <c r="N16" s="4">
        <f t="shared" si="2"/>
        <v>4207.6533333333318</v>
      </c>
      <c r="O16" s="24">
        <f t="shared" si="1"/>
        <v>3067.018666666665</v>
      </c>
    </row>
    <row r="17" spans="1:15">
      <c r="A17" s="13">
        <v>1</v>
      </c>
      <c r="B17" s="15" t="s">
        <v>28</v>
      </c>
      <c r="C17" s="13">
        <v>60.5</v>
      </c>
      <c r="F17" s="3" t="s">
        <v>23</v>
      </c>
      <c r="G17" s="12">
        <v>16</v>
      </c>
      <c r="H17" s="3" t="s">
        <v>10</v>
      </c>
      <c r="I17" s="4">
        <f t="shared" si="8"/>
        <v>880</v>
      </c>
      <c r="J17" s="4">
        <v>670</v>
      </c>
      <c r="K17" s="4">
        <f t="shared" si="7"/>
        <v>1204</v>
      </c>
      <c r="L17" s="4">
        <f t="shared" si="4"/>
        <v>1140.6346666666668</v>
      </c>
      <c r="M17" s="4">
        <f t="shared" si="0"/>
        <v>733.36533333333318</v>
      </c>
      <c r="N17" s="4">
        <f t="shared" si="2"/>
        <v>4941.018666666665</v>
      </c>
      <c r="O17" s="24">
        <f>N17-L18</f>
        <v>-4199.6160000000018</v>
      </c>
    </row>
    <row r="18" spans="1:15">
      <c r="A18" s="13">
        <v>2</v>
      </c>
      <c r="B18" s="27" t="s">
        <v>30</v>
      </c>
      <c r="C18" s="28">
        <v>14</v>
      </c>
      <c r="F18" s="58" t="s">
        <v>35</v>
      </c>
      <c r="G18" s="12">
        <v>17</v>
      </c>
      <c r="H18" s="12" t="s">
        <v>11</v>
      </c>
      <c r="I18" s="4">
        <f t="shared" si="8"/>
        <v>0</v>
      </c>
      <c r="J18" s="4">
        <f>630+250</f>
        <v>880</v>
      </c>
      <c r="K18" s="4">
        <f t="shared" si="7"/>
        <v>1204</v>
      </c>
      <c r="L18" s="9">
        <f>D2+8000</f>
        <v>9140.6346666666668</v>
      </c>
      <c r="M18" s="10">
        <f t="shared" si="0"/>
        <v>-7056.6346666666668</v>
      </c>
      <c r="N18" s="4">
        <f t="shared" si="2"/>
        <v>-2115.6160000000018</v>
      </c>
      <c r="O18" s="24">
        <f t="shared" ref="O18:O25" si="9">N18-L19</f>
        <v>-3256.2506666666686</v>
      </c>
    </row>
    <row r="19" spans="1:15">
      <c r="A19" s="13">
        <v>3</v>
      </c>
      <c r="B19" s="29" t="s">
        <v>31</v>
      </c>
      <c r="C19" s="30">
        <v>20</v>
      </c>
      <c r="F19" s="59"/>
      <c r="G19" s="12">
        <v>18</v>
      </c>
      <c r="H19" s="12" t="s">
        <v>12</v>
      </c>
      <c r="I19" s="4">
        <v>0</v>
      </c>
      <c r="J19" s="4">
        <v>0</v>
      </c>
      <c r="K19" s="4">
        <f t="shared" si="7"/>
        <v>1204</v>
      </c>
      <c r="L19" s="4">
        <f t="shared" si="4"/>
        <v>1140.6346666666668</v>
      </c>
      <c r="M19" s="4">
        <f t="shared" ref="M19:M25" si="10">J19+K19-L19</f>
        <v>63.365333333333183</v>
      </c>
      <c r="N19" s="4">
        <f t="shared" si="2"/>
        <v>-2052.2506666666686</v>
      </c>
      <c r="O19" s="24">
        <f t="shared" si="9"/>
        <v>-3192.8853333333354</v>
      </c>
    </row>
    <row r="20" spans="1:15">
      <c r="A20" s="13">
        <v>4</v>
      </c>
      <c r="B20" s="15" t="s">
        <v>32</v>
      </c>
      <c r="C20" s="13">
        <v>40</v>
      </c>
      <c r="F20" s="59"/>
      <c r="G20" s="12">
        <v>19</v>
      </c>
      <c r="H20" s="12" t="s">
        <v>13</v>
      </c>
      <c r="I20" s="4">
        <v>0</v>
      </c>
      <c r="J20" s="4">
        <v>0</v>
      </c>
      <c r="K20" s="4">
        <f t="shared" si="7"/>
        <v>1204</v>
      </c>
      <c r="L20" s="4">
        <f t="shared" si="4"/>
        <v>1140.6346666666668</v>
      </c>
      <c r="M20" s="4">
        <f t="shared" si="10"/>
        <v>63.365333333333183</v>
      </c>
      <c r="N20" s="4">
        <f t="shared" si="2"/>
        <v>-1988.8853333333354</v>
      </c>
      <c r="O20" s="24">
        <f t="shared" si="9"/>
        <v>-3129.5200000000023</v>
      </c>
    </row>
    <row r="21" spans="1:15">
      <c r="A21" s="13">
        <v>5</v>
      </c>
      <c r="B21" s="14" t="s">
        <v>33</v>
      </c>
      <c r="C21" s="13">
        <v>4.3</v>
      </c>
      <c r="F21" s="60"/>
      <c r="G21" s="12">
        <v>20</v>
      </c>
      <c r="H21" s="12" t="s">
        <v>14</v>
      </c>
      <c r="I21" s="4">
        <v>0</v>
      </c>
      <c r="J21" s="4">
        <v>0</v>
      </c>
      <c r="K21" s="4">
        <f t="shared" si="7"/>
        <v>1204</v>
      </c>
      <c r="L21" s="4">
        <f t="shared" si="4"/>
        <v>1140.6346666666668</v>
      </c>
      <c r="M21" s="4">
        <f t="shared" si="10"/>
        <v>63.365333333333183</v>
      </c>
      <c r="N21" s="4">
        <f t="shared" si="2"/>
        <v>-1925.5200000000023</v>
      </c>
      <c r="O21" s="24">
        <f t="shared" si="9"/>
        <v>-3066.1546666666691</v>
      </c>
    </row>
    <row r="22" spans="1:15">
      <c r="A22" s="13">
        <v>6</v>
      </c>
      <c r="B22" s="14" t="s">
        <v>57</v>
      </c>
      <c r="C22" s="25">
        <v>4.8000000000000001E-2</v>
      </c>
      <c r="F22" s="54" t="s">
        <v>36</v>
      </c>
      <c r="G22" s="12">
        <v>21</v>
      </c>
      <c r="H22" s="3" t="s">
        <v>15</v>
      </c>
      <c r="I22" s="4">
        <v>0</v>
      </c>
      <c r="J22" s="4">
        <v>0</v>
      </c>
      <c r="K22" s="11">
        <f t="shared" ref="K22:K25" si="11">$C$18*$C$21*$C$20</f>
        <v>2408</v>
      </c>
      <c r="L22" s="4">
        <f t="shared" si="4"/>
        <v>1140.6346666666668</v>
      </c>
      <c r="M22" s="4">
        <f t="shared" si="10"/>
        <v>1267.3653333333332</v>
      </c>
      <c r="N22" s="4">
        <f t="shared" si="2"/>
        <v>-658.15466666666907</v>
      </c>
      <c r="O22" s="24">
        <f t="shared" si="9"/>
        <v>-1798.7893333333359</v>
      </c>
    </row>
    <row r="23" spans="1:15">
      <c r="A23" s="23">
        <v>7</v>
      </c>
      <c r="B23" s="14" t="s">
        <v>66</v>
      </c>
      <c r="C23" s="38">
        <v>0.14000000000000001</v>
      </c>
      <c r="F23" s="54"/>
      <c r="G23" s="12">
        <v>22</v>
      </c>
      <c r="H23" s="3" t="s">
        <v>16</v>
      </c>
      <c r="I23" s="4">
        <v>0</v>
      </c>
      <c r="J23" s="4">
        <v>0</v>
      </c>
      <c r="K23" s="11">
        <f t="shared" si="11"/>
        <v>2408</v>
      </c>
      <c r="L23" s="4">
        <f t="shared" si="4"/>
        <v>1140.6346666666668</v>
      </c>
      <c r="M23" s="4">
        <f t="shared" si="10"/>
        <v>1267.3653333333332</v>
      </c>
      <c r="N23" s="4">
        <f t="shared" si="2"/>
        <v>609.21066666666411</v>
      </c>
      <c r="O23" s="24">
        <f t="shared" si="9"/>
        <v>-531.42400000000271</v>
      </c>
    </row>
    <row r="24" spans="1:15">
      <c r="F24" s="54"/>
      <c r="G24" s="12">
        <v>23</v>
      </c>
      <c r="H24" s="3" t="s">
        <v>20</v>
      </c>
      <c r="I24" s="4">
        <v>0</v>
      </c>
      <c r="J24" s="4">
        <v>0</v>
      </c>
      <c r="K24" s="11">
        <f t="shared" si="11"/>
        <v>2408</v>
      </c>
      <c r="L24" s="4">
        <f t="shared" si="4"/>
        <v>1140.6346666666668</v>
      </c>
      <c r="M24" s="4">
        <f t="shared" si="10"/>
        <v>1267.3653333333332</v>
      </c>
      <c r="N24" s="4">
        <f t="shared" si="2"/>
        <v>1876.5759999999973</v>
      </c>
      <c r="O24" s="24">
        <f t="shared" si="9"/>
        <v>735.94133333333048</v>
      </c>
    </row>
    <row r="25" spans="1:15">
      <c r="F25" s="54"/>
      <c r="G25" s="12">
        <v>24</v>
      </c>
      <c r="H25" s="3" t="s">
        <v>21</v>
      </c>
      <c r="I25" s="4">
        <v>0</v>
      </c>
      <c r="J25" s="4">
        <v>0</v>
      </c>
      <c r="K25" s="11">
        <f t="shared" si="11"/>
        <v>2408</v>
      </c>
      <c r="L25" s="4">
        <f t="shared" si="4"/>
        <v>1140.6346666666668</v>
      </c>
      <c r="M25" s="4">
        <f t="shared" si="10"/>
        <v>1267.3653333333332</v>
      </c>
      <c r="N25" s="21">
        <f t="shared" si="2"/>
        <v>3143.9413333333305</v>
      </c>
      <c r="O25" s="24">
        <f t="shared" si="9"/>
        <v>3143.9413333333305</v>
      </c>
    </row>
    <row r="27" spans="1:15" ht="15.45">
      <c r="A27" s="53" t="s">
        <v>54</v>
      </c>
      <c r="B27" s="53"/>
      <c r="C27" s="53"/>
    </row>
    <row r="28" spans="1:15">
      <c r="A28" s="16" t="s">
        <v>37</v>
      </c>
      <c r="B28" s="16" t="s">
        <v>2</v>
      </c>
      <c r="C28" s="16" t="s">
        <v>3</v>
      </c>
      <c r="D28" s="16" t="s">
        <v>55</v>
      </c>
    </row>
    <row r="29" spans="1:15">
      <c r="A29" s="13">
        <v>1</v>
      </c>
      <c r="B29" s="22" t="s">
        <v>56</v>
      </c>
      <c r="C29" s="13">
        <v>125</v>
      </c>
      <c r="D29" s="19">
        <f>(1+C22)*(C29*C17)</f>
        <v>7925.5</v>
      </c>
    </row>
    <row r="30" spans="1:15">
      <c r="A30" s="13"/>
      <c r="B30" s="13"/>
      <c r="C30" s="13"/>
      <c r="D30" s="13"/>
      <c r="F30" s="17"/>
    </row>
    <row r="31" spans="1:15">
      <c r="A31" s="14"/>
      <c r="B31" s="14"/>
      <c r="C31" s="14"/>
      <c r="D31" s="14"/>
    </row>
    <row r="34" spans="1:5" ht="15.45">
      <c r="A34" s="62" t="s">
        <v>60</v>
      </c>
      <c r="B34" s="62"/>
      <c r="C34" s="62"/>
    </row>
    <row r="35" spans="1:5">
      <c r="A35" s="16" t="s">
        <v>37</v>
      </c>
      <c r="B35" s="16" t="s">
        <v>2</v>
      </c>
      <c r="C35" s="16" t="s">
        <v>3</v>
      </c>
      <c r="D35" s="16" t="s">
        <v>55</v>
      </c>
    </row>
    <row r="36" spans="1:5">
      <c r="A36" s="35">
        <v>1</v>
      </c>
      <c r="B36" s="36" t="s">
        <v>61</v>
      </c>
      <c r="C36" s="35">
        <v>20350</v>
      </c>
      <c r="D36" s="37">
        <f>C36*$C$17*(1+$C$22)</f>
        <v>1290271.4000000001</v>
      </c>
    </row>
    <row r="37" spans="1:5">
      <c r="A37" s="35">
        <v>2</v>
      </c>
      <c r="B37" s="36" t="s">
        <v>1</v>
      </c>
      <c r="C37" s="35">
        <v>10250</v>
      </c>
      <c r="D37" s="37">
        <f>C37*$C$17*(1+$C$22)</f>
        <v>649891</v>
      </c>
    </row>
    <row r="38" spans="1:5">
      <c r="A38" s="23">
        <v>3</v>
      </c>
      <c r="B38" s="15" t="s">
        <v>62</v>
      </c>
      <c r="C38" s="23">
        <v>1000</v>
      </c>
      <c r="D38" s="32">
        <f>C38*$C$17*(1+$C$22)</f>
        <v>63404</v>
      </c>
    </row>
    <row r="39" spans="1:5">
      <c r="A39" s="23">
        <v>4</v>
      </c>
      <c r="B39" s="15" t="s">
        <v>63</v>
      </c>
      <c r="C39" s="23">
        <v>2000</v>
      </c>
      <c r="D39" s="32">
        <f>C39*$C$17*(1+$C$22)</f>
        <v>126808</v>
      </c>
    </row>
    <row r="40" spans="1:5">
      <c r="A40" s="23">
        <v>5</v>
      </c>
      <c r="B40" s="15" t="s">
        <v>45</v>
      </c>
      <c r="C40" s="23">
        <v>2000</v>
      </c>
      <c r="D40" s="32">
        <f>C40*$C$17*(1+$C$22)</f>
        <v>126808</v>
      </c>
    </row>
    <row r="41" spans="1:5">
      <c r="A41" s="63" t="s">
        <v>65</v>
      </c>
      <c r="B41" s="64"/>
      <c r="C41" s="65"/>
      <c r="D41" s="33">
        <f>SUM(D36:D40)</f>
        <v>2257182.4000000004</v>
      </c>
    </row>
    <row r="42" spans="1:5">
      <c r="A42" s="61" t="s">
        <v>64</v>
      </c>
      <c r="B42" s="61"/>
      <c r="C42" s="61"/>
      <c r="D42" s="39">
        <f>D41/C17</f>
        <v>37308.800000000003</v>
      </c>
      <c r="E42" s="17"/>
    </row>
    <row r="43" spans="1:5">
      <c r="A43" s="66" t="s">
        <v>67</v>
      </c>
      <c r="B43" s="66"/>
      <c r="C43" s="66"/>
      <c r="D43" s="40">
        <f>D42*(1+C23)</f>
        <v>42532.032000000007</v>
      </c>
    </row>
    <row r="44" spans="1:5">
      <c r="A44" s="67" t="s">
        <v>68</v>
      </c>
      <c r="B44" s="67"/>
      <c r="C44" s="67"/>
      <c r="D44" s="41">
        <f>D43-D42</f>
        <v>5223.2320000000036</v>
      </c>
    </row>
    <row r="45" spans="1:5">
      <c r="A45" s="61" t="s">
        <v>69</v>
      </c>
      <c r="B45" s="61"/>
      <c r="C45" s="61"/>
      <c r="D45" s="42">
        <f>D44/24</f>
        <v>217.63466666666682</v>
      </c>
    </row>
    <row r="46" spans="1:5">
      <c r="A46" s="61" t="s">
        <v>69</v>
      </c>
      <c r="B46" s="61"/>
      <c r="C46" s="61"/>
      <c r="D46" s="44">
        <f>D44*C17</f>
        <v>316005.5360000002</v>
      </c>
    </row>
  </sheetData>
  <mergeCells count="18">
    <mergeCell ref="F18:F21"/>
    <mergeCell ref="F22:F25"/>
    <mergeCell ref="A27:C27"/>
    <mergeCell ref="A2:A8"/>
    <mergeCell ref="D2:D8"/>
    <mergeCell ref="F2:F4"/>
    <mergeCell ref="F6:F9"/>
    <mergeCell ref="A9:A14"/>
    <mergeCell ref="D9:D14"/>
    <mergeCell ref="F10:F13"/>
    <mergeCell ref="F14:F16"/>
    <mergeCell ref="A45:C45"/>
    <mergeCell ref="A46:C46"/>
    <mergeCell ref="A34:C34"/>
    <mergeCell ref="A41:C41"/>
    <mergeCell ref="A42:C42"/>
    <mergeCell ref="A43:C43"/>
    <mergeCell ref="A44:C44"/>
  </mergeCells>
  <conditionalFormatting sqref="O1:O104857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BFE3-5C8E-42CD-86E3-7C257E2B3E07}">
  <sheetPr>
    <tabColor theme="9" tint="0.59999389629810485"/>
  </sheetPr>
  <dimension ref="A1:P48"/>
  <sheetViews>
    <sheetView showGridLines="0" zoomScale="90" zoomScaleNormal="90" workbookViewId="0">
      <selection activeCell="F36" sqref="F36"/>
    </sheetView>
  </sheetViews>
  <sheetFormatPr defaultColWidth="8.921875" defaultRowHeight="14.15"/>
  <cols>
    <col min="1" max="1" width="11.921875" style="2" customWidth="1"/>
    <col min="2" max="2" width="38.84375" style="2" bestFit="1" customWidth="1"/>
    <col min="3" max="3" width="17.921875" style="2" bestFit="1" customWidth="1"/>
    <col min="4" max="4" width="16" style="2" bestFit="1" customWidth="1"/>
    <col min="5" max="5" width="16.3828125" style="2" bestFit="1" customWidth="1"/>
    <col min="6" max="6" width="15.15234375" style="2" bestFit="1" customWidth="1"/>
    <col min="7" max="7" width="11.4609375" style="2" bestFit="1" customWidth="1"/>
    <col min="8" max="8" width="8.921875" style="2"/>
    <col min="9" max="13" width="11.84375" style="2" customWidth="1"/>
    <col min="14" max="14" width="14.07421875" style="12" bestFit="1" customWidth="1"/>
    <col min="15" max="15" width="10.921875" style="2" bestFit="1" customWidth="1"/>
    <col min="16" max="16" width="14.3828125" style="2" bestFit="1" customWidth="1"/>
    <col min="17" max="16384" width="8.921875" style="2"/>
  </cols>
  <sheetData>
    <row r="1" spans="1:16" ht="16.75" customHeight="1">
      <c r="A1" s="16" t="s">
        <v>38</v>
      </c>
      <c r="B1" s="16" t="s">
        <v>2</v>
      </c>
      <c r="C1" s="16" t="s">
        <v>3</v>
      </c>
      <c r="D1" s="16" t="s">
        <v>53</v>
      </c>
      <c r="F1" s="20" t="s">
        <v>25</v>
      </c>
      <c r="G1" s="6" t="s">
        <v>17</v>
      </c>
      <c r="H1" s="6" t="s">
        <v>0</v>
      </c>
      <c r="I1" s="6" t="s">
        <v>1</v>
      </c>
      <c r="J1" s="6" t="s">
        <v>4</v>
      </c>
      <c r="K1" s="6" t="s">
        <v>5</v>
      </c>
      <c r="L1" s="6" t="s">
        <v>6</v>
      </c>
      <c r="M1" s="6" t="s">
        <v>7</v>
      </c>
      <c r="N1" s="7" t="s">
        <v>18</v>
      </c>
      <c r="O1" s="8" t="s">
        <v>26</v>
      </c>
    </row>
    <row r="2" spans="1:16" ht="14.4" customHeight="1">
      <c r="A2" s="58" t="s">
        <v>46</v>
      </c>
      <c r="B2" s="14" t="s">
        <v>40</v>
      </c>
      <c r="C2" s="41">
        <v>340</v>
      </c>
      <c r="D2" s="57">
        <f>SUM(C2:C10)</f>
        <v>1159.5454545454545</v>
      </c>
      <c r="F2" s="58" t="s">
        <v>58</v>
      </c>
      <c r="G2" s="12">
        <v>1</v>
      </c>
      <c r="H2" s="12" t="s">
        <v>19</v>
      </c>
      <c r="I2" s="4">
        <v>0</v>
      </c>
      <c r="J2" s="4">
        <v>0</v>
      </c>
      <c r="K2" s="4">
        <v>0</v>
      </c>
      <c r="L2" s="4">
        <v>0</v>
      </c>
      <c r="M2" s="4">
        <f t="shared" ref="M2:M25" si="0">J2+K2-L2</f>
        <v>0</v>
      </c>
      <c r="N2" s="4">
        <f>M2</f>
        <v>0</v>
      </c>
      <c r="O2" s="24">
        <f t="shared" ref="O2:O16" si="1">N2-L3</f>
        <v>0</v>
      </c>
      <c r="P2" s="34"/>
    </row>
    <row r="3" spans="1:16" ht="14.4" customHeight="1">
      <c r="A3" s="59"/>
      <c r="B3" s="14" t="s">
        <v>39</v>
      </c>
      <c r="C3" s="41">
        <v>10</v>
      </c>
      <c r="D3" s="57"/>
      <c r="F3" s="59"/>
      <c r="G3" s="12">
        <v>2</v>
      </c>
      <c r="H3" s="12" t="s">
        <v>8</v>
      </c>
      <c r="I3" s="4">
        <v>0</v>
      </c>
      <c r="J3" s="4">
        <v>0</v>
      </c>
      <c r="K3" s="4">
        <v>0</v>
      </c>
      <c r="L3" s="4">
        <v>0</v>
      </c>
      <c r="M3" s="4">
        <f t="shared" si="0"/>
        <v>0</v>
      </c>
      <c r="N3" s="4">
        <f>M3+N2</f>
        <v>0</v>
      </c>
      <c r="O3" s="24">
        <f t="shared" si="1"/>
        <v>0</v>
      </c>
    </row>
    <row r="4" spans="1:16" ht="14.4" customHeight="1">
      <c r="A4" s="59"/>
      <c r="B4" s="14" t="s">
        <v>41</v>
      </c>
      <c r="C4" s="41">
        <v>40</v>
      </c>
      <c r="D4" s="57"/>
      <c r="F4" s="60"/>
      <c r="G4" s="12">
        <v>3</v>
      </c>
      <c r="H4" s="12" t="s">
        <v>9</v>
      </c>
      <c r="I4" s="4">
        <v>0</v>
      </c>
      <c r="J4" s="4">
        <v>0</v>
      </c>
      <c r="K4" s="4">
        <v>0</v>
      </c>
      <c r="L4" s="4">
        <v>0</v>
      </c>
      <c r="M4" s="4">
        <f t="shared" si="0"/>
        <v>0</v>
      </c>
      <c r="N4" s="4">
        <f t="shared" ref="N4:N25" si="2">M4+N3</f>
        <v>0</v>
      </c>
      <c r="O4" s="24">
        <f t="shared" si="1"/>
        <v>0</v>
      </c>
    </row>
    <row r="5" spans="1:16" ht="14.4" customHeight="1">
      <c r="A5" s="59"/>
      <c r="B5" s="14" t="s">
        <v>42</v>
      </c>
      <c r="C5" s="41">
        <v>120</v>
      </c>
      <c r="D5" s="57"/>
      <c r="F5" s="3" t="s">
        <v>23</v>
      </c>
      <c r="G5" s="12">
        <v>4</v>
      </c>
      <c r="H5" s="3" t="s">
        <v>10</v>
      </c>
      <c r="I5" s="4">
        <v>0</v>
      </c>
      <c r="J5" s="4">
        <v>0</v>
      </c>
      <c r="K5" s="4">
        <v>0</v>
      </c>
      <c r="L5" s="4">
        <v>0</v>
      </c>
      <c r="M5" s="4">
        <f t="shared" si="0"/>
        <v>0</v>
      </c>
      <c r="N5" s="4">
        <f t="shared" si="2"/>
        <v>0</v>
      </c>
      <c r="O5" s="24">
        <f t="shared" si="1"/>
        <v>-1570</v>
      </c>
    </row>
    <row r="6" spans="1:16" ht="14.4" customHeight="1">
      <c r="A6" s="59"/>
      <c r="B6" s="14" t="s">
        <v>43</v>
      </c>
      <c r="C6" s="41">
        <v>50</v>
      </c>
      <c r="D6" s="57"/>
      <c r="F6" s="58" t="s">
        <v>24</v>
      </c>
      <c r="G6" s="12">
        <v>5</v>
      </c>
      <c r="H6" s="12" t="s">
        <v>11</v>
      </c>
      <c r="I6" s="4">
        <v>8250</v>
      </c>
      <c r="J6" s="4">
        <v>2000</v>
      </c>
      <c r="K6" s="31">
        <v>6000</v>
      </c>
      <c r="L6" s="4">
        <f>D11</f>
        <v>1570</v>
      </c>
      <c r="M6" s="4">
        <f t="shared" si="0"/>
        <v>6430</v>
      </c>
      <c r="N6" s="4">
        <f t="shared" si="2"/>
        <v>6430</v>
      </c>
      <c r="O6" s="24">
        <f t="shared" si="1"/>
        <v>5270.454545454546</v>
      </c>
    </row>
    <row r="7" spans="1:16" ht="14.4" customHeight="1">
      <c r="A7" s="59"/>
      <c r="B7" s="14" t="s">
        <v>44</v>
      </c>
      <c r="C7" s="41">
        <v>95</v>
      </c>
      <c r="D7" s="57"/>
      <c r="F7" s="59"/>
      <c r="G7" s="12">
        <v>6</v>
      </c>
      <c r="H7" s="12" t="s">
        <v>12</v>
      </c>
      <c r="I7" s="4">
        <f t="shared" ref="I7:I18" si="3">I6-J7</f>
        <v>7580</v>
      </c>
      <c r="J7" s="4">
        <v>670</v>
      </c>
      <c r="K7" s="4">
        <v>0</v>
      </c>
      <c r="L7" s="4">
        <f t="shared" ref="L7:L25" si="4">$D$2</f>
        <v>1159.5454545454545</v>
      </c>
      <c r="M7" s="4">
        <f t="shared" si="0"/>
        <v>-489.5454545454545</v>
      </c>
      <c r="N7" s="4">
        <f t="shared" si="2"/>
        <v>5940.454545454546</v>
      </c>
      <c r="O7" s="24">
        <f t="shared" si="1"/>
        <v>4780.9090909090919</v>
      </c>
    </row>
    <row r="8" spans="1:16" ht="14.4" customHeight="1">
      <c r="A8" s="59"/>
      <c r="B8" s="14" t="s">
        <v>45</v>
      </c>
      <c r="C8" s="41">
        <f>50</f>
        <v>50</v>
      </c>
      <c r="D8" s="57"/>
      <c r="F8" s="59"/>
      <c r="G8" s="12">
        <v>7</v>
      </c>
      <c r="H8" s="12" t="s">
        <v>13</v>
      </c>
      <c r="I8" s="4">
        <f t="shared" si="3"/>
        <v>6910</v>
      </c>
      <c r="J8" s="4">
        <v>670</v>
      </c>
      <c r="K8" s="4">
        <v>0</v>
      </c>
      <c r="L8" s="4">
        <f t="shared" si="4"/>
        <v>1159.5454545454545</v>
      </c>
      <c r="M8" s="4">
        <f t="shared" si="0"/>
        <v>-489.5454545454545</v>
      </c>
      <c r="N8" s="4">
        <f t="shared" si="2"/>
        <v>5450.9090909090919</v>
      </c>
      <c r="O8" s="24">
        <f t="shared" si="1"/>
        <v>4291.3636363636379</v>
      </c>
    </row>
    <row r="9" spans="1:16" ht="14.4" customHeight="1">
      <c r="A9" s="59"/>
      <c r="B9" s="48" t="s">
        <v>70</v>
      </c>
      <c r="C9" s="49">
        <f>C26/C19</f>
        <v>347.10743801652893</v>
      </c>
      <c r="D9" s="57"/>
      <c r="F9" s="60"/>
      <c r="G9" s="12">
        <v>8</v>
      </c>
      <c r="H9" s="12" t="s">
        <v>14</v>
      </c>
      <c r="I9" s="4">
        <f t="shared" si="3"/>
        <v>6240</v>
      </c>
      <c r="J9" s="4">
        <v>670</v>
      </c>
      <c r="K9" s="4">
        <f>$C$20*$C$23*$C$21</f>
        <v>1204</v>
      </c>
      <c r="L9" s="4">
        <f t="shared" si="4"/>
        <v>1159.5454545454545</v>
      </c>
      <c r="M9" s="4">
        <f t="shared" si="0"/>
        <v>714.4545454545455</v>
      </c>
      <c r="N9" s="4">
        <f t="shared" si="2"/>
        <v>6165.3636363636379</v>
      </c>
      <c r="O9" s="24">
        <f t="shared" si="1"/>
        <v>5005.8181818181838</v>
      </c>
    </row>
    <row r="10" spans="1:16" ht="14.4" customHeight="1">
      <c r="A10" s="60"/>
      <c r="B10" s="48" t="s">
        <v>71</v>
      </c>
      <c r="C10" s="49">
        <f>C27/C19</f>
        <v>107.43801652892562</v>
      </c>
      <c r="D10" s="57"/>
      <c r="F10" s="54" t="s">
        <v>22</v>
      </c>
      <c r="G10" s="12">
        <v>9</v>
      </c>
      <c r="H10" s="3" t="s">
        <v>15</v>
      </c>
      <c r="I10" s="4">
        <f t="shared" si="3"/>
        <v>5570</v>
      </c>
      <c r="J10" s="4">
        <v>670</v>
      </c>
      <c r="K10" s="11">
        <f>$C$20*$C$23*$C$22</f>
        <v>2408</v>
      </c>
      <c r="L10" s="4">
        <f t="shared" si="4"/>
        <v>1159.5454545454545</v>
      </c>
      <c r="M10" s="4">
        <f t="shared" si="0"/>
        <v>1918.4545454545455</v>
      </c>
      <c r="N10" s="4">
        <f t="shared" si="2"/>
        <v>8083.8181818181838</v>
      </c>
      <c r="O10" s="24">
        <f t="shared" si="1"/>
        <v>6924.2727272727298</v>
      </c>
    </row>
    <row r="11" spans="1:16" ht="14.4" customHeight="1">
      <c r="A11" s="68" t="s">
        <v>52</v>
      </c>
      <c r="B11" s="45" t="s">
        <v>47</v>
      </c>
      <c r="C11" s="46">
        <v>700</v>
      </c>
      <c r="D11" s="57">
        <f>SUM(C11:C16)</f>
        <v>1570</v>
      </c>
      <c r="F11" s="54"/>
      <c r="G11" s="12">
        <v>10</v>
      </c>
      <c r="H11" s="3" t="s">
        <v>16</v>
      </c>
      <c r="I11" s="4">
        <f t="shared" si="3"/>
        <v>4900</v>
      </c>
      <c r="J11" s="4">
        <v>670</v>
      </c>
      <c r="K11" s="11">
        <f>$C$20*$C$23*$C$22</f>
        <v>2408</v>
      </c>
      <c r="L11" s="4">
        <f t="shared" si="4"/>
        <v>1159.5454545454545</v>
      </c>
      <c r="M11" s="4">
        <f t="shared" si="0"/>
        <v>1918.4545454545455</v>
      </c>
      <c r="N11" s="4">
        <f t="shared" si="2"/>
        <v>10002.27272727273</v>
      </c>
      <c r="O11" s="24">
        <f t="shared" si="1"/>
        <v>8842.7272727272757</v>
      </c>
    </row>
    <row r="12" spans="1:16" ht="14.4" customHeight="1">
      <c r="A12" s="69"/>
      <c r="B12" s="14" t="s">
        <v>48</v>
      </c>
      <c r="C12" s="41">
        <v>100</v>
      </c>
      <c r="D12" s="57"/>
      <c r="F12" s="54"/>
      <c r="G12" s="12">
        <v>11</v>
      </c>
      <c r="H12" s="3" t="s">
        <v>20</v>
      </c>
      <c r="I12" s="4">
        <f t="shared" si="3"/>
        <v>4230</v>
      </c>
      <c r="J12" s="4">
        <v>670</v>
      </c>
      <c r="K12" s="11">
        <f>$C$20*$C$23*$C$22</f>
        <v>2408</v>
      </c>
      <c r="L12" s="4">
        <f t="shared" si="4"/>
        <v>1159.5454545454545</v>
      </c>
      <c r="M12" s="4">
        <f t="shared" si="0"/>
        <v>1918.4545454545455</v>
      </c>
      <c r="N12" s="4">
        <f t="shared" si="2"/>
        <v>11920.727272727276</v>
      </c>
      <c r="O12" s="24">
        <f t="shared" si="1"/>
        <v>2761.1818181818217</v>
      </c>
    </row>
    <row r="13" spans="1:16" ht="14.4" customHeight="1">
      <c r="A13" s="69"/>
      <c r="B13" s="14" t="s">
        <v>49</v>
      </c>
      <c r="C13" s="41">
        <v>200</v>
      </c>
      <c r="D13" s="57"/>
      <c r="F13" s="54"/>
      <c r="G13" s="12">
        <v>12</v>
      </c>
      <c r="H13" s="3" t="s">
        <v>21</v>
      </c>
      <c r="I13" s="4">
        <f t="shared" si="3"/>
        <v>3560</v>
      </c>
      <c r="J13" s="4">
        <v>670</v>
      </c>
      <c r="K13" s="11">
        <f>$C$20*$C$23*$C$22</f>
        <v>2408</v>
      </c>
      <c r="L13" s="9">
        <f>D2+8000</f>
        <v>9159.545454545454</v>
      </c>
      <c r="M13" s="10">
        <f t="shared" si="0"/>
        <v>-6081.545454545454</v>
      </c>
      <c r="N13" s="4">
        <f t="shared" si="2"/>
        <v>5839.1818181818217</v>
      </c>
      <c r="O13" s="24">
        <f t="shared" si="1"/>
        <v>4679.6363636363676</v>
      </c>
    </row>
    <row r="14" spans="1:16" ht="14.4" customHeight="1">
      <c r="A14" s="69"/>
      <c r="B14" s="14" t="s">
        <v>50</v>
      </c>
      <c r="C14" s="41">
        <v>50</v>
      </c>
      <c r="D14" s="57"/>
      <c r="F14" s="58" t="s">
        <v>34</v>
      </c>
      <c r="G14" s="12">
        <v>13</v>
      </c>
      <c r="H14" s="12" t="s">
        <v>19</v>
      </c>
      <c r="I14" s="4">
        <f t="shared" si="3"/>
        <v>2890</v>
      </c>
      <c r="J14" s="4">
        <v>670</v>
      </c>
      <c r="K14" s="4">
        <f t="shared" ref="K14:K21" si="5">$C$20*$C$23*$C$21</f>
        <v>1204</v>
      </c>
      <c r="L14" s="4">
        <f t="shared" si="4"/>
        <v>1159.5454545454545</v>
      </c>
      <c r="M14" s="4">
        <f t="shared" si="0"/>
        <v>714.4545454545455</v>
      </c>
      <c r="N14" s="4">
        <f t="shared" si="2"/>
        <v>6553.6363636363676</v>
      </c>
      <c r="O14" s="24">
        <f t="shared" si="1"/>
        <v>5394.0909090909136</v>
      </c>
    </row>
    <row r="15" spans="1:16" ht="16.3" customHeight="1">
      <c r="A15" s="69"/>
      <c r="B15" s="14" t="s">
        <v>51</v>
      </c>
      <c r="C15" s="41">
        <v>120</v>
      </c>
      <c r="D15" s="57"/>
      <c r="F15" s="59"/>
      <c r="G15" s="12">
        <v>14</v>
      </c>
      <c r="H15" s="12" t="s">
        <v>8</v>
      </c>
      <c r="I15" s="4">
        <f t="shared" si="3"/>
        <v>2220</v>
      </c>
      <c r="J15" s="4">
        <v>670</v>
      </c>
      <c r="K15" s="4">
        <f t="shared" si="5"/>
        <v>1204</v>
      </c>
      <c r="L15" s="4">
        <f t="shared" si="4"/>
        <v>1159.5454545454545</v>
      </c>
      <c r="M15" s="4">
        <f t="shared" si="0"/>
        <v>714.4545454545455</v>
      </c>
      <c r="N15" s="4">
        <f t="shared" si="2"/>
        <v>7268.0909090909136</v>
      </c>
      <c r="O15" s="24">
        <f t="shared" si="1"/>
        <v>6108.5454545454595</v>
      </c>
    </row>
    <row r="16" spans="1:16" ht="16.3" customHeight="1">
      <c r="A16" s="69"/>
      <c r="B16" s="14" t="s">
        <v>45</v>
      </c>
      <c r="C16" s="41">
        <v>400</v>
      </c>
      <c r="D16" s="57"/>
      <c r="F16" s="60"/>
      <c r="G16" s="12">
        <v>15</v>
      </c>
      <c r="H16" s="12" t="s">
        <v>9</v>
      </c>
      <c r="I16" s="4">
        <f t="shared" si="3"/>
        <v>1550</v>
      </c>
      <c r="J16" s="4">
        <v>670</v>
      </c>
      <c r="K16" s="4">
        <f t="shared" si="5"/>
        <v>1204</v>
      </c>
      <c r="L16" s="4">
        <f t="shared" si="4"/>
        <v>1159.5454545454545</v>
      </c>
      <c r="M16" s="4">
        <f t="shared" si="0"/>
        <v>714.4545454545455</v>
      </c>
      <c r="N16" s="4">
        <f t="shared" si="2"/>
        <v>7982.5454545454595</v>
      </c>
      <c r="O16" s="24">
        <f t="shared" si="1"/>
        <v>6823.0000000000055</v>
      </c>
    </row>
    <row r="17" spans="1:16">
      <c r="F17" s="3" t="s">
        <v>23</v>
      </c>
      <c r="G17" s="12">
        <v>16</v>
      </c>
      <c r="H17" s="3" t="s">
        <v>10</v>
      </c>
      <c r="I17" s="4">
        <f t="shared" si="3"/>
        <v>880</v>
      </c>
      <c r="J17" s="4">
        <v>670</v>
      </c>
      <c r="K17" s="4">
        <f t="shared" si="5"/>
        <v>1204</v>
      </c>
      <c r="L17" s="4">
        <f t="shared" si="4"/>
        <v>1159.5454545454545</v>
      </c>
      <c r="M17" s="4">
        <f t="shared" si="0"/>
        <v>714.4545454545455</v>
      </c>
      <c r="N17" s="4">
        <f t="shared" si="2"/>
        <v>8697.0000000000055</v>
      </c>
      <c r="O17" s="24">
        <f>N17-L18</f>
        <v>-462.54545454544859</v>
      </c>
    </row>
    <row r="18" spans="1:16">
      <c r="A18" s="16" t="s">
        <v>37</v>
      </c>
      <c r="B18" s="16" t="s">
        <v>27</v>
      </c>
      <c r="C18" s="16" t="s">
        <v>29</v>
      </c>
      <c r="F18" s="58" t="s">
        <v>35</v>
      </c>
      <c r="G18" s="12">
        <v>17</v>
      </c>
      <c r="H18" s="12" t="s">
        <v>11</v>
      </c>
      <c r="I18" s="4">
        <f t="shared" si="3"/>
        <v>0</v>
      </c>
      <c r="J18" s="4">
        <f>630+250</f>
        <v>880</v>
      </c>
      <c r="K18" s="4">
        <f t="shared" si="5"/>
        <v>1204</v>
      </c>
      <c r="L18" s="9">
        <f>D2+8000</f>
        <v>9159.545454545454</v>
      </c>
      <c r="M18" s="10">
        <f t="shared" si="0"/>
        <v>-7075.545454545454</v>
      </c>
      <c r="N18" s="4">
        <f t="shared" si="2"/>
        <v>1621.4545454545514</v>
      </c>
      <c r="O18" s="24">
        <f t="shared" ref="O18:O24" si="6">N18-L19</f>
        <v>461.9090909090969</v>
      </c>
    </row>
    <row r="19" spans="1:16">
      <c r="A19" s="26">
        <v>1</v>
      </c>
      <c r="B19" s="43" t="s">
        <v>28</v>
      </c>
      <c r="C19" s="26">
        <v>60.5</v>
      </c>
      <c r="F19" s="59"/>
      <c r="G19" s="12">
        <v>18</v>
      </c>
      <c r="H19" s="12" t="s">
        <v>12</v>
      </c>
      <c r="I19" s="4">
        <v>0</v>
      </c>
      <c r="J19" s="4">
        <v>0</v>
      </c>
      <c r="K19" s="4">
        <f t="shared" si="5"/>
        <v>1204</v>
      </c>
      <c r="L19" s="4">
        <f t="shared" si="4"/>
        <v>1159.5454545454545</v>
      </c>
      <c r="M19" s="4">
        <f t="shared" si="0"/>
        <v>44.454545454545496</v>
      </c>
      <c r="N19" s="4">
        <f t="shared" si="2"/>
        <v>1665.9090909090969</v>
      </c>
      <c r="O19" s="24">
        <f t="shared" si="6"/>
        <v>506.3636363636424</v>
      </c>
    </row>
    <row r="20" spans="1:16">
      <c r="A20" s="26">
        <v>2</v>
      </c>
      <c r="B20" s="27" t="s">
        <v>30</v>
      </c>
      <c r="C20" s="28">
        <v>14</v>
      </c>
      <c r="F20" s="59"/>
      <c r="G20" s="12">
        <v>19</v>
      </c>
      <c r="H20" s="12" t="s">
        <v>13</v>
      </c>
      <c r="I20" s="4">
        <v>0</v>
      </c>
      <c r="J20" s="4">
        <v>0</v>
      </c>
      <c r="K20" s="4">
        <f t="shared" si="5"/>
        <v>1204</v>
      </c>
      <c r="L20" s="4">
        <f t="shared" si="4"/>
        <v>1159.5454545454545</v>
      </c>
      <c r="M20" s="4">
        <f t="shared" si="0"/>
        <v>44.454545454545496</v>
      </c>
      <c r="N20" s="4">
        <f t="shared" si="2"/>
        <v>1710.3636363636424</v>
      </c>
      <c r="O20" s="24">
        <f t="shared" si="6"/>
        <v>550.8181818181879</v>
      </c>
    </row>
    <row r="21" spans="1:16">
      <c r="A21" s="26">
        <v>3</v>
      </c>
      <c r="B21" s="29" t="s">
        <v>31</v>
      </c>
      <c r="C21" s="30">
        <v>20</v>
      </c>
      <c r="F21" s="60"/>
      <c r="G21" s="12">
        <v>20</v>
      </c>
      <c r="H21" s="12" t="s">
        <v>14</v>
      </c>
      <c r="I21" s="4">
        <v>0</v>
      </c>
      <c r="J21" s="4">
        <v>0</v>
      </c>
      <c r="K21" s="4">
        <f t="shared" si="5"/>
        <v>1204</v>
      </c>
      <c r="L21" s="4">
        <f t="shared" si="4"/>
        <v>1159.5454545454545</v>
      </c>
      <c r="M21" s="4">
        <f t="shared" si="0"/>
        <v>44.454545454545496</v>
      </c>
      <c r="N21" s="4">
        <f t="shared" si="2"/>
        <v>1754.8181818181879</v>
      </c>
      <c r="O21" s="24">
        <f t="shared" si="6"/>
        <v>595.27272727273339</v>
      </c>
    </row>
    <row r="22" spans="1:16">
      <c r="A22" s="26">
        <v>4</v>
      </c>
      <c r="B22" s="43" t="s">
        <v>32</v>
      </c>
      <c r="C22" s="26">
        <v>40</v>
      </c>
      <c r="F22" s="54" t="s">
        <v>36</v>
      </c>
      <c r="G22" s="12">
        <v>21</v>
      </c>
      <c r="H22" s="3" t="s">
        <v>15</v>
      </c>
      <c r="I22" s="4">
        <v>0</v>
      </c>
      <c r="J22" s="4">
        <v>0</v>
      </c>
      <c r="K22" s="11">
        <f>$C$20*$C$23*$C$22</f>
        <v>2408</v>
      </c>
      <c r="L22" s="4">
        <f t="shared" si="4"/>
        <v>1159.5454545454545</v>
      </c>
      <c r="M22" s="4">
        <f t="shared" si="0"/>
        <v>1248.4545454545455</v>
      </c>
      <c r="N22" s="4">
        <f t="shared" si="2"/>
        <v>3003.2727272727334</v>
      </c>
      <c r="O22" s="24">
        <f t="shared" si="6"/>
        <v>1843.7272727272789</v>
      </c>
    </row>
    <row r="23" spans="1:16">
      <c r="A23" s="26">
        <v>5</v>
      </c>
      <c r="B23" s="14" t="s">
        <v>33</v>
      </c>
      <c r="C23" s="26">
        <v>4.3</v>
      </c>
      <c r="F23" s="54"/>
      <c r="G23" s="12">
        <v>22</v>
      </c>
      <c r="H23" s="3" t="s">
        <v>16</v>
      </c>
      <c r="I23" s="4">
        <v>0</v>
      </c>
      <c r="J23" s="4">
        <v>0</v>
      </c>
      <c r="K23" s="11">
        <f>$C$20*$C$23*$C$22</f>
        <v>2408</v>
      </c>
      <c r="L23" s="4">
        <f t="shared" si="4"/>
        <v>1159.5454545454545</v>
      </c>
      <c r="M23" s="4">
        <f t="shared" si="0"/>
        <v>1248.4545454545455</v>
      </c>
      <c r="N23" s="4">
        <f t="shared" si="2"/>
        <v>4251.7272727272793</v>
      </c>
      <c r="O23" s="24">
        <f t="shared" si="6"/>
        <v>3092.1818181818248</v>
      </c>
    </row>
    <row r="24" spans="1:16">
      <c r="A24" s="26">
        <v>6</v>
      </c>
      <c r="B24" s="14" t="s">
        <v>57</v>
      </c>
      <c r="C24" s="25">
        <v>4.8000000000000001E-2</v>
      </c>
      <c r="F24" s="54"/>
      <c r="G24" s="12">
        <v>23</v>
      </c>
      <c r="H24" s="3" t="s">
        <v>20</v>
      </c>
      <c r="I24" s="4">
        <v>0</v>
      </c>
      <c r="J24" s="4">
        <v>0</v>
      </c>
      <c r="K24" s="11">
        <f>$C$20*$C$23*$C$22</f>
        <v>2408</v>
      </c>
      <c r="L24" s="4">
        <f t="shared" si="4"/>
        <v>1159.5454545454545</v>
      </c>
      <c r="M24" s="4">
        <f t="shared" si="0"/>
        <v>1248.4545454545455</v>
      </c>
      <c r="N24" s="4">
        <f t="shared" si="2"/>
        <v>5500.1818181818253</v>
      </c>
      <c r="O24" s="24">
        <f t="shared" si="6"/>
        <v>4340.6363636363712</v>
      </c>
    </row>
    <row r="25" spans="1:16">
      <c r="A25" s="26">
        <v>7</v>
      </c>
      <c r="B25" s="14" t="s">
        <v>66</v>
      </c>
      <c r="C25" s="38">
        <v>0.14000000000000001</v>
      </c>
      <c r="F25" s="54"/>
      <c r="G25" s="12">
        <v>24</v>
      </c>
      <c r="H25" s="3" t="s">
        <v>21</v>
      </c>
      <c r="I25" s="4">
        <v>0</v>
      </c>
      <c r="J25" s="4">
        <v>0</v>
      </c>
      <c r="K25" s="11">
        <f>$C$20*$C$23*$C$22</f>
        <v>2408</v>
      </c>
      <c r="L25" s="4">
        <f t="shared" si="4"/>
        <v>1159.5454545454545</v>
      </c>
      <c r="M25" s="4">
        <f t="shared" si="0"/>
        <v>1248.4545454545455</v>
      </c>
      <c r="N25" s="21">
        <f t="shared" si="2"/>
        <v>6748.6363636363712</v>
      </c>
      <c r="O25" s="24">
        <f>N25-L28</f>
        <v>6748.6363636363712</v>
      </c>
    </row>
    <row r="26" spans="1:16" ht="14.6">
      <c r="A26" s="26">
        <v>8</v>
      </c>
      <c r="B26" s="14" t="s">
        <v>72</v>
      </c>
      <c r="C26" s="32">
        <v>21000</v>
      </c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4.6">
      <c r="A27" s="26">
        <v>9</v>
      </c>
      <c r="B27" s="14" t="s">
        <v>73</v>
      </c>
      <c r="C27" s="32">
        <v>6500</v>
      </c>
      <c r="D27"/>
      <c r="E27"/>
      <c r="F27"/>
      <c r="G27"/>
      <c r="H27"/>
      <c r="I27"/>
      <c r="J27"/>
      <c r="K27"/>
      <c r="L27"/>
      <c r="M27"/>
      <c r="N27"/>
      <c r="O27"/>
      <c r="P27"/>
    </row>
    <row r="29" spans="1:16" ht="15.45">
      <c r="A29" s="53" t="s">
        <v>54</v>
      </c>
      <c r="B29" s="53"/>
      <c r="C29" s="53"/>
    </row>
    <row r="30" spans="1:16">
      <c r="A30" s="16" t="s">
        <v>37</v>
      </c>
      <c r="B30" s="16" t="s">
        <v>2</v>
      </c>
      <c r="C30" s="16" t="s">
        <v>3</v>
      </c>
      <c r="D30" s="16" t="s">
        <v>55</v>
      </c>
    </row>
    <row r="31" spans="1:16">
      <c r="A31" s="26">
        <v>1</v>
      </c>
      <c r="B31" s="22" t="s">
        <v>56</v>
      </c>
      <c r="C31" s="26">
        <v>125</v>
      </c>
      <c r="D31" s="19">
        <f>(1+C24)*(C31*C19)</f>
        <v>7925.5</v>
      </c>
    </row>
    <row r="32" spans="1:16">
      <c r="A32" s="26"/>
      <c r="B32" s="26"/>
      <c r="C32" s="26"/>
      <c r="D32" s="26"/>
      <c r="F32" s="17"/>
    </row>
    <row r="33" spans="1:6">
      <c r="A33" s="14"/>
      <c r="B33" s="14"/>
      <c r="C33" s="14"/>
      <c r="D33" s="14"/>
    </row>
    <row r="36" spans="1:6" ht="15.45">
      <c r="A36" s="62" t="s">
        <v>60</v>
      </c>
      <c r="B36" s="62"/>
      <c r="C36" s="62"/>
    </row>
    <row r="37" spans="1:6">
      <c r="A37" s="16" t="s">
        <v>37</v>
      </c>
      <c r="B37" s="16" t="s">
        <v>2</v>
      </c>
      <c r="C37" s="16" t="s">
        <v>3</v>
      </c>
      <c r="D37" s="16" t="s">
        <v>55</v>
      </c>
      <c r="E37" s="16" t="s">
        <v>55</v>
      </c>
    </row>
    <row r="38" spans="1:6">
      <c r="A38" s="35">
        <v>1</v>
      </c>
      <c r="B38" s="36" t="s">
        <v>61</v>
      </c>
      <c r="C38" s="35">
        <v>20350</v>
      </c>
      <c r="D38" s="37">
        <f>C38*$C$19*(1+$C$24)</f>
        <v>1290271.4000000001</v>
      </c>
      <c r="E38" s="37">
        <f>C38*$C$19</f>
        <v>1231175</v>
      </c>
    </row>
    <row r="39" spans="1:6">
      <c r="A39" s="35">
        <v>2</v>
      </c>
      <c r="B39" s="36" t="s">
        <v>1</v>
      </c>
      <c r="C39" s="35">
        <v>10250</v>
      </c>
      <c r="D39" s="37">
        <f>C39*$C$19*(1+$C$24)</f>
        <v>649891</v>
      </c>
      <c r="E39" s="37">
        <f t="shared" ref="E39:E42" si="7">C39*$C$19</f>
        <v>620125</v>
      </c>
    </row>
    <row r="40" spans="1:6">
      <c r="A40" s="26">
        <v>3</v>
      </c>
      <c r="B40" s="43" t="s">
        <v>62</v>
      </c>
      <c r="C40" s="26">
        <v>1000</v>
      </c>
      <c r="D40" s="32">
        <f>C40*$C$19*(1+$C$24)</f>
        <v>63404</v>
      </c>
      <c r="E40" s="37">
        <f t="shared" si="7"/>
        <v>60500</v>
      </c>
    </row>
    <row r="41" spans="1:6">
      <c r="A41" s="26">
        <v>4</v>
      </c>
      <c r="B41" s="43" t="s">
        <v>63</v>
      </c>
      <c r="C41" s="26">
        <v>2000</v>
      </c>
      <c r="D41" s="32">
        <f>C41*$C$19*(1+$C$24)</f>
        <v>126808</v>
      </c>
      <c r="E41" s="37">
        <f t="shared" si="7"/>
        <v>121000</v>
      </c>
    </row>
    <row r="42" spans="1:6">
      <c r="A42" s="26">
        <v>5</v>
      </c>
      <c r="B42" s="43" t="s">
        <v>45</v>
      </c>
      <c r="C42" s="26">
        <v>2000</v>
      </c>
      <c r="D42" s="32">
        <f>C42*$C$19*(1+$C$24)</f>
        <v>126808</v>
      </c>
      <c r="E42" s="37">
        <f t="shared" si="7"/>
        <v>121000</v>
      </c>
    </row>
    <row r="43" spans="1:6">
      <c r="A43" s="63" t="s">
        <v>65</v>
      </c>
      <c r="B43" s="64"/>
      <c r="C43" s="65"/>
      <c r="D43" s="33">
        <f>SUM(D38:D42)</f>
        <v>2257182.4000000004</v>
      </c>
      <c r="E43" s="33">
        <f>SUM(E38:E42)</f>
        <v>2153800</v>
      </c>
    </row>
    <row r="44" spans="1:6">
      <c r="A44" s="61" t="s">
        <v>64</v>
      </c>
      <c r="B44" s="61"/>
      <c r="C44" s="61"/>
      <c r="D44" s="39">
        <f>D43/C19</f>
        <v>37308.800000000003</v>
      </c>
      <c r="E44" s="39">
        <f>E43/C19</f>
        <v>35600</v>
      </c>
    </row>
    <row r="45" spans="1:6">
      <c r="A45" s="66" t="s">
        <v>67</v>
      </c>
      <c r="B45" s="66"/>
      <c r="C45" s="66"/>
      <c r="D45" s="40">
        <f>D44*(1+C25)</f>
        <v>42532.032000000007</v>
      </c>
      <c r="E45" s="40">
        <f>E44*(1+D25)</f>
        <v>35600</v>
      </c>
    </row>
    <row r="46" spans="1:6">
      <c r="A46" s="67" t="s">
        <v>68</v>
      </c>
      <c r="B46" s="67"/>
      <c r="C46" s="67"/>
      <c r="D46" s="41">
        <f>D45-D44</f>
        <v>5223.2320000000036</v>
      </c>
      <c r="E46" s="41">
        <f>E45-E44</f>
        <v>0</v>
      </c>
    </row>
    <row r="47" spans="1:6">
      <c r="A47" s="61" t="s">
        <v>69</v>
      </c>
      <c r="B47" s="61"/>
      <c r="C47" s="61"/>
      <c r="D47" s="42">
        <f>D46/24</f>
        <v>217.63466666666682</v>
      </c>
      <c r="E47" s="42">
        <f>E46/24</f>
        <v>0</v>
      </c>
      <c r="F47" s="47"/>
    </row>
    <row r="48" spans="1:6">
      <c r="A48" s="61" t="s">
        <v>69</v>
      </c>
      <c r="B48" s="61"/>
      <c r="C48" s="61"/>
      <c r="D48" s="44">
        <f>D46*C19</f>
        <v>316005.5360000002</v>
      </c>
      <c r="E48" s="44">
        <f>E46*D19</f>
        <v>0</v>
      </c>
    </row>
  </sheetData>
  <mergeCells count="18">
    <mergeCell ref="A45:C45"/>
    <mergeCell ref="A46:C46"/>
    <mergeCell ref="A47:C47"/>
    <mergeCell ref="A48:C48"/>
    <mergeCell ref="D11:D16"/>
    <mergeCell ref="A11:A16"/>
    <mergeCell ref="A36:C36"/>
    <mergeCell ref="A43:C43"/>
    <mergeCell ref="A44:C44"/>
    <mergeCell ref="A2:A10"/>
    <mergeCell ref="D2:D10"/>
    <mergeCell ref="F18:F21"/>
    <mergeCell ref="F22:F25"/>
    <mergeCell ref="A29:C29"/>
    <mergeCell ref="F2:F4"/>
    <mergeCell ref="F6:F9"/>
    <mergeCell ref="F10:F13"/>
    <mergeCell ref="F14:F16"/>
  </mergeCells>
  <conditionalFormatting sqref="O1:O25 O28:O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 _expense _canada</vt:lpstr>
      <vt:lpstr>Sept Intake_HD</vt:lpstr>
      <vt:lpstr>sept_intake _online _canada</vt:lpstr>
      <vt:lpstr>Sept Intake_Online_ind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bhikadiya</dc:creator>
  <cp:lastModifiedBy>pratik bhikadiya</cp:lastModifiedBy>
  <dcterms:created xsi:type="dcterms:W3CDTF">2015-06-05T18:17:20Z</dcterms:created>
  <dcterms:modified xsi:type="dcterms:W3CDTF">2022-08-09T06:08:10Z</dcterms:modified>
</cp:coreProperties>
</file>