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pgemini-my.sharepoint.com/personal/pratik_a_jadhav_capgemini_com1/Documents/Desktop/Pratik/Data Science/Assignment 2/"/>
    </mc:Choice>
  </mc:AlternateContent>
  <xr:revisionPtr revIDLastSave="210" documentId="8_{1BFBE142-52DF-4409-9CD3-A9737E1797C6}" xr6:coauthVersionLast="47" xr6:coauthVersionMax="47" xr10:uidLastSave="{27E1C069-7E60-4269-A69B-98411AB60B88}"/>
  <bookViews>
    <workbookView xWindow="-110" yWindow="-110" windowWidth="19420" windowHeight="10300" activeTab="4" xr2:uid="{1F2C3C97-C9E3-45C1-B3E5-3B358400A6CD}"/>
  </bookViews>
  <sheets>
    <sheet name="Basic Data" sheetId="1" r:id="rId1"/>
    <sheet name="Raw Data" sheetId="2" r:id="rId2"/>
    <sheet name="Sheet6" sheetId="6" r:id="rId3"/>
    <sheet name="First Month" sheetId="3" r:id="rId4"/>
    <sheet name="Next Month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6" i="4" l="1"/>
  <c r="R23" i="4"/>
  <c r="R24" i="4" s="1"/>
  <c r="Q23" i="4"/>
  <c r="Q25" i="4" s="1"/>
  <c r="P23" i="4"/>
  <c r="P25" i="4" s="1"/>
  <c r="P22" i="3"/>
  <c r="P24" i="3" s="1"/>
  <c r="L25" i="4"/>
  <c r="I24" i="4"/>
  <c r="J24" i="4" s="1"/>
  <c r="I23" i="4"/>
  <c r="J23" i="4" s="1"/>
  <c r="I22" i="4"/>
  <c r="J22" i="4" s="1"/>
  <c r="M20" i="3"/>
  <c r="K20" i="3"/>
  <c r="J20" i="3"/>
  <c r="I20" i="3"/>
  <c r="I21" i="2"/>
  <c r="J21" i="2"/>
  <c r="I22" i="2"/>
  <c r="K22" i="2" s="1"/>
  <c r="J22" i="2"/>
  <c r="C21" i="2"/>
  <c r="E21" i="2" s="1"/>
  <c r="E22" i="2" s="1"/>
  <c r="D21" i="2"/>
  <c r="D22" i="2" s="1"/>
  <c r="I16" i="2"/>
  <c r="J16" i="2"/>
  <c r="J15" i="2"/>
  <c r="I15" i="2"/>
  <c r="K15" i="2" s="1"/>
  <c r="J14" i="2"/>
  <c r="J17" i="2" s="1"/>
  <c r="I14" i="2"/>
  <c r="D15" i="2"/>
  <c r="D14" i="2"/>
  <c r="C14" i="2"/>
  <c r="E14" i="2" s="1"/>
  <c r="C15" i="2"/>
  <c r="E15" i="2" s="1"/>
  <c r="R25" i="4" l="1"/>
  <c r="S25" i="4" s="1"/>
  <c r="S23" i="4"/>
  <c r="P24" i="4"/>
  <c r="Q24" i="4"/>
  <c r="Q27" i="4" s="1"/>
  <c r="P23" i="3"/>
  <c r="P26" i="3" s="1"/>
  <c r="J25" i="4"/>
  <c r="I25" i="4"/>
  <c r="K24" i="4"/>
  <c r="M24" i="4" s="1"/>
  <c r="K23" i="4"/>
  <c r="M23" i="4" s="1"/>
  <c r="K22" i="4"/>
  <c r="K21" i="2"/>
  <c r="K23" i="2" s="1"/>
  <c r="J23" i="2"/>
  <c r="I23" i="2"/>
  <c r="D16" i="2"/>
  <c r="I17" i="2"/>
  <c r="C22" i="2"/>
  <c r="K16" i="2"/>
  <c r="K14" i="2"/>
  <c r="K17" i="2" s="1"/>
  <c r="E16" i="2"/>
  <c r="C16" i="2"/>
  <c r="S24" i="4" l="1"/>
  <c r="S27" i="4" s="1"/>
  <c r="P27" i="4"/>
  <c r="R27" i="4"/>
  <c r="M22" i="4"/>
  <c r="K25" i="4"/>
  <c r="M25" i="4" s="1"/>
</calcChain>
</file>

<file path=xl/sharedStrings.xml><?xml version="1.0" encoding="utf-8"?>
<sst xmlns="http://schemas.openxmlformats.org/spreadsheetml/2006/main" count="157" uniqueCount="96">
  <si>
    <t>Stall Location</t>
  </si>
  <si>
    <t>Near Fergusson College, Shiavji Nagar, Pune</t>
  </si>
  <si>
    <t>Timing</t>
  </si>
  <si>
    <t>Morning 8 AM to 1 PM</t>
  </si>
  <si>
    <t>Evening 4 PM to 8 PM</t>
  </si>
  <si>
    <t>Current Scenario</t>
  </si>
  <si>
    <t>Four more Vada pav Shops nearby with approx same shop timing</t>
  </si>
  <si>
    <t xml:space="preserve">Ex. </t>
  </si>
  <si>
    <t>Shiv Vada Pav</t>
  </si>
  <si>
    <t>Goli Vada pav</t>
  </si>
  <si>
    <t>Name</t>
  </si>
  <si>
    <t>Price for 1 Pc</t>
  </si>
  <si>
    <t>Ganesh Vada Pav</t>
  </si>
  <si>
    <t>Sai Vada pav</t>
  </si>
  <si>
    <t>Its been there from last one year</t>
  </si>
  <si>
    <t>Newly opened stall 3 months before</t>
  </si>
  <si>
    <t>Period</t>
  </si>
  <si>
    <t>Famous vada pav over all cities in Maharashtra. It is here from last 6 months</t>
  </si>
  <si>
    <t>Medium sized Vada Pav, Kanda Bhaji</t>
  </si>
  <si>
    <t>Medium sized Vada Pav with Papaya chutni</t>
  </si>
  <si>
    <t>Medium Sized Vada Pav, Bhaji, Cutlets</t>
  </si>
  <si>
    <t>Medium sized Vada Pav, Samosa</t>
  </si>
  <si>
    <t>Foods Items Offered</t>
  </si>
  <si>
    <t>Vada Pav</t>
  </si>
  <si>
    <t>Kanda Bhaji</t>
  </si>
  <si>
    <t>Qty</t>
  </si>
  <si>
    <t xml:space="preserve">Total </t>
  </si>
  <si>
    <t>Expense</t>
  </si>
  <si>
    <t>Profit</t>
  </si>
  <si>
    <t>Total</t>
  </si>
  <si>
    <t>Bhaji</t>
  </si>
  <si>
    <t>Cutlets</t>
  </si>
  <si>
    <t>Goli Vada Pav</t>
  </si>
  <si>
    <t>Sai Vada Pav</t>
  </si>
  <si>
    <t>Samosa</t>
  </si>
  <si>
    <t>Points to be considered</t>
  </si>
  <si>
    <t>Reasonable Price to have</t>
  </si>
  <si>
    <t>Throw Some good offers over the quantity orders</t>
  </si>
  <si>
    <t xml:space="preserve">Focus On Quality first more than </t>
  </si>
  <si>
    <t>Analyse the Customer based on there visits i.e Daily, weekly</t>
  </si>
  <si>
    <t xml:space="preserve">As it is the college nearby, try to be more friendly with whatever customers you have </t>
  </si>
  <si>
    <t>Mouth publicity will be done by that regular visiting friends group or People</t>
  </si>
  <si>
    <t>Arrange Proper attractive seating arrangement for the customers</t>
  </si>
  <si>
    <t>Let us Say</t>
  </si>
  <si>
    <t>Price for Vada Pav</t>
  </si>
  <si>
    <t xml:space="preserve">Investment Made : </t>
  </si>
  <si>
    <t>INR 300000</t>
  </si>
  <si>
    <t xml:space="preserve">Cleaning, lighting, utensils, Accessories, Chairs and Benches. </t>
  </si>
  <si>
    <t xml:space="preserve">Try to make offers with combos Vadapav and Chai </t>
  </si>
  <si>
    <t>Items we offer</t>
  </si>
  <si>
    <t>Serve Vada pav with various dips and Papaya chutney</t>
  </si>
  <si>
    <t>Vada Pav with Papaya chutney</t>
  </si>
  <si>
    <t>W1</t>
  </si>
  <si>
    <t>W2</t>
  </si>
  <si>
    <t>W3</t>
  </si>
  <si>
    <t>W4</t>
  </si>
  <si>
    <t>Total Qty</t>
  </si>
  <si>
    <t>Total Sale</t>
  </si>
  <si>
    <t>Shop Expense</t>
  </si>
  <si>
    <t>Profit Investments</t>
  </si>
  <si>
    <t>New intersting facts wall slogans over the walls of shop to attract youngsters</t>
  </si>
  <si>
    <t>Replace traditional benches and chairs to new attractive lunch tables and mushroom chairs.</t>
  </si>
  <si>
    <t>Be more hygenic while preparing vada pavs i.e wore gloves, user proper place for Cooking</t>
  </si>
  <si>
    <t>Ensure proper ventilation using wall fans and Exhaust over the stove</t>
  </si>
  <si>
    <t>Play on songs in background which will enhance customer experience.</t>
  </si>
  <si>
    <t xml:space="preserve">Avoid price fluctuation for the food items </t>
  </si>
  <si>
    <t>Chai</t>
  </si>
  <si>
    <t>Cold Milk</t>
  </si>
  <si>
    <t>W5</t>
  </si>
  <si>
    <t>W6</t>
  </si>
  <si>
    <t>W7</t>
  </si>
  <si>
    <t>W8</t>
  </si>
  <si>
    <t>Try to Serve chai in special kullad. Buy 15-20 kullads from profit value at one time</t>
  </si>
  <si>
    <t>Revised Vada Pav price after this improvements :</t>
  </si>
  <si>
    <t>12 Rs /Pc</t>
  </si>
  <si>
    <t>10 Rs</t>
  </si>
  <si>
    <t>Try to use Reverse vadapav technique of cooking vada pav</t>
  </si>
  <si>
    <t>Place an suggestion box open for all for improvemnts</t>
  </si>
  <si>
    <t>Add on certain milkshake drinks items for afternoon period only i.e.from 1 PM to 4 PM</t>
  </si>
  <si>
    <t>Hire one Cook and handle the counter for welcoming customers and proper cost collections</t>
  </si>
  <si>
    <t>Avg Monthly Profit</t>
  </si>
  <si>
    <t>Vendor</t>
  </si>
  <si>
    <t>Shiv Wada Pav</t>
  </si>
  <si>
    <t>Medium sized Wada Pav, Kanda Bhaji</t>
  </si>
  <si>
    <t>Goli Wada pav</t>
  </si>
  <si>
    <t>Famous Wada pav over all cities in Maharashtra. It is here from last 6 months</t>
  </si>
  <si>
    <t>Medium sized Wada Pav with Papaya chutni</t>
  </si>
  <si>
    <t>Ganesh Wada Pav</t>
  </si>
  <si>
    <t>Medium Sized Wada Pav, Bhaji, Cutlets</t>
  </si>
  <si>
    <t>Medium sized Wada Pav, Samosa</t>
  </si>
  <si>
    <t>Price / Pc</t>
  </si>
  <si>
    <t>Sai Snacks</t>
  </si>
  <si>
    <t>Total Sale (Rs)</t>
  </si>
  <si>
    <t>Expense (Rs)</t>
  </si>
  <si>
    <t>Shop Expense (Rs)</t>
  </si>
  <si>
    <t>Profit (Rs)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</si>
</sst>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Univers Light"/>
      <family val="2"/>
    </font>
    <font>
      <sz val="10"/>
      <color theme="1"/>
      <name val="Univers Light"/>
      <family val="2"/>
    </font>
    <font>
      <b/>
      <sz val="10"/>
      <color theme="1"/>
      <name val="Univers Light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1">
                <a:latin typeface="Candara" panose="020E0502030303020204" pitchFamily="34" charset="0"/>
              </a:rPr>
              <a:t>Avg Monthly</a:t>
            </a:r>
            <a:r>
              <a:rPr lang="en-IN" sz="1100" b="1" baseline="0">
                <a:latin typeface="Candara" panose="020E0502030303020204" pitchFamily="34" charset="0"/>
              </a:rPr>
              <a:t> Profit</a:t>
            </a:r>
            <a:endParaRPr lang="en-IN" sz="1100" b="1">
              <a:latin typeface="Candara" panose="020E0502030303020204" pitchFamily="34" charset="0"/>
            </a:endParaRPr>
          </a:p>
        </c:rich>
      </c:tx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Data'!$M$11</c:f>
              <c:strCache>
                <c:ptCount val="1"/>
                <c:pt idx="0">
                  <c:v>Shiv Vada Pav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'Raw Data'!$N$11</c:f>
              <c:numCache>
                <c:formatCode>General</c:formatCode>
                <c:ptCount val="1"/>
                <c:pt idx="0">
                  <c:v>33.700000000000003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9-4423-B390-FC975DEDE548}"/>
            </c:ext>
          </c:extLst>
        </c:ser>
        <c:ser>
          <c:idx val="1"/>
          <c:order val="1"/>
          <c:tx>
            <c:strRef>
              <c:f>'Raw Data'!$M$12</c:f>
              <c:strCache>
                <c:ptCount val="1"/>
                <c:pt idx="0">
                  <c:v>Goli Vada pav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'Raw Data'!$N$12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F9-4423-B390-FC975DEDE548}"/>
            </c:ext>
          </c:extLst>
        </c:ser>
        <c:ser>
          <c:idx val="2"/>
          <c:order val="2"/>
          <c:tx>
            <c:strRef>
              <c:f>'Raw Data'!$M$13</c:f>
              <c:strCache>
                <c:ptCount val="1"/>
                <c:pt idx="0">
                  <c:v>Ganesh Vada Pav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'Raw Data'!$N$13</c:f>
              <c:numCache>
                <c:formatCode>General</c:formatCode>
                <c:ptCount val="1"/>
                <c:pt idx="0">
                  <c:v>45.8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F9-4423-B390-FC975DEDE548}"/>
            </c:ext>
          </c:extLst>
        </c:ser>
        <c:ser>
          <c:idx val="3"/>
          <c:order val="3"/>
          <c:tx>
            <c:strRef>
              <c:f>'Raw Data'!$M$14</c:f>
              <c:strCache>
                <c:ptCount val="1"/>
                <c:pt idx="0">
                  <c:v>Sai Vada pav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'Raw Data'!$N$14</c:f>
              <c:numCache>
                <c:formatCode>General</c:formatCode>
                <c:ptCount val="1"/>
                <c:pt idx="0">
                  <c:v>14.4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F9-4423-B390-FC975DEDE5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7542648"/>
        <c:axId val="907542320"/>
      </c:barChart>
      <c:catAx>
        <c:axId val="907542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542320"/>
        <c:crosses val="autoZero"/>
        <c:auto val="1"/>
        <c:lblAlgn val="ctr"/>
        <c:lblOffset val="100"/>
        <c:noMultiLvlLbl val="0"/>
      </c:catAx>
      <c:valAx>
        <c:axId val="9075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 b="1">
                    <a:latin typeface="Candara" panose="020E0502030303020204" pitchFamily="34" charset="0"/>
                  </a:rPr>
                  <a:t>Profit</a:t>
                </a:r>
                <a:r>
                  <a:rPr lang="en-IN" sz="900" b="1" baseline="0">
                    <a:latin typeface="Candara" panose="020E0502030303020204" pitchFamily="34" charset="0"/>
                  </a:rPr>
                  <a:t> in Thousand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54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341482549423108"/>
          <c:y val="0.87191054243219612"/>
          <c:w val="0.59403628537043196"/>
          <c:h val="0.100311679790026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9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050" b="1">
                <a:latin typeface="Candara" panose="020E0502030303020204" pitchFamily="34" charset="0"/>
              </a:rPr>
              <a:t>Ord</a:t>
            </a:r>
            <a:r>
              <a:rPr lang="en-IN" sz="1050" b="1" baseline="0">
                <a:latin typeface="Candara" panose="020E0502030303020204" pitchFamily="34" charset="0"/>
              </a:rPr>
              <a:t> Qty (1st Month)</a:t>
            </a:r>
            <a:endParaRPr lang="en-IN" b="1" baseline="0">
              <a:latin typeface="Candara" panose="020E0502030303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'First Month'!$E$19:$H$19</c:f>
              <c:strCache>
                <c:ptCount val="4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</c:strCache>
            </c:strRef>
          </c:cat>
          <c:val>
            <c:numRef>
              <c:f>'First Month'!$E$20:$H$20</c:f>
              <c:numCache>
                <c:formatCode>General</c:formatCode>
                <c:ptCount val="4"/>
                <c:pt idx="0">
                  <c:v>500</c:v>
                </c:pt>
                <c:pt idx="1">
                  <c:v>578</c:v>
                </c:pt>
                <c:pt idx="2">
                  <c:v>629</c:v>
                </c:pt>
                <c:pt idx="3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F-4ACD-AA93-6F1C27E2A9C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04164336"/>
        <c:axId val="804167288"/>
      </c:lineChart>
      <c:catAx>
        <c:axId val="80416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IN" sz="105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r>
                  <a:rPr lang="en-IN" sz="9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ndara" panose="020E0502030303020204" pitchFamily="34" charset="0"/>
                    <a:ea typeface="+mn-ea"/>
                    <a:cs typeface="+mn-cs"/>
                  </a:rPr>
                  <a:t>Weeks</a:t>
                </a:r>
                <a:endParaRPr lang="en-IN" sz="1050" b="1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ndara" panose="020E0502030303020204" pitchFamily="34" charset="0"/>
                  <a:ea typeface="+mn-ea"/>
                  <a:cs typeface="+mn-cs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IN" sz="1050" b="1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167288"/>
        <c:crosses val="autoZero"/>
        <c:auto val="1"/>
        <c:lblAlgn val="ctr"/>
        <c:lblOffset val="100"/>
        <c:noMultiLvlLbl val="0"/>
      </c:catAx>
      <c:valAx>
        <c:axId val="80416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8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IN" sz="10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r>
                  <a:rPr lang="en-IN" sz="10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ndara" panose="020E0502030303020204" pitchFamily="34" charset="0"/>
                    <a:ea typeface="+mn-ea"/>
                    <a:cs typeface="+mn-cs"/>
                  </a:rPr>
                  <a:t>Ord Qty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IN" sz="1000" b="1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16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050" b="1">
                <a:latin typeface="Candara" panose="020E0502030303020204" pitchFamily="34" charset="0"/>
              </a:rPr>
              <a:t>Progress</a:t>
            </a:r>
            <a:r>
              <a:rPr lang="en-IN" sz="1050" b="1" baseline="0">
                <a:latin typeface="Candara" panose="020E0502030303020204" pitchFamily="34" charset="0"/>
              </a:rPr>
              <a:t> Plot</a:t>
            </a:r>
            <a:endParaRPr lang="en-IN" b="1">
              <a:latin typeface="Candara" panose="020E0502030303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'Next Month'!$B$22:$D$22</c:f>
              <c:strCache>
                <c:ptCount val="3"/>
                <c:pt idx="0">
                  <c:v>Vada Pav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'Next Month'!$E$21:$H$21</c:f>
              <c:strCache>
                <c:ptCount val="4"/>
                <c:pt idx="0">
                  <c:v>W5</c:v>
                </c:pt>
                <c:pt idx="1">
                  <c:v>W6</c:v>
                </c:pt>
                <c:pt idx="2">
                  <c:v>W7</c:v>
                </c:pt>
                <c:pt idx="3">
                  <c:v>W8</c:v>
                </c:pt>
              </c:strCache>
            </c:strRef>
          </c:cat>
          <c:val>
            <c:numRef>
              <c:f>'Next Month'!$E$22:$H$22</c:f>
              <c:numCache>
                <c:formatCode>General</c:formatCode>
                <c:ptCount val="4"/>
                <c:pt idx="0">
                  <c:v>675</c:v>
                </c:pt>
                <c:pt idx="1">
                  <c:v>790</c:v>
                </c:pt>
                <c:pt idx="2">
                  <c:v>750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7-4B4E-90CF-B2B416427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704480"/>
        <c:axId val="1009708088"/>
      </c:barChart>
      <c:lineChart>
        <c:grouping val="standard"/>
        <c:varyColors val="0"/>
        <c:ser>
          <c:idx val="1"/>
          <c:order val="1"/>
          <c:tx>
            <c:strRef>
              <c:f>'Next Month'!$B$23:$D$23</c:f>
              <c:strCache>
                <c:ptCount val="3"/>
                <c:pt idx="0">
                  <c:v>Chai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'Next Month'!$E$21:$H$21</c:f>
              <c:strCache>
                <c:ptCount val="4"/>
                <c:pt idx="0">
                  <c:v>W5</c:v>
                </c:pt>
                <c:pt idx="1">
                  <c:v>W6</c:v>
                </c:pt>
                <c:pt idx="2">
                  <c:v>W7</c:v>
                </c:pt>
                <c:pt idx="3">
                  <c:v>W8</c:v>
                </c:pt>
              </c:strCache>
            </c:strRef>
          </c:cat>
          <c:val>
            <c:numRef>
              <c:f>'Next Month'!$E$23:$H$23</c:f>
              <c:numCache>
                <c:formatCode>General</c:formatCode>
                <c:ptCount val="4"/>
                <c:pt idx="0">
                  <c:v>350</c:v>
                </c:pt>
                <c:pt idx="1">
                  <c:v>420</c:v>
                </c:pt>
                <c:pt idx="2">
                  <c:v>575</c:v>
                </c:pt>
                <c:pt idx="3">
                  <c:v>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57-4B4E-90CF-B2B41642783C}"/>
            </c:ext>
          </c:extLst>
        </c:ser>
        <c:ser>
          <c:idx val="2"/>
          <c:order val="2"/>
          <c:tx>
            <c:strRef>
              <c:f>'Next Month'!$B$24:$D$24</c:f>
              <c:strCache>
                <c:ptCount val="3"/>
                <c:pt idx="0">
                  <c:v>Cold Milk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'Next Month'!$E$21:$H$21</c:f>
              <c:strCache>
                <c:ptCount val="4"/>
                <c:pt idx="0">
                  <c:v>W5</c:v>
                </c:pt>
                <c:pt idx="1">
                  <c:v>W6</c:v>
                </c:pt>
                <c:pt idx="2">
                  <c:v>W7</c:v>
                </c:pt>
                <c:pt idx="3">
                  <c:v>W8</c:v>
                </c:pt>
              </c:strCache>
            </c:strRef>
          </c:cat>
          <c:val>
            <c:numRef>
              <c:f>'Next Month'!$E$24:$H$24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200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57-4B4E-90CF-B2B416427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704480"/>
        <c:axId val="1009708088"/>
      </c:lineChart>
      <c:catAx>
        <c:axId val="100970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IN" sz="105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r>
                  <a:rPr lang="en-IN" sz="105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ndara" panose="020E0502030303020204" pitchFamily="34" charset="0"/>
                    <a:ea typeface="+mn-ea"/>
                    <a:cs typeface="+mn-cs"/>
                  </a:rPr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IN" sz="105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708088"/>
        <c:crosses val="autoZero"/>
        <c:auto val="1"/>
        <c:lblAlgn val="ctr"/>
        <c:lblOffset val="100"/>
        <c:noMultiLvlLbl val="0"/>
      </c:catAx>
      <c:valAx>
        <c:axId val="100970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>
                    <a:latin typeface="Candara" panose="020E0502030303020204" pitchFamily="34" charset="0"/>
                  </a:rPr>
                  <a:t>Ord</a:t>
                </a:r>
                <a:r>
                  <a:rPr lang="en-IN" sz="1050" b="1" baseline="0">
                    <a:latin typeface="Candara" panose="020E0502030303020204" pitchFamily="34" charset="0"/>
                  </a:rPr>
                  <a:t> Qty</a:t>
                </a:r>
                <a:endParaRPr lang="en-IN" sz="1050" b="1">
                  <a:latin typeface="Candara" panose="020E0502030303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70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82550</xdr:colOff>
      <xdr:row>1</xdr:row>
      <xdr:rowOff>1587</xdr:rowOff>
    </xdr:from>
    <xdr:to>
      <xdr:col>14</xdr:col>
      <xdr:colOff>254259</xdr:colOff>
      <xdr:row>28</xdr:row>
      <xdr:rowOff>141550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3EDCDB-492B-487C-B1C5-0C9DF32AB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0050" y="184150"/>
          <a:ext cx="5061209" cy="506915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15</xdr:row>
      <xdr:rowOff>0</xdr:rowOff>
    </xdr:from>
    <xdr:to>
      <xdr:col>20</xdr:col>
      <xdr:colOff>473075</xdr:colOff>
      <xdr:row>32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DF658F-518F-42B4-A0B1-E998DFA68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21</xdr:row>
      <xdr:rowOff>0</xdr:rowOff>
    </xdr:from>
    <xdr:to>
      <xdr:col>9</xdr:col>
      <xdr:colOff>149225</xdr:colOff>
      <xdr:row>35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1B5C5B-F692-4546-8777-D433725F5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25</xdr:row>
      <xdr:rowOff>73025</xdr:rowOff>
    </xdr:from>
    <xdr:to>
      <xdr:col>8</xdr:col>
      <xdr:colOff>180975</xdr:colOff>
      <xdr:row>40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73F717-74AF-4180-9D28-75855B73B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70A5F-E7DC-4928-ABBC-E39160E6B769}">
  <dimension ref="A3:E5"/>
  <sheetViews>
    <sheetView topLeftCell="A2" zoomScale="80" zoomScaleNormal="80" workbookViewId="0">
      <selection activeCell="A7" sqref="A7"/>
    </sheetView>
  </sheetViews>
  <sheetFormatPr defaultRowHeight="14.5" x14ac:dyDescent="0.35"/>
  <cols>
    <col min="1" max="1" width="12.26953125" bestFit="1" customWidth="1"/>
    <col min="5" max="5" width="11.81640625" customWidth="1"/>
  </cols>
  <sheetData>
    <row r="3" spans="1:5" x14ac:dyDescent="0.35">
      <c r="A3" t="s">
        <v>0</v>
      </c>
      <c r="B3" s="2" t="s">
        <v>1</v>
      </c>
      <c r="C3" s="2"/>
      <c r="D3" s="2"/>
      <c r="E3" s="2"/>
    </row>
    <row r="4" spans="1:5" x14ac:dyDescent="0.35">
      <c r="A4" t="s">
        <v>2</v>
      </c>
      <c r="B4" t="s">
        <v>3</v>
      </c>
    </row>
    <row r="5" spans="1:5" x14ac:dyDescent="0.35">
      <c r="B5" t="s">
        <v>4</v>
      </c>
    </row>
  </sheetData>
  <mergeCells count="1">
    <mergeCell ref="B3:E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87A23-BDB5-4F49-925A-3A0FD0B25F9C}">
  <dimension ref="A2:N23"/>
  <sheetViews>
    <sheetView topLeftCell="A13" workbookViewId="0">
      <selection activeCell="K32" sqref="K32"/>
    </sheetView>
  </sheetViews>
  <sheetFormatPr defaultRowHeight="14.5" x14ac:dyDescent="0.35"/>
  <cols>
    <col min="13" max="13" width="15.1796875" bestFit="1" customWidth="1"/>
  </cols>
  <sheetData>
    <row r="2" spans="1:14" x14ac:dyDescent="0.35">
      <c r="A2" t="s">
        <v>5</v>
      </c>
    </row>
    <row r="4" spans="1:14" x14ac:dyDescent="0.35">
      <c r="A4" t="s">
        <v>6</v>
      </c>
    </row>
    <row r="5" spans="1:14" x14ac:dyDescent="0.35">
      <c r="A5" t="s">
        <v>7</v>
      </c>
    </row>
    <row r="6" spans="1:14" x14ac:dyDescent="0.35">
      <c r="A6" t="s">
        <v>10</v>
      </c>
      <c r="B6" t="s">
        <v>11</v>
      </c>
      <c r="C6" t="s">
        <v>16</v>
      </c>
      <c r="G6" t="s">
        <v>22</v>
      </c>
    </row>
    <row r="7" spans="1:14" x14ac:dyDescent="0.35">
      <c r="A7" t="s">
        <v>8</v>
      </c>
      <c r="B7">
        <v>12</v>
      </c>
      <c r="C7" t="s">
        <v>14</v>
      </c>
      <c r="G7" t="s">
        <v>18</v>
      </c>
    </row>
    <row r="8" spans="1:14" x14ac:dyDescent="0.35">
      <c r="A8" t="s">
        <v>9</v>
      </c>
      <c r="B8">
        <v>13</v>
      </c>
      <c r="C8" t="s">
        <v>17</v>
      </c>
      <c r="G8" t="s">
        <v>19</v>
      </c>
    </row>
    <row r="9" spans="1:14" x14ac:dyDescent="0.35">
      <c r="A9" t="s">
        <v>12</v>
      </c>
      <c r="B9">
        <v>12</v>
      </c>
      <c r="C9" t="s">
        <v>14</v>
      </c>
      <c r="G9" t="s">
        <v>20</v>
      </c>
    </row>
    <row r="10" spans="1:14" x14ac:dyDescent="0.35">
      <c r="A10" t="s">
        <v>13</v>
      </c>
      <c r="B10">
        <v>10</v>
      </c>
      <c r="C10" t="s">
        <v>15</v>
      </c>
      <c r="G10" t="s">
        <v>21</v>
      </c>
      <c r="M10" t="s">
        <v>81</v>
      </c>
      <c r="N10" t="s">
        <v>80</v>
      </c>
    </row>
    <row r="11" spans="1:14" x14ac:dyDescent="0.35">
      <c r="M11" t="s">
        <v>8</v>
      </c>
      <c r="N11">
        <v>33.700000000000003</v>
      </c>
    </row>
    <row r="12" spans="1:14" ht="15" thickBot="1" x14ac:dyDescent="0.4">
      <c r="A12" s="12" t="s">
        <v>8</v>
      </c>
      <c r="G12" s="12" t="s">
        <v>12</v>
      </c>
      <c r="M12" t="s">
        <v>9</v>
      </c>
      <c r="N12">
        <v>36</v>
      </c>
    </row>
    <row r="13" spans="1:14" x14ac:dyDescent="0.35">
      <c r="A13" s="9"/>
      <c r="B13" s="10" t="s">
        <v>25</v>
      </c>
      <c r="C13" s="10" t="s">
        <v>26</v>
      </c>
      <c r="D13" s="10" t="s">
        <v>27</v>
      </c>
      <c r="E13" s="11" t="s">
        <v>28</v>
      </c>
      <c r="G13" s="9"/>
      <c r="H13" s="10" t="s">
        <v>25</v>
      </c>
      <c r="I13" s="10" t="s">
        <v>26</v>
      </c>
      <c r="J13" s="10" t="s">
        <v>27</v>
      </c>
      <c r="K13" s="11" t="s">
        <v>28</v>
      </c>
      <c r="M13" t="s">
        <v>12</v>
      </c>
      <c r="N13">
        <v>45.8</v>
      </c>
    </row>
    <row r="14" spans="1:14" x14ac:dyDescent="0.35">
      <c r="A14" s="3" t="s">
        <v>23</v>
      </c>
      <c r="B14" s="4">
        <v>2500</v>
      </c>
      <c r="C14" s="4">
        <f>B14*12</f>
        <v>30000</v>
      </c>
      <c r="D14" s="4">
        <f>B14*5</f>
        <v>12500</v>
      </c>
      <c r="E14" s="5">
        <f>C14-D14</f>
        <v>17500</v>
      </c>
      <c r="G14" s="3" t="s">
        <v>23</v>
      </c>
      <c r="H14" s="4">
        <v>2800</v>
      </c>
      <c r="I14" s="4">
        <f>H14*12</f>
        <v>33600</v>
      </c>
      <c r="J14" s="4">
        <f>H14*5</f>
        <v>14000</v>
      </c>
      <c r="K14" s="5">
        <f>I14-J14</f>
        <v>19600</v>
      </c>
      <c r="M14" t="s">
        <v>13</v>
      </c>
      <c r="N14">
        <v>14.4</v>
      </c>
    </row>
    <row r="15" spans="1:14" x14ac:dyDescent="0.35">
      <c r="A15" s="3" t="s">
        <v>24</v>
      </c>
      <c r="B15" s="4">
        <v>1800</v>
      </c>
      <c r="C15" s="4">
        <f>B15*15</f>
        <v>27000</v>
      </c>
      <c r="D15" s="4">
        <f>B15*6</f>
        <v>10800</v>
      </c>
      <c r="E15" s="5">
        <f>C15-D15</f>
        <v>16200</v>
      </c>
      <c r="G15" s="3" t="s">
        <v>30</v>
      </c>
      <c r="H15" s="4">
        <v>1900</v>
      </c>
      <c r="I15" s="4">
        <f>H15*15</f>
        <v>28500</v>
      </c>
      <c r="J15" s="4">
        <f>H15*6</f>
        <v>11400</v>
      </c>
      <c r="K15" s="5">
        <f>I15-J15</f>
        <v>17100</v>
      </c>
    </row>
    <row r="16" spans="1:14" ht="15" thickBot="1" x14ac:dyDescent="0.4">
      <c r="A16" s="6" t="s">
        <v>29</v>
      </c>
      <c r="B16" s="7"/>
      <c r="C16" s="7">
        <f>SUM(C14:C15)</f>
        <v>57000</v>
      </c>
      <c r="D16" s="7">
        <f>SUM(D14:D15)</f>
        <v>23300</v>
      </c>
      <c r="E16" s="8">
        <f>SUM(E14:E15)</f>
        <v>33700</v>
      </c>
      <c r="G16" s="3" t="s">
        <v>31</v>
      </c>
      <c r="H16" s="4">
        <v>1300</v>
      </c>
      <c r="I16" s="4">
        <f>H16*13</f>
        <v>16900</v>
      </c>
      <c r="J16" s="4">
        <f>H16*6</f>
        <v>7800</v>
      </c>
      <c r="K16" s="5">
        <f>I16-J16</f>
        <v>9100</v>
      </c>
    </row>
    <row r="17" spans="1:11" ht="15" thickBot="1" x14ac:dyDescent="0.4">
      <c r="G17" s="6" t="s">
        <v>29</v>
      </c>
      <c r="H17" s="7"/>
      <c r="I17" s="7">
        <f>SUM(I14:I16)</f>
        <v>79000</v>
      </c>
      <c r="J17" s="7">
        <f t="shared" ref="J17:K17" si="0">SUM(J14:J16)</f>
        <v>33200</v>
      </c>
      <c r="K17" s="8">
        <f t="shared" si="0"/>
        <v>45800</v>
      </c>
    </row>
    <row r="19" spans="1:11" ht="15" thickBot="1" x14ac:dyDescent="0.4">
      <c r="A19" s="12" t="s">
        <v>32</v>
      </c>
      <c r="G19" s="12" t="s">
        <v>33</v>
      </c>
    </row>
    <row r="20" spans="1:11" x14ac:dyDescent="0.35">
      <c r="A20" s="9"/>
      <c r="B20" s="10" t="s">
        <v>25</v>
      </c>
      <c r="C20" s="10" t="s">
        <v>26</v>
      </c>
      <c r="D20" s="10" t="s">
        <v>27</v>
      </c>
      <c r="E20" s="11" t="s">
        <v>28</v>
      </c>
      <c r="G20" s="9"/>
      <c r="H20" s="10" t="s">
        <v>25</v>
      </c>
      <c r="I20" s="10" t="s">
        <v>26</v>
      </c>
      <c r="J20" s="10" t="s">
        <v>27</v>
      </c>
      <c r="K20" s="11" t="s">
        <v>28</v>
      </c>
    </row>
    <row r="21" spans="1:11" x14ac:dyDescent="0.35">
      <c r="A21" s="3" t="s">
        <v>23</v>
      </c>
      <c r="B21" s="4">
        <v>4500</v>
      </c>
      <c r="C21" s="4">
        <f>B21*13</f>
        <v>58500</v>
      </c>
      <c r="D21" s="4">
        <f>B21*5</f>
        <v>22500</v>
      </c>
      <c r="E21" s="5">
        <f>C21-D21</f>
        <v>36000</v>
      </c>
      <c r="G21" s="3" t="s">
        <v>23</v>
      </c>
      <c r="H21" s="4">
        <v>1800</v>
      </c>
      <c r="I21" s="4">
        <f>H21*10</f>
        <v>18000</v>
      </c>
      <c r="J21" s="4">
        <f>H21*6</f>
        <v>10800</v>
      </c>
      <c r="K21" s="5">
        <f>I21-J21</f>
        <v>7200</v>
      </c>
    </row>
    <row r="22" spans="1:11" ht="15" thickBot="1" x14ac:dyDescent="0.4">
      <c r="A22" s="6" t="s">
        <v>29</v>
      </c>
      <c r="B22" s="7"/>
      <c r="C22" s="7">
        <f>SUM(C21:C21)</f>
        <v>58500</v>
      </c>
      <c r="D22" s="7">
        <f>SUM(D21:D21)</f>
        <v>22500</v>
      </c>
      <c r="E22" s="8">
        <f>SUM(E21:E21)</f>
        <v>36000</v>
      </c>
      <c r="G22" s="3" t="s">
        <v>34</v>
      </c>
      <c r="H22" s="4">
        <v>1200</v>
      </c>
      <c r="I22" s="4">
        <f>H22*12</f>
        <v>14400</v>
      </c>
      <c r="J22" s="4">
        <f>H22*6</f>
        <v>7200</v>
      </c>
      <c r="K22" s="5">
        <f>I22-J22</f>
        <v>7200</v>
      </c>
    </row>
    <row r="23" spans="1:11" ht="15" thickBot="1" x14ac:dyDescent="0.4">
      <c r="G23" s="6" t="s">
        <v>29</v>
      </c>
      <c r="H23" s="7"/>
      <c r="I23" s="7">
        <f>SUM(I21:I22)</f>
        <v>32400</v>
      </c>
      <c r="J23" s="7">
        <f>SUM(J21:J22)</f>
        <v>18000</v>
      </c>
      <c r="K23" s="8">
        <f>SUM(K21:K22)</f>
        <v>14400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7DE11-4CEC-490F-BB97-E458CC98C6B1}">
  <dimension ref="B2:E7"/>
  <sheetViews>
    <sheetView workbookViewId="0">
      <selection activeCell="B10" sqref="B10"/>
    </sheetView>
  </sheetViews>
  <sheetFormatPr defaultRowHeight="14.5" x14ac:dyDescent="0.35"/>
  <cols>
    <col min="2" max="2" width="15.1796875" bestFit="1" customWidth="1"/>
    <col min="3" max="3" width="11.453125" bestFit="1" customWidth="1"/>
    <col min="4" max="4" width="36.54296875" bestFit="1" customWidth="1"/>
    <col min="5" max="5" width="25.6328125" style="13" bestFit="1" customWidth="1"/>
  </cols>
  <sheetData>
    <row r="2" spans="2:5" ht="15" thickBot="1" x14ac:dyDescent="0.4"/>
    <row r="3" spans="2:5" x14ac:dyDescent="0.35">
      <c r="B3" s="14" t="s">
        <v>10</v>
      </c>
      <c r="C3" s="15" t="s">
        <v>90</v>
      </c>
      <c r="D3" s="15" t="s">
        <v>16</v>
      </c>
      <c r="E3" s="16" t="s">
        <v>22</v>
      </c>
    </row>
    <row r="4" spans="2:5" ht="26" x14ac:dyDescent="0.35">
      <c r="B4" s="17" t="s">
        <v>82</v>
      </c>
      <c r="C4" s="18">
        <v>12</v>
      </c>
      <c r="D4" s="18" t="s">
        <v>14</v>
      </c>
      <c r="E4" s="19" t="s">
        <v>83</v>
      </c>
    </row>
    <row r="5" spans="2:5" ht="57.5" customHeight="1" x14ac:dyDescent="0.35">
      <c r="B5" s="17" t="s">
        <v>84</v>
      </c>
      <c r="C5" s="18">
        <v>13</v>
      </c>
      <c r="D5" s="20" t="s">
        <v>85</v>
      </c>
      <c r="E5" s="19" t="s">
        <v>86</v>
      </c>
    </row>
    <row r="6" spans="2:5" ht="26" x14ac:dyDescent="0.35">
      <c r="B6" s="17" t="s">
        <v>87</v>
      </c>
      <c r="C6" s="18">
        <v>12</v>
      </c>
      <c r="D6" s="18" t="s">
        <v>14</v>
      </c>
      <c r="E6" s="19" t="s">
        <v>88</v>
      </c>
    </row>
    <row r="7" spans="2:5" ht="26.5" thickBot="1" x14ac:dyDescent="0.4">
      <c r="B7" s="21" t="s">
        <v>91</v>
      </c>
      <c r="C7" s="22">
        <v>10</v>
      </c>
      <c r="D7" s="22" t="s">
        <v>15</v>
      </c>
      <c r="E7" s="23" t="s">
        <v>89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51B8D-2F4D-44F0-8CED-8C0BDE5C94D4}">
  <dimension ref="A3:P26"/>
  <sheetViews>
    <sheetView topLeftCell="A4" workbookViewId="0">
      <selection activeCell="M31" sqref="M31"/>
    </sheetView>
  </sheetViews>
  <sheetFormatPr defaultRowHeight="14.5" x14ac:dyDescent="0.35"/>
  <cols>
    <col min="9" max="9" width="9.08984375" bestFit="1" customWidth="1"/>
    <col min="10" max="10" width="9.54296875" bestFit="1" customWidth="1"/>
    <col min="11" max="11" width="8.36328125" bestFit="1" customWidth="1"/>
    <col min="12" max="12" width="13.54296875" bestFit="1" customWidth="1"/>
    <col min="15" max="15" width="17.81640625" bestFit="1" customWidth="1"/>
    <col min="16" max="16" width="10.26953125" customWidth="1"/>
  </cols>
  <sheetData>
    <row r="3" spans="1:5" x14ac:dyDescent="0.35">
      <c r="A3" t="s">
        <v>35</v>
      </c>
    </row>
    <row r="4" spans="1:5" x14ac:dyDescent="0.35">
      <c r="B4" t="s">
        <v>36</v>
      </c>
    </row>
    <row r="5" spans="1:5" x14ac:dyDescent="0.35">
      <c r="B5" t="s">
        <v>37</v>
      </c>
    </row>
    <row r="6" spans="1:5" x14ac:dyDescent="0.35">
      <c r="B6" t="s">
        <v>38</v>
      </c>
    </row>
    <row r="7" spans="1:5" x14ac:dyDescent="0.35">
      <c r="B7" t="s">
        <v>39</v>
      </c>
    </row>
    <row r="8" spans="1:5" x14ac:dyDescent="0.35">
      <c r="B8" t="s">
        <v>40</v>
      </c>
    </row>
    <row r="9" spans="1:5" x14ac:dyDescent="0.35">
      <c r="B9" t="s">
        <v>41</v>
      </c>
    </row>
    <row r="10" spans="1:5" x14ac:dyDescent="0.35">
      <c r="B10" t="s">
        <v>42</v>
      </c>
    </row>
    <row r="11" spans="1:5" x14ac:dyDescent="0.35">
      <c r="B11" t="s">
        <v>48</v>
      </c>
    </row>
    <row r="12" spans="1:5" x14ac:dyDescent="0.35">
      <c r="B12" t="s">
        <v>50</v>
      </c>
    </row>
    <row r="14" spans="1:5" x14ac:dyDescent="0.35">
      <c r="A14" t="s">
        <v>43</v>
      </c>
    </row>
    <row r="15" spans="1:5" x14ac:dyDescent="0.35">
      <c r="B15" t="s">
        <v>45</v>
      </c>
      <c r="D15" t="s">
        <v>46</v>
      </c>
      <c r="E15" t="s">
        <v>47</v>
      </c>
    </row>
    <row r="17" spans="2:16" ht="15" thickBot="1" x14ac:dyDescent="0.4">
      <c r="B17" t="s">
        <v>44</v>
      </c>
      <c r="D17">
        <v>10</v>
      </c>
    </row>
    <row r="18" spans="2:16" ht="15" thickBot="1" x14ac:dyDescent="0.4">
      <c r="B18" t="s">
        <v>49</v>
      </c>
      <c r="O18" s="24" t="s">
        <v>52</v>
      </c>
      <c r="P18" s="30">
        <v>500</v>
      </c>
    </row>
    <row r="19" spans="2:16" x14ac:dyDescent="0.35">
      <c r="E19" s="24" t="s">
        <v>52</v>
      </c>
      <c r="F19" s="25" t="s">
        <v>53</v>
      </c>
      <c r="G19" s="25" t="s">
        <v>54</v>
      </c>
      <c r="H19" s="25" t="s">
        <v>55</v>
      </c>
      <c r="I19" s="25" t="s">
        <v>56</v>
      </c>
      <c r="J19" s="25" t="s">
        <v>57</v>
      </c>
      <c r="K19" s="25" t="s">
        <v>27</v>
      </c>
      <c r="L19" s="25" t="s">
        <v>58</v>
      </c>
      <c r="M19" s="26" t="s">
        <v>28</v>
      </c>
      <c r="O19" s="31" t="s">
        <v>53</v>
      </c>
      <c r="P19" s="32">
        <v>578</v>
      </c>
    </row>
    <row r="20" spans="2:16" ht="15" thickBot="1" x14ac:dyDescent="0.4">
      <c r="B20" t="s">
        <v>51</v>
      </c>
      <c r="E20" s="21">
        <v>500</v>
      </c>
      <c r="F20" s="22">
        <v>578</v>
      </c>
      <c r="G20" s="22">
        <v>629</v>
      </c>
      <c r="H20" s="22">
        <v>550</v>
      </c>
      <c r="I20" s="22">
        <f>SUM(E20:H20)</f>
        <v>2257</v>
      </c>
      <c r="J20" s="22">
        <f>I20*10</f>
        <v>22570</v>
      </c>
      <c r="K20" s="22">
        <f>I20*6</f>
        <v>13542</v>
      </c>
      <c r="L20" s="22">
        <v>700</v>
      </c>
      <c r="M20" s="27">
        <f>J20-(K20+L20)</f>
        <v>8328</v>
      </c>
      <c r="O20" s="31" t="s">
        <v>54</v>
      </c>
      <c r="P20" s="32">
        <v>629</v>
      </c>
    </row>
    <row r="21" spans="2:16" x14ac:dyDescent="0.35">
      <c r="O21" s="31" t="s">
        <v>55</v>
      </c>
      <c r="P21" s="32">
        <v>550</v>
      </c>
    </row>
    <row r="22" spans="2:16" ht="15" thickBot="1" x14ac:dyDescent="0.4">
      <c r="O22" s="38" t="s">
        <v>56</v>
      </c>
      <c r="P22" s="39">
        <f>SUM(P18:P21)</f>
        <v>2257</v>
      </c>
    </row>
    <row r="23" spans="2:16" x14ac:dyDescent="0.35">
      <c r="O23" s="40" t="s">
        <v>92</v>
      </c>
      <c r="P23" s="41">
        <f>P22*10</f>
        <v>22570</v>
      </c>
    </row>
    <row r="24" spans="2:16" x14ac:dyDescent="0.35">
      <c r="O24" s="35" t="s">
        <v>93</v>
      </c>
      <c r="P24" s="36">
        <f>P22*6</f>
        <v>13542</v>
      </c>
    </row>
    <row r="25" spans="2:16" x14ac:dyDescent="0.35">
      <c r="O25" s="35" t="s">
        <v>94</v>
      </c>
      <c r="P25" s="36">
        <v>700</v>
      </c>
    </row>
    <row r="26" spans="2:16" ht="15" thickBot="1" x14ac:dyDescent="0.4">
      <c r="O26" s="37" t="s">
        <v>95</v>
      </c>
      <c r="P26" s="28">
        <f>P23-(P24+P25)</f>
        <v>8328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2EE95-7CBE-401B-83D1-B64AC90AFCF5}">
  <dimension ref="A3:S27"/>
  <sheetViews>
    <sheetView tabSelected="1" topLeftCell="A25" workbookViewId="0">
      <selection activeCell="K28" sqref="K28"/>
    </sheetView>
  </sheetViews>
  <sheetFormatPr defaultRowHeight="14.5" x14ac:dyDescent="0.35"/>
  <cols>
    <col min="12" max="12" width="12.36328125" bestFit="1" customWidth="1"/>
    <col min="15" max="15" width="13.54296875" bestFit="1" customWidth="1"/>
    <col min="16" max="17" width="10.90625" customWidth="1"/>
    <col min="18" max="18" width="10.54296875" customWidth="1"/>
    <col min="19" max="19" width="6.26953125" bestFit="1" customWidth="1"/>
  </cols>
  <sheetData>
    <row r="3" spans="1:6" x14ac:dyDescent="0.35">
      <c r="A3" t="s">
        <v>59</v>
      </c>
    </row>
    <row r="4" spans="1:6" x14ac:dyDescent="0.35">
      <c r="B4" t="s">
        <v>60</v>
      </c>
    </row>
    <row r="5" spans="1:6" x14ac:dyDescent="0.35">
      <c r="B5" t="s">
        <v>61</v>
      </c>
    </row>
    <row r="6" spans="1:6" x14ac:dyDescent="0.35">
      <c r="B6" t="s">
        <v>62</v>
      </c>
    </row>
    <row r="7" spans="1:6" x14ac:dyDescent="0.35">
      <c r="B7" t="s">
        <v>63</v>
      </c>
    </row>
    <row r="8" spans="1:6" x14ac:dyDescent="0.35">
      <c r="B8" t="s">
        <v>64</v>
      </c>
    </row>
    <row r="9" spans="1:6" x14ac:dyDescent="0.35">
      <c r="B9" t="s">
        <v>72</v>
      </c>
    </row>
    <row r="10" spans="1:6" x14ac:dyDescent="0.35">
      <c r="B10" t="s">
        <v>78</v>
      </c>
    </row>
    <row r="11" spans="1:6" x14ac:dyDescent="0.35">
      <c r="B11" t="s">
        <v>65</v>
      </c>
    </row>
    <row r="12" spans="1:6" x14ac:dyDescent="0.35">
      <c r="B12" t="s">
        <v>76</v>
      </c>
    </row>
    <row r="13" spans="1:6" x14ac:dyDescent="0.35">
      <c r="B13" t="s">
        <v>77</v>
      </c>
    </row>
    <row r="14" spans="1:6" x14ac:dyDescent="0.35">
      <c r="B14" t="s">
        <v>79</v>
      </c>
    </row>
    <row r="16" spans="1:6" x14ac:dyDescent="0.35">
      <c r="A16" s="2" t="s">
        <v>73</v>
      </c>
      <c r="B16" s="2"/>
      <c r="C16" s="2"/>
      <c r="D16" s="2"/>
      <c r="E16" s="2"/>
      <c r="F16" t="s">
        <v>74</v>
      </c>
    </row>
    <row r="17" spans="1:19" ht="15" thickBot="1" x14ac:dyDescent="0.4">
      <c r="A17" s="2" t="s">
        <v>66</v>
      </c>
      <c r="B17" s="2"/>
      <c r="C17" s="2"/>
      <c r="D17" s="2"/>
      <c r="E17" s="2"/>
      <c r="F17" t="s">
        <v>75</v>
      </c>
    </row>
    <row r="18" spans="1:19" ht="15" thickBot="1" x14ac:dyDescent="0.4">
      <c r="A18" s="2" t="s">
        <v>67</v>
      </c>
      <c r="B18" s="2"/>
      <c r="C18" s="2"/>
      <c r="D18" s="2"/>
      <c r="E18" s="2"/>
      <c r="F18" t="s">
        <v>75</v>
      </c>
      <c r="O18" s="49"/>
      <c r="P18" s="50" t="s">
        <v>23</v>
      </c>
      <c r="Q18" s="50" t="s">
        <v>66</v>
      </c>
      <c r="R18" s="50" t="s">
        <v>67</v>
      </c>
      <c r="S18" s="51" t="s">
        <v>29</v>
      </c>
    </row>
    <row r="19" spans="1:19" x14ac:dyDescent="0.35">
      <c r="A19" s="1"/>
      <c r="B19" s="1"/>
      <c r="C19" s="1"/>
      <c r="D19" s="1"/>
      <c r="E19" s="1"/>
      <c r="O19" s="52" t="s">
        <v>68</v>
      </c>
      <c r="P19" s="42">
        <v>675</v>
      </c>
      <c r="Q19" s="42">
        <v>350</v>
      </c>
      <c r="R19" s="42">
        <v>100</v>
      </c>
      <c r="S19" s="43"/>
    </row>
    <row r="20" spans="1:19" x14ac:dyDescent="0.35">
      <c r="A20" s="1"/>
      <c r="B20" s="1"/>
      <c r="C20" s="1"/>
      <c r="D20" s="1"/>
      <c r="E20" s="1"/>
      <c r="O20" s="44" t="s">
        <v>69</v>
      </c>
      <c r="P20" s="18">
        <v>790</v>
      </c>
      <c r="Q20" s="18">
        <v>420</v>
      </c>
      <c r="R20" s="18">
        <v>120</v>
      </c>
      <c r="S20" s="32"/>
    </row>
    <row r="21" spans="1:19" x14ac:dyDescent="0.35">
      <c r="E21" t="s">
        <v>68</v>
      </c>
      <c r="F21" t="s">
        <v>69</v>
      </c>
      <c r="G21" t="s">
        <v>70</v>
      </c>
      <c r="H21" t="s">
        <v>71</v>
      </c>
      <c r="I21" t="s">
        <v>56</v>
      </c>
      <c r="J21" t="s">
        <v>57</v>
      </c>
      <c r="K21" t="s">
        <v>27</v>
      </c>
      <c r="L21" t="s">
        <v>58</v>
      </c>
      <c r="M21" t="s">
        <v>28</v>
      </c>
      <c r="O21" s="44" t="s">
        <v>70</v>
      </c>
      <c r="P21" s="18">
        <v>750</v>
      </c>
      <c r="Q21" s="18">
        <v>575</v>
      </c>
      <c r="R21" s="18">
        <v>200</v>
      </c>
      <c r="S21" s="32"/>
    </row>
    <row r="22" spans="1:19" x14ac:dyDescent="0.35">
      <c r="B22" s="2" t="s">
        <v>23</v>
      </c>
      <c r="C22" s="2"/>
      <c r="D22" s="2"/>
      <c r="E22">
        <v>675</v>
      </c>
      <c r="F22">
        <v>790</v>
      </c>
      <c r="G22">
        <v>750</v>
      </c>
      <c r="H22">
        <v>800</v>
      </c>
      <c r="I22">
        <f>SUM(E22:H22)</f>
        <v>3015</v>
      </c>
      <c r="J22">
        <f>I22*12</f>
        <v>36180</v>
      </c>
      <c r="K22">
        <f>I22*6</f>
        <v>18090</v>
      </c>
      <c r="L22">
        <v>1300</v>
      </c>
      <c r="M22">
        <f>J22-(K22+L22)</f>
        <v>16790</v>
      </c>
      <c r="O22" s="44" t="s">
        <v>71</v>
      </c>
      <c r="P22" s="18">
        <v>800</v>
      </c>
      <c r="Q22" s="18">
        <v>555</v>
      </c>
      <c r="R22" s="18">
        <v>150</v>
      </c>
      <c r="S22" s="32"/>
    </row>
    <row r="23" spans="1:19" x14ac:dyDescent="0.35">
      <c r="B23" s="2" t="s">
        <v>66</v>
      </c>
      <c r="C23" s="2"/>
      <c r="D23" s="2"/>
      <c r="E23">
        <v>350</v>
      </c>
      <c r="F23">
        <v>420</v>
      </c>
      <c r="G23">
        <v>575</v>
      </c>
      <c r="H23">
        <v>555</v>
      </c>
      <c r="I23">
        <f>SUM(E23:H23)</f>
        <v>1900</v>
      </c>
      <c r="J23">
        <f>I23*10</f>
        <v>19000</v>
      </c>
      <c r="K23">
        <f>I23*4</f>
        <v>7600</v>
      </c>
      <c r="L23">
        <v>5000</v>
      </c>
      <c r="M23">
        <f t="shared" ref="M23:M24" si="0">J23-(K23+L23)</f>
        <v>6400</v>
      </c>
      <c r="O23" s="44" t="s">
        <v>56</v>
      </c>
      <c r="P23" s="18">
        <f>SUM(P19:P22)</f>
        <v>3015</v>
      </c>
      <c r="Q23" s="18">
        <f>SUM(Q19:Q22)</f>
        <v>1900</v>
      </c>
      <c r="R23" s="18">
        <f>SUM(R19:R22)</f>
        <v>570</v>
      </c>
      <c r="S23" s="32">
        <f>SUM(P23:R23)</f>
        <v>5485</v>
      </c>
    </row>
    <row r="24" spans="1:19" x14ac:dyDescent="0.35">
      <c r="B24" s="2" t="s">
        <v>67</v>
      </c>
      <c r="C24" s="2"/>
      <c r="D24" s="2"/>
      <c r="E24">
        <v>100</v>
      </c>
      <c r="F24">
        <v>120</v>
      </c>
      <c r="G24">
        <v>200</v>
      </c>
      <c r="H24">
        <v>150</v>
      </c>
      <c r="I24">
        <f>SUM(E24:H24)</f>
        <v>570</v>
      </c>
      <c r="J24">
        <f>I24*10</f>
        <v>5700</v>
      </c>
      <c r="K24">
        <f>I24*3</f>
        <v>1710</v>
      </c>
      <c r="M24">
        <f t="shared" si="0"/>
        <v>3990</v>
      </c>
      <c r="O24" s="33" t="s">
        <v>92</v>
      </c>
      <c r="P24" s="29">
        <f>P23*12</f>
        <v>36180</v>
      </c>
      <c r="Q24" s="29">
        <f>Q23*10</f>
        <v>19000</v>
      </c>
      <c r="R24" s="29">
        <f>R23*10</f>
        <v>5700</v>
      </c>
      <c r="S24" s="34">
        <f>SUM(P24:R24)</f>
        <v>60880</v>
      </c>
    </row>
    <row r="25" spans="1:19" x14ac:dyDescent="0.35">
      <c r="B25" s="2" t="s">
        <v>29</v>
      </c>
      <c r="C25" s="2"/>
      <c r="D25" s="2"/>
      <c r="I25">
        <f>SUM(I22:I24)</f>
        <v>5485</v>
      </c>
      <c r="J25">
        <f t="shared" ref="J25:K25" si="1">SUM(J22:J24)</f>
        <v>60880</v>
      </c>
      <c r="K25">
        <f t="shared" si="1"/>
        <v>27400</v>
      </c>
      <c r="L25">
        <f>SUM(L22:L24)</f>
        <v>6300</v>
      </c>
      <c r="M25">
        <f>J25-(K25+L25)</f>
        <v>27180</v>
      </c>
      <c r="O25" s="45" t="s">
        <v>27</v>
      </c>
      <c r="P25" s="46">
        <f>P23*6</f>
        <v>18090</v>
      </c>
      <c r="Q25" s="46">
        <f>Q23*4</f>
        <v>7600</v>
      </c>
      <c r="R25" s="46">
        <f>R23*3</f>
        <v>1710</v>
      </c>
      <c r="S25" s="47">
        <f>SUM(P25:R25)</f>
        <v>27400</v>
      </c>
    </row>
    <row r="26" spans="1:19" x14ac:dyDescent="0.35">
      <c r="O26" s="45" t="s">
        <v>58</v>
      </c>
      <c r="P26" s="46">
        <v>1500</v>
      </c>
      <c r="Q26" s="46"/>
      <c r="R26" s="46"/>
      <c r="S26" s="47">
        <f>SUM(P26:R26)</f>
        <v>1500</v>
      </c>
    </row>
    <row r="27" spans="1:19" ht="15" thickBot="1" x14ac:dyDescent="0.4">
      <c r="O27" s="37" t="s">
        <v>95</v>
      </c>
      <c r="P27" s="48">
        <f>P24-(P25+P26)</f>
        <v>16590</v>
      </c>
      <c r="Q27" s="48">
        <f>Q24-(Q25+Q26)</f>
        <v>11400</v>
      </c>
      <c r="R27" s="48">
        <f>R24-(R25+R26)</f>
        <v>3990</v>
      </c>
      <c r="S27" s="28">
        <f>S24-(S25+S26)</f>
        <v>31980</v>
      </c>
    </row>
  </sheetData>
  <mergeCells count="7">
    <mergeCell ref="B22:D22"/>
    <mergeCell ref="B23:D23"/>
    <mergeCell ref="B24:D24"/>
    <mergeCell ref="B25:D25"/>
    <mergeCell ref="A16:E16"/>
    <mergeCell ref="A17:E17"/>
    <mergeCell ref="A18:E18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Basic Data</vt:lpstr>
      <vt:lpstr>Raw Data</vt:lpstr>
      <vt:lpstr>Sheet6</vt:lpstr>
      <vt:lpstr>First Month</vt:lpstr>
      <vt:lpstr>Next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Jadhav, Pratik</dc:creator>
  <cp:lastModifiedBy>Jadhav, Pratik</cp:lastModifiedBy>
  <dcterms:created xsi:type="dcterms:W3CDTF">2022-10-07T04:59:15Z</dcterms:created>
  <dcterms:modified xsi:type="dcterms:W3CDTF">2022-10-07T12:47:25Z</dcterms:modified>
</cp:coreProperties>
</file>