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1551" documentId="11_E60897F41BE170836B02CE998F75CCDC64E183C8" xr6:coauthVersionLast="47" xr6:coauthVersionMax="47" xr10:uidLastSave="{4185DDA4-E983-4105-8550-0E8DB68E97F1}"/>
  <bookViews>
    <workbookView xWindow="240" yWindow="105" windowWidth="14805" windowHeight="8010" firstSheet="1" xr2:uid="{00000000-000D-0000-FFFF-FFFF00000000}"/>
  </bookViews>
  <sheets>
    <sheet name="2 data description Workbook" sheetId="1" r:id="rId1"/>
    <sheet name="3 analysis workbook" sheetId="2" r:id="rId2"/>
  </sheets>
  <definedNames>
    <definedName name="_xlchart.v1.0" hidden="1">'2 data description Workbook'!$F$2:$F$25</definedName>
    <definedName name="_xlchart.v1.1" hidden="1">'2 data description Workbook'!$C$85</definedName>
    <definedName name="_xlchart.v1.2" hidden="1">'2 data description Workbook'!$C$86:$C$109</definedName>
    <definedName name="_xlchart.v1.3" hidden="1">'2 data description Workbook'!$F$34</definedName>
    <definedName name="_xlchart.v1.4" hidden="1">'2 data description Workbook'!$F$35:$F$57</definedName>
    <definedName name="_xlchart.v1.5" hidden="1">'2 data description Workbook'!$C$124</definedName>
    <definedName name="_xlchart.v1.6" hidden="1">'2 data description Workbook'!$C$125:$C$148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G42" i="2"/>
  <c r="G41" i="2"/>
  <c r="G9" i="2"/>
  <c r="G8" i="2"/>
  <c r="G7" i="2"/>
  <c r="F56" i="1"/>
  <c r="F36" i="1"/>
  <c r="M144" i="1"/>
  <c r="M143" i="1"/>
  <c r="M142" i="1"/>
  <c r="M141" i="1"/>
  <c r="M140" i="1"/>
  <c r="M139" i="1"/>
  <c r="M138" i="1"/>
  <c r="M137" i="1"/>
  <c r="M136" i="1"/>
  <c r="M135" i="1"/>
  <c r="M134" i="1"/>
  <c r="I36" i="1"/>
  <c r="C43" i="1" s="1"/>
  <c r="I37" i="1"/>
  <c r="F37" i="1" s="1"/>
  <c r="I38" i="1"/>
  <c r="F38" i="1" s="1"/>
  <c r="I39" i="1"/>
  <c r="F39" i="1" s="1"/>
  <c r="I40" i="1"/>
  <c r="F40" i="1" s="1"/>
  <c r="I41" i="1"/>
  <c r="F41" i="1" s="1"/>
  <c r="I42" i="1"/>
  <c r="F42" i="1" s="1"/>
  <c r="I43" i="1"/>
  <c r="F43" i="1" s="1"/>
  <c r="I44" i="1"/>
  <c r="F44" i="1" s="1"/>
  <c r="I45" i="1"/>
  <c r="F45" i="1" s="1"/>
  <c r="I46" i="1"/>
  <c r="F46" i="1" s="1"/>
  <c r="I47" i="1"/>
  <c r="F47" i="1" s="1"/>
  <c r="I48" i="1"/>
  <c r="F48" i="1" s="1"/>
  <c r="I49" i="1"/>
  <c r="F49" i="1" s="1"/>
  <c r="I50" i="1"/>
  <c r="F50" i="1" s="1"/>
  <c r="I51" i="1"/>
  <c r="F51" i="1" s="1"/>
  <c r="I52" i="1"/>
  <c r="F52" i="1" s="1"/>
  <c r="I53" i="1"/>
  <c r="F53" i="1" s="1"/>
  <c r="I54" i="1"/>
  <c r="F54" i="1" s="1"/>
  <c r="C42" i="1" s="1"/>
  <c r="C44" i="1" s="1"/>
  <c r="I55" i="1"/>
  <c r="F55" i="1" s="1"/>
  <c r="I56" i="1"/>
  <c r="I57" i="1"/>
  <c r="F57" i="1" s="1"/>
  <c r="I35" i="1"/>
  <c r="F35" i="1" s="1"/>
  <c r="K107" i="1"/>
  <c r="K106" i="1"/>
  <c r="K104" i="1"/>
  <c r="K103" i="1"/>
  <c r="K105" i="1" s="1"/>
  <c r="K101" i="1"/>
  <c r="K100" i="1"/>
  <c r="K102" i="1" s="1"/>
  <c r="K99" i="1"/>
  <c r="K98" i="1"/>
  <c r="E126" i="1"/>
  <c r="C126" i="1" s="1"/>
  <c r="E127" i="1"/>
  <c r="C127" i="1" s="1"/>
  <c r="E128" i="1"/>
  <c r="C128" i="1" s="1"/>
  <c r="E129" i="1"/>
  <c r="C129" i="1" s="1"/>
  <c r="E130" i="1"/>
  <c r="C130" i="1" s="1"/>
  <c r="E131" i="1"/>
  <c r="C131" i="1" s="1"/>
  <c r="E132" i="1"/>
  <c r="C132" i="1" s="1"/>
  <c r="E133" i="1"/>
  <c r="C133" i="1" s="1"/>
  <c r="E134" i="1"/>
  <c r="C134" i="1" s="1"/>
  <c r="E135" i="1"/>
  <c r="C135" i="1" s="1"/>
  <c r="E136" i="1"/>
  <c r="C136" i="1" s="1"/>
  <c r="E137" i="1"/>
  <c r="C137" i="1" s="1"/>
  <c r="E138" i="1"/>
  <c r="C138" i="1" s="1"/>
  <c r="E139" i="1"/>
  <c r="C139" i="1" s="1"/>
  <c r="E140" i="1"/>
  <c r="C140" i="1" s="1"/>
  <c r="E141" i="1"/>
  <c r="C141" i="1" s="1"/>
  <c r="E142" i="1"/>
  <c r="C142" i="1" s="1"/>
  <c r="E143" i="1"/>
  <c r="C143" i="1" s="1"/>
  <c r="E144" i="1"/>
  <c r="C144" i="1" s="1"/>
  <c r="E145" i="1"/>
  <c r="C145" i="1" s="1"/>
  <c r="E146" i="1"/>
  <c r="C146" i="1" s="1"/>
  <c r="E147" i="1"/>
  <c r="C147" i="1" s="1"/>
  <c r="E148" i="1"/>
  <c r="C148" i="1" s="1"/>
  <c r="E125" i="1"/>
  <c r="C125" i="1" s="1"/>
  <c r="C11" i="1"/>
  <c r="C10" i="1"/>
  <c r="C9" i="1"/>
  <c r="C8" i="1"/>
  <c r="C16" i="1"/>
  <c r="C17" i="1"/>
  <c r="C14" i="1"/>
  <c r="C13" i="1"/>
  <c r="C15" i="1" s="1"/>
  <c r="D86" i="1"/>
  <c r="D97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G70" i="2"/>
  <c r="G69" i="2"/>
  <c r="G68" i="2"/>
  <c r="C46" i="1" l="1"/>
  <c r="C45" i="1"/>
  <c r="C40" i="1"/>
  <c r="C39" i="1"/>
  <c r="C38" i="1"/>
  <c r="C37" i="1"/>
  <c r="K108" i="1"/>
  <c r="C12" i="1"/>
  <c r="M145" i="1"/>
  <c r="C41" i="1"/>
  <c r="C47" i="1" l="1"/>
  <c r="C19" i="1"/>
  <c r="C18" i="1"/>
  <c r="C48" i="1"/>
  <c r="K109" i="1" l="1"/>
</calcChain>
</file>

<file path=xl/sharedStrings.xml><?xml version="1.0" encoding="utf-8"?>
<sst xmlns="http://schemas.openxmlformats.org/spreadsheetml/2006/main" count="105" uniqueCount="57">
  <si>
    <t>2 Data Description Workbook</t>
  </si>
  <si>
    <t>Year</t>
  </si>
  <si>
    <t>GDP per capita in GBP</t>
  </si>
  <si>
    <t>2.2 Variable: GDP per capita in £GBP (Adjusted for inflation)</t>
  </si>
  <si>
    <t>Data from Statista</t>
  </si>
  <si>
    <t>Statistics</t>
  </si>
  <si>
    <t>Values</t>
  </si>
  <si>
    <t>Mean</t>
  </si>
  <si>
    <t>Median</t>
  </si>
  <si>
    <t>Q1</t>
  </si>
  <si>
    <t>Q3</t>
  </si>
  <si>
    <t>IQR</t>
  </si>
  <si>
    <t>Max</t>
  </si>
  <si>
    <t>Min</t>
  </si>
  <si>
    <t>Range</t>
  </si>
  <si>
    <t>sd</t>
  </si>
  <si>
    <t>variance</t>
  </si>
  <si>
    <t>Q3+1.5IQR</t>
  </si>
  <si>
    <t>Q1-1.5IQR</t>
  </si>
  <si>
    <t>2.3 variable: govt exp on edu</t>
  </si>
  <si>
    <t>Data from World Bank</t>
  </si>
  <si>
    <t>spending per capita</t>
  </si>
  <si>
    <t>% of GDP</t>
  </si>
  <si>
    <t>GDP (millions)</t>
  </si>
  <si>
    <t>spending (millions)</t>
  </si>
  <si>
    <t>population (millions)</t>
  </si>
  <si>
    <t>Sd</t>
  </si>
  <si>
    <t>Variance</t>
  </si>
  <si>
    <t>Q3+1.5*IQR</t>
  </si>
  <si>
    <t>Q1-1.5*IQR</t>
  </si>
  <si>
    <t>2.4 Variable: govt exp on social Protection</t>
  </si>
  <si>
    <t>Data from statista and ONS</t>
  </si>
  <si>
    <t>per capita</t>
  </si>
  <si>
    <t>Spending as a % of GDP</t>
  </si>
  <si>
    <t>GDP in £million</t>
  </si>
  <si>
    <t>Spending in £million</t>
  </si>
  <si>
    <t>population (million)</t>
  </si>
  <si>
    <t>2.4 variable: govt exp on healthcare</t>
  </si>
  <si>
    <t>Data from OurWorldInData.org and ONS</t>
  </si>
  <si>
    <t>spending in millions</t>
  </si>
  <si>
    <t>Pop of UK (millions)</t>
  </si>
  <si>
    <t>spending as % of GDP</t>
  </si>
  <si>
    <t>All References are included in the word document with their links attached in section 6 References</t>
  </si>
  <si>
    <t>3 analysis workbook</t>
  </si>
  <si>
    <t>Government spending on education</t>
  </si>
  <si>
    <t>Government spending on education per capita in the UK 1998-2021 (in GBP)</t>
  </si>
  <si>
    <t>GDP per capita in the UK 1998-2021 in GBP</t>
  </si>
  <si>
    <t>r</t>
  </si>
  <si>
    <t>slope</t>
  </si>
  <si>
    <t>intercept</t>
  </si>
  <si>
    <t>Healthcare expenditure vs. GDP, 2019 united kingdom</t>
  </si>
  <si>
    <t xml:space="preserve">Year </t>
  </si>
  <si>
    <t>Government  health expenditure per capita</t>
  </si>
  <si>
    <t>GDP per capita</t>
  </si>
  <si>
    <t>Government Expenditure for social protection</t>
  </si>
  <si>
    <t>Government spending on social protection per capita  in the UK 1998-2021</t>
  </si>
  <si>
    <t>All data used was from 2 Data description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</si>
</sst>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7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0070C0"/>
      <name val="Calibri"/>
    </font>
    <font>
      <sz val="8"/>
      <color rgb="FF000000"/>
      <name val="Helvetica Neue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Helvetica Neue"/>
      <charset val="1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</font>
    <font>
      <sz val="9"/>
      <name val="Arial"/>
      <family val="2"/>
    </font>
    <font>
      <sz val="14"/>
      <color rgb="FF000000"/>
      <name val="Calibri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8"/>
      <color theme="1"/>
      <name val="Calibri"/>
      <family val="2"/>
      <scheme val="minor"/>
    </font>
    <font>
      <sz val="18"/>
      <color rgb="FF0070C0"/>
      <name val="Calibri"/>
    </font>
    <font>
      <sz val="18"/>
      <color rgb="FF000000"/>
      <name val="Calibri"/>
    </font>
    <font>
      <sz val="18"/>
      <name val="Arial"/>
      <family val="2"/>
    </font>
    <font>
      <sz val="18"/>
      <color rgb="FF000000"/>
      <name val="Calibri"/>
      <family val="2"/>
    </font>
    <font>
      <u/>
      <sz val="18"/>
      <color theme="1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rgb="FFFF0000"/>
      <name val="Calibri"/>
    </font>
    <font>
      <sz val="10"/>
      <color rgb="FF000000"/>
      <name val="Calibri"/>
    </font>
    <font>
      <sz val="10"/>
      <color theme="1"/>
      <name val="Calibri"/>
      <family val="2"/>
      <scheme val="minor"/>
    </font>
    <font>
      <sz val="20"/>
      <color rgb="FF000000"/>
      <name val="Calibri"/>
    </font>
    <font>
      <sz val="24"/>
      <color rgb="FF54823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/>
    <xf numFmtId="0" fontId="7" fillId="2" borderId="1" xfId="0" applyFont="1" applyFill="1" applyBorder="1"/>
    <xf numFmtId="0" fontId="7" fillId="0" borderId="1" xfId="0" applyFont="1" applyBorder="1"/>
    <xf numFmtId="3" fontId="8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3" fontId="11" fillId="0" borderId="1" xfId="0" applyNumberFormat="1" applyFont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wrapText="1"/>
    </xf>
    <xf numFmtId="164" fontId="17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8" fillId="0" borderId="1" xfId="0" applyFont="1" applyBorder="1"/>
    <xf numFmtId="3" fontId="0" fillId="0" borderId="1" xfId="0" applyNumberFormat="1" applyBorder="1"/>
    <xf numFmtId="164" fontId="19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/>
    <xf numFmtId="0" fontId="7" fillId="2" borderId="0" xfId="0" applyFont="1" applyFill="1"/>
    <xf numFmtId="0" fontId="7" fillId="0" borderId="0" xfId="0" applyFont="1"/>
    <xf numFmtId="0" fontId="0" fillId="0" borderId="2" xfId="0" applyBorder="1"/>
    <xf numFmtId="0" fontId="24" fillId="0" borderId="2" xfId="0" applyFont="1" applyBorder="1"/>
    <xf numFmtId="0" fontId="0" fillId="0" borderId="3" xfId="0" applyBorder="1"/>
    <xf numFmtId="0" fontId="7" fillId="0" borderId="4" xfId="0" applyFont="1" applyBorder="1"/>
    <xf numFmtId="0" fontId="23" fillId="0" borderId="0" xfId="0" applyFont="1"/>
    <xf numFmtId="0" fontId="4" fillId="2" borderId="0" xfId="0" applyFont="1" applyFill="1"/>
    <xf numFmtId="0" fontId="8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5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data description Workbook'!$F$1</c:f>
              <c:strCache>
                <c:ptCount val="1"/>
                <c:pt idx="0">
                  <c:v>GDP per capita in GBP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 data description Workbook'!$E$2:$E$26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'2 data description Workbook'!$F$2:$F$26</c:f>
              <c:numCache>
                <c:formatCode>#,##0</c:formatCode>
                <c:ptCount val="25"/>
                <c:pt idx="0">
                  <c:v>25955</c:v>
                </c:pt>
                <c:pt idx="1">
                  <c:v>26642</c:v>
                </c:pt>
                <c:pt idx="2">
                  <c:v>27637</c:v>
                </c:pt>
                <c:pt idx="3">
                  <c:v>28125</c:v>
                </c:pt>
                <c:pt idx="4">
                  <c:v>28501</c:v>
                </c:pt>
                <c:pt idx="5">
                  <c:v>29258</c:v>
                </c:pt>
                <c:pt idx="6">
                  <c:v>29787</c:v>
                </c:pt>
                <c:pt idx="7">
                  <c:v>30348</c:v>
                </c:pt>
                <c:pt idx="8">
                  <c:v>30792</c:v>
                </c:pt>
                <c:pt idx="9">
                  <c:v>31328</c:v>
                </c:pt>
                <c:pt idx="10">
                  <c:v>31025</c:v>
                </c:pt>
                <c:pt idx="11">
                  <c:v>29417</c:v>
                </c:pt>
                <c:pt idx="12">
                  <c:v>29893</c:v>
                </c:pt>
                <c:pt idx="13">
                  <c:v>29961</c:v>
                </c:pt>
                <c:pt idx="14">
                  <c:v>30195</c:v>
                </c:pt>
                <c:pt idx="15">
                  <c:v>30552</c:v>
                </c:pt>
                <c:pt idx="16">
                  <c:v>31290</c:v>
                </c:pt>
                <c:pt idx="17">
                  <c:v>31786</c:v>
                </c:pt>
                <c:pt idx="18">
                  <c:v>32208</c:v>
                </c:pt>
                <c:pt idx="19">
                  <c:v>32799</c:v>
                </c:pt>
                <c:pt idx="20">
                  <c:v>33160</c:v>
                </c:pt>
                <c:pt idx="21">
                  <c:v>33510</c:v>
                </c:pt>
                <c:pt idx="22">
                  <c:v>29687</c:v>
                </c:pt>
                <c:pt idx="23">
                  <c:v>31793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3-4426-B09C-B15DCFC3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98391"/>
        <c:axId val="760340807"/>
      </c:lineChart>
      <c:catAx>
        <c:axId val="139219839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40807"/>
        <c:crosses val="autoZero"/>
        <c:auto val="1"/>
        <c:lblAlgn val="ctr"/>
        <c:lblOffset val="100"/>
        <c:noMultiLvlLbl val="0"/>
      </c:catAx>
      <c:valAx>
        <c:axId val="760340807"/>
        <c:scaling>
          <c:orientation val="minMax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98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Government spending on social protection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data description Workbook'!$C$85</c:f>
              <c:strCache>
                <c:ptCount val="1"/>
                <c:pt idx="0">
                  <c:v>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 data description Workbook'!$B$86:$B$109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'2 data description Workbook'!$C$86:$C$109</c:f>
              <c:numCache>
                <c:formatCode>General</c:formatCode>
                <c:ptCount val="24"/>
                <c:pt idx="0">
                  <c:v>3175.7215000000001</c:v>
                </c:pt>
                <c:pt idx="1">
                  <c:v>3360.3479000000002</c:v>
                </c:pt>
                <c:pt idx="2">
                  <c:v>3430.3510999999999</c:v>
                </c:pt>
                <c:pt idx="3">
                  <c:v>3579.5848999999998</c:v>
                </c:pt>
                <c:pt idx="4">
                  <c:v>3690.6833000000001</c:v>
                </c:pt>
                <c:pt idx="5">
                  <c:v>3836.5637000000002</c:v>
                </c:pt>
                <c:pt idx="6">
                  <c:v>3908.2307999999998</c:v>
                </c:pt>
                <c:pt idx="7">
                  <c:v>3926.2878000000001</c:v>
                </c:pt>
                <c:pt idx="8">
                  <c:v>3919.3056999999999</c:v>
                </c:pt>
                <c:pt idx="9">
                  <c:v>4029.7395000000001</c:v>
                </c:pt>
                <c:pt idx="10">
                  <c:v>4186.0901000000003</c:v>
                </c:pt>
                <c:pt idx="11">
                  <c:v>4487.5964999999997</c:v>
                </c:pt>
                <c:pt idx="12">
                  <c:v>4523.6179000000002</c:v>
                </c:pt>
                <c:pt idx="13">
                  <c:v>4696.2080999999998</c:v>
                </c:pt>
                <c:pt idx="14">
                  <c:v>4734.3222999999998</c:v>
                </c:pt>
                <c:pt idx="15">
                  <c:v>4612.6943000000001</c:v>
                </c:pt>
                <c:pt idx="16">
                  <c:v>4648.8370999999997</c:v>
                </c:pt>
                <c:pt idx="17">
                  <c:v>4650.5913</c:v>
                </c:pt>
                <c:pt idx="18">
                  <c:v>4519.5519999999997</c:v>
                </c:pt>
                <c:pt idx="19">
                  <c:v>4473.0330999999996</c:v>
                </c:pt>
                <c:pt idx="20">
                  <c:v>4459.9582</c:v>
                </c:pt>
                <c:pt idx="21">
                  <c:v>4352.0048999999999</c:v>
                </c:pt>
                <c:pt idx="22">
                  <c:v>4452.8257000000003</c:v>
                </c:pt>
                <c:pt idx="23">
                  <c:v>4456.4596000000001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2-4A58-9616-C324A587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221015"/>
        <c:axId val="708879383"/>
      </c:lineChart>
      <c:catAx>
        <c:axId val="2060221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9383"/>
        <c:crosses val="autoZero"/>
        <c:auto val="1"/>
        <c:lblAlgn val="ctr"/>
        <c:lblOffset val="100"/>
        <c:noMultiLvlLbl val="0"/>
      </c:catAx>
      <c:valAx>
        <c:axId val="708879383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per capita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2101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Government spending on education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data description Workbook'!$F$34</c:f>
              <c:strCache>
                <c:ptCount val="1"/>
                <c:pt idx="0">
                  <c:v>spending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 data description Workbook'!$E$35:$E$57</c:f>
              <c:numCache>
                <c:formatCode>General</c:formatCod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'2 data description Workbook'!$F$35:$F$57</c:f>
              <c:numCache>
                <c:formatCode>General</c:formatCode>
                <c:ptCount val="23"/>
                <c:pt idx="0">
                  <c:v>1101.0414364388139</c:v>
                </c:pt>
                <c:pt idx="1">
                  <c:v>1070.4720911397919</c:v>
                </c:pt>
                <c:pt idx="2">
                  <c:v>1115.4004820615173</c:v>
                </c:pt>
                <c:pt idx="3">
                  <c:v>1158.223569197982</c:v>
                </c:pt>
                <c:pt idx="4">
                  <c:v>1326.8436747166193</c:v>
                </c:pt>
                <c:pt idx="5">
                  <c:v>1412.9318618158147</c:v>
                </c:pt>
                <c:pt idx="6">
                  <c:v>1415.7946720869784</c:v>
                </c:pt>
                <c:pt idx="7">
                  <c:v>1502.2677485624356</c:v>
                </c:pt>
                <c:pt idx="8">
                  <c:v>1544.2916785452883</c:v>
                </c:pt>
                <c:pt idx="9">
                  <c:v>1546.3706435144531</c:v>
                </c:pt>
                <c:pt idx="10">
                  <c:v>1522.6342678897868</c:v>
                </c:pt>
                <c:pt idx="11">
                  <c:v>1495.5547966547908</c:v>
                </c:pt>
                <c:pt idx="12">
                  <c:v>1702.034502428485</c:v>
                </c:pt>
                <c:pt idx="13">
                  <c:v>1679.678227159638</c:v>
                </c:pt>
                <c:pt idx="14">
                  <c:v>1723.5890874113634</c:v>
                </c:pt>
                <c:pt idx="15">
                  <c:v>1696.2133767111272</c:v>
                </c:pt>
                <c:pt idx="16">
                  <c:v>1753.7542181137781</c:v>
                </c:pt>
                <c:pt idx="17">
                  <c:v>1769.3899358615943</c:v>
                </c:pt>
                <c:pt idx="18">
                  <c:v>1749.440921014168</c:v>
                </c:pt>
                <c:pt idx="19">
                  <c:v>1779.3653120943604</c:v>
                </c:pt>
                <c:pt idx="20">
                  <c:v>1725.5229443041324</c:v>
                </c:pt>
                <c:pt idx="21">
                  <c:v>1758.3102307902052</c:v>
                </c:pt>
                <c:pt idx="22">
                  <c:v>1686.8466778527286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E-4E00-97D2-0E021CDF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35719"/>
        <c:axId val="612860791"/>
      </c:lineChart>
      <c:catAx>
        <c:axId val="1212635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60791"/>
        <c:crosses val="autoZero"/>
        <c:auto val="1"/>
        <c:lblAlgn val="ctr"/>
        <c:lblOffset val="100"/>
        <c:noMultiLvlLbl val="0"/>
      </c:catAx>
      <c:valAx>
        <c:axId val="612860791"/>
        <c:scaling>
          <c:orientation val="minMax"/>
          <c:max val="22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35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Government expenditure on healthcare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data description Workbook'!$C$124</c:f>
              <c:strCache>
                <c:ptCount val="1"/>
                <c:pt idx="0">
                  <c:v>spending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 data description Workbook'!$B$125:$B$148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'2 data description Workbook'!$C$125:$C$148</c:f>
              <c:numCache>
                <c:formatCode>General</c:formatCode>
                <c:ptCount val="24"/>
                <c:pt idx="0">
                  <c:v>1376.2037250170586</c:v>
                </c:pt>
                <c:pt idx="1">
                  <c:v>1465.9626544703533</c:v>
                </c:pt>
                <c:pt idx="2">
                  <c:v>1518.1967078818261</c:v>
                </c:pt>
                <c:pt idx="3">
                  <c:v>1617.292841337777</c:v>
                </c:pt>
                <c:pt idx="4">
                  <c:v>1749.520772601014</c:v>
                </c:pt>
                <c:pt idx="5">
                  <c:v>1856.962270548169</c:v>
                </c:pt>
                <c:pt idx="6">
                  <c:v>1994.9370693106298</c:v>
                </c:pt>
                <c:pt idx="7">
                  <c:v>2069.9999265062493</c:v>
                </c:pt>
                <c:pt idx="8">
                  <c:v>2172.3908935326526</c:v>
                </c:pt>
                <c:pt idx="9">
                  <c:v>2203.8670411013863</c:v>
                </c:pt>
                <c:pt idx="10">
                  <c:v>2276.6404420304161</c:v>
                </c:pt>
                <c:pt idx="11">
                  <c:v>2397.892713036355</c:v>
                </c:pt>
                <c:pt idx="12">
                  <c:v>2404.0068977604983</c:v>
                </c:pt>
                <c:pt idx="13">
                  <c:v>2408.8198421113343</c:v>
                </c:pt>
                <c:pt idx="14">
                  <c:v>2423.2434281453575</c:v>
                </c:pt>
                <c:pt idx="15">
                  <c:v>2422.7742673428415</c:v>
                </c:pt>
                <c:pt idx="16">
                  <c:v>2474.0670667896861</c:v>
                </c:pt>
                <c:pt idx="17">
                  <c:v>2496.1569657502687</c:v>
                </c:pt>
                <c:pt idx="18">
                  <c:v>2529.4549197920423</c:v>
                </c:pt>
                <c:pt idx="19">
                  <c:v>2521.515572333215</c:v>
                </c:pt>
                <c:pt idx="20">
                  <c:v>2556.903974375185</c:v>
                </c:pt>
                <c:pt idx="21">
                  <c:v>2645.6952410893932</c:v>
                </c:pt>
                <c:pt idx="22">
                  <c:v>3026.8678026564899</c:v>
                </c:pt>
                <c:pt idx="23">
                  <c:v>3246.5592989617503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B-4563-9185-52CF710B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979895"/>
        <c:axId val="2126149911"/>
      </c:lineChart>
      <c:catAx>
        <c:axId val="1753979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49911"/>
        <c:crosses val="autoZero"/>
        <c:auto val="1"/>
        <c:lblAlgn val="ctr"/>
        <c:lblOffset val="100"/>
        <c:noMultiLvlLbl val="0"/>
      </c:catAx>
      <c:valAx>
        <c:axId val="2126149911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79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GDP per capita in GBP box plot</cx:v>
        </cx:txData>
      </cx:tx>
    </cx:title>
    <cx:plotArea>
      <cx:plotAreaRegion>
        <cx:series layoutId="boxWhisker" uniqueId="{F1ACC1B0-F94A-4BA5-868A-730387C440C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5000"/>
        <cx:title>
          <cx:tx>
            <cx:txData>
              <cx:v>£ per capita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Government expenditure on social protection per capita box plot</cx:v>
        </cx:txData>
      </cx:tx>
    </cx:title>
    <cx:plotArea>
      <cx:plotAreaRegion>
        <cx:series layoutId="boxWhisker" uniqueId="{7861802D-698E-43D1-A5D0-E41C5170D53E}">
          <cx:tx>
            <cx:txData>
              <cx:f>_xlchart.v1.1</cx:f>
              <cx:v>per capita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200" min="3000"/>
        <cx:title>
          <cx:tx>
            <cx:txData>
              <cx:v>Spending per capita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Government expenditure on education box plot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400"/>
            <a:t>Government expenditure on education box plot</a:t>
          </a:r>
        </a:p>
      </cx:txPr>
    </cx:title>
    <cx:plotArea>
      <cx:plotAreaRegion>
        <cx:series layoutId="boxWhisker" uniqueId="{21A0FE91-13EF-4CC5-9339-6B34831D7244}">
          <cx:tx>
            <cx:txData>
              <cx:f>_xlchart.v1.3</cx:f>
              <cx:v>spending per capita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0" min="900"/>
        <cx:title>
          <cx:tx>
            <cx:txData>
              <cx:v>Spending per capita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Government expenditure on healthcare per capita box plot</cx:v>
        </cx:txData>
      </cx:tx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1200"/>
            <a:t>Government expenditure on healthcare per capita box plot</a:t>
          </a:r>
        </a:p>
      </cx:txPr>
    </cx:title>
    <cx:plotArea>
      <cx:plotAreaRegion>
        <cx:series layoutId="boxWhisker" uniqueId="{6B992436-341C-4986-9D0B-88E7B24BBEE6}">
          <cx:tx>
            <cx:txData>
              <cx:f>_xlchart.v1.5</cx:f>
              <cx:v>spending per capita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0"/>
        <cx:title>
          <cx:tx>
            <cx:txData>
              <cx:v>Spending per capita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152400</xdr:rowOff>
    </xdr:from>
    <xdr:to>
      <xdr:col>13</xdr:col>
      <xdr:colOff>514350</xdr:colOff>
      <xdr:row>12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7D9B9-AC92-0983-FA9E-B9D3020A0831}"/>
            </a:ext>
            <a:ext uri="{147F2762-F138-4A5C-976F-8EAC2B608ADB}">
              <a16:predDERef xmlns:a16="http://schemas.microsoft.com/office/drawing/2014/main" pred="{2506B01E-21E4-B822-29A3-A451A9EF8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13</xdr:row>
      <xdr:rowOff>123825</xdr:rowOff>
    </xdr:from>
    <xdr:to>
      <xdr:col>13</xdr:col>
      <xdr:colOff>85725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CB6C6D9-68AA-34D7-D142-2D8F5143593A}"/>
                </a:ext>
                <a:ext uri="{147F2762-F138-4A5C-976F-8EAC2B608ADB}">
                  <a16:predDERef xmlns:a16="http://schemas.microsoft.com/office/drawing/2014/main" pred="{F347D9B9-AC92-0983-FA9E-B9D3020A08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314325</xdr:colOff>
      <xdr:row>80</xdr:row>
      <xdr:rowOff>152400</xdr:rowOff>
    </xdr:from>
    <xdr:to>
      <xdr:col>17</xdr:col>
      <xdr:colOff>323850</xdr:colOff>
      <xdr:row>95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C8C2-2025-3D94-D59C-224414896635}"/>
            </a:ext>
            <a:ext uri="{147F2762-F138-4A5C-976F-8EAC2B608ADB}">
              <a16:predDERef xmlns:a16="http://schemas.microsoft.com/office/drawing/2014/main" pred="{FCB6C6D9-68AA-34D7-D142-2D8F514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95</xdr:row>
      <xdr:rowOff>161925</xdr:rowOff>
    </xdr:from>
    <xdr:to>
      <xdr:col>18</xdr:col>
      <xdr:colOff>523875</xdr:colOff>
      <xdr:row>108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96E7831-1338-214E-480B-C4C463E37E38}"/>
                </a:ext>
                <a:ext uri="{147F2762-F138-4A5C-976F-8EAC2B608ADB}">
                  <a16:predDERef xmlns:a16="http://schemas.microsoft.com/office/drawing/2014/main" pred="{6F05C8C2-2025-3D94-D59C-224414896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200025</xdr:colOff>
      <xdr:row>33</xdr:row>
      <xdr:rowOff>28575</xdr:rowOff>
    </xdr:from>
    <xdr:to>
      <xdr:col>18</xdr:col>
      <xdr:colOff>495300</xdr:colOff>
      <xdr:row>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70F09-31E9-57DB-EB8A-02690E10FBB7}"/>
            </a:ext>
            <a:ext uri="{147F2762-F138-4A5C-976F-8EAC2B608ADB}">
              <a16:predDERef xmlns:a16="http://schemas.microsoft.com/office/drawing/2014/main" pred="{696E7831-1338-214E-480B-C4C463E3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48</xdr:row>
      <xdr:rowOff>114300</xdr:rowOff>
    </xdr:from>
    <xdr:to>
      <xdr:col>19</xdr:col>
      <xdr:colOff>0</xdr:colOff>
      <xdr:row>63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5553AC-3412-F1C3-4BD3-A488FC4321F7}"/>
                </a:ext>
                <a:ext uri="{147F2762-F138-4A5C-976F-8EAC2B608ADB}">
                  <a16:predDERef xmlns:a16="http://schemas.microsoft.com/office/drawing/2014/main" pred="{99070F09-31E9-57DB-EB8A-02690E10F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161925</xdr:colOff>
      <xdr:row>117</xdr:row>
      <xdr:rowOff>9525</xdr:rowOff>
    </xdr:from>
    <xdr:to>
      <xdr:col>17</xdr:col>
      <xdr:colOff>457200</xdr:colOff>
      <xdr:row>131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0AAB31-09C4-A57E-39E4-2782B6052455}"/>
            </a:ext>
            <a:ext uri="{147F2762-F138-4A5C-976F-8EAC2B608ADB}">
              <a16:predDERef xmlns:a16="http://schemas.microsoft.com/office/drawing/2014/main" pred="{4B5553AC-3412-F1C3-4BD3-A488FC432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266700</xdr:colOff>
      <xdr:row>131</xdr:row>
      <xdr:rowOff>142875</xdr:rowOff>
    </xdr:from>
    <xdr:to>
      <xdr:col>20</xdr:col>
      <xdr:colOff>561975</xdr:colOff>
      <xdr:row>146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B8FDAD9-D663-E2E3-79B9-846AA8142572}"/>
                </a:ext>
                <a:ext uri="{147F2762-F138-4A5C-976F-8EAC2B608ADB}">
                  <a16:predDERef xmlns:a16="http://schemas.microsoft.com/office/drawing/2014/main" pred="{090AAB31-09C4-A57E-39E4-2782B6052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66</xdr:row>
      <xdr:rowOff>19050</xdr:rowOff>
    </xdr:from>
    <xdr:to>
      <xdr:col>32</xdr:col>
      <xdr:colOff>114300</xdr:colOff>
      <xdr:row>104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91E4F2-BBF3-7AB6-8DFE-F3978428459C}"/>
            </a:ext>
            <a:ext uri="{147F2762-F138-4A5C-976F-8EAC2B608ADB}">
              <a16:predDERef xmlns:a16="http://schemas.microsoft.com/office/drawing/2014/main" pred="{96DAA7E3-587A-72AE-621C-DA754856F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31075" y="19831050"/>
          <a:ext cx="14439900" cy="10372725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5</xdr:row>
      <xdr:rowOff>38100</xdr:rowOff>
    </xdr:from>
    <xdr:to>
      <xdr:col>25</xdr:col>
      <xdr:colOff>600075</xdr:colOff>
      <xdr:row>28</xdr:row>
      <xdr:rowOff>276225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A6503A-C148-BB98-B2E6-BEB328D280CF}"/>
            </a:ext>
            <a:ext uri="{147F2762-F138-4A5C-976F-8EAC2B608ADB}">
              <a16:predDERef xmlns:a16="http://schemas.microsoft.com/office/drawing/2014/main" pred="{3C9ECF5D-5B4B-72FE-3A4E-419915D8F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73900" y="1533525"/>
          <a:ext cx="10915650" cy="702945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32</xdr:row>
      <xdr:rowOff>142875</xdr:rowOff>
    </xdr:from>
    <xdr:to>
      <xdr:col>28</xdr:col>
      <xdr:colOff>333375</xdr:colOff>
      <xdr:row>64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8D0DB-F44D-BBA4-D896-5E342BB1ECDF}"/>
            </a:ext>
            <a:ext uri="{147F2762-F138-4A5C-976F-8EAC2B608ADB}">
              <a16:predDERef xmlns:a16="http://schemas.microsoft.com/office/drawing/2014/main" pred="{A9A6503A-C148-BB98-B2E6-BEB328D28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12050" y="9610725"/>
          <a:ext cx="12039600" cy="985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urworldindata.org/grapher/healthcare-expenditure-vs-g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152"/>
  <sheetViews>
    <sheetView tabSelected="1" topLeftCell="A131" workbookViewId="0">
      <selection activeCell="D160" sqref="D160"/>
    </sheetView>
  </sheetViews>
  <sheetFormatPr defaultRowHeight="15"/>
  <cols>
    <col min="2" max="2" width="13.85546875" customWidth="1"/>
    <col min="3" max="3" width="19.5703125" customWidth="1"/>
    <col min="4" max="4" width="19.85546875" customWidth="1"/>
    <col min="5" max="5" width="14.140625" customWidth="1"/>
    <col min="6" max="6" width="14.5703125" customWidth="1"/>
    <col min="14" max="14" width="9.28515625" bestFit="1" customWidth="1"/>
  </cols>
  <sheetData>
    <row r="1" spans="2:42">
      <c r="B1" s="3" t="s">
        <v>0</v>
      </c>
      <c r="E1" s="2" t="s">
        <v>1</v>
      </c>
      <c r="F1" s="2" t="s">
        <v>2</v>
      </c>
    </row>
    <row r="2" spans="2:42">
      <c r="B2" s="3"/>
      <c r="E2" s="37">
        <v>1998</v>
      </c>
      <c r="F2" s="9">
        <v>25955</v>
      </c>
    </row>
    <row r="3" spans="2:42">
      <c r="B3" s="4" t="s">
        <v>3</v>
      </c>
      <c r="E3" s="37">
        <v>1999</v>
      </c>
      <c r="F3" s="9">
        <v>26642</v>
      </c>
    </row>
    <row r="4" spans="2:42">
      <c r="B4" s="1"/>
      <c r="C4" s="1"/>
      <c r="D4" s="1"/>
      <c r="E4" s="37">
        <v>2000</v>
      </c>
      <c r="F4" s="9">
        <v>27637</v>
      </c>
      <c r="G4" s="1"/>
      <c r="J4" s="1"/>
      <c r="K4" s="1"/>
      <c r="L4" s="1"/>
      <c r="M4" s="1"/>
      <c r="R4" s="1"/>
      <c r="S4" s="1"/>
      <c r="T4" s="1"/>
      <c r="U4" s="1"/>
      <c r="V4" s="1"/>
      <c r="W4" s="1"/>
      <c r="X4" s="1"/>
      <c r="Y4" s="1"/>
      <c r="AB4" s="1"/>
      <c r="AC4" s="1"/>
      <c r="AD4" s="1"/>
      <c r="AG4" s="1"/>
      <c r="AJ4" s="1"/>
      <c r="AK4" s="1"/>
      <c r="AN4" s="1"/>
      <c r="AO4" s="1"/>
      <c r="AP4" s="1"/>
    </row>
    <row r="5" spans="2:42">
      <c r="B5" t="s">
        <v>4</v>
      </c>
      <c r="E5" s="37">
        <v>2001</v>
      </c>
      <c r="F5" s="9">
        <v>28125</v>
      </c>
    </row>
    <row r="6" spans="2:42">
      <c r="B6" s="1"/>
      <c r="C6" s="1"/>
      <c r="D6" s="1"/>
      <c r="E6" s="37">
        <v>2002</v>
      </c>
      <c r="F6" s="9">
        <v>28501</v>
      </c>
      <c r="G6" s="1"/>
      <c r="L6" s="1"/>
      <c r="M6" s="1"/>
      <c r="R6" s="1"/>
      <c r="S6" s="1"/>
      <c r="T6" s="1"/>
      <c r="U6" s="1"/>
      <c r="V6" s="1"/>
      <c r="W6" s="1"/>
      <c r="X6" s="1"/>
      <c r="Y6" s="1"/>
      <c r="AB6" s="1"/>
      <c r="AC6" s="1"/>
      <c r="AD6" s="1"/>
      <c r="AG6" s="1"/>
      <c r="AJ6" s="1"/>
      <c r="AK6" s="1"/>
      <c r="AN6" s="1"/>
      <c r="AO6" s="1"/>
      <c r="AP6" s="1"/>
    </row>
    <row r="7" spans="2:42">
      <c r="B7" s="2" t="s">
        <v>5</v>
      </c>
      <c r="C7" s="2" t="s">
        <v>6</v>
      </c>
      <c r="D7" s="1"/>
      <c r="E7" s="37">
        <v>2003</v>
      </c>
      <c r="F7" s="9">
        <v>29258</v>
      </c>
      <c r="G7" s="1"/>
      <c r="L7" s="1"/>
      <c r="M7" s="1"/>
      <c r="R7" s="1"/>
      <c r="S7" s="1"/>
      <c r="T7" s="1"/>
      <c r="U7" s="1"/>
      <c r="V7" s="1"/>
      <c r="W7" s="1"/>
      <c r="X7" s="1"/>
      <c r="Y7" s="1"/>
      <c r="AB7" s="1"/>
      <c r="AC7" s="1"/>
      <c r="AD7" s="1"/>
      <c r="AG7" s="1"/>
      <c r="AJ7" s="1"/>
      <c r="AK7" s="1"/>
      <c r="AN7" s="1"/>
      <c r="AO7" s="1"/>
      <c r="AP7" s="1"/>
    </row>
    <row r="8" spans="2:42">
      <c r="B8" s="2" t="s">
        <v>7</v>
      </c>
      <c r="C8" s="38">
        <f>AVERAGE(F2:F25)</f>
        <v>30235.375</v>
      </c>
      <c r="E8" s="37">
        <v>2004</v>
      </c>
      <c r="F8" s="9">
        <v>29787</v>
      </c>
    </row>
    <row r="9" spans="2:42">
      <c r="B9" s="2" t="s">
        <v>8</v>
      </c>
      <c r="C9" s="38">
        <f>MEDIAN(F2:F25)</f>
        <v>30271.5</v>
      </c>
      <c r="E9" s="37">
        <v>2005</v>
      </c>
      <c r="F9" s="9">
        <v>30348</v>
      </c>
    </row>
    <row r="10" spans="2:42">
      <c r="B10" s="2" t="s">
        <v>9</v>
      </c>
      <c r="C10" s="2">
        <f>_xlfn.QUARTILE.INC(F2:F25,1)</f>
        <v>29377.25</v>
      </c>
      <c r="E10" s="37">
        <v>2006</v>
      </c>
      <c r="F10" s="9">
        <v>30792</v>
      </c>
    </row>
    <row r="11" spans="2:42">
      <c r="B11" s="2" t="s">
        <v>10</v>
      </c>
      <c r="C11" s="2">
        <f>_xlfn.QUARTILE.INC(F2:F25,3)</f>
        <v>31442.5</v>
      </c>
      <c r="E11" s="37">
        <v>2007</v>
      </c>
      <c r="F11" s="9">
        <v>31328</v>
      </c>
    </row>
    <row r="12" spans="2:42">
      <c r="B12" s="2" t="s">
        <v>11</v>
      </c>
      <c r="C12" s="2">
        <f>C11-C10</f>
        <v>2065.25</v>
      </c>
      <c r="E12" s="37">
        <v>2008</v>
      </c>
      <c r="F12" s="9">
        <v>31025</v>
      </c>
    </row>
    <row r="13" spans="2:42">
      <c r="B13" s="2" t="s">
        <v>12</v>
      </c>
      <c r="C13" s="38">
        <f>F23</f>
        <v>33510</v>
      </c>
      <c r="E13" s="37">
        <v>2009</v>
      </c>
      <c r="F13" s="9">
        <v>29417</v>
      </c>
    </row>
    <row r="14" spans="2:42">
      <c r="B14" s="2" t="s">
        <v>13</v>
      </c>
      <c r="C14" s="38">
        <f>F2</f>
        <v>25955</v>
      </c>
      <c r="E14" s="37">
        <v>2010</v>
      </c>
      <c r="F14" s="9">
        <v>29893</v>
      </c>
    </row>
    <row r="15" spans="2:42">
      <c r="B15" s="2" t="s">
        <v>14</v>
      </c>
      <c r="C15" s="38">
        <f>C13-C14</f>
        <v>7555</v>
      </c>
      <c r="E15" s="37">
        <v>2011</v>
      </c>
      <c r="F15" s="9">
        <v>29961</v>
      </c>
    </row>
    <row r="16" spans="2:42">
      <c r="B16" s="2" t="s">
        <v>15</v>
      </c>
      <c r="C16" s="2">
        <f>_xlfn.STDEV.P(F2:F26)</f>
        <v>1889.567053862251</v>
      </c>
      <c r="E16" s="37">
        <v>2012</v>
      </c>
      <c r="F16" s="9">
        <v>30195</v>
      </c>
    </row>
    <row r="17" spans="2:34">
      <c r="B17" s="2" t="s">
        <v>16</v>
      </c>
      <c r="C17" s="2">
        <f>_xlfn.VAR.P(F2:F26)</f>
        <v>3570463.6510416665</v>
      </c>
      <c r="E17" s="37">
        <v>2013</v>
      </c>
      <c r="F17" s="9">
        <v>30552</v>
      </c>
    </row>
    <row r="18" spans="2:34">
      <c r="B18" s="2" t="s">
        <v>17</v>
      </c>
      <c r="C18" s="2">
        <f>C11+(C12*1.5)</f>
        <v>34540.375</v>
      </c>
      <c r="E18" s="37">
        <v>2014</v>
      </c>
      <c r="F18" s="9">
        <v>31290</v>
      </c>
    </row>
    <row r="19" spans="2:34">
      <c r="B19" s="2" t="s">
        <v>18</v>
      </c>
      <c r="C19" s="2">
        <f>C10-(C12*1.5)</f>
        <v>26279.375</v>
      </c>
      <c r="E19" s="37">
        <v>2015</v>
      </c>
      <c r="F19" s="9">
        <v>31786</v>
      </c>
    </row>
    <row r="20" spans="2:34">
      <c r="E20" s="37">
        <v>2016</v>
      </c>
      <c r="F20" s="9">
        <v>32208</v>
      </c>
    </row>
    <row r="21" spans="2:34">
      <c r="E21" s="37">
        <v>2017</v>
      </c>
      <c r="F21" s="9">
        <v>32799</v>
      </c>
    </row>
    <row r="22" spans="2:34">
      <c r="E22" s="37">
        <v>2018</v>
      </c>
      <c r="F22" s="9">
        <v>33160</v>
      </c>
    </row>
    <row r="23" spans="2:34">
      <c r="B23" s="4"/>
      <c r="E23" s="37">
        <v>2019</v>
      </c>
      <c r="F23" s="9">
        <v>33510</v>
      </c>
    </row>
    <row r="24" spans="2:34">
      <c r="E24" s="37">
        <v>2020</v>
      </c>
      <c r="F24" s="9">
        <v>29687</v>
      </c>
    </row>
    <row r="25" spans="2:34">
      <c r="E25" s="37">
        <v>2021</v>
      </c>
      <c r="F25" s="9">
        <v>31793</v>
      </c>
    </row>
    <row r="27" spans="2:34">
      <c r="B27" s="4" t="s">
        <v>19</v>
      </c>
      <c r="Y27" s="1"/>
      <c r="Z27" s="1"/>
      <c r="AA27" s="1"/>
      <c r="AB27" s="1"/>
      <c r="AC27" s="1"/>
      <c r="AD27" s="1"/>
      <c r="AE27" s="1"/>
      <c r="AF27" s="48"/>
      <c r="AG27" s="1"/>
      <c r="AH27" s="1"/>
    </row>
    <row r="28" spans="2:34">
      <c r="Y28" s="1"/>
      <c r="Z28" s="1"/>
      <c r="AA28" s="1"/>
      <c r="AB28" s="1"/>
      <c r="AC28" s="1"/>
      <c r="AD28" s="1"/>
      <c r="AE28" s="49"/>
      <c r="AF28" s="49"/>
      <c r="AG28" s="1"/>
    </row>
    <row r="29" spans="2:34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AB29" s="50"/>
      <c r="AE29" s="49"/>
      <c r="AF29" s="49"/>
    </row>
    <row r="30" spans="2:34">
      <c r="AB30" s="50"/>
      <c r="AE30" s="49"/>
      <c r="AF30" s="49"/>
    </row>
    <row r="31" spans="2:34">
      <c r="AB31" s="50"/>
      <c r="AE31" s="49"/>
      <c r="AF31" s="49"/>
    </row>
    <row r="32" spans="2:34">
      <c r="AB32" s="50"/>
      <c r="AE32" s="49"/>
      <c r="AF32" s="49"/>
    </row>
    <row r="33" spans="2:32">
      <c r="B33" t="s">
        <v>20</v>
      </c>
      <c r="AB33" s="50"/>
      <c r="AE33" s="49"/>
      <c r="AF33" s="49"/>
    </row>
    <row r="34" spans="2:32">
      <c r="E34" s="2"/>
      <c r="F34" s="2" t="s">
        <v>21</v>
      </c>
      <c r="G34" s="2" t="s">
        <v>22</v>
      </c>
      <c r="H34" s="2" t="s">
        <v>23</v>
      </c>
      <c r="I34" s="2" t="s">
        <v>24</v>
      </c>
      <c r="J34" s="2" t="s">
        <v>25</v>
      </c>
      <c r="AB34" s="50"/>
      <c r="AE34" s="49"/>
      <c r="AF34" s="49"/>
    </row>
    <row r="35" spans="2:32">
      <c r="E35" s="2">
        <v>1998</v>
      </c>
      <c r="F35" s="2">
        <f>I35/J35</f>
        <v>1101.0414364388139</v>
      </c>
      <c r="G35" s="41">
        <v>4.2107000399999999</v>
      </c>
      <c r="H35" s="12">
        <v>1529040</v>
      </c>
      <c r="I35" s="2">
        <f>(G35/100)*H35</f>
        <v>64383.287891615997</v>
      </c>
      <c r="J35" s="7">
        <v>58.474899999999998</v>
      </c>
      <c r="AB35" s="50"/>
      <c r="AE35" s="49"/>
      <c r="AF35" s="49"/>
    </row>
    <row r="36" spans="2:32">
      <c r="B36" s="2" t="s">
        <v>5</v>
      </c>
      <c r="C36" s="2" t="s">
        <v>6</v>
      </c>
      <c r="E36" s="2">
        <v>1999</v>
      </c>
      <c r="F36" s="2">
        <f>I36/J36</f>
        <v>1070.4720911397919</v>
      </c>
      <c r="G36" s="41">
        <v>3.9891800900000001</v>
      </c>
      <c r="H36" s="12">
        <v>1574760</v>
      </c>
      <c r="I36" s="2">
        <f t="shared" ref="I36:I57" si="0">(G36/100)*H36</f>
        <v>62820.012385284004</v>
      </c>
      <c r="J36" s="7">
        <v>58.684399999999997</v>
      </c>
      <c r="AB36" s="50"/>
      <c r="AE36" s="49"/>
      <c r="AF36" s="49"/>
    </row>
    <row r="37" spans="2:32">
      <c r="B37" s="2" t="s">
        <v>7</v>
      </c>
      <c r="C37" s="2">
        <f>AVERAGE(F35:F57)</f>
        <v>1531.9987981028632</v>
      </c>
      <c r="E37" s="2">
        <v>2000</v>
      </c>
      <c r="F37" s="2">
        <f t="shared" ref="F36:F57" si="1">I37/J37</f>
        <v>1115.4004820615173</v>
      </c>
      <c r="G37" s="41">
        <v>4.0231499700000004</v>
      </c>
      <c r="H37" s="12">
        <v>1632591</v>
      </c>
      <c r="I37" s="2">
        <f t="shared" si="0"/>
        <v>65681.584326722717</v>
      </c>
      <c r="J37" s="7">
        <v>58.886099999999999</v>
      </c>
      <c r="AB37" s="50"/>
      <c r="AE37" s="49"/>
      <c r="AF37" s="49"/>
    </row>
    <row r="38" spans="2:32">
      <c r="B38" s="2" t="s">
        <v>8</v>
      </c>
      <c r="C38" s="2">
        <f>MEDIAN(F35:F57)</f>
        <v>1546.3706435144531</v>
      </c>
      <c r="E38" s="2">
        <v>2001</v>
      </c>
      <c r="F38" s="2">
        <f t="shared" si="1"/>
        <v>1158.223569197982</v>
      </c>
      <c r="G38" s="41">
        <v>4.1085500699999997</v>
      </c>
      <c r="H38" s="12">
        <v>1666429</v>
      </c>
      <c r="I38" s="2">
        <f t="shared" si="0"/>
        <v>68466.069846000304</v>
      </c>
      <c r="J38" s="7">
        <v>59.113</v>
      </c>
      <c r="AB38" s="50"/>
      <c r="AE38" s="49"/>
      <c r="AF38" s="49"/>
    </row>
    <row r="39" spans="2:32">
      <c r="B39" s="2" t="s">
        <v>9</v>
      </c>
      <c r="C39" s="2">
        <f>_xlfn.QUARTILE.INC(F35:F57,1)</f>
        <v>1414.3632669513966</v>
      </c>
      <c r="E39" s="2">
        <v>2002</v>
      </c>
      <c r="F39" s="2">
        <f t="shared" si="1"/>
        <v>1326.8436747166193</v>
      </c>
      <c r="G39" s="41">
        <v>4.6285400399999999</v>
      </c>
      <c r="H39" s="12">
        <v>1701811</v>
      </c>
      <c r="I39" s="2">
        <f t="shared" si="0"/>
        <v>78769.003540124395</v>
      </c>
      <c r="J39" s="7">
        <v>59.365699999999997</v>
      </c>
      <c r="AB39" s="50"/>
      <c r="AE39" s="49"/>
      <c r="AF39" s="49"/>
    </row>
    <row r="40" spans="2:32">
      <c r="B40" s="2" t="s">
        <v>10</v>
      </c>
      <c r="C40" s="2">
        <f>_xlfn.QUARTILE.INC(F35:F57,3)</f>
        <v>1724.5560158577478</v>
      </c>
      <c r="E40" s="2">
        <v>2003</v>
      </c>
      <c r="F40" s="2">
        <f t="shared" si="1"/>
        <v>1412.9318618158147</v>
      </c>
      <c r="G40" s="41">
        <v>4.80573988</v>
      </c>
      <c r="H40" s="12">
        <v>1753374</v>
      </c>
      <c r="I40" s="2">
        <f t="shared" si="0"/>
        <v>84262.5935635512</v>
      </c>
      <c r="J40" s="7">
        <v>59.636699999999998</v>
      </c>
      <c r="AB40" s="50"/>
      <c r="AE40" s="49"/>
      <c r="AF40" s="49"/>
    </row>
    <row r="41" spans="2:32">
      <c r="B41" s="2" t="s">
        <v>11</v>
      </c>
      <c r="C41" s="2">
        <f>C40-C39</f>
        <v>310.1927489063512</v>
      </c>
      <c r="E41" s="2">
        <v>2004</v>
      </c>
      <c r="F41" s="2">
        <f t="shared" si="1"/>
        <v>1415.7946720869784</v>
      </c>
      <c r="G41" s="41">
        <v>4.72940016</v>
      </c>
      <c r="H41" s="12">
        <v>1794677</v>
      </c>
      <c r="I41" s="2">
        <f t="shared" si="0"/>
        <v>84877.456909483197</v>
      </c>
      <c r="J41" s="7">
        <v>59.950400000000002</v>
      </c>
      <c r="AB41" s="50"/>
      <c r="AE41" s="49"/>
      <c r="AF41" s="49"/>
    </row>
    <row r="42" spans="2:32">
      <c r="B42" s="2" t="s">
        <v>12</v>
      </c>
      <c r="C42" s="2">
        <f>F54</f>
        <v>1779.3653120943604</v>
      </c>
      <c r="E42" s="2">
        <v>2005</v>
      </c>
      <c r="F42" s="2">
        <f t="shared" si="1"/>
        <v>1502.2677485624356</v>
      </c>
      <c r="G42" s="41">
        <v>4.9291801499999996</v>
      </c>
      <c r="H42" s="12">
        <v>1841218</v>
      </c>
      <c r="I42" s="2">
        <f t="shared" si="0"/>
        <v>90756.952174226986</v>
      </c>
      <c r="J42" s="7">
        <v>60.4133</v>
      </c>
      <c r="AB42" s="50"/>
      <c r="AE42" s="49"/>
      <c r="AF42" s="49"/>
    </row>
    <row r="43" spans="2:32">
      <c r="B43" s="2" t="s">
        <v>13</v>
      </c>
      <c r="C43" s="2">
        <f>F36</f>
        <v>1070.4720911397919</v>
      </c>
      <c r="E43" s="2">
        <v>2006</v>
      </c>
      <c r="F43" s="2">
        <f t="shared" si="1"/>
        <v>1544.2916785452883</v>
      </c>
      <c r="G43" s="41">
        <v>4.9732599300000002</v>
      </c>
      <c r="H43" s="12">
        <v>1888797</v>
      </c>
      <c r="I43" s="2">
        <f t="shared" si="0"/>
        <v>93934.784360042104</v>
      </c>
      <c r="J43" s="7">
        <v>60.827100000000002</v>
      </c>
      <c r="AB43" s="50"/>
      <c r="AE43" s="49"/>
      <c r="AF43" s="49"/>
    </row>
    <row r="44" spans="2:32">
      <c r="B44" s="2" t="s">
        <v>14</v>
      </c>
      <c r="C44" s="2">
        <f>C42-C43</f>
        <v>708.89322095456851</v>
      </c>
      <c r="E44" s="2">
        <v>2007</v>
      </c>
      <c r="F44" s="2">
        <f t="shared" si="1"/>
        <v>1546.3706435144531</v>
      </c>
      <c r="G44" s="41">
        <v>4.9088301699999999</v>
      </c>
      <c r="H44" s="12">
        <v>1931663</v>
      </c>
      <c r="I44" s="2">
        <f t="shared" si="0"/>
        <v>94822.056126727097</v>
      </c>
      <c r="J44" s="7">
        <v>61.319099999999999</v>
      </c>
      <c r="AB44" s="50"/>
      <c r="AE44" s="49"/>
      <c r="AF44" s="49"/>
    </row>
    <row r="45" spans="2:32">
      <c r="B45" s="2" t="s">
        <v>26</v>
      </c>
      <c r="C45" s="2">
        <f>_xlfn.STDEV.P(F35:F57)</f>
        <v>230.82666946348903</v>
      </c>
      <c r="E45" s="2">
        <v>2008</v>
      </c>
      <c r="F45" s="2">
        <f t="shared" si="1"/>
        <v>1522.6342678897868</v>
      </c>
      <c r="G45" s="41">
        <v>4.8849701899999998</v>
      </c>
      <c r="H45" s="12">
        <v>1927034</v>
      </c>
      <c r="I45" s="2">
        <f t="shared" si="0"/>
        <v>94135.036451164604</v>
      </c>
      <c r="J45" s="7">
        <v>61.823799999999999</v>
      </c>
      <c r="AB45" s="50"/>
      <c r="AE45" s="49"/>
      <c r="AF45" s="49"/>
    </row>
    <row r="46" spans="2:32">
      <c r="B46" s="2" t="s">
        <v>27</v>
      </c>
      <c r="C46" s="2">
        <f>_xlfn.VAR.P(F35:F56)</f>
        <v>54563.368721006824</v>
      </c>
      <c r="E46" s="2">
        <v>2009</v>
      </c>
      <c r="F46" s="2">
        <f t="shared" si="1"/>
        <v>1495.5547966547908</v>
      </c>
      <c r="G46" s="41">
        <v>5.0463199599999999</v>
      </c>
      <c r="H46" s="12">
        <v>1845186</v>
      </c>
      <c r="I46" s="2">
        <f t="shared" si="0"/>
        <v>93113.989417125602</v>
      </c>
      <c r="J46" s="7">
        <v>62.2605</v>
      </c>
      <c r="AB46" s="50"/>
      <c r="AE46" s="49"/>
      <c r="AF46" s="49"/>
    </row>
    <row r="47" spans="2:32">
      <c r="B47" s="2" t="s">
        <v>28</v>
      </c>
      <c r="C47" s="2">
        <f>C40+1.5*C41</f>
        <v>2189.8451392172747</v>
      </c>
      <c r="E47" s="2">
        <v>2010</v>
      </c>
      <c r="F47" s="2">
        <f t="shared" si="1"/>
        <v>1702.034502428485</v>
      </c>
      <c r="G47" s="41">
        <v>5.6682400700000004</v>
      </c>
      <c r="H47" s="12">
        <v>1884515</v>
      </c>
      <c r="I47" s="2">
        <f t="shared" si="0"/>
        <v>106818.83435516051</v>
      </c>
      <c r="J47" s="7">
        <v>62.759500000000003</v>
      </c>
      <c r="AB47" s="50"/>
      <c r="AE47" s="49"/>
      <c r="AF47" s="49"/>
    </row>
    <row r="48" spans="2:32">
      <c r="B48" s="2" t="s">
        <v>29</v>
      </c>
      <c r="C48" s="2">
        <f>C39-1.5*C41</f>
        <v>949.07414359186976</v>
      </c>
      <c r="E48" s="2">
        <v>2011</v>
      </c>
      <c r="F48" s="2">
        <f t="shared" si="1"/>
        <v>1679.678227159638</v>
      </c>
      <c r="G48" s="41">
        <v>5.5595998800000004</v>
      </c>
      <c r="H48" s="12">
        <v>1911983</v>
      </c>
      <c r="I48" s="2">
        <f t="shared" si="0"/>
        <v>106298.60457362041</v>
      </c>
      <c r="J48" s="7">
        <v>63.2851</v>
      </c>
      <c r="AB48" s="50"/>
      <c r="AE48" s="49"/>
      <c r="AF48" s="49"/>
    </row>
    <row r="49" spans="5:32">
      <c r="E49" s="2">
        <v>2012</v>
      </c>
      <c r="F49" s="2">
        <f t="shared" si="1"/>
        <v>1723.5890874113634</v>
      </c>
      <c r="G49" s="41">
        <v>5.6596040700000003</v>
      </c>
      <c r="H49" s="12">
        <v>1940087</v>
      </c>
      <c r="I49" s="2">
        <f t="shared" si="0"/>
        <v>109801.2428135409</v>
      </c>
      <c r="J49" s="7">
        <v>63.704999999999998</v>
      </c>
      <c r="AB49" s="50"/>
      <c r="AE49" s="49"/>
      <c r="AF49" s="49"/>
    </row>
    <row r="50" spans="5:32">
      <c r="E50" s="2">
        <v>2013</v>
      </c>
      <c r="F50" s="2">
        <f t="shared" si="1"/>
        <v>1696.2133767111272</v>
      </c>
      <c r="G50" s="41">
        <v>5.50078011</v>
      </c>
      <c r="H50" s="12">
        <v>1976755</v>
      </c>
      <c r="I50" s="2">
        <f t="shared" si="0"/>
        <v>108736.9458634305</v>
      </c>
      <c r="J50" s="7">
        <v>64.105699999999999</v>
      </c>
      <c r="AB50" s="50"/>
      <c r="AE50" s="49"/>
      <c r="AF50" s="49"/>
    </row>
    <row r="51" spans="5:32">
      <c r="E51" s="2">
        <v>2014</v>
      </c>
      <c r="F51" s="2">
        <f t="shared" si="1"/>
        <v>1753.7542181137781</v>
      </c>
      <c r="G51" s="41">
        <v>5.5645098700000002</v>
      </c>
      <c r="H51" s="12">
        <v>2035883</v>
      </c>
      <c r="I51" s="2">
        <f t="shared" si="0"/>
        <v>113286.9104766521</v>
      </c>
      <c r="J51" s="7">
        <v>64.596800000000002</v>
      </c>
      <c r="AB51" s="50"/>
      <c r="AE51" s="49"/>
      <c r="AF51" s="49"/>
    </row>
    <row r="52" spans="5:32">
      <c r="E52" s="2">
        <v>2015</v>
      </c>
      <c r="F52" s="2">
        <f t="shared" si="1"/>
        <v>1769.3899358615943</v>
      </c>
      <c r="G52" s="41">
        <v>5.51411009</v>
      </c>
      <c r="H52" s="12">
        <v>2089276</v>
      </c>
      <c r="I52" s="2">
        <f t="shared" si="0"/>
        <v>115204.9787239484</v>
      </c>
      <c r="J52" s="7">
        <v>65.11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AB52" s="50"/>
    </row>
    <row r="53" spans="5:32">
      <c r="E53" s="2">
        <v>2016</v>
      </c>
      <c r="F53" s="2">
        <f t="shared" si="1"/>
        <v>1749.440921014168</v>
      </c>
      <c r="G53" s="41">
        <v>5.3753299700000001</v>
      </c>
      <c r="H53" s="12">
        <v>2136566</v>
      </c>
      <c r="I53" s="2">
        <f t="shared" si="0"/>
        <v>114847.4725268302</v>
      </c>
      <c r="J53" s="7">
        <v>65.648099999999999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5:32">
      <c r="E54" s="2">
        <v>2017</v>
      </c>
      <c r="F54" s="2">
        <f t="shared" si="1"/>
        <v>1779.3653120943604</v>
      </c>
      <c r="G54" s="41">
        <v>5.3849902199999997</v>
      </c>
      <c r="H54" s="12">
        <v>2182170</v>
      </c>
      <c r="I54" s="2">
        <f t="shared" si="0"/>
        <v>117509.64108377398</v>
      </c>
      <c r="J54" s="7">
        <v>66.040199999999999</v>
      </c>
    </row>
    <row r="55" spans="5:32">
      <c r="E55" s="2">
        <v>2018</v>
      </c>
      <c r="F55" s="2">
        <f t="shared" si="1"/>
        <v>1725.5229443041324</v>
      </c>
      <c r="G55" s="41">
        <v>5.1679902100000001</v>
      </c>
      <c r="H55" s="12">
        <v>2218196</v>
      </c>
      <c r="I55" s="2">
        <f t="shared" si="0"/>
        <v>114636.1521186116</v>
      </c>
      <c r="J55" s="7">
        <v>66.435599999999994</v>
      </c>
    </row>
    <row r="56" spans="5:32">
      <c r="E56" s="2">
        <v>2019</v>
      </c>
      <c r="F56" s="2">
        <f>I56/J56</f>
        <v>1758.3102307902052</v>
      </c>
      <c r="G56" s="41">
        <v>5.20774984</v>
      </c>
      <c r="H56" s="12">
        <v>2255283</v>
      </c>
      <c r="I56" s="2">
        <f t="shared" si="0"/>
        <v>117449.49682404719</v>
      </c>
      <c r="J56" s="7">
        <v>66.796800000000005</v>
      </c>
    </row>
    <row r="57" spans="5:32">
      <c r="E57" s="2">
        <v>2020</v>
      </c>
      <c r="F57" s="2">
        <f t="shared" si="1"/>
        <v>1686.8466778527286</v>
      </c>
      <c r="G57" s="41">
        <v>5.5300002099999999</v>
      </c>
      <c r="H57" s="12">
        <v>2046209</v>
      </c>
      <c r="I57" s="2">
        <f t="shared" si="0"/>
        <v>113155.3619970389</v>
      </c>
      <c r="J57" s="7">
        <v>67.081000000000003</v>
      </c>
    </row>
    <row r="58" spans="5:32">
      <c r="E58" s="2"/>
      <c r="F58" s="2"/>
      <c r="G58" s="2"/>
      <c r="H58" s="12"/>
      <c r="I58" s="2"/>
      <c r="J58" s="7"/>
    </row>
    <row r="80" spans="2:2">
      <c r="B80" s="4" t="s">
        <v>30</v>
      </c>
    </row>
    <row r="81" spans="2:11">
      <c r="C81" s="1"/>
      <c r="D81" s="1"/>
      <c r="E81" s="1"/>
      <c r="F81" s="1"/>
      <c r="G81" s="1"/>
      <c r="H81" s="1"/>
      <c r="I81" s="1"/>
      <c r="J81" s="1"/>
      <c r="K81" s="1"/>
    </row>
    <row r="82" spans="2:11">
      <c r="B82" t="s">
        <v>31</v>
      </c>
      <c r="D82" s="1"/>
      <c r="E82" s="1"/>
      <c r="F82" s="1"/>
      <c r="G82" s="1"/>
      <c r="H82" s="1"/>
      <c r="I82" s="1"/>
      <c r="J82" s="1"/>
      <c r="K82" s="1"/>
    </row>
    <row r="85" spans="2:11">
      <c r="B85" s="10"/>
      <c r="C85" s="40" t="s">
        <v>32</v>
      </c>
      <c r="D85" s="10" t="s">
        <v>33</v>
      </c>
      <c r="E85" s="10" t="s">
        <v>34</v>
      </c>
      <c r="F85" s="10" t="s">
        <v>35</v>
      </c>
      <c r="G85" s="2" t="s">
        <v>36</v>
      </c>
    </row>
    <row r="86" spans="2:11">
      <c r="B86" s="11">
        <v>1998</v>
      </c>
      <c r="C86" s="40">
        <v>3175.7215000000001</v>
      </c>
      <c r="D86" s="10">
        <f>(F86/E86)*100</f>
        <v>12.144875215821692</v>
      </c>
      <c r="E86" s="12">
        <v>1529040</v>
      </c>
      <c r="F86" s="11">
        <v>185700</v>
      </c>
      <c r="G86" s="7">
        <v>58.474899999999998</v>
      </c>
    </row>
    <row r="87" spans="2:11">
      <c r="B87" s="11">
        <v>1999</v>
      </c>
      <c r="C87" s="40">
        <v>3360.3479000000002</v>
      </c>
      <c r="D87" s="10">
        <f>(F87/E87)*100</f>
        <v>12.522543117681426</v>
      </c>
      <c r="E87" s="12">
        <v>1574760</v>
      </c>
      <c r="F87" s="11">
        <v>197200</v>
      </c>
      <c r="G87" s="7">
        <v>58.684399999999997</v>
      </c>
    </row>
    <row r="88" spans="2:11">
      <c r="B88" s="11">
        <v>2000</v>
      </c>
      <c r="C88" s="40">
        <v>3430.3510999999999</v>
      </c>
      <c r="D88" s="10">
        <f>(F88/E88)*100</f>
        <v>12.372970327534576</v>
      </c>
      <c r="E88" s="12">
        <v>1632591</v>
      </c>
      <c r="F88" s="11">
        <v>202000</v>
      </c>
      <c r="G88" s="7">
        <v>58.886099999999999</v>
      </c>
    </row>
    <row r="89" spans="2:11">
      <c r="B89" s="11">
        <v>2001</v>
      </c>
      <c r="C89" s="40">
        <v>3579.5848999999998</v>
      </c>
      <c r="D89" s="10">
        <f>(F89/E89)*100</f>
        <v>12.697810707806934</v>
      </c>
      <c r="E89" s="12">
        <v>1666429</v>
      </c>
      <c r="F89" s="11">
        <v>211600</v>
      </c>
      <c r="G89" s="7">
        <v>59.113</v>
      </c>
    </row>
    <row r="90" spans="2:11">
      <c r="B90" s="11">
        <v>2002</v>
      </c>
      <c r="C90" s="40">
        <v>3690.6833000000001</v>
      </c>
      <c r="D90" s="10">
        <f>(F90/E90)*100</f>
        <v>12.874520143541204</v>
      </c>
      <c r="E90" s="12">
        <v>1701811</v>
      </c>
      <c r="F90" s="11">
        <v>219100</v>
      </c>
      <c r="G90" s="7">
        <v>59.365699999999997</v>
      </c>
    </row>
    <row r="91" spans="2:11">
      <c r="B91" s="11">
        <v>2003</v>
      </c>
      <c r="C91" s="40">
        <v>3836.5637000000002</v>
      </c>
      <c r="D91" s="10">
        <f>(F91/E91)*100</f>
        <v>13.04912699743466</v>
      </c>
      <c r="E91" s="12">
        <v>1753374</v>
      </c>
      <c r="F91" s="11">
        <v>228800</v>
      </c>
      <c r="G91" s="7">
        <v>59.636699999999998</v>
      </c>
    </row>
    <row r="92" spans="2:11">
      <c r="B92" s="11">
        <v>2004</v>
      </c>
      <c r="C92" s="40">
        <v>3908.2307999999998</v>
      </c>
      <c r="D92" s="10">
        <f>(F92/E92)*100</f>
        <v>13.055274013095392</v>
      </c>
      <c r="E92" s="12">
        <v>1794677</v>
      </c>
      <c r="F92" s="11">
        <v>234300</v>
      </c>
      <c r="G92" s="7">
        <v>59.950400000000002</v>
      </c>
    </row>
    <row r="93" spans="2:11">
      <c r="B93" s="11">
        <v>2005</v>
      </c>
      <c r="C93" s="40">
        <v>3926.2878000000001</v>
      </c>
      <c r="D93" s="10">
        <f>(F93/E93)*100</f>
        <v>12.882776509897253</v>
      </c>
      <c r="E93" s="12">
        <v>1841218</v>
      </c>
      <c r="F93" s="11">
        <v>237200</v>
      </c>
      <c r="G93" s="7">
        <v>60.4133</v>
      </c>
    </row>
    <row r="94" spans="2:11">
      <c r="B94" s="11">
        <v>2006</v>
      </c>
      <c r="C94" s="40">
        <v>3919.3056999999999</v>
      </c>
      <c r="D94" s="10">
        <f>(F94/E94)*100</f>
        <v>12.621790483572347</v>
      </c>
      <c r="E94" s="12">
        <v>1888797</v>
      </c>
      <c r="F94" s="11">
        <v>238400</v>
      </c>
      <c r="G94" s="7">
        <v>60.827100000000002</v>
      </c>
    </row>
    <row r="95" spans="2:11">
      <c r="B95" s="11">
        <v>2007</v>
      </c>
      <c r="C95" s="40">
        <v>4029.7395000000001</v>
      </c>
      <c r="D95" s="10">
        <f>(F95/E95)*100</f>
        <v>12.792086404305515</v>
      </c>
      <c r="E95" s="12">
        <v>1931663</v>
      </c>
      <c r="F95" s="11">
        <v>247100</v>
      </c>
      <c r="G95" s="7">
        <v>61.319099999999999</v>
      </c>
    </row>
    <row r="96" spans="2:11">
      <c r="B96" s="11">
        <v>2008</v>
      </c>
      <c r="C96" s="40">
        <v>4186.0901000000003</v>
      </c>
      <c r="D96" s="10">
        <f>(F96/E96)*100</f>
        <v>13.429965428736597</v>
      </c>
      <c r="E96" s="12">
        <v>1927034</v>
      </c>
      <c r="F96" s="11">
        <v>258800</v>
      </c>
      <c r="G96" s="7">
        <v>61.823799999999999</v>
      </c>
    </row>
    <row r="97" spans="2:11">
      <c r="B97" s="11">
        <v>2009</v>
      </c>
      <c r="C97" s="40">
        <v>4487.5964999999997</v>
      </c>
      <c r="D97" s="10">
        <f>(F97/E97)*100</f>
        <v>15.142104915168444</v>
      </c>
      <c r="E97" s="12">
        <v>1845186</v>
      </c>
      <c r="F97" s="11">
        <v>279400</v>
      </c>
      <c r="G97" s="7">
        <v>62.2605</v>
      </c>
      <c r="J97" s="2" t="s">
        <v>5</v>
      </c>
      <c r="K97" s="2" t="s">
        <v>6</v>
      </c>
    </row>
    <row r="98" spans="2:11">
      <c r="B98" s="11">
        <v>2010</v>
      </c>
      <c r="C98" s="40">
        <v>4523.6179000000002</v>
      </c>
      <c r="D98" s="10">
        <f>(F98/E98)*100</f>
        <v>15.06488406831466</v>
      </c>
      <c r="E98" s="12">
        <v>1884515</v>
      </c>
      <c r="F98" s="11">
        <v>283900</v>
      </c>
      <c r="G98" s="7">
        <v>62.759500000000003</v>
      </c>
      <c r="J98" s="2" t="s">
        <v>7</v>
      </c>
      <c r="K98" s="2">
        <f>AVERAGE(C86:C109)</f>
        <v>4171.2753041666665</v>
      </c>
    </row>
    <row r="99" spans="2:11">
      <c r="B99" s="11">
        <v>2011</v>
      </c>
      <c r="C99" s="40">
        <v>4696.2080999999998</v>
      </c>
      <c r="D99" s="10">
        <f>(F99/E99)*100</f>
        <v>15.544071260047815</v>
      </c>
      <c r="E99" s="12">
        <v>1911983</v>
      </c>
      <c r="F99" s="11">
        <v>297200</v>
      </c>
      <c r="G99" s="7">
        <v>63.2851</v>
      </c>
      <c r="J99" s="2" t="s">
        <v>8</v>
      </c>
      <c r="K99" s="2">
        <f>MEDIAN(C86:C109)</f>
        <v>4402.4153000000006</v>
      </c>
    </row>
    <row r="100" spans="2:11">
      <c r="B100" s="11">
        <v>2012</v>
      </c>
      <c r="C100" s="40">
        <v>4734.3222999999998</v>
      </c>
      <c r="D100" s="10">
        <f>(F100/E100)*100</f>
        <v>15.545694600293697</v>
      </c>
      <c r="E100" s="12">
        <v>1940087</v>
      </c>
      <c r="F100" s="11">
        <v>301600</v>
      </c>
      <c r="G100" s="7">
        <v>63.704999999999998</v>
      </c>
      <c r="J100" s="2" t="s">
        <v>9</v>
      </c>
      <c r="K100" s="2">
        <f>_xlfn.QUARTILE.INC(C86:C109,1)</f>
        <v>3890.3140249999997</v>
      </c>
    </row>
    <row r="101" spans="2:11">
      <c r="B101" s="11">
        <v>2013</v>
      </c>
      <c r="C101" s="40">
        <v>4612.6943000000001</v>
      </c>
      <c r="D101" s="10">
        <f>(F101/E101)*100</f>
        <v>14.958859342710653</v>
      </c>
      <c r="E101" s="12">
        <v>1976755</v>
      </c>
      <c r="F101" s="11">
        <v>295700</v>
      </c>
      <c r="G101" s="7">
        <v>64.105699999999999</v>
      </c>
      <c r="J101" s="2" t="s">
        <v>10</v>
      </c>
      <c r="K101" s="2">
        <f>_xlfn.QUARTILE.INC(C86:C109,3)</f>
        <v>4520.568475</v>
      </c>
    </row>
    <row r="102" spans="2:11">
      <c r="B102" s="11">
        <v>2014</v>
      </c>
      <c r="C102" s="40">
        <v>4648.8370999999997</v>
      </c>
      <c r="D102" s="10">
        <f>(F102/E102)*100</f>
        <v>14.750356479227932</v>
      </c>
      <c r="E102" s="12">
        <v>2035883</v>
      </c>
      <c r="F102" s="11">
        <v>300300</v>
      </c>
      <c r="G102" s="7">
        <v>64.596800000000002</v>
      </c>
      <c r="J102" s="2" t="s">
        <v>11</v>
      </c>
      <c r="K102" s="2">
        <f>K101-K100</f>
        <v>630.25445000000036</v>
      </c>
    </row>
    <row r="103" spans="2:11">
      <c r="B103" s="11">
        <v>2015</v>
      </c>
      <c r="C103" s="40">
        <v>4650.5913</v>
      </c>
      <c r="D103" s="10">
        <f>(F103/E103)*100</f>
        <v>14.493058839521442</v>
      </c>
      <c r="E103" s="12">
        <v>2089276</v>
      </c>
      <c r="F103" s="11">
        <v>302800</v>
      </c>
      <c r="G103" s="7">
        <v>65.11</v>
      </c>
      <c r="J103" s="2" t="s">
        <v>12</v>
      </c>
      <c r="K103" s="2">
        <f>C100</f>
        <v>4734.3222999999998</v>
      </c>
    </row>
    <row r="104" spans="2:11">
      <c r="B104" s="11">
        <v>2016</v>
      </c>
      <c r="C104" s="40">
        <v>4519.5519999999997</v>
      </c>
      <c r="D104" s="10">
        <f>(F104/E104)*100</f>
        <v>13.886769704282479</v>
      </c>
      <c r="E104" s="12">
        <v>2136566</v>
      </c>
      <c r="F104" s="11">
        <v>296700</v>
      </c>
      <c r="G104" s="7">
        <v>65.648099999999999</v>
      </c>
      <c r="J104" s="2" t="s">
        <v>13</v>
      </c>
      <c r="K104" s="2">
        <f>C86</f>
        <v>3175.7215000000001</v>
      </c>
    </row>
    <row r="105" spans="2:11">
      <c r="B105" s="11">
        <v>2017</v>
      </c>
      <c r="C105" s="40">
        <v>4473.0330999999996</v>
      </c>
      <c r="D105" s="10">
        <f>(F105/E105)*100</f>
        <v>13.536983828024399</v>
      </c>
      <c r="E105" s="12">
        <v>2182170</v>
      </c>
      <c r="F105" s="11">
        <v>295400</v>
      </c>
      <c r="G105" s="7">
        <v>66.040199999999999</v>
      </c>
      <c r="J105" s="2" t="s">
        <v>14</v>
      </c>
      <c r="K105" s="2">
        <f>K103-K104</f>
        <v>1558.6007999999997</v>
      </c>
    </row>
    <row r="106" spans="2:11">
      <c r="B106" s="11">
        <v>2018</v>
      </c>
      <c r="C106" s="40">
        <v>4459.9582</v>
      </c>
      <c r="D106" s="10">
        <f>(F106/E106)*100</f>
        <v>13.357701483547894</v>
      </c>
      <c r="E106" s="12">
        <v>2218196</v>
      </c>
      <c r="F106" s="11">
        <v>296300</v>
      </c>
      <c r="G106" s="7">
        <v>66.435599999999994</v>
      </c>
      <c r="J106" s="2" t="s">
        <v>26</v>
      </c>
      <c r="K106" s="2">
        <f>_xlfn.STDEV.P(C86:C109)</f>
        <v>459.26326537488023</v>
      </c>
    </row>
    <row r="107" spans="2:11">
      <c r="B107" s="11">
        <v>2019</v>
      </c>
      <c r="C107" s="40">
        <v>4352.0048999999999</v>
      </c>
      <c r="D107" s="10">
        <f>(F107/E107)*100</f>
        <v>12.88973490244905</v>
      </c>
      <c r="E107" s="12">
        <v>2255283</v>
      </c>
      <c r="F107" s="11">
        <v>290700</v>
      </c>
      <c r="G107" s="7">
        <v>66.796800000000005</v>
      </c>
      <c r="J107" s="2" t="s">
        <v>27</v>
      </c>
      <c r="K107" s="2">
        <f>_xlfn.VAR.P(C86:C109)</f>
        <v>210922.74692279764</v>
      </c>
    </row>
    <row r="108" spans="2:11">
      <c r="B108" s="11">
        <v>2020</v>
      </c>
      <c r="C108" s="40">
        <v>4452.8257000000003</v>
      </c>
      <c r="D108" s="10">
        <f>(F108/E108)*100</f>
        <v>14.597726820671788</v>
      </c>
      <c r="E108" s="12">
        <v>2046209</v>
      </c>
      <c r="F108" s="11">
        <v>298700</v>
      </c>
      <c r="G108" s="7">
        <v>67.081000000000003</v>
      </c>
      <c r="J108" s="2" t="s">
        <v>28</v>
      </c>
      <c r="K108" s="2">
        <f>K101+1.5*K102</f>
        <v>5465.9501500000006</v>
      </c>
    </row>
    <row r="109" spans="2:11">
      <c r="B109" s="11">
        <v>2021</v>
      </c>
      <c r="C109" s="40">
        <v>4456.4596000000001</v>
      </c>
      <c r="D109" s="10">
        <f>(F109/E109)*100</f>
        <v>13.586703134402834</v>
      </c>
      <c r="E109" s="12">
        <v>2198473</v>
      </c>
      <c r="F109" s="11">
        <v>298700</v>
      </c>
      <c r="G109" s="7">
        <v>67.026300000000006</v>
      </c>
      <c r="J109" s="2" t="s">
        <v>29</v>
      </c>
      <c r="K109" s="2">
        <f>K100-1.5*K102</f>
        <v>2944.9323499999991</v>
      </c>
    </row>
    <row r="113" spans="2:7">
      <c r="B113" s="4" t="s">
        <v>37</v>
      </c>
    </row>
    <row r="115" spans="2:7">
      <c r="B115" t="s">
        <v>38</v>
      </c>
      <c r="E115" s="6"/>
    </row>
    <row r="117" spans="2:7">
      <c r="B117" s="42"/>
      <c r="C117" s="43"/>
      <c r="D117" s="43"/>
    </row>
    <row r="118" spans="2:7">
      <c r="B118" s="42"/>
      <c r="C118" s="43"/>
      <c r="D118" s="43"/>
    </row>
    <row r="119" spans="2:7">
      <c r="B119" s="42"/>
      <c r="C119" s="43"/>
      <c r="D119" s="43"/>
    </row>
    <row r="120" spans="2:7">
      <c r="B120" s="42"/>
      <c r="C120" s="43"/>
      <c r="D120" s="43"/>
    </row>
    <row r="121" spans="2:7">
      <c r="B121" s="42"/>
      <c r="C121" s="43"/>
      <c r="D121" s="43"/>
    </row>
    <row r="122" spans="2:7">
      <c r="B122" s="42"/>
      <c r="C122" s="43"/>
      <c r="D122" s="43"/>
    </row>
    <row r="123" spans="2:7">
      <c r="B123" s="42"/>
      <c r="C123" s="43"/>
      <c r="D123" s="43"/>
    </row>
    <row r="124" spans="2:7">
      <c r="B124" s="46" t="s">
        <v>1</v>
      </c>
      <c r="C124" t="s">
        <v>21</v>
      </c>
      <c r="D124" s="45" t="s">
        <v>34</v>
      </c>
      <c r="E124" t="s">
        <v>39</v>
      </c>
      <c r="F124" s="44" t="s">
        <v>40</v>
      </c>
      <c r="G124" s="44" t="s">
        <v>41</v>
      </c>
    </row>
    <row r="125" spans="2:7">
      <c r="B125" s="47">
        <v>1998</v>
      </c>
      <c r="C125">
        <f>E125/F125</f>
        <v>1376.2037250170586</v>
      </c>
      <c r="D125" s="9">
        <v>1529040</v>
      </c>
      <c r="E125">
        <f>(G125/100)*D125</f>
        <v>80473.375199999995</v>
      </c>
      <c r="F125" s="7">
        <v>58.474899999999998</v>
      </c>
      <c r="G125" s="8">
        <v>5.2629999999999999</v>
      </c>
    </row>
    <row r="126" spans="2:7">
      <c r="B126" s="47">
        <v>1999</v>
      </c>
      <c r="C126">
        <f>E126/F126</f>
        <v>1465.9626544703533</v>
      </c>
      <c r="D126" s="9">
        <v>1574760</v>
      </c>
      <c r="E126">
        <f>(G126/100)*D126</f>
        <v>86029.138800000001</v>
      </c>
      <c r="F126" s="7">
        <v>58.684399999999997</v>
      </c>
      <c r="G126" s="8">
        <v>5.4630000000000001</v>
      </c>
    </row>
    <row r="127" spans="2:7">
      <c r="B127" s="47">
        <v>2000</v>
      </c>
      <c r="C127">
        <f>E127/F127</f>
        <v>1518.1967078818261</v>
      </c>
      <c r="D127" s="9">
        <v>1632591</v>
      </c>
      <c r="E127">
        <f>(G127/100)*D127</f>
        <v>89400.68316</v>
      </c>
      <c r="F127" s="7">
        <v>58.886099999999999</v>
      </c>
      <c r="G127" s="8">
        <v>5.476</v>
      </c>
    </row>
    <row r="128" spans="2:7">
      <c r="B128" s="47">
        <v>2001</v>
      </c>
      <c r="C128">
        <f>E128/F128</f>
        <v>1617.292841337777</v>
      </c>
      <c r="D128" s="9">
        <v>1666429</v>
      </c>
      <c r="E128">
        <f>(G128/100)*D128</f>
        <v>95603.031730000002</v>
      </c>
      <c r="F128" s="7">
        <v>59.113</v>
      </c>
      <c r="G128" s="8">
        <v>5.7370000000000001</v>
      </c>
    </row>
    <row r="129" spans="2:13">
      <c r="B129" s="47">
        <v>2002</v>
      </c>
      <c r="C129">
        <f>E129/F129</f>
        <v>1749.520772601014</v>
      </c>
      <c r="D129" s="9">
        <v>1701811</v>
      </c>
      <c r="E129">
        <f>(G129/100)*D129</f>
        <v>103861.52533</v>
      </c>
      <c r="F129" s="7">
        <v>59.365699999999997</v>
      </c>
      <c r="G129" s="8">
        <v>6.1029999999999998</v>
      </c>
    </row>
    <row r="130" spans="2:13">
      <c r="B130" s="47">
        <v>2003</v>
      </c>
      <c r="C130">
        <f>E130/F130</f>
        <v>1856.962270548169</v>
      </c>
      <c r="D130" s="9">
        <v>1753374</v>
      </c>
      <c r="E130">
        <f>(G130/100)*D130</f>
        <v>110743.10183999999</v>
      </c>
      <c r="F130" s="7">
        <v>59.636699999999998</v>
      </c>
      <c r="G130" s="8">
        <v>6.3159999999999998</v>
      </c>
    </row>
    <row r="131" spans="2:13">
      <c r="B131" s="47">
        <v>2004</v>
      </c>
      <c r="C131">
        <f>E131/F131</f>
        <v>1994.9370693106298</v>
      </c>
      <c r="D131" s="9">
        <v>1794677</v>
      </c>
      <c r="E131">
        <f>(G131/100)*D131</f>
        <v>119597.27527999999</v>
      </c>
      <c r="F131" s="7">
        <v>59.950400000000002</v>
      </c>
      <c r="G131" s="8">
        <v>6.6639999999999997</v>
      </c>
    </row>
    <row r="132" spans="2:13">
      <c r="B132" s="47">
        <v>2005</v>
      </c>
      <c r="C132">
        <f>E132/F132</f>
        <v>2069.9999265062493</v>
      </c>
      <c r="D132" s="9">
        <v>1841218</v>
      </c>
      <c r="E132">
        <f>(G132/100)*D132</f>
        <v>125055.52655999998</v>
      </c>
      <c r="F132" s="7">
        <v>60.4133</v>
      </c>
      <c r="G132" s="8">
        <v>6.7919999999999998</v>
      </c>
    </row>
    <row r="133" spans="2:13">
      <c r="B133" s="47">
        <v>2006</v>
      </c>
      <c r="C133">
        <f>E133/F133</f>
        <v>2172.3908935326526</v>
      </c>
      <c r="D133" s="9">
        <v>1888797</v>
      </c>
      <c r="E133">
        <f>(G133/100)*D133</f>
        <v>132140.23812000002</v>
      </c>
      <c r="F133" s="7">
        <v>60.827100000000002</v>
      </c>
      <c r="G133" s="8">
        <v>6.9960000000000004</v>
      </c>
      <c r="L133" s="2" t="s">
        <v>5</v>
      </c>
      <c r="M133" s="2" t="s">
        <v>6</v>
      </c>
    </row>
    <row r="134" spans="2:13">
      <c r="B134" s="47">
        <v>2007</v>
      </c>
      <c r="C134">
        <f>E134/F134</f>
        <v>2203.8670411013863</v>
      </c>
      <c r="D134" s="9">
        <v>1931663</v>
      </c>
      <c r="E134">
        <f>(G134/100)*D134</f>
        <v>135139.14348000003</v>
      </c>
      <c r="F134" s="7">
        <v>61.319099999999999</v>
      </c>
      <c r="G134" s="8">
        <v>6.9960000000000004</v>
      </c>
      <c r="L134" s="2" t="s">
        <v>7</v>
      </c>
      <c r="M134" s="2">
        <f>AVERAGE(C125:C148)</f>
        <v>2243.9971806034146</v>
      </c>
    </row>
    <row r="135" spans="2:13">
      <c r="B135" s="47">
        <v>2008</v>
      </c>
      <c r="C135">
        <f>E135/F135</f>
        <v>2276.6404420304161</v>
      </c>
      <c r="D135" s="9">
        <v>1927034</v>
      </c>
      <c r="E135">
        <f>(G135/100)*D135</f>
        <v>140750.56336000003</v>
      </c>
      <c r="F135" s="7">
        <v>61.823799999999999</v>
      </c>
      <c r="G135" s="8">
        <v>7.3040000000000003</v>
      </c>
      <c r="L135" s="2" t="s">
        <v>8</v>
      </c>
      <c r="M135" s="2">
        <f>MEDIAN(C125:C148)</f>
        <v>2400.9498053984266</v>
      </c>
    </row>
    <row r="136" spans="2:13">
      <c r="B136" s="47">
        <v>2009</v>
      </c>
      <c r="C136">
        <f>E136/F136</f>
        <v>2397.892713036355</v>
      </c>
      <c r="D136" s="9">
        <v>1845186</v>
      </c>
      <c r="E136">
        <f>(G136/100)*D136</f>
        <v>149293.99925999998</v>
      </c>
      <c r="F136" s="7">
        <v>62.2605</v>
      </c>
      <c r="G136" s="8">
        <v>8.0909999999999993</v>
      </c>
      <c r="L136" s="2" t="s">
        <v>9</v>
      </c>
      <c r="M136" s="2">
        <f>_xlfn.QUARTILE.INC(C125:C148,1)</f>
        <v>1960.4433696200147</v>
      </c>
    </row>
    <row r="137" spans="2:13">
      <c r="B137" s="47">
        <v>2010</v>
      </c>
      <c r="C137">
        <f>E137/F137</f>
        <v>2404.0068977604983</v>
      </c>
      <c r="D137" s="9">
        <v>1884515</v>
      </c>
      <c r="E137">
        <f>(G137/100)*D137</f>
        <v>150874.2709</v>
      </c>
      <c r="F137" s="7">
        <v>62.759500000000003</v>
      </c>
      <c r="G137" s="8">
        <v>8.0060000000000002</v>
      </c>
      <c r="L137" s="2" t="s">
        <v>10</v>
      </c>
      <c r="M137" s="2">
        <f>_xlfn.QUARTILE.INC(C125:C148,3)</f>
        <v>2502.4966173960051</v>
      </c>
    </row>
    <row r="138" spans="2:13">
      <c r="B138" s="47">
        <v>2011</v>
      </c>
      <c r="C138">
        <f>E138/F138</f>
        <v>2408.8198421113343</v>
      </c>
      <c r="D138" s="9">
        <v>1911983</v>
      </c>
      <c r="E138">
        <f>(G138/100)*D138</f>
        <v>152442.40458999999</v>
      </c>
      <c r="F138" s="7">
        <v>63.2851</v>
      </c>
      <c r="G138" s="8">
        <v>7.9729999999999999</v>
      </c>
      <c r="L138" s="2" t="s">
        <v>11</v>
      </c>
      <c r="M138" s="2">
        <f>M137-M136</f>
        <v>542.05324777599049</v>
      </c>
    </row>
    <row r="139" spans="2:13">
      <c r="B139" s="47">
        <v>2012</v>
      </c>
      <c r="C139">
        <f>E139/F139</f>
        <v>2423.2434281453575</v>
      </c>
      <c r="D139" s="9">
        <v>1940087</v>
      </c>
      <c r="E139">
        <f>(G139/100)*D139</f>
        <v>154372.72258999999</v>
      </c>
      <c r="F139" s="7">
        <v>63.704999999999998</v>
      </c>
      <c r="G139" s="8">
        <v>7.9569999999999999</v>
      </c>
      <c r="L139" s="2" t="s">
        <v>12</v>
      </c>
      <c r="M139" s="2">
        <f>C148</f>
        <v>3246.5592989617503</v>
      </c>
    </row>
    <row r="140" spans="2:13">
      <c r="B140" s="47">
        <v>2013</v>
      </c>
      <c r="C140">
        <f>E140/F140</f>
        <v>2422.7742673428415</v>
      </c>
      <c r="D140" s="9">
        <v>1976755</v>
      </c>
      <c r="E140">
        <f>(G140/100)*D140</f>
        <v>155313.64035</v>
      </c>
      <c r="F140" s="7">
        <v>64.105699999999999</v>
      </c>
      <c r="G140" s="8">
        <v>7.8570000000000002</v>
      </c>
      <c r="L140" s="2" t="s">
        <v>13</v>
      </c>
      <c r="M140" s="2">
        <f>C125</f>
        <v>1376.2037250170586</v>
      </c>
    </row>
    <row r="141" spans="2:13">
      <c r="B141" s="47">
        <v>2014</v>
      </c>
      <c r="C141">
        <f>E141/F141</f>
        <v>2474.0670667896861</v>
      </c>
      <c r="D141" s="9">
        <v>2035883</v>
      </c>
      <c r="E141">
        <f>(G141/100)*D141</f>
        <v>159816.8155</v>
      </c>
      <c r="F141" s="7">
        <v>64.596800000000002</v>
      </c>
      <c r="G141" s="8">
        <v>7.85</v>
      </c>
      <c r="L141" s="2" t="s">
        <v>14</v>
      </c>
      <c r="M141" s="2">
        <f>M139-M140</f>
        <v>1870.3555739446917</v>
      </c>
    </row>
    <row r="142" spans="2:13">
      <c r="B142" s="47">
        <v>2015</v>
      </c>
      <c r="C142">
        <f>E142/F142</f>
        <v>2496.1569657502687</v>
      </c>
      <c r="D142" s="9">
        <v>2089276</v>
      </c>
      <c r="E142">
        <f>(G142/100)*D142</f>
        <v>162524.78003999998</v>
      </c>
      <c r="F142" s="7">
        <v>65.11</v>
      </c>
      <c r="G142" s="8">
        <v>7.7789999999999999</v>
      </c>
      <c r="L142" s="2" t="s">
        <v>26</v>
      </c>
      <c r="M142" s="2">
        <f>_xlfn.STDEV.P(C125:C148)</f>
        <v>459.40235934960526</v>
      </c>
    </row>
    <row r="143" spans="2:13">
      <c r="B143" s="47">
        <v>2016</v>
      </c>
      <c r="C143">
        <f>E143/F143</f>
        <v>2529.4549197920423</v>
      </c>
      <c r="D143" s="9">
        <v>2136566</v>
      </c>
      <c r="E143">
        <f>(G143/100)*D143</f>
        <v>166053.90951999999</v>
      </c>
      <c r="F143" s="7">
        <v>65.648099999999999</v>
      </c>
      <c r="G143" s="8">
        <v>7.7720000000000002</v>
      </c>
      <c r="L143" s="2" t="s">
        <v>27</v>
      </c>
      <c r="M143" s="2">
        <f>_xlfn.VAR.P(C125:C148)</f>
        <v>211050.52777598385</v>
      </c>
    </row>
    <row r="144" spans="2:13">
      <c r="B144" s="47">
        <v>2017</v>
      </c>
      <c r="C144">
        <f>E144/F144</f>
        <v>2521.515572333215</v>
      </c>
      <c r="D144" s="9">
        <v>2182170</v>
      </c>
      <c r="E144">
        <f>(G144/100)*D144</f>
        <v>166521.3927</v>
      </c>
      <c r="F144" s="7">
        <v>66.040199999999999</v>
      </c>
      <c r="G144" s="8">
        <v>7.6310000000000002</v>
      </c>
      <c r="L144" s="2" t="s">
        <v>28</v>
      </c>
      <c r="M144" s="2">
        <f>M137+1.5*M138</f>
        <v>3315.5764890599908</v>
      </c>
    </row>
    <row r="145" spans="2:13">
      <c r="B145" s="47">
        <v>2018</v>
      </c>
      <c r="C145">
        <f>E145/F145</f>
        <v>2556.903974375185</v>
      </c>
      <c r="D145" s="9">
        <v>2218196</v>
      </c>
      <c r="E145">
        <f>(G145/100)*D145</f>
        <v>169869.44968000002</v>
      </c>
      <c r="F145" s="7">
        <v>66.435599999999994</v>
      </c>
      <c r="G145" s="8">
        <v>7.6580000000000004</v>
      </c>
      <c r="L145" s="2" t="s">
        <v>29</v>
      </c>
      <c r="M145" s="2">
        <f>M136-1.5*M138</f>
        <v>1147.3634979560288</v>
      </c>
    </row>
    <row r="146" spans="2:13">
      <c r="B146" s="47">
        <v>2019</v>
      </c>
      <c r="C146">
        <f>E146/F146</f>
        <v>2645.6952410893932</v>
      </c>
      <c r="D146" s="9">
        <v>2255283</v>
      </c>
      <c r="E146">
        <f>(G146/100)*D146</f>
        <v>176723.97587999998</v>
      </c>
      <c r="F146" s="7">
        <v>66.796800000000005</v>
      </c>
      <c r="G146" s="8">
        <v>7.8360000000000003</v>
      </c>
    </row>
    <row r="147" spans="2:13">
      <c r="B147" s="47">
        <v>2020</v>
      </c>
      <c r="C147">
        <f>E147/F147</f>
        <v>3026.8678026564899</v>
      </c>
      <c r="D147" s="9">
        <v>2046209</v>
      </c>
      <c r="E147">
        <f>(G147/100)*D147</f>
        <v>203045.31907</v>
      </c>
      <c r="F147" s="7">
        <v>67.081000000000003</v>
      </c>
      <c r="G147" s="8">
        <v>9.923</v>
      </c>
    </row>
    <row r="148" spans="2:13">
      <c r="B148" s="47">
        <v>2021</v>
      </c>
      <c r="C148">
        <f>E148/F148</f>
        <v>3246.5592989617503</v>
      </c>
      <c r="D148" s="9">
        <v>2198473</v>
      </c>
      <c r="E148">
        <f>(G148/100)*D148</f>
        <v>217604.85754</v>
      </c>
      <c r="F148" s="7">
        <v>67.026300000000006</v>
      </c>
      <c r="G148" s="8">
        <v>9.8979999999999997</v>
      </c>
    </row>
    <row r="152" spans="2:13" ht="31.5">
      <c r="B152" s="55" t="s">
        <v>42</v>
      </c>
    </row>
  </sheetData>
  <sortState xmlns:xlrd2="http://schemas.microsoft.com/office/spreadsheetml/2017/richdata2" ref="B29:X30">
    <sortCondition sortBy="cellColor" ref="B29:B30" dxfId="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63BD-44AB-4726-A190-F9301293A3AF}">
  <dimension ref="A3:BN110"/>
  <sheetViews>
    <sheetView topLeftCell="A88" workbookViewId="0">
      <selection activeCell="D119" sqref="D119"/>
    </sheetView>
  </sheetViews>
  <sheetFormatPr defaultRowHeight="15" outlineLevelRow="1"/>
  <cols>
    <col min="1" max="1" width="15.42578125" bestFit="1" customWidth="1"/>
    <col min="2" max="2" width="11.140625" customWidth="1"/>
    <col min="3" max="3" width="51.5703125" bestFit="1" customWidth="1"/>
    <col min="4" max="4" width="117.140625" bestFit="1" customWidth="1"/>
    <col min="5" max="5" width="64.5703125" bestFit="1" customWidth="1"/>
    <col min="6" max="6" width="14.140625" bestFit="1" customWidth="1"/>
    <col min="7" max="7" width="12.7109375" bestFit="1" customWidth="1"/>
    <col min="45" max="45" width="9.28515625" bestFit="1" customWidth="1"/>
  </cols>
  <sheetData>
    <row r="3" spans="1:27" ht="32.25">
      <c r="A3" s="34"/>
      <c r="B3" s="34"/>
      <c r="C3" s="34"/>
    </row>
    <row r="4" spans="1:27" ht="32.25">
      <c r="A4" s="35"/>
      <c r="B4" s="36" t="s">
        <v>43</v>
      </c>
      <c r="C4" s="35"/>
      <c r="D4" s="20"/>
      <c r="E4" s="20"/>
      <c r="F4" s="20"/>
      <c r="G4" s="20"/>
    </row>
    <row r="5" spans="1:27" ht="23.25">
      <c r="A5" s="21"/>
      <c r="B5" s="20" t="s">
        <v>44</v>
      </c>
      <c r="C5" s="20"/>
      <c r="D5" s="22"/>
      <c r="E5" s="22"/>
      <c r="F5" s="22"/>
      <c r="G5" s="22"/>
      <c r="H5" s="1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3.25" outlineLevel="1">
      <c r="A6" s="22"/>
      <c r="B6" s="20"/>
      <c r="C6" s="22"/>
      <c r="D6" s="22" t="s">
        <v>45</v>
      </c>
      <c r="E6" s="20" t="s">
        <v>46</v>
      </c>
      <c r="F6" s="22"/>
      <c r="G6" s="22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3.25">
      <c r="A7" s="20"/>
      <c r="B7" s="20"/>
      <c r="C7" s="23">
        <v>1998</v>
      </c>
      <c r="D7" s="51">
        <v>1101.04143643881</v>
      </c>
      <c r="E7" s="24">
        <v>25955</v>
      </c>
      <c r="F7" s="25" t="s">
        <v>47</v>
      </c>
      <c r="G7" s="26">
        <f>CORREL(D7:D30,E7:E30)</f>
        <v>0.8690494257146737</v>
      </c>
      <c r="H7" s="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7" ht="23.25">
      <c r="A8" s="20"/>
      <c r="B8" s="20"/>
      <c r="C8" s="23">
        <v>1999</v>
      </c>
      <c r="D8" s="51">
        <v>1070.4720911397919</v>
      </c>
      <c r="E8" s="24">
        <v>26642</v>
      </c>
      <c r="F8" s="22" t="s">
        <v>48</v>
      </c>
      <c r="G8" s="27">
        <f>SLOPE(E7:E30,D7:D30)</f>
        <v>7.1589670789456532</v>
      </c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23.25">
      <c r="A9" s="20"/>
      <c r="B9" s="20"/>
      <c r="C9" s="23">
        <v>2000</v>
      </c>
      <c r="D9" s="51">
        <v>1115.4004820615173</v>
      </c>
      <c r="E9" s="24">
        <v>27637</v>
      </c>
      <c r="F9" s="20" t="s">
        <v>49</v>
      </c>
      <c r="G9" s="28">
        <f>INTERCEPT(E7:E30,D7:D30)</f>
        <v>19200.12321331034</v>
      </c>
      <c r="H9" s="15"/>
    </row>
    <row r="10" spans="1:27" ht="23.25">
      <c r="A10" s="20"/>
      <c r="B10" s="20"/>
      <c r="C10" s="23">
        <v>2001</v>
      </c>
      <c r="D10" s="51">
        <v>1158.223569197982</v>
      </c>
      <c r="E10" s="24">
        <v>28125</v>
      </c>
      <c r="F10" s="20"/>
      <c r="G10" s="20"/>
      <c r="H10" s="15"/>
    </row>
    <row r="11" spans="1:27" ht="23.25">
      <c r="A11" s="20"/>
      <c r="B11" s="20"/>
      <c r="C11" s="23">
        <v>2002</v>
      </c>
      <c r="D11" s="51">
        <v>1326.8436747166193</v>
      </c>
      <c r="E11" s="24">
        <v>28501</v>
      </c>
      <c r="F11" s="20"/>
      <c r="G11" s="20"/>
    </row>
    <row r="12" spans="1:27" ht="23.25">
      <c r="A12" s="20"/>
      <c r="B12" s="20"/>
      <c r="C12" s="23">
        <v>2003</v>
      </c>
      <c r="D12" s="51">
        <v>1412.9318618158147</v>
      </c>
      <c r="E12" s="24">
        <v>29258</v>
      </c>
      <c r="F12" s="20"/>
      <c r="G12" s="20"/>
    </row>
    <row r="13" spans="1:27" ht="23.25">
      <c r="A13" s="20"/>
      <c r="B13" s="20"/>
      <c r="C13" s="23">
        <v>2004</v>
      </c>
      <c r="D13" s="51">
        <v>1415.7946720869784</v>
      </c>
      <c r="E13" s="24">
        <v>29787</v>
      </c>
      <c r="F13" s="20"/>
      <c r="G13" s="20"/>
    </row>
    <row r="14" spans="1:27" ht="23.25">
      <c r="A14" s="20"/>
      <c r="B14" s="20"/>
      <c r="C14" s="23">
        <v>2005</v>
      </c>
      <c r="D14" s="51">
        <v>1502.2677485624356</v>
      </c>
      <c r="E14" s="24">
        <v>30348</v>
      </c>
      <c r="F14" s="20"/>
      <c r="G14" s="20"/>
    </row>
    <row r="15" spans="1:27" ht="23.25">
      <c r="A15" s="20"/>
      <c r="B15" s="20"/>
      <c r="C15" s="23">
        <v>2006</v>
      </c>
      <c r="D15" s="51">
        <v>1544.2916785452883</v>
      </c>
      <c r="E15" s="24">
        <v>30792</v>
      </c>
      <c r="F15" s="20"/>
      <c r="G15" s="20"/>
    </row>
    <row r="16" spans="1:27" ht="23.25">
      <c r="A16" s="20"/>
      <c r="B16" s="20"/>
      <c r="C16" s="23">
        <v>2007</v>
      </c>
      <c r="D16" s="51">
        <v>1546.3706435144531</v>
      </c>
      <c r="E16" s="24">
        <v>31328</v>
      </c>
      <c r="F16" s="20"/>
      <c r="G16" s="20"/>
    </row>
    <row r="17" spans="1:7" ht="23.25">
      <c r="A17" s="20"/>
      <c r="B17" s="20"/>
      <c r="C17" s="23">
        <v>2008</v>
      </c>
      <c r="D17" s="51">
        <v>1522.6342678897868</v>
      </c>
      <c r="E17" s="24">
        <v>31025</v>
      </c>
      <c r="F17" s="20"/>
      <c r="G17" s="20"/>
    </row>
    <row r="18" spans="1:7" ht="23.25">
      <c r="A18" s="20"/>
      <c r="B18" s="20"/>
      <c r="C18" s="23">
        <v>2009</v>
      </c>
      <c r="D18" s="51">
        <v>1495.5547966547908</v>
      </c>
      <c r="E18" s="24">
        <v>29417</v>
      </c>
      <c r="F18" s="20"/>
      <c r="G18" s="20"/>
    </row>
    <row r="19" spans="1:7" ht="23.25">
      <c r="A19" s="20"/>
      <c r="B19" s="20"/>
      <c r="C19" s="23">
        <v>2010</v>
      </c>
      <c r="D19" s="51">
        <v>1702.034502428485</v>
      </c>
      <c r="E19" s="24">
        <v>29893</v>
      </c>
      <c r="F19" s="20"/>
      <c r="G19" s="20"/>
    </row>
    <row r="20" spans="1:7" ht="23.25">
      <c r="A20" s="20"/>
      <c r="B20" s="20"/>
      <c r="C20" s="23">
        <v>2011</v>
      </c>
      <c r="D20" s="51">
        <v>1679.678227159638</v>
      </c>
      <c r="E20" s="24">
        <v>29961</v>
      </c>
      <c r="F20" s="20"/>
      <c r="G20" s="20"/>
    </row>
    <row r="21" spans="1:7" ht="23.25">
      <c r="A21" s="20"/>
      <c r="B21" s="20"/>
      <c r="C21" s="23">
        <v>2012</v>
      </c>
      <c r="D21" s="51">
        <v>1723.5890874113634</v>
      </c>
      <c r="E21" s="24">
        <v>30195</v>
      </c>
      <c r="F21" s="20"/>
      <c r="G21" s="20"/>
    </row>
    <row r="22" spans="1:7" ht="23.25">
      <c r="A22" s="20"/>
      <c r="B22" s="20"/>
      <c r="C22" s="23">
        <v>2013</v>
      </c>
      <c r="D22" s="51">
        <v>1696.2133767111272</v>
      </c>
      <c r="E22" s="24">
        <v>30552</v>
      </c>
      <c r="F22" s="20"/>
      <c r="G22" s="20"/>
    </row>
    <row r="23" spans="1:7" ht="23.25">
      <c r="A23" s="20"/>
      <c r="B23" s="20"/>
      <c r="C23" s="23">
        <v>2014</v>
      </c>
      <c r="D23" s="51">
        <v>1753.7542181137781</v>
      </c>
      <c r="E23" s="24">
        <v>31290</v>
      </c>
      <c r="F23" s="20"/>
      <c r="G23" s="20"/>
    </row>
    <row r="24" spans="1:7" ht="23.25">
      <c r="A24" s="20"/>
      <c r="B24" s="20"/>
      <c r="C24" s="23">
        <v>2015</v>
      </c>
      <c r="D24" s="51">
        <v>1769.3899358615943</v>
      </c>
      <c r="E24" s="24">
        <v>31786</v>
      </c>
      <c r="F24" s="20"/>
      <c r="G24" s="20"/>
    </row>
    <row r="25" spans="1:7" ht="23.25">
      <c r="A25" s="20"/>
      <c r="B25" s="20"/>
      <c r="C25" s="23">
        <v>2016</v>
      </c>
      <c r="D25" s="51">
        <v>1749.440921014168</v>
      </c>
      <c r="E25" s="24">
        <v>32208</v>
      </c>
      <c r="F25" s="20"/>
      <c r="G25" s="20"/>
    </row>
    <row r="26" spans="1:7" ht="23.25">
      <c r="A26" s="20"/>
      <c r="B26" s="20"/>
      <c r="C26" s="23">
        <v>2017</v>
      </c>
      <c r="D26" s="51">
        <v>1779.3653120943604</v>
      </c>
      <c r="E26" s="24">
        <v>32799</v>
      </c>
      <c r="F26" s="20"/>
      <c r="G26" s="20"/>
    </row>
    <row r="27" spans="1:7" ht="23.25">
      <c r="A27" s="20"/>
      <c r="B27" s="20"/>
      <c r="C27" s="23">
        <v>2018</v>
      </c>
      <c r="D27" s="51">
        <v>1725.5229443041324</v>
      </c>
      <c r="E27" s="24">
        <v>33160</v>
      </c>
      <c r="F27" s="20"/>
      <c r="G27" s="20"/>
    </row>
    <row r="28" spans="1:7" ht="23.25">
      <c r="A28" s="20"/>
      <c r="B28" s="20"/>
      <c r="C28" s="23">
        <v>2019</v>
      </c>
      <c r="D28" s="51">
        <v>1758.3102307902052</v>
      </c>
      <c r="E28" s="24">
        <v>33510</v>
      </c>
      <c r="F28" s="20"/>
      <c r="G28" s="20"/>
    </row>
    <row r="29" spans="1:7" ht="23.25">
      <c r="A29" s="20"/>
      <c r="B29" s="20"/>
      <c r="C29" s="23">
        <v>2020</v>
      </c>
      <c r="D29" s="51">
        <v>1686.8466778527286</v>
      </c>
      <c r="E29" s="24">
        <v>29687</v>
      </c>
      <c r="F29" s="20"/>
      <c r="G29" s="20"/>
    </row>
    <row r="30" spans="1:7" ht="23.25">
      <c r="A30" s="20"/>
      <c r="B30" s="20"/>
      <c r="C30" s="23"/>
      <c r="D30" s="23"/>
      <c r="E30" s="24"/>
      <c r="F30" s="20"/>
      <c r="G30" s="20"/>
    </row>
    <row r="31" spans="1:7" ht="23.25">
      <c r="A31" s="20"/>
      <c r="B31" s="20"/>
      <c r="C31" s="20"/>
      <c r="D31" s="29"/>
      <c r="E31" s="20"/>
      <c r="F31" s="20"/>
      <c r="G31" s="20"/>
    </row>
    <row r="32" spans="1:7" ht="23.25">
      <c r="A32" s="20"/>
      <c r="B32" s="20"/>
      <c r="C32" s="20"/>
      <c r="D32" s="20"/>
      <c r="E32" s="20"/>
      <c r="F32" s="20"/>
      <c r="G32" s="20"/>
    </row>
    <row r="33" spans="1:64" ht="23.25">
      <c r="A33" s="20"/>
      <c r="B33" s="20"/>
      <c r="C33" s="25"/>
      <c r="D33" s="25"/>
      <c r="E33" s="25"/>
      <c r="F33" s="25"/>
      <c r="G33" s="20"/>
    </row>
    <row r="34" spans="1:64" ht="23.25">
      <c r="A34" s="20"/>
      <c r="B34" s="20"/>
      <c r="C34" s="25"/>
      <c r="D34" s="25"/>
      <c r="E34" s="25"/>
      <c r="F34" s="25"/>
      <c r="G34" s="20"/>
      <c r="H34" s="15"/>
    </row>
    <row r="35" spans="1:64" ht="23.25">
      <c r="A35" s="20"/>
      <c r="B35" s="20"/>
      <c r="C35" s="25"/>
      <c r="D35" s="25"/>
      <c r="E35" s="25"/>
      <c r="F35" s="25"/>
      <c r="G35" s="20"/>
      <c r="H35" s="15"/>
    </row>
    <row r="36" spans="1:64" ht="23.25">
      <c r="A36" s="20"/>
      <c r="B36" s="20"/>
      <c r="C36" s="25"/>
      <c r="D36" s="25"/>
      <c r="E36" s="25"/>
      <c r="F36" s="25"/>
      <c r="G36" s="20"/>
      <c r="H36" s="15"/>
    </row>
    <row r="37" spans="1:64" ht="47.25">
      <c r="A37" s="20"/>
      <c r="B37" s="20"/>
      <c r="C37" s="30" t="s">
        <v>50</v>
      </c>
      <c r="D37" s="25"/>
      <c r="E37" s="25"/>
      <c r="F37" s="25"/>
      <c r="G37" s="20"/>
      <c r="H37" s="15"/>
      <c r="V37" s="1"/>
    </row>
    <row r="38" spans="1:64" ht="23.25">
      <c r="A38" s="20"/>
      <c r="B38" s="20"/>
      <c r="C38" s="25"/>
      <c r="D38" s="25"/>
      <c r="E38" s="25"/>
      <c r="F38" s="25"/>
      <c r="G38" s="20"/>
      <c r="H38" s="15"/>
    </row>
    <row r="39" spans="1:64" ht="23.25">
      <c r="A39" s="20"/>
      <c r="B39" s="20"/>
      <c r="C39" s="22" t="s">
        <v>51</v>
      </c>
      <c r="D39" s="22" t="s">
        <v>52</v>
      </c>
      <c r="E39" s="22" t="s">
        <v>53</v>
      </c>
      <c r="F39" s="22"/>
      <c r="G39" s="20"/>
      <c r="I39" s="1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</row>
    <row r="40" spans="1:64" ht="23.25">
      <c r="A40" s="20"/>
      <c r="B40" s="20"/>
      <c r="C40" s="52">
        <v>1998</v>
      </c>
      <c r="D40" s="25">
        <v>1376.2037250170586</v>
      </c>
      <c r="E40" s="24">
        <v>25955</v>
      </c>
      <c r="F40" s="22"/>
      <c r="G40" s="22"/>
      <c r="I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Z40" s="1"/>
    </row>
    <row r="41" spans="1:64" ht="23.25">
      <c r="A41" s="20"/>
      <c r="B41" s="20"/>
      <c r="C41" s="52">
        <v>1999</v>
      </c>
      <c r="D41" s="25">
        <v>1465.9626544703533</v>
      </c>
      <c r="E41" s="24">
        <v>26642</v>
      </c>
      <c r="F41" s="25" t="s">
        <v>47</v>
      </c>
      <c r="G41" s="39">
        <f>CORREL(D40:D63,E40:E63)</f>
        <v>0.77198107990271236</v>
      </c>
      <c r="I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Y41" s="1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64" ht="23.25">
      <c r="A42" s="20"/>
      <c r="B42" s="20"/>
      <c r="C42" s="53">
        <v>2000</v>
      </c>
      <c r="D42" s="25">
        <v>1518.1967078818261</v>
      </c>
      <c r="E42" s="24">
        <v>27637</v>
      </c>
      <c r="F42" s="22" t="s">
        <v>48</v>
      </c>
      <c r="G42" s="31">
        <f>SLOPE(E40:E63,D40:D63)</f>
        <v>3.1752340515933035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spans="1:64" ht="23.25">
      <c r="A43" s="20"/>
      <c r="B43" s="20"/>
      <c r="C43" s="53">
        <v>2001</v>
      </c>
      <c r="D43" s="25">
        <v>1617.292841337777</v>
      </c>
      <c r="E43" s="24">
        <v>28125</v>
      </c>
      <c r="F43" s="20" t="s">
        <v>49</v>
      </c>
      <c r="G43" s="28">
        <f>INTERCEPT(E40:E63,D40:D63)</f>
        <v>23110.158740468669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64" ht="23.25">
      <c r="A44" s="20"/>
      <c r="B44" s="20"/>
      <c r="C44" s="53">
        <v>2002</v>
      </c>
      <c r="D44" s="25">
        <v>1749.520772601014</v>
      </c>
      <c r="E44" s="24">
        <v>28501</v>
      </c>
      <c r="F44" s="20"/>
      <c r="G44" s="20"/>
      <c r="H44" s="14"/>
      <c r="I44" s="14"/>
    </row>
    <row r="45" spans="1:64" ht="23.25">
      <c r="A45" s="20"/>
      <c r="B45" s="20"/>
      <c r="C45" s="53">
        <v>2003</v>
      </c>
      <c r="D45" s="25">
        <v>1856.962270548169</v>
      </c>
      <c r="E45" s="24">
        <v>29258</v>
      </c>
      <c r="F45" s="20"/>
      <c r="G45" s="20"/>
      <c r="H45" s="14"/>
      <c r="I45" s="14"/>
    </row>
    <row r="46" spans="1:64" ht="23.25">
      <c r="A46" s="20"/>
      <c r="B46" s="20"/>
      <c r="C46" s="53">
        <v>2004</v>
      </c>
      <c r="D46" s="25">
        <v>1994.9370693106298</v>
      </c>
      <c r="E46" s="24">
        <v>29787</v>
      </c>
      <c r="F46" s="20"/>
      <c r="G46" s="20"/>
      <c r="H46" s="14"/>
      <c r="I46" s="14"/>
    </row>
    <row r="47" spans="1:64" ht="23.25">
      <c r="A47" s="20"/>
      <c r="B47" s="20"/>
      <c r="C47" s="53">
        <v>2005</v>
      </c>
      <c r="D47" s="25">
        <v>2069.9999265062493</v>
      </c>
      <c r="E47" s="24">
        <v>30348</v>
      </c>
      <c r="F47" s="20"/>
      <c r="G47" s="20"/>
      <c r="H47" s="14"/>
      <c r="I47" s="14"/>
    </row>
    <row r="48" spans="1:64" ht="23.25">
      <c r="A48" s="20"/>
      <c r="B48" s="20"/>
      <c r="C48" s="53">
        <v>2006</v>
      </c>
      <c r="D48" s="25">
        <v>2172.3908935326526</v>
      </c>
      <c r="E48" s="24">
        <v>30792</v>
      </c>
      <c r="F48" s="20"/>
      <c r="G48" s="20"/>
      <c r="H48" s="14"/>
      <c r="I48" s="14"/>
    </row>
    <row r="49" spans="1:9" ht="23.25">
      <c r="A49" s="20"/>
      <c r="B49" s="20"/>
      <c r="C49" s="53">
        <v>2007</v>
      </c>
      <c r="D49" s="25">
        <v>2203.8670411013863</v>
      </c>
      <c r="E49" s="24">
        <v>31328</v>
      </c>
      <c r="F49" s="20"/>
      <c r="G49" s="20"/>
      <c r="H49" s="14"/>
      <c r="I49" s="14"/>
    </row>
    <row r="50" spans="1:9" ht="23.25">
      <c r="A50" s="20"/>
      <c r="B50" s="20"/>
      <c r="C50" s="53">
        <v>2008</v>
      </c>
      <c r="D50" s="25">
        <v>2276.6404420304161</v>
      </c>
      <c r="E50" s="24">
        <v>31025</v>
      </c>
      <c r="F50" s="20"/>
      <c r="G50" s="20"/>
      <c r="H50" s="14"/>
      <c r="I50" s="14"/>
    </row>
    <row r="51" spans="1:9" ht="23.25">
      <c r="A51" s="20"/>
      <c r="B51" s="20"/>
      <c r="C51" s="53">
        <v>2009</v>
      </c>
      <c r="D51" s="25">
        <v>2397.892713036355</v>
      </c>
      <c r="E51" s="24">
        <v>29417</v>
      </c>
      <c r="F51" s="20"/>
      <c r="G51" s="20"/>
      <c r="H51" s="14"/>
      <c r="I51" s="14"/>
    </row>
    <row r="52" spans="1:9" ht="23.25">
      <c r="A52" s="20"/>
      <c r="B52" s="20"/>
      <c r="C52" s="53">
        <v>2010</v>
      </c>
      <c r="D52" s="25">
        <v>2404.0068977604983</v>
      </c>
      <c r="E52" s="24">
        <v>29893</v>
      </c>
      <c r="F52" s="20"/>
      <c r="G52" s="20"/>
      <c r="H52" s="14"/>
      <c r="I52" s="14"/>
    </row>
    <row r="53" spans="1:9" ht="23.25">
      <c r="A53" s="20"/>
      <c r="B53" s="20"/>
      <c r="C53" s="53">
        <v>2011</v>
      </c>
      <c r="D53" s="25">
        <v>2408.8198421113343</v>
      </c>
      <c r="E53" s="24">
        <v>29961</v>
      </c>
      <c r="F53" s="20"/>
      <c r="G53" s="20"/>
      <c r="H53" s="14"/>
      <c r="I53" s="14"/>
    </row>
    <row r="54" spans="1:9" ht="23.25">
      <c r="A54" s="20"/>
      <c r="B54" s="20"/>
      <c r="C54" s="53">
        <v>2012</v>
      </c>
      <c r="D54" s="25">
        <v>2423.2434281453575</v>
      </c>
      <c r="E54" s="24">
        <v>30195</v>
      </c>
      <c r="F54" s="20"/>
      <c r="G54" s="20"/>
      <c r="H54" s="14"/>
      <c r="I54" s="14"/>
    </row>
    <row r="55" spans="1:9" ht="23.25">
      <c r="A55" s="20"/>
      <c r="B55" s="20"/>
      <c r="C55" s="53">
        <v>2013</v>
      </c>
      <c r="D55" s="25">
        <v>2422.7742673428415</v>
      </c>
      <c r="E55" s="24">
        <v>30552</v>
      </c>
      <c r="F55" s="20"/>
      <c r="G55" s="20"/>
      <c r="H55" s="14"/>
      <c r="I55" s="14"/>
    </row>
    <row r="56" spans="1:9" ht="23.25">
      <c r="A56" s="20"/>
      <c r="B56" s="20"/>
      <c r="C56" s="53">
        <v>2014</v>
      </c>
      <c r="D56" s="25">
        <v>2474.0670667896861</v>
      </c>
      <c r="E56" s="24">
        <v>31290</v>
      </c>
      <c r="F56" s="20"/>
      <c r="G56" s="20"/>
      <c r="H56" s="14"/>
      <c r="I56" s="14"/>
    </row>
    <row r="57" spans="1:9" ht="23.25">
      <c r="A57" s="20"/>
      <c r="B57" s="20"/>
      <c r="C57" s="53">
        <v>2015</v>
      </c>
      <c r="D57" s="25">
        <v>2496.1569657502687</v>
      </c>
      <c r="E57" s="24">
        <v>31786</v>
      </c>
      <c r="F57" s="20"/>
      <c r="G57" s="20"/>
      <c r="H57" s="14"/>
      <c r="I57" s="14"/>
    </row>
    <row r="58" spans="1:9" ht="23.25">
      <c r="A58" s="20"/>
      <c r="B58" s="20"/>
      <c r="C58" s="53">
        <v>2016</v>
      </c>
      <c r="D58" s="25">
        <v>2529.4549197920423</v>
      </c>
      <c r="E58" s="24">
        <v>32208</v>
      </c>
      <c r="F58" s="20"/>
      <c r="G58" s="20"/>
      <c r="H58" s="14"/>
      <c r="I58" s="14"/>
    </row>
    <row r="59" spans="1:9" ht="23.25">
      <c r="A59" s="20"/>
      <c r="B59" s="20"/>
      <c r="C59" s="53">
        <v>2017</v>
      </c>
      <c r="D59" s="25">
        <v>2521.515572333215</v>
      </c>
      <c r="E59" s="24">
        <v>32799</v>
      </c>
      <c r="F59" s="20"/>
      <c r="G59" s="20"/>
      <c r="H59" s="14"/>
      <c r="I59" s="14"/>
    </row>
    <row r="60" spans="1:9" ht="23.25">
      <c r="A60" s="20"/>
      <c r="B60" s="20"/>
      <c r="C60" s="53">
        <v>2018</v>
      </c>
      <c r="D60" s="20">
        <v>2556.903974375185</v>
      </c>
      <c r="E60" s="24">
        <v>33160</v>
      </c>
      <c r="F60" s="20"/>
      <c r="G60" s="20"/>
      <c r="H60" s="14"/>
      <c r="I60" s="14"/>
    </row>
    <row r="61" spans="1:9" ht="23.25">
      <c r="A61" s="20"/>
      <c r="B61" s="20"/>
      <c r="C61" s="53">
        <v>2019</v>
      </c>
      <c r="D61" s="25">
        <v>2645.6952410893932</v>
      </c>
      <c r="E61" s="24">
        <v>33510</v>
      </c>
      <c r="F61" s="20"/>
      <c r="G61" s="20"/>
    </row>
    <row r="62" spans="1:9" ht="23.25">
      <c r="A62" s="20"/>
      <c r="B62" s="20"/>
      <c r="C62" s="53">
        <v>2020</v>
      </c>
      <c r="D62" s="20">
        <v>3026.8678026564899</v>
      </c>
      <c r="E62" s="24">
        <v>29687</v>
      </c>
      <c r="F62" s="20"/>
      <c r="G62" s="20"/>
    </row>
    <row r="63" spans="1:9" ht="23.25">
      <c r="A63" s="20"/>
      <c r="B63" s="20"/>
      <c r="C63" s="52">
        <v>2021</v>
      </c>
      <c r="D63" s="20">
        <v>3246.5592989617503</v>
      </c>
      <c r="E63" s="24">
        <v>31793</v>
      </c>
      <c r="F63" s="20"/>
      <c r="G63" s="20"/>
      <c r="H63" s="15"/>
    </row>
    <row r="64" spans="1:9" ht="23.25">
      <c r="A64" s="20"/>
      <c r="B64" s="20"/>
      <c r="C64" s="20"/>
      <c r="D64" s="20"/>
      <c r="E64" s="20"/>
      <c r="F64" s="20"/>
      <c r="G64" s="20"/>
      <c r="H64" s="17"/>
    </row>
    <row r="65" spans="1:8" ht="23.25">
      <c r="A65" s="20"/>
      <c r="B65" s="20"/>
      <c r="C65" s="20"/>
      <c r="D65" s="20"/>
      <c r="E65" s="20"/>
      <c r="F65" s="20"/>
      <c r="G65" s="20"/>
      <c r="H65" s="17"/>
    </row>
    <row r="66" spans="1:8" ht="23.25">
      <c r="A66" s="20"/>
      <c r="B66" s="20"/>
      <c r="C66" s="20" t="s">
        <v>54</v>
      </c>
      <c r="D66" s="20"/>
      <c r="E66" s="20"/>
      <c r="F66" s="20"/>
      <c r="G66" s="20"/>
      <c r="H66" s="17"/>
    </row>
    <row r="67" spans="1:8" ht="23.25">
      <c r="A67" s="20"/>
      <c r="B67" s="20"/>
      <c r="C67" s="20"/>
      <c r="D67" s="23" t="s">
        <v>55</v>
      </c>
      <c r="E67" s="20" t="s">
        <v>46</v>
      </c>
      <c r="F67" s="20"/>
      <c r="G67" s="20"/>
    </row>
    <row r="68" spans="1:8" ht="23.25">
      <c r="A68" s="20"/>
      <c r="B68" s="20"/>
      <c r="C68" s="23">
        <v>1998</v>
      </c>
      <c r="D68" s="23">
        <v>3175.7215000000001</v>
      </c>
      <c r="E68" s="24">
        <v>25955</v>
      </c>
      <c r="F68" s="20" t="s">
        <v>47</v>
      </c>
      <c r="G68" s="32">
        <f>CORREL(D68:D91,E68:E91)</f>
        <v>0.73671864258441677</v>
      </c>
    </row>
    <row r="69" spans="1:8" ht="23.25">
      <c r="A69" s="20"/>
      <c r="B69" s="20"/>
      <c r="C69" s="23">
        <v>1999</v>
      </c>
      <c r="D69" s="23">
        <v>3360.3479000000002</v>
      </c>
      <c r="E69" s="24">
        <v>26642</v>
      </c>
      <c r="F69" s="20" t="s">
        <v>48</v>
      </c>
      <c r="G69" s="33">
        <f>SLOPE(E68:E91,D68:D91)</f>
        <v>3.0311139164534104</v>
      </c>
    </row>
    <row r="70" spans="1:8" ht="23.25">
      <c r="A70" s="20"/>
      <c r="B70" s="20"/>
      <c r="C70" s="23">
        <v>2000</v>
      </c>
      <c r="D70" s="23">
        <v>3430.3510999999999</v>
      </c>
      <c r="E70" s="24">
        <v>27637</v>
      </c>
      <c r="F70" s="20" t="s">
        <v>49</v>
      </c>
      <c r="G70" s="28">
        <f>INTERCEPT(E68:E91,D68:D91)</f>
        <v>17591.764376181985</v>
      </c>
    </row>
    <row r="71" spans="1:8" ht="23.25">
      <c r="A71" s="20"/>
      <c r="B71" s="20"/>
      <c r="C71" s="23">
        <v>2001</v>
      </c>
      <c r="D71" s="23">
        <v>3579.5848999999998</v>
      </c>
      <c r="E71" s="24">
        <v>28125</v>
      </c>
      <c r="F71" s="20"/>
      <c r="G71" s="20"/>
      <c r="H71" s="17"/>
    </row>
    <row r="72" spans="1:8" ht="23.25">
      <c r="A72" s="20"/>
      <c r="B72" s="20"/>
      <c r="C72" s="23">
        <v>2002</v>
      </c>
      <c r="D72" s="23">
        <v>3690.6833000000001</v>
      </c>
      <c r="E72" s="24">
        <v>28501</v>
      </c>
      <c r="F72" s="20"/>
      <c r="G72" s="20"/>
      <c r="H72" s="17"/>
    </row>
    <row r="73" spans="1:8" ht="23.25">
      <c r="A73" s="20"/>
      <c r="B73" s="20"/>
      <c r="C73" s="23">
        <v>2003</v>
      </c>
      <c r="D73" s="23">
        <v>3836.5637000000002</v>
      </c>
      <c r="E73" s="24">
        <v>29258</v>
      </c>
      <c r="F73" s="20"/>
      <c r="G73" s="20"/>
      <c r="H73" s="17"/>
    </row>
    <row r="74" spans="1:8" ht="23.25">
      <c r="A74" s="20"/>
      <c r="B74" s="20"/>
      <c r="C74" s="23">
        <v>2004</v>
      </c>
      <c r="D74" s="23">
        <v>3908.2307999999998</v>
      </c>
      <c r="E74" s="24">
        <v>29787</v>
      </c>
      <c r="F74" s="20"/>
      <c r="G74" s="20"/>
      <c r="H74" s="17"/>
    </row>
    <row r="75" spans="1:8" ht="23.25">
      <c r="A75" s="20"/>
      <c r="B75" s="20"/>
      <c r="C75" s="23">
        <v>2005</v>
      </c>
      <c r="D75" s="23">
        <v>3926.2878000000001</v>
      </c>
      <c r="E75" s="24">
        <v>30348</v>
      </c>
      <c r="F75" s="20"/>
      <c r="G75" s="20"/>
      <c r="H75" s="17"/>
    </row>
    <row r="76" spans="1:8" ht="23.25">
      <c r="A76" s="20"/>
      <c r="B76" s="20"/>
      <c r="C76" s="23">
        <v>2006</v>
      </c>
      <c r="D76" s="23">
        <v>3919.3056999999999</v>
      </c>
      <c r="E76" s="24">
        <v>30792</v>
      </c>
      <c r="F76" s="20"/>
      <c r="G76" s="20"/>
      <c r="H76" s="17"/>
    </row>
    <row r="77" spans="1:8" ht="23.25">
      <c r="A77" s="20"/>
      <c r="B77" s="20"/>
      <c r="C77" s="23">
        <v>2007</v>
      </c>
      <c r="D77" s="23">
        <v>4029.7395000000001</v>
      </c>
      <c r="E77" s="24">
        <v>31328</v>
      </c>
      <c r="F77" s="20"/>
      <c r="G77" s="20"/>
      <c r="H77" s="17"/>
    </row>
    <row r="78" spans="1:8" ht="23.25">
      <c r="A78" s="20"/>
      <c r="B78" s="20"/>
      <c r="C78" s="23">
        <v>2008</v>
      </c>
      <c r="D78" s="23">
        <v>4186.0901000000003</v>
      </c>
      <c r="E78" s="24">
        <v>31025</v>
      </c>
      <c r="F78" s="20"/>
      <c r="G78" s="20"/>
      <c r="H78" s="17"/>
    </row>
    <row r="79" spans="1:8" ht="23.25">
      <c r="A79" s="20"/>
      <c r="B79" s="20"/>
      <c r="C79" s="23">
        <v>2009</v>
      </c>
      <c r="D79" s="23">
        <v>4487.5964999999997</v>
      </c>
      <c r="E79" s="24">
        <v>29417</v>
      </c>
      <c r="F79" s="20"/>
      <c r="G79" s="20"/>
      <c r="H79" s="17"/>
    </row>
    <row r="80" spans="1:8" ht="23.25">
      <c r="A80" s="20"/>
      <c r="B80" s="20"/>
      <c r="C80" s="23">
        <v>2010</v>
      </c>
      <c r="D80" s="23">
        <v>4523.6179000000002</v>
      </c>
      <c r="E80" s="24">
        <v>29893</v>
      </c>
      <c r="F80" s="20"/>
      <c r="G80" s="20"/>
      <c r="H80" s="17"/>
    </row>
    <row r="81" spans="1:66" ht="23.25">
      <c r="A81" s="20"/>
      <c r="B81" s="20"/>
      <c r="C81" s="23">
        <v>2011</v>
      </c>
      <c r="D81" s="23">
        <v>4696.2080999999998</v>
      </c>
      <c r="E81" s="24">
        <v>29961</v>
      </c>
      <c r="F81" s="20"/>
      <c r="G81" s="20"/>
      <c r="H81" s="17"/>
    </row>
    <row r="82" spans="1:66" ht="23.25">
      <c r="A82" s="20"/>
      <c r="B82" s="20"/>
      <c r="C82" s="23">
        <v>2012</v>
      </c>
      <c r="D82" s="23">
        <v>4734.3222999999998</v>
      </c>
      <c r="E82" s="24">
        <v>30195</v>
      </c>
      <c r="F82" s="20"/>
      <c r="G82" s="20"/>
      <c r="H82" s="17"/>
    </row>
    <row r="83" spans="1:66" ht="23.25">
      <c r="A83" s="20"/>
      <c r="B83" s="20"/>
      <c r="C83" s="23">
        <v>2013</v>
      </c>
      <c r="D83" s="23">
        <v>4612.6943000000001</v>
      </c>
      <c r="E83" s="24">
        <v>30552</v>
      </c>
      <c r="F83" s="20"/>
      <c r="G83" s="20"/>
      <c r="H83" s="17"/>
    </row>
    <row r="84" spans="1:66" ht="23.25">
      <c r="A84" s="20"/>
      <c r="B84" s="20"/>
      <c r="C84" s="23">
        <v>2014</v>
      </c>
      <c r="D84" s="23">
        <v>4648.8370999999997</v>
      </c>
      <c r="E84" s="24">
        <v>31290</v>
      </c>
      <c r="F84" s="20"/>
      <c r="G84" s="20"/>
      <c r="H84" s="17"/>
    </row>
    <row r="85" spans="1:66" ht="23.25">
      <c r="A85" s="20"/>
      <c r="B85" s="20"/>
      <c r="C85" s="23">
        <v>2015</v>
      </c>
      <c r="D85" s="23">
        <v>4650.5913</v>
      </c>
      <c r="E85" s="24">
        <v>31786</v>
      </c>
      <c r="F85" s="20"/>
      <c r="G85" s="20"/>
      <c r="H85" s="17"/>
    </row>
    <row r="86" spans="1:66" ht="23.25">
      <c r="A86" s="20"/>
      <c r="B86" s="20"/>
      <c r="C86" s="23">
        <v>2016</v>
      </c>
      <c r="D86" s="23">
        <v>4519.5519999999997</v>
      </c>
      <c r="E86" s="24">
        <v>32208</v>
      </c>
      <c r="F86" s="20"/>
      <c r="G86" s="20"/>
      <c r="H86" s="17"/>
    </row>
    <row r="87" spans="1:66" ht="23.25">
      <c r="A87" s="20"/>
      <c r="B87" s="20"/>
      <c r="C87" s="23">
        <v>2017</v>
      </c>
      <c r="D87" s="23">
        <v>4473.0330999999996</v>
      </c>
      <c r="E87" s="24">
        <v>32799</v>
      </c>
      <c r="F87" s="20"/>
      <c r="G87" s="20"/>
      <c r="H87" s="17"/>
    </row>
    <row r="88" spans="1:66" ht="23.25">
      <c r="A88" s="20"/>
      <c r="B88" s="20"/>
      <c r="C88" s="23">
        <v>2018</v>
      </c>
      <c r="D88" s="23">
        <v>4459.9582</v>
      </c>
      <c r="E88" s="24">
        <v>33160</v>
      </c>
      <c r="F88" s="20"/>
      <c r="G88" s="20"/>
      <c r="H88" s="17"/>
    </row>
    <row r="89" spans="1:66" ht="23.25">
      <c r="A89" s="20"/>
      <c r="B89" s="20"/>
      <c r="C89" s="23">
        <v>2019</v>
      </c>
      <c r="D89" s="23">
        <v>4352.0048999999999</v>
      </c>
      <c r="E89" s="24">
        <v>33510</v>
      </c>
      <c r="F89" s="20"/>
      <c r="G89" s="20"/>
      <c r="H89" s="17"/>
    </row>
    <row r="90" spans="1:66" ht="23.25">
      <c r="A90" s="20"/>
      <c r="B90" s="20"/>
      <c r="C90" s="23">
        <v>2020</v>
      </c>
      <c r="D90" s="23">
        <v>4452.8257000000003</v>
      </c>
      <c r="E90" s="24">
        <v>29687</v>
      </c>
      <c r="F90" s="20"/>
      <c r="G90" s="20"/>
      <c r="H90" s="17"/>
    </row>
    <row r="91" spans="1:66" ht="23.25">
      <c r="A91" s="20"/>
      <c r="B91" s="20"/>
      <c r="C91" s="23">
        <v>2021</v>
      </c>
      <c r="D91" s="23">
        <v>4456.4596000000001</v>
      </c>
      <c r="E91" s="24">
        <v>31793</v>
      </c>
      <c r="F91" s="20"/>
      <c r="G91" s="20"/>
      <c r="H91" s="17"/>
    </row>
    <row r="92" spans="1:66" ht="23.25">
      <c r="A92" s="25"/>
      <c r="B92" s="25"/>
      <c r="C92" s="25"/>
      <c r="D92" s="25"/>
      <c r="E92" s="25"/>
      <c r="F92" s="25"/>
      <c r="G92" s="25"/>
      <c r="H92" s="18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</row>
    <row r="93" spans="1:66" ht="18.75">
      <c r="A93" s="15"/>
      <c r="B93" s="17"/>
      <c r="C93" s="17"/>
      <c r="D93" s="17"/>
      <c r="E93" s="17"/>
      <c r="F93" s="17"/>
      <c r="G93" s="17"/>
      <c r="H93" s="17"/>
    </row>
    <row r="94" spans="1:66" ht="18.75">
      <c r="A94" s="15"/>
      <c r="B94" s="17"/>
      <c r="C94" s="17"/>
      <c r="D94" s="17"/>
      <c r="E94" s="18"/>
      <c r="F94" s="18"/>
      <c r="G94" s="18"/>
      <c r="H94" s="1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66" ht="18.75">
      <c r="A95" s="15"/>
      <c r="B95" s="17"/>
      <c r="C95" s="17"/>
      <c r="D95" s="17"/>
      <c r="E95" s="17"/>
      <c r="F95" s="17"/>
      <c r="G95" s="17"/>
      <c r="H95" s="17"/>
    </row>
    <row r="96" spans="1:66" ht="18.75">
      <c r="A96" s="15"/>
      <c r="B96" s="17"/>
      <c r="C96" s="17"/>
      <c r="D96" s="17"/>
      <c r="E96" s="17"/>
      <c r="F96" s="17"/>
      <c r="G96" s="17"/>
      <c r="H96" s="17"/>
    </row>
    <row r="97" spans="1:8" ht="18.75">
      <c r="A97" s="15"/>
      <c r="B97" s="17"/>
      <c r="C97" s="17"/>
      <c r="D97" s="17"/>
      <c r="E97" s="17"/>
      <c r="F97" s="17"/>
      <c r="G97" s="17"/>
      <c r="H97" s="17"/>
    </row>
    <row r="98" spans="1:8" ht="18.75">
      <c r="A98" s="15"/>
      <c r="B98" s="17"/>
      <c r="C98" s="17"/>
      <c r="D98" s="17"/>
      <c r="E98" s="17"/>
      <c r="F98" s="17"/>
      <c r="G98" s="17"/>
      <c r="H98" s="17"/>
    </row>
    <row r="99" spans="1:8" ht="18.75">
      <c r="A99" s="15"/>
      <c r="B99" s="17"/>
      <c r="C99" s="17"/>
      <c r="D99" s="17"/>
      <c r="E99" s="17"/>
      <c r="F99" s="17"/>
      <c r="G99" s="17"/>
      <c r="H99" s="17"/>
    </row>
    <row r="100" spans="1:8" ht="18.75">
      <c r="A100" s="15"/>
      <c r="B100" s="17"/>
      <c r="C100" s="17"/>
      <c r="D100" s="17"/>
      <c r="E100" s="17"/>
      <c r="F100" s="17"/>
      <c r="G100" s="17"/>
      <c r="H100" s="17"/>
    </row>
    <row r="101" spans="1:8">
      <c r="A101" s="15"/>
      <c r="B101" s="15"/>
      <c r="C101" s="15"/>
      <c r="D101" s="15"/>
      <c r="E101" s="15"/>
      <c r="F101" s="15"/>
      <c r="G101" s="15"/>
      <c r="H101" s="15"/>
    </row>
    <row r="102" spans="1:8">
      <c r="A102" s="15"/>
      <c r="B102" s="15"/>
      <c r="C102" s="15"/>
      <c r="D102" s="15"/>
      <c r="E102" s="15"/>
      <c r="F102" s="15"/>
      <c r="G102" s="15"/>
      <c r="H102" s="15"/>
    </row>
    <row r="103" spans="1:8">
      <c r="A103" s="15"/>
      <c r="B103" s="15"/>
      <c r="C103" s="15"/>
      <c r="D103" s="15"/>
      <c r="E103" s="15"/>
      <c r="F103" s="15"/>
      <c r="G103" s="15"/>
      <c r="H103" s="15"/>
    </row>
    <row r="104" spans="1:8">
      <c r="A104" s="15"/>
      <c r="B104" s="15"/>
      <c r="C104" s="15"/>
      <c r="D104" s="15"/>
      <c r="E104" s="15"/>
      <c r="F104" s="15"/>
      <c r="G104" s="15"/>
      <c r="H104" s="15"/>
    </row>
    <row r="105" spans="1:8">
      <c r="A105" s="15"/>
      <c r="B105" s="15"/>
      <c r="C105" s="15"/>
      <c r="D105" s="15"/>
      <c r="E105" s="15"/>
      <c r="F105" s="15"/>
      <c r="G105" s="15"/>
      <c r="H105" s="15"/>
    </row>
    <row r="106" spans="1:8">
      <c r="A106" s="15"/>
      <c r="B106" s="15"/>
      <c r="C106" s="15"/>
      <c r="D106" s="15"/>
      <c r="E106" s="15"/>
      <c r="F106" s="15"/>
      <c r="G106" s="15"/>
      <c r="H106" s="15"/>
    </row>
    <row r="107" spans="1:8">
      <c r="A107" s="15"/>
      <c r="B107" s="15"/>
      <c r="C107" s="15"/>
      <c r="D107" s="15"/>
      <c r="E107" s="15"/>
      <c r="F107" s="15"/>
      <c r="G107" s="15"/>
      <c r="H107" s="15"/>
    </row>
    <row r="108" spans="1:8">
      <c r="A108" s="15"/>
      <c r="B108" s="15"/>
      <c r="C108" s="15"/>
      <c r="D108" s="15"/>
      <c r="E108" s="15"/>
      <c r="F108" s="15"/>
      <c r="G108" s="15"/>
      <c r="H108" s="15"/>
    </row>
    <row r="110" spans="1:8" ht="26.25">
      <c r="C110" s="54" t="s">
        <v>56</v>
      </c>
    </row>
  </sheetData>
  <hyperlinks>
    <hyperlink ref="C37" r:id="rId1" display="Healthcare expenditure vs. GDP, 2019" xr:uid="{3D8BC441-A808-446F-9A06-2CA7D6DE142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Abbas, Hasan (UG - Economics)</cp:lastModifiedBy>
  <cp:revision/>
  <dcterms:created xsi:type="dcterms:W3CDTF">2022-12-23T14:26:46Z</dcterms:created>
  <dcterms:modified xsi:type="dcterms:W3CDTF">2023-01-04T01:31:39Z</dcterms:modified>
  <cp:category/>
  <cp:contentStatus/>
</cp:coreProperties>
</file>