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https://d.docs.live.net/b442a04ce2abcba4/Documents/Desktop/"/>
    </mc:Choice>
  </mc:AlternateContent>
  <xr:revisionPtr revIDLastSave="0" documentId="8_{799DD907-3A8E-4970-AFF5-CDB8DECADA00}" xr6:coauthVersionLast="47" xr6:coauthVersionMax="47" xr10:uidLastSave="{00000000-0000-0000-0000-000000000000}"/>
  <bookViews>
    <workbookView xWindow="-110" yWindow="-110" windowWidth="19420" windowHeight="11020" activeTab="10" xr2:uid="{26D4546B-D2A1-4444-8EAF-A6228F96F0C1}"/>
  </bookViews>
  <sheets>
    <sheet name="Data" sheetId="24" r:id="rId1"/>
    <sheet name="1" sheetId="3" r:id="rId2"/>
    <sheet name="2" sheetId="4" r:id="rId3"/>
    <sheet name="3" sheetId="5" r:id="rId4"/>
    <sheet name="4" sheetId="7" r:id="rId5"/>
    <sheet name="5" sheetId="12" r:id="rId6"/>
    <sheet name="6" sheetId="14" r:id="rId7"/>
    <sheet name="7" sheetId="15" r:id="rId8"/>
    <sheet name="8" sheetId="18" r:id="rId9"/>
    <sheet name="9" sheetId="19" r:id="rId10"/>
    <sheet name="10" sheetId="23" r:id="rId11"/>
  </sheets>
  <definedNames>
    <definedName name="_xlnm._FilterDatabase" localSheetId="3" hidden="1">'3'!$B$3:$D$3</definedName>
    <definedName name="_xlnm._FilterDatabase" localSheetId="9" hidden="1">'9'!$F$9:$F$18</definedName>
    <definedName name="_xlchart.v1.0" hidden="1">'6'!$Q$4:$Q$303</definedName>
    <definedName name="_xlchart.v1.1" hidden="1">'6'!$O$4:$O$303</definedName>
    <definedName name="_xlchart.v1.2" hidden="1">'6'!$Q$4:$Q$303</definedName>
    <definedName name="_xlcn.WorksheetConnection_beginnerDAcourseblank.xlsxdata1" hidden="1">data[]</definedName>
    <definedName name="Slicer_Geography">#N/A</definedName>
    <definedName name="Slicer_Geography1">#N/A</definedName>
  </definedNames>
  <calcPr calcId="191029"/>
  <pivotCaches>
    <pivotCache cacheId="6" r:id="rId12"/>
    <pivotCache cacheId="7" r:id="rId13"/>
    <pivotCache cacheId="8" r:id="rId14"/>
    <pivotCache cacheId="9" r:id="rId15"/>
  </pivotCaches>
  <extLst>
    <ext xmlns:x14="http://schemas.microsoft.com/office/spreadsheetml/2009/9/main" uri="{876F7934-8845-4945-9796-88D515C7AA90}">
      <x14:pivotCaches>
        <pivotCache cacheId="10"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06" i="24" l="1"/>
  <c r="H306" i="24" s="1"/>
  <c r="G305" i="24"/>
  <c r="H305" i="24" s="1"/>
  <c r="G304" i="24"/>
  <c r="H304" i="24" s="1"/>
  <c r="G303" i="24"/>
  <c r="H303" i="24" s="1"/>
  <c r="G302" i="24"/>
  <c r="H302" i="24" s="1"/>
  <c r="G301" i="24"/>
  <c r="H301" i="24" s="1"/>
  <c r="G300" i="24"/>
  <c r="H300" i="24" s="1"/>
  <c r="G299" i="24"/>
  <c r="H299" i="24" s="1"/>
  <c r="G298" i="24"/>
  <c r="H298" i="24" s="1"/>
  <c r="G297" i="24"/>
  <c r="H297" i="24" s="1"/>
  <c r="G296" i="24"/>
  <c r="H296" i="24" s="1"/>
  <c r="G295" i="24"/>
  <c r="H295" i="24" s="1"/>
  <c r="G294" i="24"/>
  <c r="H294" i="24" s="1"/>
  <c r="G293" i="24"/>
  <c r="H293" i="24" s="1"/>
  <c r="G292" i="24"/>
  <c r="H292" i="24" s="1"/>
  <c r="G291" i="24"/>
  <c r="H291" i="24" s="1"/>
  <c r="G290" i="24"/>
  <c r="H290" i="24" s="1"/>
  <c r="G289" i="24"/>
  <c r="H289" i="24" s="1"/>
  <c r="G288" i="24"/>
  <c r="H288" i="24" s="1"/>
  <c r="G287" i="24"/>
  <c r="H287" i="24" s="1"/>
  <c r="G286" i="24"/>
  <c r="H286" i="24" s="1"/>
  <c r="G285" i="24"/>
  <c r="H285" i="24" s="1"/>
  <c r="G284" i="24"/>
  <c r="H284" i="24" s="1"/>
  <c r="G283" i="24"/>
  <c r="H283" i="24" s="1"/>
  <c r="G282" i="24"/>
  <c r="H282" i="24" s="1"/>
  <c r="G281" i="24"/>
  <c r="H281" i="24" s="1"/>
  <c r="G280" i="24"/>
  <c r="H280" i="24" s="1"/>
  <c r="G279" i="24"/>
  <c r="H279" i="24" s="1"/>
  <c r="G278" i="24"/>
  <c r="H278" i="24" s="1"/>
  <c r="G277" i="24"/>
  <c r="H277" i="24" s="1"/>
  <c r="G276" i="24"/>
  <c r="H276" i="24" s="1"/>
  <c r="G275" i="24"/>
  <c r="H275" i="24" s="1"/>
  <c r="G274" i="24"/>
  <c r="H274" i="24" s="1"/>
  <c r="G273" i="24"/>
  <c r="H273" i="24" s="1"/>
  <c r="G272" i="24"/>
  <c r="H272" i="24" s="1"/>
  <c r="G271" i="24"/>
  <c r="H271" i="24" s="1"/>
  <c r="G270" i="24"/>
  <c r="H270" i="24" s="1"/>
  <c r="G269" i="24"/>
  <c r="H269" i="24" s="1"/>
  <c r="G268" i="24"/>
  <c r="H268" i="24" s="1"/>
  <c r="G267" i="24"/>
  <c r="H267" i="24" s="1"/>
  <c r="G266" i="24"/>
  <c r="H266" i="24" s="1"/>
  <c r="G265" i="24"/>
  <c r="H265" i="24" s="1"/>
  <c r="G264" i="24"/>
  <c r="H264" i="24" s="1"/>
  <c r="G263" i="24"/>
  <c r="H263" i="24" s="1"/>
  <c r="G262" i="24"/>
  <c r="H262" i="24" s="1"/>
  <c r="G261" i="24"/>
  <c r="H261" i="24" s="1"/>
  <c r="G260" i="24"/>
  <c r="H260" i="24" s="1"/>
  <c r="G259" i="24"/>
  <c r="H259" i="24" s="1"/>
  <c r="G258" i="24"/>
  <c r="H258" i="24" s="1"/>
  <c r="G257" i="24"/>
  <c r="H257" i="24" s="1"/>
  <c r="G256" i="24"/>
  <c r="H256" i="24" s="1"/>
  <c r="G255" i="24"/>
  <c r="H255" i="24" s="1"/>
  <c r="G254" i="24"/>
  <c r="H254" i="24" s="1"/>
  <c r="G253" i="24"/>
  <c r="H253" i="24" s="1"/>
  <c r="G252" i="24"/>
  <c r="H252" i="24" s="1"/>
  <c r="G251" i="24"/>
  <c r="H251" i="24" s="1"/>
  <c r="G250" i="24"/>
  <c r="H250" i="24" s="1"/>
  <c r="G249" i="24"/>
  <c r="H249" i="24" s="1"/>
  <c r="G248" i="24"/>
  <c r="H248" i="24" s="1"/>
  <c r="G247" i="24"/>
  <c r="H247" i="24" s="1"/>
  <c r="G246" i="24"/>
  <c r="H246" i="24" s="1"/>
  <c r="G245" i="24"/>
  <c r="H245" i="24" s="1"/>
  <c r="G244" i="24"/>
  <c r="H244" i="24" s="1"/>
  <c r="G243" i="24"/>
  <c r="H243" i="24" s="1"/>
  <c r="G242" i="24"/>
  <c r="H242" i="24" s="1"/>
  <c r="G241" i="24"/>
  <c r="H241" i="24" s="1"/>
  <c r="G240" i="24"/>
  <c r="H240" i="24" s="1"/>
  <c r="G239" i="24"/>
  <c r="H239" i="24" s="1"/>
  <c r="G238" i="24"/>
  <c r="H238" i="24" s="1"/>
  <c r="G237" i="24"/>
  <c r="H237" i="24" s="1"/>
  <c r="G236" i="24"/>
  <c r="H236" i="24" s="1"/>
  <c r="G235" i="24"/>
  <c r="H235" i="24" s="1"/>
  <c r="G234" i="24"/>
  <c r="H234" i="24" s="1"/>
  <c r="G233" i="24"/>
  <c r="H233" i="24" s="1"/>
  <c r="G232" i="24"/>
  <c r="H232" i="24" s="1"/>
  <c r="G231" i="24"/>
  <c r="H231" i="24" s="1"/>
  <c r="G230" i="24"/>
  <c r="H230" i="24" s="1"/>
  <c r="G229" i="24"/>
  <c r="H229" i="24" s="1"/>
  <c r="G228" i="24"/>
  <c r="H228" i="24" s="1"/>
  <c r="G227" i="24"/>
  <c r="H227" i="24" s="1"/>
  <c r="G226" i="24"/>
  <c r="H226" i="24" s="1"/>
  <c r="G225" i="24"/>
  <c r="H225" i="24" s="1"/>
  <c r="G224" i="24"/>
  <c r="H224" i="24" s="1"/>
  <c r="G223" i="24"/>
  <c r="H223" i="24" s="1"/>
  <c r="G222" i="24"/>
  <c r="H222" i="24" s="1"/>
  <c r="G221" i="24"/>
  <c r="H221" i="24" s="1"/>
  <c r="G220" i="24"/>
  <c r="H220" i="24" s="1"/>
  <c r="G219" i="24"/>
  <c r="H219" i="24" s="1"/>
  <c r="G218" i="24"/>
  <c r="H218" i="24" s="1"/>
  <c r="G217" i="24"/>
  <c r="H217" i="24" s="1"/>
  <c r="G216" i="24"/>
  <c r="H216" i="24" s="1"/>
  <c r="G215" i="24"/>
  <c r="H215" i="24" s="1"/>
  <c r="G214" i="24"/>
  <c r="H214" i="24" s="1"/>
  <c r="G213" i="24"/>
  <c r="H213" i="24" s="1"/>
  <c r="G212" i="24"/>
  <c r="H212" i="24" s="1"/>
  <c r="G211" i="24"/>
  <c r="H211" i="24" s="1"/>
  <c r="G210" i="24"/>
  <c r="H210" i="24" s="1"/>
  <c r="G209" i="24"/>
  <c r="H209" i="24" s="1"/>
  <c r="G208" i="24"/>
  <c r="H208" i="24" s="1"/>
  <c r="G207" i="24"/>
  <c r="H207" i="24" s="1"/>
  <c r="G206" i="24"/>
  <c r="H206" i="24" s="1"/>
  <c r="G205" i="24"/>
  <c r="H205" i="24" s="1"/>
  <c r="G204" i="24"/>
  <c r="H204" i="24" s="1"/>
  <c r="G203" i="24"/>
  <c r="H203" i="24" s="1"/>
  <c r="G202" i="24"/>
  <c r="H202" i="24" s="1"/>
  <c r="G201" i="24"/>
  <c r="H201" i="24" s="1"/>
  <c r="G200" i="24"/>
  <c r="H200" i="24" s="1"/>
  <c r="G199" i="24"/>
  <c r="H199" i="24" s="1"/>
  <c r="G198" i="24"/>
  <c r="H198" i="24" s="1"/>
  <c r="G197" i="24"/>
  <c r="H197" i="24" s="1"/>
  <c r="G196" i="24"/>
  <c r="H196" i="24" s="1"/>
  <c r="G195" i="24"/>
  <c r="H195" i="24" s="1"/>
  <c r="G194" i="24"/>
  <c r="H194" i="24" s="1"/>
  <c r="G193" i="24"/>
  <c r="H193" i="24" s="1"/>
  <c r="G192" i="24"/>
  <c r="H192" i="24" s="1"/>
  <c r="G191" i="24"/>
  <c r="H191" i="24" s="1"/>
  <c r="G190" i="24"/>
  <c r="H190" i="24" s="1"/>
  <c r="G189" i="24"/>
  <c r="H189" i="24" s="1"/>
  <c r="G188" i="24"/>
  <c r="H188" i="24" s="1"/>
  <c r="G187" i="24"/>
  <c r="H187" i="24" s="1"/>
  <c r="G186" i="24"/>
  <c r="H186" i="24" s="1"/>
  <c r="G185" i="24"/>
  <c r="H185" i="24" s="1"/>
  <c r="G184" i="24"/>
  <c r="H184" i="24" s="1"/>
  <c r="G183" i="24"/>
  <c r="H183" i="24" s="1"/>
  <c r="G182" i="24"/>
  <c r="H182" i="24" s="1"/>
  <c r="G181" i="24"/>
  <c r="H181" i="24" s="1"/>
  <c r="G180" i="24"/>
  <c r="H180" i="24" s="1"/>
  <c r="G179" i="24"/>
  <c r="H179" i="24" s="1"/>
  <c r="G178" i="24"/>
  <c r="H178" i="24" s="1"/>
  <c r="G177" i="24"/>
  <c r="H177" i="24" s="1"/>
  <c r="G176" i="24"/>
  <c r="H176" i="24" s="1"/>
  <c r="G175" i="24"/>
  <c r="H175" i="24" s="1"/>
  <c r="G174" i="24"/>
  <c r="H174" i="24" s="1"/>
  <c r="G173" i="24"/>
  <c r="H173" i="24" s="1"/>
  <c r="G172" i="24"/>
  <c r="H172" i="24" s="1"/>
  <c r="G171" i="24"/>
  <c r="H171" i="24" s="1"/>
  <c r="G170" i="24"/>
  <c r="H170" i="24" s="1"/>
  <c r="G169" i="24"/>
  <c r="H169" i="24" s="1"/>
  <c r="G168" i="24"/>
  <c r="H168" i="24" s="1"/>
  <c r="G167" i="24"/>
  <c r="H167" i="24" s="1"/>
  <c r="G166" i="24"/>
  <c r="H166" i="24" s="1"/>
  <c r="G165" i="24"/>
  <c r="H165" i="24" s="1"/>
  <c r="G164" i="24"/>
  <c r="H164" i="24" s="1"/>
  <c r="G163" i="24"/>
  <c r="H163" i="24" s="1"/>
  <c r="G162" i="24"/>
  <c r="H162" i="24" s="1"/>
  <c r="G161" i="24"/>
  <c r="H161" i="24" s="1"/>
  <c r="G160" i="24"/>
  <c r="H160" i="24" s="1"/>
  <c r="G159" i="24"/>
  <c r="H159" i="24" s="1"/>
  <c r="G158" i="24"/>
  <c r="H158" i="24" s="1"/>
  <c r="G157" i="24"/>
  <c r="H157" i="24" s="1"/>
  <c r="G156" i="24"/>
  <c r="H156" i="24" s="1"/>
  <c r="G155" i="24"/>
  <c r="H155" i="24" s="1"/>
  <c r="G154" i="24"/>
  <c r="H154" i="24" s="1"/>
  <c r="G153" i="24"/>
  <c r="H153" i="24" s="1"/>
  <c r="G152" i="24"/>
  <c r="H152" i="24" s="1"/>
  <c r="G151" i="24"/>
  <c r="H151" i="24" s="1"/>
  <c r="G150" i="24"/>
  <c r="H150" i="24" s="1"/>
  <c r="G149" i="24"/>
  <c r="H149" i="24" s="1"/>
  <c r="G148" i="24"/>
  <c r="H148" i="24" s="1"/>
  <c r="G147" i="24"/>
  <c r="H147" i="24" s="1"/>
  <c r="G146" i="24"/>
  <c r="H146" i="24" s="1"/>
  <c r="G145" i="24"/>
  <c r="H145" i="24" s="1"/>
  <c r="G144" i="24"/>
  <c r="H144" i="24" s="1"/>
  <c r="G143" i="24"/>
  <c r="H143" i="24" s="1"/>
  <c r="G142" i="24"/>
  <c r="H142" i="24" s="1"/>
  <c r="G141" i="24"/>
  <c r="H141" i="24" s="1"/>
  <c r="G140" i="24"/>
  <c r="H140" i="24" s="1"/>
  <c r="G139" i="24"/>
  <c r="H139" i="24" s="1"/>
  <c r="G138" i="24"/>
  <c r="H138" i="24" s="1"/>
  <c r="G137" i="24"/>
  <c r="H137" i="24" s="1"/>
  <c r="G136" i="24"/>
  <c r="H136" i="24" s="1"/>
  <c r="G135" i="24"/>
  <c r="H135" i="24" s="1"/>
  <c r="G134" i="24"/>
  <c r="H134" i="24" s="1"/>
  <c r="G133" i="24"/>
  <c r="H133" i="24" s="1"/>
  <c r="G132" i="24"/>
  <c r="H132" i="24" s="1"/>
  <c r="G131" i="24"/>
  <c r="H131" i="24" s="1"/>
  <c r="G130" i="24"/>
  <c r="H130" i="24" s="1"/>
  <c r="G129" i="24"/>
  <c r="H129" i="24" s="1"/>
  <c r="G128" i="24"/>
  <c r="H128" i="24" s="1"/>
  <c r="G127" i="24"/>
  <c r="H127" i="24" s="1"/>
  <c r="G126" i="24"/>
  <c r="H126" i="24" s="1"/>
  <c r="G125" i="24"/>
  <c r="H125" i="24" s="1"/>
  <c r="G124" i="24"/>
  <c r="H124" i="24" s="1"/>
  <c r="G123" i="24"/>
  <c r="H123" i="24" s="1"/>
  <c r="G122" i="24"/>
  <c r="H122" i="24" s="1"/>
  <c r="G121" i="24"/>
  <c r="H121" i="24" s="1"/>
  <c r="G120" i="24"/>
  <c r="H120" i="24" s="1"/>
  <c r="G119" i="24"/>
  <c r="H119" i="24" s="1"/>
  <c r="G118" i="24"/>
  <c r="H118" i="24" s="1"/>
  <c r="G117" i="24"/>
  <c r="H117" i="24" s="1"/>
  <c r="G116" i="24"/>
  <c r="H116" i="24" s="1"/>
  <c r="G115" i="24"/>
  <c r="H115" i="24" s="1"/>
  <c r="G114" i="24"/>
  <c r="H114" i="24" s="1"/>
  <c r="G113" i="24"/>
  <c r="H113" i="24" s="1"/>
  <c r="G112" i="24"/>
  <c r="H112" i="24" s="1"/>
  <c r="G111" i="24"/>
  <c r="H111" i="24" s="1"/>
  <c r="G110" i="24"/>
  <c r="H110" i="24" s="1"/>
  <c r="G109" i="24"/>
  <c r="H109" i="24" s="1"/>
  <c r="G108" i="24"/>
  <c r="H108" i="24" s="1"/>
  <c r="G107" i="24"/>
  <c r="H107" i="24" s="1"/>
  <c r="G106" i="24"/>
  <c r="H106" i="24" s="1"/>
  <c r="G105" i="24"/>
  <c r="H105" i="24" s="1"/>
  <c r="G104" i="24"/>
  <c r="H104" i="24" s="1"/>
  <c r="G103" i="24"/>
  <c r="H103" i="24" s="1"/>
  <c r="G102" i="24"/>
  <c r="H102" i="24" s="1"/>
  <c r="G101" i="24"/>
  <c r="H101" i="24" s="1"/>
  <c r="G100" i="24"/>
  <c r="H100" i="24" s="1"/>
  <c r="G99" i="24"/>
  <c r="H99" i="24" s="1"/>
  <c r="G98" i="24"/>
  <c r="H98" i="24" s="1"/>
  <c r="G97" i="24"/>
  <c r="H97" i="24" s="1"/>
  <c r="G96" i="24"/>
  <c r="H96" i="24" s="1"/>
  <c r="G95" i="24"/>
  <c r="H95" i="24" s="1"/>
  <c r="G94" i="24"/>
  <c r="H94" i="24" s="1"/>
  <c r="G93" i="24"/>
  <c r="H93" i="24" s="1"/>
  <c r="G92" i="24"/>
  <c r="H92" i="24" s="1"/>
  <c r="G91" i="24"/>
  <c r="H91" i="24" s="1"/>
  <c r="G90" i="24"/>
  <c r="H90" i="24" s="1"/>
  <c r="G89" i="24"/>
  <c r="H89" i="24" s="1"/>
  <c r="G88" i="24"/>
  <c r="H88" i="24" s="1"/>
  <c r="G87" i="24"/>
  <c r="H87" i="24" s="1"/>
  <c r="G86" i="24"/>
  <c r="H86" i="24" s="1"/>
  <c r="G85" i="24"/>
  <c r="H85" i="24" s="1"/>
  <c r="G84" i="24"/>
  <c r="H84" i="24" s="1"/>
  <c r="G83" i="24"/>
  <c r="H83" i="24" s="1"/>
  <c r="G82" i="24"/>
  <c r="H82" i="24" s="1"/>
  <c r="G81" i="24"/>
  <c r="H81" i="24" s="1"/>
  <c r="G80" i="24"/>
  <c r="H80" i="24" s="1"/>
  <c r="G79" i="24"/>
  <c r="H79" i="24" s="1"/>
  <c r="G78" i="24"/>
  <c r="H78" i="24" s="1"/>
  <c r="G77" i="24"/>
  <c r="H77" i="24" s="1"/>
  <c r="G76" i="24"/>
  <c r="H76" i="24" s="1"/>
  <c r="G75" i="24"/>
  <c r="H75" i="24" s="1"/>
  <c r="G74" i="24"/>
  <c r="H74" i="24" s="1"/>
  <c r="G73" i="24"/>
  <c r="H73" i="24" s="1"/>
  <c r="G72" i="24"/>
  <c r="H72" i="24" s="1"/>
  <c r="G71" i="24"/>
  <c r="H71" i="24" s="1"/>
  <c r="G70" i="24"/>
  <c r="H70" i="24" s="1"/>
  <c r="G69" i="24"/>
  <c r="H69" i="24" s="1"/>
  <c r="G68" i="24"/>
  <c r="H68" i="24" s="1"/>
  <c r="G67" i="24"/>
  <c r="H67" i="24" s="1"/>
  <c r="G66" i="24"/>
  <c r="H66" i="24" s="1"/>
  <c r="G65" i="24"/>
  <c r="H65" i="24" s="1"/>
  <c r="G64" i="24"/>
  <c r="H64" i="24" s="1"/>
  <c r="G63" i="24"/>
  <c r="H63" i="24" s="1"/>
  <c r="G62" i="24"/>
  <c r="H62" i="24" s="1"/>
  <c r="G61" i="24"/>
  <c r="H61" i="24" s="1"/>
  <c r="G60" i="24"/>
  <c r="H60" i="24" s="1"/>
  <c r="G59" i="24"/>
  <c r="H59" i="24" s="1"/>
  <c r="G58" i="24"/>
  <c r="H58" i="24" s="1"/>
  <c r="G57" i="24"/>
  <c r="H57" i="24" s="1"/>
  <c r="G56" i="24"/>
  <c r="H56" i="24" s="1"/>
  <c r="G55" i="24"/>
  <c r="H55" i="24" s="1"/>
  <c r="G54" i="24"/>
  <c r="H54" i="24" s="1"/>
  <c r="G53" i="24"/>
  <c r="H53" i="24" s="1"/>
  <c r="G52" i="24"/>
  <c r="H52" i="24" s="1"/>
  <c r="G51" i="24"/>
  <c r="H51" i="24" s="1"/>
  <c r="G50" i="24"/>
  <c r="H50" i="24" s="1"/>
  <c r="G49" i="24"/>
  <c r="H49" i="24" s="1"/>
  <c r="G48" i="24"/>
  <c r="H48" i="24" s="1"/>
  <c r="G47" i="24"/>
  <c r="H47" i="24" s="1"/>
  <c r="G46" i="24"/>
  <c r="H46" i="24" s="1"/>
  <c r="G45" i="24"/>
  <c r="H45" i="24" s="1"/>
  <c r="G44" i="24"/>
  <c r="H44" i="24" s="1"/>
  <c r="G43" i="24"/>
  <c r="H43" i="24" s="1"/>
  <c r="G42" i="24"/>
  <c r="H42" i="24" s="1"/>
  <c r="G41" i="24"/>
  <c r="H41" i="24" s="1"/>
  <c r="G40" i="24"/>
  <c r="H40" i="24" s="1"/>
  <c r="G39" i="24"/>
  <c r="H39" i="24" s="1"/>
  <c r="G38" i="24"/>
  <c r="H38" i="24" s="1"/>
  <c r="G37" i="24"/>
  <c r="H37" i="24" s="1"/>
  <c r="G36" i="24"/>
  <c r="H36" i="24" s="1"/>
  <c r="G35" i="24"/>
  <c r="H35" i="24" s="1"/>
  <c r="G34" i="24"/>
  <c r="H34" i="24" s="1"/>
  <c r="G33" i="24"/>
  <c r="H33" i="24" s="1"/>
  <c r="G32" i="24"/>
  <c r="H32" i="24" s="1"/>
  <c r="G31" i="24"/>
  <c r="H31" i="24" s="1"/>
  <c r="G30" i="24"/>
  <c r="H30" i="24" s="1"/>
  <c r="G29" i="24"/>
  <c r="H29" i="24" s="1"/>
  <c r="G28" i="24"/>
  <c r="H28" i="24" s="1"/>
  <c r="G27" i="24"/>
  <c r="H27" i="24" s="1"/>
  <c r="G26" i="24"/>
  <c r="H26" i="24" s="1"/>
  <c r="G25" i="24"/>
  <c r="H25" i="24" s="1"/>
  <c r="G24" i="24"/>
  <c r="H24" i="24" s="1"/>
  <c r="G23" i="24"/>
  <c r="H23" i="24" s="1"/>
  <c r="G22" i="24"/>
  <c r="H22" i="24" s="1"/>
  <c r="G21" i="24"/>
  <c r="H21" i="24" s="1"/>
  <c r="G20" i="24"/>
  <c r="H20" i="24" s="1"/>
  <c r="G19" i="24"/>
  <c r="H19" i="24" s="1"/>
  <c r="G18" i="24"/>
  <c r="H18" i="24" s="1"/>
  <c r="G17" i="24"/>
  <c r="H17" i="24" s="1"/>
  <c r="G16" i="24"/>
  <c r="H16" i="24" s="1"/>
  <c r="G15" i="24"/>
  <c r="H15" i="24" s="1"/>
  <c r="G14" i="24"/>
  <c r="H14" i="24" s="1"/>
  <c r="G13" i="24"/>
  <c r="H13" i="24" s="1"/>
  <c r="G12" i="24"/>
  <c r="H12" i="24" s="1"/>
  <c r="G11" i="24"/>
  <c r="H11" i="24" s="1"/>
  <c r="G10" i="24"/>
  <c r="H10" i="24" s="1"/>
  <c r="G9" i="24"/>
  <c r="H9" i="24" s="1"/>
  <c r="G8" i="24"/>
  <c r="H8" i="24" s="1"/>
  <c r="G7" i="24"/>
  <c r="H7" i="24" s="1"/>
  <c r="C14" i="19"/>
  <c r="C11" i="19"/>
  <c r="F9" i="19" a="1"/>
  <c r="D8" i="19"/>
  <c r="K7" i="19" a="1"/>
  <c r="K7" i="19" s="1"/>
  <c r="B4" i="5" a="1"/>
  <c r="D13" i="3"/>
  <c r="C13" i="3"/>
  <c r="D12" i="3"/>
  <c r="C12" i="3"/>
  <c r="D11" i="3"/>
  <c r="C11" i="3"/>
  <c r="D8" i="3"/>
  <c r="C8" i="3"/>
  <c r="D7" i="3"/>
  <c r="C7" i="3"/>
  <c r="J6" i="3"/>
  <c r="D6" i="3"/>
  <c r="C6" i="3"/>
  <c r="J5" i="3"/>
  <c r="D5" i="3"/>
  <c r="C5" i="3"/>
  <c r="J4" i="3"/>
  <c r="D9" i="3" l="1"/>
  <c r="C12" i="19"/>
  <c r="C13" i="19" s="1"/>
  <c r="C9" i="3"/>
  <c r="C5" i="5"/>
  <c r="C8" i="5"/>
  <c r="D7" i="5"/>
  <c r="D9" i="5"/>
  <c r="B4" i="5"/>
  <c r="D8" i="5"/>
  <c r="D5" i="5"/>
  <c r="C9" i="5"/>
  <c r="H17" i="19"/>
  <c r="H12" i="19"/>
  <c r="G13" i="19"/>
  <c r="F9" i="19"/>
  <c r="G17" i="19"/>
  <c r="G12" i="19"/>
  <c r="H16" i="19"/>
  <c r="G10" i="19"/>
  <c r="G16" i="19"/>
  <c r="H11" i="19"/>
  <c r="G18" i="19"/>
  <c r="H15" i="19"/>
  <c r="G11" i="19"/>
  <c r="G15" i="19"/>
  <c r="H14" i="19"/>
  <c r="H10" i="19"/>
  <c r="G14" i="19"/>
  <c r="H13" i="19"/>
  <c r="H18" i="19"/>
  <c r="C6" i="5"/>
  <c r="D6" i="5"/>
  <c r="C7" i="5"/>
  <c r="H9" i="19" l="1"/>
  <c r="G9" i="19"/>
  <c r="D4" i="5"/>
  <c r="C4"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2A3BBF-CD11-49EE-A296-3C04290DB2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9D8FFE3-442D-4E10-8BC0-D08D5BF32DE7}"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<sst xmlns="http://schemas.openxmlformats.org/spreadsheetml/2006/main" count="2884" uniqueCount="91">
  <si>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</si>
  <si>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</si>
  <si>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</si>
  <si>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</si>
  <si>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</si>
  <si>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</si>
  <si>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</si>
  <si>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</si>
  <si>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</si>
  <si>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</si>
  <si>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</si>
  <si>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</si>
  <si>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</si>
  <si>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</si>
  <si>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</si>
  <si>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</si>
  <si>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</si>
  <si>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</si>
  <si>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</si>
  <si>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</si>
  <si>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</si>
  <si>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</si>
  <si>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</si>
  <si>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</si>
  <si>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</si>
  <si>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</si>
  <si>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</si>
  <si>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</si>
  <si>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</si>
  <si>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</si>
  <si>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</si>
  <si>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</si>
  <si>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</si>
  <si>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</si>
  <si>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</si>
  <si>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</si>
  <si>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</si>
  <si>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</si>
  <si>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</si>
  <si>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</si>
  <si>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</si>
  <si>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</si>
  <si>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</si>
  <si>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</si>
  <si>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</si>
  <si>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</si>
  <si>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</si>
  <si>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</si>
  <si>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</si>
  <si>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</si>
  <si>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</si>
  <si>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</si>
  <si>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</si>
  <si>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</si>
  <si>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</si>
  <si>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</si>
  <si>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</si>
  <si>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</si>
  <si>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</si>
  <si>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Range</t>
  </si>
  <si>
    <t>IQR</t>
  </si>
  <si>
    <t>Q1</t>
  </si>
  <si>
    <t>Q2</t>
  </si>
  <si>
    <t>Q3</t>
  </si>
  <si>
    <t>Disatict count of Sales Person</t>
  </si>
  <si>
    <t>Distinct Count of Geography</t>
  </si>
  <si>
    <t>Distinct Count of Product</t>
  </si>
  <si>
    <t>Country</t>
  </si>
  <si>
    <t>Row Labels</t>
  </si>
  <si>
    <t>Grand Total</t>
  </si>
  <si>
    <t>Sum of Amount</t>
  </si>
  <si>
    <t>Sum of Units</t>
  </si>
  <si>
    <t>Sales Per Amount</t>
  </si>
  <si>
    <t>Cost per Unit</t>
  </si>
  <si>
    <t>Cost</t>
  </si>
  <si>
    <t>Sum of Cost</t>
  </si>
  <si>
    <t>Total Profit</t>
  </si>
  <si>
    <t>Countries</t>
  </si>
  <si>
    <t>Select Country =</t>
  </si>
  <si>
    <t>Quick Summary</t>
  </si>
  <si>
    <t>Number of Transaction</t>
  </si>
  <si>
    <t>Sales</t>
  </si>
  <si>
    <t>Profit</t>
  </si>
  <si>
    <t>Quntity</t>
  </si>
  <si>
    <t>Total</t>
  </si>
  <si>
    <t>Sales by Person</t>
  </si>
  <si>
    <t>Profit %</t>
  </si>
  <si>
    <t>Excel Data Analysis</t>
  </si>
  <si>
    <t>Added at Step 8</t>
  </si>
  <si>
    <t>Profits by product (using products table)</t>
  </si>
  <si>
    <t>Awsome Chocolates Company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</si>
</sst>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quot;₹&quot;\ * #,##0.00_ ;_ &quot;₹&quot;\ * \-#,##0.00_ ;_ &quot;₹&quot;\ * &quot;-&quot;??_ ;_ @_ "/>
    <numFmt numFmtId="43" formatCode="_ * #,##0.00_ ;_ * \-#,##0.00_ ;_ * &quot;-&quot;??_ ;_ @_ "/>
    <numFmt numFmtId="164" formatCode="&quot;$&quot;#,##0_);[Red]\(&quot;$&quot;#,##0\)"/>
    <numFmt numFmtId="165" formatCode="&quot;$&quot;#,##0.00_);[Red]\(&quot;$&quot;#,##0.00\)"/>
    <numFmt numFmtId="166" formatCode="_-[$$-45C]* #,##0_-;\-[$$-45C]* #,##0_-;_-[$$-45C]* &quot;-&quot;_-;_-@_-"/>
    <numFmt numFmtId="167" formatCode="_ * #,##0_ ;_ * \-#,##0_ ;_ * &quot;-&quot;??_ ;_ @_ "/>
    <numFmt numFmtId="168" formatCode="[$$-45C]#,##0.00"/>
    <numFmt numFmtId="169" formatCode="[$$-45C]#,##0"/>
  </numFmts>
  <fonts count="11" x14ac:knownFonts="1">
    <font>
      <sz val="11"/>
      <color theme="1"/>
      <name val="Calibri"/>
      <family val="2"/>
      <scheme val="minor"/>
    </font>
    <font>
      <b/>
      <sz val="11"/>
      <color theme="1"/>
      <name val="Calibri"/>
      <family val="2"/>
      <scheme val="minor"/>
    </font>
    <font>
      <sz val="11"/>
      <color theme="1"/>
      <name val="Calibri"/>
      <family val="2"/>
      <scheme val="minor"/>
    </font>
    <font>
      <b/>
      <sz val="28"/>
      <color theme="1"/>
      <name val="Calibri"/>
      <family val="2"/>
      <scheme val="minor"/>
    </font>
    <font>
      <sz val="28"/>
      <color theme="1"/>
      <name val="Calibri"/>
      <family val="2"/>
      <scheme val="minor"/>
    </font>
    <font>
      <b/>
      <sz val="36"/>
      <color theme="1"/>
      <name val="Calibri"/>
      <family val="2"/>
      <scheme val="minor"/>
    </font>
    <font>
      <sz val="36"/>
      <color theme="1"/>
      <name val="Calibri"/>
      <family val="2"/>
      <scheme val="minor"/>
    </font>
    <font>
      <b/>
      <sz val="22"/>
      <color theme="1"/>
      <name val="Calibri"/>
      <family val="2"/>
      <scheme val="minor"/>
    </font>
    <font>
      <sz val="22"/>
      <color theme="1"/>
      <name val="Calibri"/>
      <family val="2"/>
      <scheme val="minor"/>
    </font>
    <font>
      <b/>
      <sz val="12"/>
      <color theme="1"/>
      <name val="Calibri"/>
      <family val="2"/>
      <scheme val="minor"/>
    </font>
    <font>
      <sz val="8"/>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4" tint="0.79998168889431442"/>
        <bgColor indexed="64"/>
      </patternFill>
    </fill>
  </fills>
  <borders count="3">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2" fillId="0" borderId="0" applyFont="0" applyFill="0" applyBorder="0" applyAlignment="0" applyProtection="0"/>
    <xf numFmtId="44" fontId="2" fillId="0" borderId="0" applyFont="0" applyFill="0" applyBorder="0" applyAlignment="0" applyProtection="0"/>
  </cellStyleXfs>
  <cellXfs count="47">
    <xf numFmtId="0" fontId="0" fillId="0" borderId="0" xfId="0"/>
    <xf numFmtId="0" fontId="0" fillId="2" borderId="0" xfId="0" applyFill="1"/>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165" fontId="0" fillId="0" borderId="0" xfId="0" applyNumberFormat="1"/>
    <xf numFmtId="0" fontId="1" fillId="3" borderId="2" xfId="0" applyFont="1" applyFill="1" applyBorder="1"/>
    <xf numFmtId="0" fontId="1" fillId="3" borderId="2" xfId="0" applyFont="1" applyFill="1" applyBorder="1" applyAlignment="1">
      <alignment horizontal="center" vertical="center"/>
    </xf>
    <xf numFmtId="0" fontId="0" fillId="0" borderId="2" xfId="0" applyBorder="1"/>
    <xf numFmtId="166" fontId="0" fillId="0" borderId="2" xfId="0" applyNumberFormat="1" applyBorder="1"/>
    <xf numFmtId="167" fontId="0" fillId="0" borderId="2" xfId="1" applyNumberFormat="1" applyFont="1" applyBorder="1" applyAlignment="1">
      <alignment horizontal="center"/>
    </xf>
    <xf numFmtId="0" fontId="0" fillId="4" borderId="2" xfId="0" applyFill="1" applyBorder="1"/>
    <xf numFmtId="0" fontId="0" fillId="0" borderId="0" xfId="0" pivotButton="1"/>
    <xf numFmtId="0" fontId="0" fillId="0" borderId="0" xfId="0" applyAlignment="1">
      <alignment horizontal="left"/>
    </xf>
    <xf numFmtId="0" fontId="1" fillId="0" borderId="0" xfId="0" pivotButton="1" applyFont="1"/>
    <xf numFmtId="0" fontId="1" fillId="0" borderId="0" xfId="0" applyFont="1" applyAlignment="1">
      <alignment horizontal="left"/>
    </xf>
    <xf numFmtId="0" fontId="0" fillId="0" borderId="0" xfId="0" applyAlignment="1">
      <alignment horizontal="left" indent="1"/>
    </xf>
    <xf numFmtId="168" fontId="0" fillId="0" borderId="0" xfId="0" applyNumberFormat="1"/>
    <xf numFmtId="0" fontId="1" fillId="0" borderId="0" xfId="0" applyFont="1" applyAlignment="1">
      <alignment horizontal="center"/>
    </xf>
    <xf numFmtId="0" fontId="7" fillId="0" borderId="0" xfId="0" applyFont="1"/>
    <xf numFmtId="0" fontId="8" fillId="0" borderId="0" xfId="0" applyFont="1"/>
    <xf numFmtId="0" fontId="0" fillId="5" borderId="0" xfId="0" applyFill="1"/>
    <xf numFmtId="0" fontId="1" fillId="6" borderId="0" xfId="0" applyFont="1" applyFill="1"/>
    <xf numFmtId="169" fontId="0" fillId="0" borderId="0" xfId="0" applyNumberFormat="1"/>
    <xf numFmtId="0" fontId="0" fillId="6" borderId="0" xfId="0" applyFill="1"/>
    <xf numFmtId="0" fontId="0" fillId="7" borderId="2" xfId="0" applyFill="1" applyBorder="1"/>
    <xf numFmtId="169" fontId="0" fillId="0" borderId="2" xfId="2" applyNumberFormat="1" applyFont="1" applyBorder="1"/>
    <xf numFmtId="169" fontId="0" fillId="0" borderId="2" xfId="0" applyNumberFormat="1" applyBorder="1"/>
    <xf numFmtId="0" fontId="0" fillId="7" borderId="2" xfId="0" applyFill="1" applyBorder="1" applyAlignment="1">
      <alignment horizontal="right"/>
    </xf>
    <xf numFmtId="0" fontId="0" fillId="6" borderId="2" xfId="0" applyFill="1" applyBorder="1"/>
    <xf numFmtId="10" fontId="0" fillId="0" borderId="0" xfId="0" applyNumberFormat="1"/>
    <xf numFmtId="169" fontId="8" fillId="0" borderId="0" xfId="0" applyNumberFormat="1" applyFont="1"/>
    <xf numFmtId="0" fontId="5" fillId="8" borderId="0" xfId="0" applyFont="1" applyFill="1"/>
    <xf numFmtId="0" fontId="0" fillId="9" borderId="0" xfId="0" applyFill="1"/>
    <xf numFmtId="0" fontId="9" fillId="9" borderId="0" xfId="0" applyFont="1" applyFill="1"/>
    <xf numFmtId="0" fontId="0" fillId="10" borderId="0" xfId="0" applyFont="1" applyFill="1" applyAlignment="1">
      <alignment horizontal="center"/>
    </xf>
    <xf numFmtId="0" fontId="5" fillId="11" borderId="1" xfId="0" applyFont="1" applyFill="1" applyBorder="1"/>
    <xf numFmtId="0" fontId="6" fillId="11" borderId="1" xfId="0" applyFont="1" applyFill="1" applyBorder="1"/>
    <xf numFmtId="0" fontId="0" fillId="11" borderId="0" xfId="0" applyFill="1"/>
    <xf numFmtId="0" fontId="3" fillId="11" borderId="1" xfId="0" applyFont="1" applyFill="1" applyBorder="1"/>
    <xf numFmtId="0" fontId="4" fillId="11" borderId="1" xfId="0" applyFont="1" applyFill="1" applyBorder="1"/>
    <xf numFmtId="0" fontId="4" fillId="11" borderId="0" xfId="0" applyFont="1" applyFill="1"/>
    <xf numFmtId="169" fontId="4" fillId="11" borderId="0" xfId="0" applyNumberFormat="1" applyFont="1" applyFill="1"/>
  </cellXfs>
  <cellStyles count="3">
    <cellStyle name="Comma" xfId="1" builtinId="3"/>
    <cellStyle name="Currency" xfId="2" builtinId="4"/>
    <cellStyle name="Normal" xfId="0" builtinId="0"/>
  </cellStyles>
  <dxfs count="20">
    <dxf>
      <numFmt numFmtId="165" formatCode="&quot;$&quot;#,##0.00_);[Red]\(&quot;$&quot;#,##0.0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9" formatCode="[$$-45C]#,##0"/>
    </dxf>
    <dxf>
      <numFmt numFmtId="169" formatCode="[$$-45C]#,##0"/>
    </dxf>
    <dxf>
      <numFmt numFmtId="14" formatCode="0.00%"/>
    </dxf>
    <dxf>
      <numFmt numFmtId="14" formatCode="0.00%"/>
    </dxf>
    <dxf>
      <numFmt numFmtId="14" formatCode="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b/>
      </font>
    </dxf>
    <dxf>
      <font>
        <b/>
      </font>
    </dxf>
    <dxf>
      <font>
        <b/>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a:t>
            </a:r>
            <a:r>
              <a:rPr lang="en-US" baseline="0"/>
              <a:t>: Amount  vs Unit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87863335033145E-2"/>
          <c:y val="0.13588928341912743"/>
          <c:w val="0.8693825749657399"/>
          <c:h val="0.80409986119728538"/>
        </c:manualLayout>
      </c:layout>
      <c:scatterChart>
        <c:scatterStyle val="lineMarker"/>
        <c:varyColors val="0"/>
        <c:ser>
          <c:idx val="0"/>
          <c:order val="0"/>
          <c:tx>
            <c:strRef>
              <c:f>'6'!$R$3</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'6'!$Q$4:$Q$303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'6'!$R$4:$R$303</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9FDF-49F3-AFB7-C9F54D63A226}"/>
            </c:ext>
          </c:extLst>
        </c:ser>
        <c:dLbls>
          <c:showLegendKey val="0"/>
          <c:showVal val="0"/>
          <c:showCatName val="0"/>
          <c:showSerName val="0"/>
          <c:showPercent val="0"/>
          <c:showBubbleSize val="0"/>
        </c:dLbls>
        <c:axId val="591158991"/>
        <c:axId val="410620543"/>
      </c:scatterChart>
      <c:valAx>
        <c:axId val="5911589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620543"/>
        <c:crosses val="autoZero"/>
        <c:crossBetween val="midCat"/>
      </c:valAx>
      <c:valAx>
        <c:axId val="410620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158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a:t>
          </a:r>
        </a:p>
      </cx:txPr>
    </cx:title>
    <cx:plotArea>
      <cx:plotAreaRegion>
        <cx:series layoutId="boxWhisker" uniqueId="{070B4636-FBC4-48A7-A4E1-3E7925EC1F3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a:t>
            </a:r>
            <a:r>
              <a:rPr lang="en-IN" sz="1400" b="0" i="0" u="none" strike="noStrike" baseline="0">
                <a:solidFill>
                  <a:sysClr val="windowText" lastClr="000000">
                    <a:lumMod val="65000"/>
                    <a:lumOff val="35000"/>
                  </a:sysClr>
                </a:solidFill>
                <a:latin typeface="Calibri" panose="020F0502020204030204"/>
              </a:rPr>
              <a:t>Geography vs Amount</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F2631EC2-793A-470B-8CC3-ED553095B16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7709</xdr:colOff>
      <xdr:row>19</xdr:row>
      <xdr:rowOff>138338</xdr:rowOff>
    </xdr:from>
    <xdr:to>
      <xdr:col>11</xdr:col>
      <xdr:colOff>336550</xdr:colOff>
      <xdr:row>40</xdr:row>
      <xdr:rowOff>179613</xdr:rowOff>
    </xdr:to>
    <xdr:graphicFrame macro="">
      <xdr:nvGraphicFramePr>
        <xdr:cNvPr id="2" name="Chart 1">
          <a:extLst>
            <a:ext uri="{FF2B5EF4-FFF2-40B4-BE49-F238E27FC236}">
              <a16:creationId xmlns:a16="http://schemas.microsoft.com/office/drawing/2014/main" id="{66612A40-D62D-A7D5-900A-CD9553C70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14061</xdr:colOff>
      <xdr:row>3</xdr:row>
      <xdr:rowOff>12247</xdr:rowOff>
    </xdr:from>
    <xdr:to>
      <xdr:col>3</xdr:col>
      <xdr:colOff>493486</xdr:colOff>
      <xdr:row>17</xdr:row>
      <xdr:rowOff>177347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6A0B15B-FF02-D3BA-BF3A-75171D23D8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3661" y="774247"/>
              <a:ext cx="169862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15874</xdr:colOff>
      <xdr:row>3</xdr:row>
      <xdr:rowOff>4989</xdr:rowOff>
    </xdr:from>
    <xdr:to>
      <xdr:col>11</xdr:col>
      <xdr:colOff>320674</xdr:colOff>
      <xdr:row>17</xdr:row>
      <xdr:rowOff>167367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9B7EB31-B8E6-3183-9EE4-F061502486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54274" y="766989"/>
              <a:ext cx="4572000" cy="274047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44450</xdr:colOff>
      <xdr:row>2</xdr:row>
      <xdr:rowOff>146051</xdr:rowOff>
    </xdr:from>
    <xdr:to>
      <xdr:col>9</xdr:col>
      <xdr:colOff>44450</xdr:colOff>
      <xdr:row>13</xdr:row>
      <xdr:rowOff>146051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76B1539F-B6B4-8F6A-99ED-459CC063D853}"/>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5137150" y="736601"/>
              <a:ext cx="1828800" cy="2025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120650</xdr:colOff>
      <xdr:row>3</xdr:row>
      <xdr:rowOff>107950</xdr:rowOff>
    </xdr:from>
    <xdr:to>
      <xdr:col>10</xdr:col>
      <xdr:colOff>120650</xdr:colOff>
      <xdr:row>15</xdr:row>
      <xdr:rowOff>133349</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38519BC4-EBB7-BAF3-B205-8177990F0B1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803900" y="958850"/>
              <a:ext cx="1828800" cy="2235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ik Katad" refreshedDate="45199.425303240743" createdVersion="8" refreshedVersion="8" minRefreshableVersion="3" recordCount="300" xr:uid="{51DF7C12-ECCE-4622-ACFB-26C3FF02EF10}">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k Katad" refreshedDate="45199.427576388887" backgroundQuery="1" createdVersion="8" refreshedVersion="8" minRefreshableVersion="3" recordCount="0" supportSubquery="1" supportAdvancedDrill="1" xr:uid="{883BF43F-77D1-47F2-881B-02382590BE07}">
  <cacheSource type="external" connectionId="1"/>
  <cacheFields count="4">
    <cacheField name="[Measures].[Sum of Amount]" caption="Sum of Amount" numFmtId="0" hierarchy="7" level="32767"/>
    <cacheField name="[Measures].[Sum of Units]" caption="Sum of Units" numFmtId="0" hierarchy="8" level="32767"/>
    <cacheField name="[data].[Product].[Product]" caption="Product" numFmtId="0" hierarchy="2" level="1">
      <sharedItems count="5">
        <s v="85% Dark Bars"/>
        <s v="After Nines"/>
        <s v="Baker's Choco Chips"/>
        <s v="Peanut Butter Cubes"/>
        <s v="Raspberry Choco"/>
      </sharedItems>
    </cacheField>
    <cacheField name="[Measures].[Sales Per Amount]" caption="Sales Per Amoun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2"/>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Amount]" caption="Sales Per Amount" measure="1" displayFolder="" measureGroup="data" count="0" oneField="1">
      <fieldsUsage count="1">
        <fieldUsage x="3"/>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k Katad" refreshedDate="45199.427574189816" backgroundQuery="1" createdVersion="8" refreshedVersion="8" minRefreshableVersion="3" recordCount="0" supportSubquery="1" supportAdvancedDrill="1" xr:uid="{BA87073E-BD4F-423B-A3B4-69A29CE12020}">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9" level="32767"/>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Amount]" caption="Sales Per Amoun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k Katad" refreshedDate="45199.435241550927" backgroundQuery="1" createdVersion="8" refreshedVersion="8" minRefreshableVersion="3" recordCount="0" supportSubquery="1" supportAdvancedDrill="1" xr:uid="{0C391988-5FD5-4494-A718-EAB50FDE8EAC}">
  <cacheSource type="external" connectionId="1"/>
  <cacheFields count="5">
    <cacheField name="[Measures].[Sum of Amount]" caption="Sum of Amount" numFmtId="0" hierarchy="7" level="32767"/>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1"/>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Amount]" caption="Sales Per Amount" measure="1" displayFolder="" measureGroup="data" count="0"/>
    <cacheHierarchy uniqueName="[Measures].[Total Profit]" caption="Total Profit" measure="1" displayFolder="" measureGroup="data" count="0" oneField="1">
      <fieldsUsage count="1">
        <fieldUsage x="2"/>
      </fieldsUsage>
    </cacheHierarchy>
    <cacheHierarchy uniqueName="[Measures].[Profit %]" caption="Profit %" measure="1" displayFolder="" measureGroup="data" count="0" oneField="1">
      <fieldsUsage count="1">
        <fieldUsage x="3"/>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k Katad" refreshedDate="45199.427573032408" backgroundQuery="1" createdVersion="3" refreshedVersion="8" minRefreshableVersion="3" recordCount="0" supportSubquery="1" supportAdvancedDrill="1" xr:uid="{A285100D-D771-46D5-8191-AD5A1A8762A5}">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Amount]" caption="Sales Per Amoun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0859824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1DD6A6-A54B-44AB-AE59-08951816ECA7}"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10" firstHeaderRow="0" firstDataRow="1" firstDataCol="1"/>
  <pivotFields count="7">
    <pivotField showAll="0"/>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7">
    <i>
      <x v="2"/>
    </i>
    <i>
      <x v="1"/>
    </i>
    <i>
      <x v="3"/>
    </i>
    <i>
      <x v="5"/>
    </i>
    <i>
      <x v="4"/>
    </i>
    <i>
      <x/>
    </i>
    <i t="grand">
      <x/>
    </i>
  </rowItems>
  <colFields count="1">
    <field x="-2"/>
  </colFields>
  <colItems count="2">
    <i>
      <x/>
    </i>
    <i i="1">
      <x v="1"/>
    </i>
  </colItems>
  <dataFields count="2">
    <dataField name="Sum of Amount" fld="3" baseField="0" baseItem="0"/>
    <dataField name="Sum of Units" fld="4" baseField="0" baseItem="0"/>
  </dataFields>
  <formats count="3">
    <format dxfId="16">
      <pivotArea dataOnly="0" labelOnly="1" outline="0" fieldPosition="0">
        <references count="1">
          <reference field="4294967294" count="2">
            <x v="0"/>
            <x v="1"/>
          </reference>
        </references>
      </pivotArea>
    </format>
    <format dxfId="15">
      <pivotArea dataOnly="0" grandRow="1" axis="axisRow" fieldPosition="0"/>
    </format>
    <format dxfId="14">
      <pivotArea field="1" type="button" dataOnly="0" labelOnly="1" outline="0" axis="axisRow" fieldPosition="0"/>
    </format>
  </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5B8F29-444A-4A2A-9477-224C210FF138}"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E10" firstHeaderRow="0" firstDataRow="1" firstDataCol="1"/>
  <pivotFields count="4">
    <pivotField dataField="1" subtotalTop="0" showAll="0" defaultSubtotal="0"/>
    <pivotField dataField="1" subtotalTop="0" showAll="0" defaultSubtotal="0"/>
    <pivotField axis="axisRow" allDrilled="1" showAll="0" measureFilter="1" sortType="descending" defaultAttributeDrillState="1">
      <items count="6">
        <item x="0"/>
        <item x="1"/>
        <item x="2"/>
        <item x="3"/>
        <item x="4"/>
        <item t="default"/>
      </items>
      <autoSortScope>
        <pivotArea dataOnly="0" outline="0" fieldPosition="0">
          <references count="1">
            <reference field="4294967294" count="1" selected="0">
              <x v="2"/>
            </reference>
          </references>
        </pivotArea>
      </autoSortScope>
    </pivotField>
    <pivotField dataField="1" subtotalTop="0" showAll="0" defaultSubtotal="0"/>
  </pivotFields>
  <rowFields count="1">
    <field x="2"/>
  </rowFields>
  <rowItems count="6">
    <i>
      <x v="4"/>
    </i>
    <i>
      <x v="3"/>
    </i>
    <i>
      <x/>
    </i>
    <i>
      <x v="2"/>
    </i>
    <i>
      <x v="1"/>
    </i>
    <i t="grand">
      <x/>
    </i>
  </rowItems>
  <colFields count="1">
    <field x="-2"/>
  </colFields>
  <colItems count="3">
    <i>
      <x/>
    </i>
    <i i="1">
      <x v="1"/>
    </i>
    <i i="2">
      <x v="2"/>
    </i>
  </colItems>
  <dataFields count="3">
    <dataField name="Sum of Amount" fld="0" baseField="0" baseItem="0"/>
    <dataField name="Sum of Units" fld="1" baseField="0" baseItem="0"/>
    <dataField fld="3" subtotal="count" baseField="2" baseItem="0" numFmtId="168"/>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2" type="count" id="2" iMeasureHier="10">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58ECAD-4B6A-45BC-B0CA-20342E627D27}"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16" firstHeaderRow="1" firstDataRow="1" firstDataCol="1"/>
  <pivotFields count="7">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D36031-2FDC-46B8-8C7E-6778EE7B877D}"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E27" firstHeaderRow="0" firstDataRow="1" firstDataCol="1"/>
  <pivotFields count="5">
    <pivotField axis="axisRow" allDrilled="1" showAll="0" dataSourceSort="1" defaultAttributeDrillState="1">
      <items count="23">
        <item x="0"/>
        <item x="1"/>
        <item x="2"/>
        <item x="3"/>
        <item x="4"/>
        <item x="5"/>
        <item x="6"/>
        <item x="7"/>
        <item x="8"/>
        <item x="9"/>
        <item x="10"/>
        <item x="11"/>
        <item x="12"/>
        <item x="13"/>
        <item x="14"/>
        <item x="15"/>
        <item x="16"/>
        <item x="17"/>
        <item x="18"/>
        <item x="19"/>
        <item x="20"/>
        <item x="21"/>
        <item t="default"/>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fld="3" subtotal="count" baseField="0" baseItem="0"/>
    <dataField name="Sum of Cost" fld="2" baseField="0" baseItem="0"/>
    <dataField name="Sum of Amount" fld="1"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7C5A3A-DF85-49E2-B448-7D5A8331942A}"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F27" firstHeaderRow="0" firstDataRow="1" firstDataCol="1"/>
  <pivotFields count="5">
    <pivotField dataField="1" subtotalTop="0" showAll="0" defaultSubtotal="0"/>
    <pivotField axis="axisRow" allDrilled="1" showAll="0" sortType="ascending" defaultAttributeDrillState="1">
      <items count="23">
        <item x="0"/>
        <item x="1"/>
        <item x="2"/>
        <item x="3"/>
        <item x="4"/>
        <item x="5"/>
        <item x="6"/>
        <item x="7"/>
        <item x="8"/>
        <item x="9"/>
        <item x="10"/>
        <item x="11"/>
        <item x="12"/>
        <item x="13"/>
        <item x="14"/>
        <item x="15"/>
        <item x="16"/>
        <item x="17"/>
        <item x="18"/>
        <item x="19"/>
        <item x="20"/>
        <item x="21"/>
        <item t="default"/>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1"/>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Amount" fld="0" baseField="0" baseItem="0"/>
    <dataField fld="2" subtotal="count" baseField="0" baseItem="0" numFmtId="169"/>
    <dataField fld="3" subtotal="count" baseField="0" baseItem="0"/>
  </dataFields>
  <formats count="5">
    <format dxfId="10">
      <pivotArea collapsedLevelsAreSubtotals="1" fieldPosition="0">
        <references count="2">
          <reference field="4294967294" count="1" selected="0">
            <x v="2"/>
          </reference>
          <reference field="1" count="1">
            <x v="0"/>
          </reference>
        </references>
      </pivotArea>
    </format>
    <format dxfId="9">
      <pivotArea collapsedLevelsAreSubtotals="1" fieldPosition="0">
        <references count="2">
          <reference field="4294967294" count="1" selected="0">
            <x v="2"/>
          </reference>
          <reference field="1" count="21">
            <x v="1"/>
            <x v="2"/>
            <x v="3"/>
            <x v="4"/>
            <x v="5"/>
            <x v="6"/>
            <x v="7"/>
            <x v="8"/>
            <x v="9"/>
            <x v="10"/>
            <x v="11"/>
            <x v="12"/>
            <x v="13"/>
            <x v="14"/>
            <x v="15"/>
            <x v="16"/>
            <x v="17"/>
            <x v="18"/>
            <x v="19"/>
            <x v="20"/>
            <x v="21"/>
          </reference>
        </references>
      </pivotArea>
    </format>
    <format dxfId="8">
      <pivotArea field="1" grandRow="1" outline="0" collapsedLevelsAreSubtotals="1" axis="axisRow" fieldPosition="0">
        <references count="1">
          <reference field="4294967294" count="1" selected="0">
            <x v="2"/>
          </reference>
        </references>
      </pivotArea>
    </format>
    <format dxfId="7">
      <pivotArea outline="0" collapsedLevelsAreSubtotals="1" fieldPosition="0">
        <references count="1">
          <reference field="4294967294" count="1" selected="0">
            <x v="1"/>
          </reference>
        </references>
      </pivotArea>
    </format>
    <format dxfId="6">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2"/>
            </reference>
            <reference field="1"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798CE32-23BB-418D-AA9E-7781F078D951}" sourceName="[data].[Geography]">
  <pivotTables>
    <pivotTable tabId="18" name="PivotTable2"/>
  </pivotTables>
  <data>
    <olap pivotCacheId="100859824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3E13EF5C-AADD-40F1-A516-22A64446D92D}" sourceName="[data].[Geography]">
  <pivotTables>
    <pivotTable tabId="23" name="PivotTable7"/>
  </pivotTables>
  <data>
    <olap pivotCacheId="100859824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897F4D8-EA06-4248-A880-52E1B1B5D05F}" cache="Slicer_Geography" caption="Geography"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CCD549D1-212A-4128-BB9F-822448354CAD}"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869AE7-E1FC-410A-B505-E5B5C214D543}" name="data" displayName="data" ref="B6:H306" totalsRowShown="0" headerRowDxfId="5">
  <autoFilter ref="B6:H306" xr:uid="{24869AE7-E1FC-410A-B505-E5B5C214D543}"/>
  <tableColumns count="7">
    <tableColumn id="1" xr3:uid="{E3B29FD8-0541-4675-8D40-E9035016BFB3}" name="Sales Person"/>
    <tableColumn id="2" xr3:uid="{7874E912-6BD0-4F73-AB1C-2EB9E8E450C1}" name="Geography"/>
    <tableColumn id="3" xr3:uid="{1175737E-D445-4730-AF67-59C0C98C40BE}" name="Product"/>
    <tableColumn id="4" xr3:uid="{157280E7-B193-4609-ACC4-89D947D93A69}" name="Amount" dataDxfId="4"/>
    <tableColumn id="5" xr3:uid="{2F282F3D-A0BD-4003-992C-20145EFAB5E0}" name="Units" dataDxfId="3"/>
    <tableColumn id="6" xr3:uid="{08CB689C-E831-486E-B0BF-F2F3FC3FC154}" name="Cost per Unit" dataDxfId="2">
      <calculatedColumnFormula>_xlfn.XLOOKUP(data[[#This Row],[Product]],products[Product],products[Cost per unit])</calculatedColumnFormula>
    </tableColumn>
    <tableColumn id="7" xr3:uid="{8B99AF26-D6EA-47C5-AC15-E7199DED9FE9}" name="Cost" dataDxfId="1">
      <calculatedColumnFormula>data[[#This Row],[Cost per Unit]]*data[[#This Row],[Units]]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S7:T29" totalsRowShown="0">
  <autoFilter ref="S7:T29" xr:uid="{6DAC1E92-D947-4232-891E-65555AD7A47E}"/>
  <tableColumns count="2">
    <tableColumn id="1" xr3:uid="{1B8963D1-E60F-4400-A175-651A513B826F}" name="Product"/>
    <tableColumn id="2" xr3:uid="{1798A7DA-FB9F-46D3-AA0A-B6BCA4A81AC3}" name="Cost per unit"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BD6897-7B62-4EA3-836F-7E3020AD9A11}" name="data5" displayName="data5" ref="B4:F304" totalsRowShown="0" headerRowDxfId="19">
  <autoFilter ref="B4:F304" xr:uid="{CEBD6897-7B62-4EA3-836F-7E3020AD9A11}"/>
  <sortState xmlns:xlrd2="http://schemas.microsoft.com/office/spreadsheetml/2017/richdata2" ref="B5:F304">
    <sortCondition descending="1" ref="E4:E304"/>
  </sortState>
  <tableColumns count="5">
    <tableColumn id="1" xr3:uid="{5B77DCF1-D655-48A0-B041-E85629FA7136}" name="Sales Person"/>
    <tableColumn id="2" xr3:uid="{C9200BB4-63DA-4E86-A8D4-49EFCEC77C43}" name="Geography"/>
    <tableColumn id="3" xr3:uid="{67C8CBC6-ECFC-4DE7-8607-6B35D4EFA318}" name="Product"/>
    <tableColumn id="4" xr3:uid="{6D06D3C1-3C19-4807-9119-D6229063EF77}" name="Amount" dataDxfId="18"/>
    <tableColumn id="5" xr3:uid="{6FEB3E05-41EA-48F5-A7D3-CA1B1308DEF6}" name="Units" dataDxf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11EA30A-FC2C-4383-B5E7-AFB57AC51256}" name="data9" displayName="data9" ref="N3:R303" totalsRowShown="0" headerRowDxfId="13">
  <autoFilter ref="N3:R303" xr:uid="{511EA30A-FC2C-4383-B5E7-AFB57AC51256}"/>
  <tableColumns count="5">
    <tableColumn id="1" xr3:uid="{33660ED2-7A89-4B04-963D-0F20A1C708F9}" name="Sales Person"/>
    <tableColumn id="2" xr3:uid="{50090597-C74F-44E8-9C07-BAB72235887D}" name="Geography"/>
    <tableColumn id="3" xr3:uid="{123ED23A-A747-41D4-8C87-760B2916A14A}" name="Product"/>
    <tableColumn id="4" xr3:uid="{E4EED31A-240A-437C-B020-69BBE50890CD}" name="Amount" dataDxfId="12"/>
    <tableColumn id="5" xr3:uid="{3AED9BCD-9520-41A2-BB91-AE4E228E82C6}" name="Units"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65F0-6FFC-4E0C-B8A2-4B96625DC94D}">
  <dimension ref="A1:T306"/>
  <sheetViews>
    <sheetView topLeftCell="A124" zoomScale="77" workbookViewId="0">
      <selection activeCell="O13" sqref="O13"/>
    </sheetView>
  </sheetViews>
  <sheetFormatPr defaultRowHeight="14.5" x14ac:dyDescent="0.35"/>
  <cols>
    <col min="1" max="1" width="8.7265625" customWidth="1"/>
    <col min="2" max="2" width="19" customWidth="1"/>
    <col min="3" max="3" width="14.54296875" customWidth="1"/>
    <col min="4" max="4" width="15.90625" customWidth="1"/>
    <col min="5" max="5" width="10.54296875" customWidth="1"/>
    <col min="6" max="6" width="13" customWidth="1"/>
    <col min="7" max="7" width="12.453125" customWidth="1"/>
    <col min="8" max="8" width="10.7265625" customWidth="1"/>
    <col min="12" max="12" width="37.08984375" customWidth="1"/>
    <col min="19" max="19" width="18.6328125" customWidth="1"/>
    <col min="20" max="20" width="19.54296875" customWidth="1"/>
  </cols>
  <sheetData>
    <row r="1" spans="1:20" s="36" customFormat="1" ht="46" x14ac:dyDescent="1">
      <c r="A1" s="36" t="s">
        <v>87</v>
      </c>
    </row>
    <row r="3" spans="1:20" ht="15.5" x14ac:dyDescent="0.35">
      <c r="B3" s="38" t="s">
        <v>90</v>
      </c>
      <c r="C3" s="37"/>
    </row>
    <row r="5" spans="1:20" x14ac:dyDescent="0.35">
      <c r="G5" s="39" t="s">
        <v>88</v>
      </c>
      <c r="H5" s="39"/>
    </row>
    <row r="6" spans="1:20" x14ac:dyDescent="0.35">
      <c r="B6" s="4" t="s">
        <v>11</v>
      </c>
      <c r="C6" s="4" t="s">
        <v>12</v>
      </c>
      <c r="D6" s="4" t="s">
        <v>0</v>
      </c>
      <c r="E6" s="22" t="s">
        <v>1</v>
      </c>
      <c r="F6" s="22" t="s">
        <v>49</v>
      </c>
      <c r="G6" s="22" t="s">
        <v>73</v>
      </c>
      <c r="H6" s="22" t="s">
        <v>74</v>
      </c>
      <c r="K6" s="7" t="s">
        <v>42</v>
      </c>
      <c r="L6" s="1"/>
    </row>
    <row r="7" spans="1:20" x14ac:dyDescent="0.35">
      <c r="B7" t="s">
        <v>40</v>
      </c>
      <c r="C7" t="s">
        <v>37</v>
      </c>
      <c r="D7" t="s">
        <v>30</v>
      </c>
      <c r="E7" s="2">
        <v>1624</v>
      </c>
      <c r="F7" s="3">
        <v>114</v>
      </c>
      <c r="G7">
        <f>_xlfn.XLOOKUP(data[[#This Row],[Product]],products[Product],products[Cost per unit])</f>
        <v>14.49</v>
      </c>
      <c r="H7">
        <f>data[[#This Row],[Cost per Unit]]*data[[#This Row],[Units]]</f>
        <v>1651.8600000000001</v>
      </c>
      <c r="K7" s="5">
        <v>1</v>
      </c>
      <c r="L7" s="6" t="s">
        <v>43</v>
      </c>
      <c r="S7" t="s">
        <v>0</v>
      </c>
      <c r="T7" t="s">
        <v>50</v>
      </c>
    </row>
    <row r="8" spans="1:20" x14ac:dyDescent="0.35">
      <c r="B8" t="s">
        <v>8</v>
      </c>
      <c r="C8" t="s">
        <v>35</v>
      </c>
      <c r="D8" t="s">
        <v>32</v>
      </c>
      <c r="E8" s="2">
        <v>6706</v>
      </c>
      <c r="F8" s="3">
        <v>459</v>
      </c>
      <c r="G8">
        <f>_xlfn.XLOOKUP(data[[#This Row],[Product]],products[Product],products[Cost per unit])</f>
        <v>8.65</v>
      </c>
      <c r="H8">
        <f>data[[#This Row],[Cost per Unit]]*data[[#This Row],[Units]]</f>
        <v>3970.3500000000004</v>
      </c>
      <c r="K8" s="5">
        <v>2</v>
      </c>
      <c r="L8" s="6" t="s">
        <v>52</v>
      </c>
      <c r="S8" t="s">
        <v>13</v>
      </c>
      <c r="T8" s="9">
        <v>9.33</v>
      </c>
    </row>
    <row r="9" spans="1:20" x14ac:dyDescent="0.35">
      <c r="B9" t="s">
        <v>9</v>
      </c>
      <c r="C9" t="s">
        <v>35</v>
      </c>
      <c r="D9" t="s">
        <v>4</v>
      </c>
      <c r="E9" s="2">
        <v>959</v>
      </c>
      <c r="F9" s="3">
        <v>147</v>
      </c>
      <c r="G9">
        <f>_xlfn.XLOOKUP(data[[#This Row],[Product]],products[Product],products[Cost per unit])</f>
        <v>11.88</v>
      </c>
      <c r="H9">
        <f>data[[#This Row],[Cost per Unit]]*data[[#This Row],[Units]]</f>
        <v>1746.3600000000001</v>
      </c>
      <c r="K9" s="5">
        <v>3</v>
      </c>
      <c r="L9" s="6" t="s">
        <v>44</v>
      </c>
      <c r="S9" t="s">
        <v>14</v>
      </c>
      <c r="T9" s="9">
        <v>11.7</v>
      </c>
    </row>
    <row r="10" spans="1:20" x14ac:dyDescent="0.35">
      <c r="B10" t="s">
        <v>41</v>
      </c>
      <c r="C10" t="s">
        <v>36</v>
      </c>
      <c r="D10" t="s">
        <v>18</v>
      </c>
      <c r="E10" s="2">
        <v>9632</v>
      </c>
      <c r="F10" s="3">
        <v>288</v>
      </c>
      <c r="G10">
        <f>_xlfn.XLOOKUP(data[[#This Row],[Product]],products[Product],products[Cost per unit])</f>
        <v>6.47</v>
      </c>
      <c r="H10">
        <f>data[[#This Row],[Cost per Unit]]*data[[#This Row],[Units]]</f>
        <v>1863.36</v>
      </c>
      <c r="K10" s="5">
        <v>4</v>
      </c>
      <c r="L10" s="6" t="s">
        <v>45</v>
      </c>
      <c r="S10" t="s">
        <v>4</v>
      </c>
      <c r="T10" s="9">
        <v>11.88</v>
      </c>
    </row>
    <row r="11" spans="1:20" x14ac:dyDescent="0.35">
      <c r="B11" t="s">
        <v>6</v>
      </c>
      <c r="C11" t="s">
        <v>39</v>
      </c>
      <c r="D11" t="s">
        <v>25</v>
      </c>
      <c r="E11" s="2">
        <v>2100</v>
      </c>
      <c r="F11" s="3">
        <v>414</v>
      </c>
      <c r="G11">
        <f>_xlfn.XLOOKUP(data[[#This Row],[Product]],products[Product],products[Cost per unit])</f>
        <v>13.15</v>
      </c>
      <c r="H11">
        <f>data[[#This Row],[Cost per Unit]]*data[[#This Row],[Units]]</f>
        <v>5444.1</v>
      </c>
      <c r="K11" s="5">
        <v>5</v>
      </c>
      <c r="L11" s="6" t="s">
        <v>53</v>
      </c>
      <c r="S11" t="s">
        <v>15</v>
      </c>
      <c r="T11" s="9">
        <v>11.73</v>
      </c>
    </row>
    <row r="12" spans="1:20" x14ac:dyDescent="0.35">
      <c r="B12" t="s">
        <v>40</v>
      </c>
      <c r="C12" t="s">
        <v>35</v>
      </c>
      <c r="D12" t="s">
        <v>33</v>
      </c>
      <c r="E12" s="2">
        <v>8869</v>
      </c>
      <c r="F12" s="3">
        <v>432</v>
      </c>
      <c r="G12">
        <f>_xlfn.XLOOKUP(data[[#This Row],[Product]],products[Product],products[Cost per unit])</f>
        <v>12.37</v>
      </c>
      <c r="H12">
        <f>data[[#This Row],[Cost per Unit]]*data[[#This Row],[Units]]</f>
        <v>5343.8399999999992</v>
      </c>
      <c r="K12" s="5">
        <v>6</v>
      </c>
      <c r="L12" s="6" t="s">
        <v>54</v>
      </c>
      <c r="S12" t="s">
        <v>16</v>
      </c>
      <c r="T12" s="9">
        <v>8.7899999999999991</v>
      </c>
    </row>
    <row r="13" spans="1:20" x14ac:dyDescent="0.35">
      <c r="B13" t="s">
        <v>6</v>
      </c>
      <c r="C13" t="s">
        <v>38</v>
      </c>
      <c r="D13" t="s">
        <v>31</v>
      </c>
      <c r="E13" s="2">
        <v>2681</v>
      </c>
      <c r="F13" s="3">
        <v>54</v>
      </c>
      <c r="G13">
        <f>_xlfn.XLOOKUP(data[[#This Row],[Product]],products[Product],products[Cost per unit])</f>
        <v>5.79</v>
      </c>
      <c r="H13">
        <f>data[[#This Row],[Cost per Unit]]*data[[#This Row],[Units]]</f>
        <v>312.66000000000003</v>
      </c>
      <c r="K13" s="5">
        <v>7</v>
      </c>
      <c r="L13" s="6" t="s">
        <v>48</v>
      </c>
      <c r="S13" t="s">
        <v>17</v>
      </c>
      <c r="T13" s="9">
        <v>3.11</v>
      </c>
    </row>
    <row r="14" spans="1:20" x14ac:dyDescent="0.35">
      <c r="B14" t="s">
        <v>8</v>
      </c>
      <c r="C14" t="s">
        <v>35</v>
      </c>
      <c r="D14" t="s">
        <v>22</v>
      </c>
      <c r="E14" s="2">
        <v>5012</v>
      </c>
      <c r="F14" s="3">
        <v>210</v>
      </c>
      <c r="G14">
        <f>_xlfn.XLOOKUP(data[[#This Row],[Product]],products[Product],products[Cost per unit])</f>
        <v>9.77</v>
      </c>
      <c r="H14">
        <f>data[[#This Row],[Cost per Unit]]*data[[#This Row],[Units]]</f>
        <v>2051.6999999999998</v>
      </c>
      <c r="K14" s="5">
        <v>8</v>
      </c>
      <c r="L14" s="6" t="s">
        <v>89</v>
      </c>
      <c r="S14" t="s">
        <v>18</v>
      </c>
      <c r="T14" s="9">
        <v>6.47</v>
      </c>
    </row>
    <row r="15" spans="1:20" x14ac:dyDescent="0.35">
      <c r="B15" t="s">
        <v>7</v>
      </c>
      <c r="C15" t="s">
        <v>38</v>
      </c>
      <c r="D15" t="s">
        <v>14</v>
      </c>
      <c r="E15" s="2">
        <v>1281</v>
      </c>
      <c r="F15" s="3">
        <v>75</v>
      </c>
      <c r="G15">
        <f>_xlfn.XLOOKUP(data[[#This Row],[Product]],products[Product],products[Cost per unit])</f>
        <v>11.7</v>
      </c>
      <c r="H15">
        <f>data[[#This Row],[Cost per Unit]]*data[[#This Row],[Units]]</f>
        <v>877.5</v>
      </c>
      <c r="K15" s="5">
        <v>9</v>
      </c>
      <c r="L15" s="6" t="s">
        <v>46</v>
      </c>
      <c r="S15" t="s">
        <v>19</v>
      </c>
      <c r="T15" s="9">
        <v>7.64</v>
      </c>
    </row>
    <row r="16" spans="1:20" x14ac:dyDescent="0.35">
      <c r="B16" t="s">
        <v>5</v>
      </c>
      <c r="C16" t="s">
        <v>37</v>
      </c>
      <c r="D16" t="s">
        <v>14</v>
      </c>
      <c r="E16" s="2">
        <v>4991</v>
      </c>
      <c r="F16" s="3">
        <v>12</v>
      </c>
      <c r="G16">
        <f>_xlfn.XLOOKUP(data[[#This Row],[Product]],products[Product],products[Cost per unit])</f>
        <v>11.7</v>
      </c>
      <c r="H16">
        <f>data[[#This Row],[Cost per Unit]]*data[[#This Row],[Units]]</f>
        <v>140.39999999999998</v>
      </c>
      <c r="K16" s="5">
        <v>10</v>
      </c>
      <c r="L16" s="6" t="s">
        <v>47</v>
      </c>
      <c r="S16" t="s">
        <v>20</v>
      </c>
      <c r="T16" s="9">
        <v>10.62</v>
      </c>
    </row>
    <row r="17" spans="2:20" x14ac:dyDescent="0.35">
      <c r="B17" t="s">
        <v>2</v>
      </c>
      <c r="C17" t="s">
        <v>39</v>
      </c>
      <c r="D17" t="s">
        <v>25</v>
      </c>
      <c r="E17" s="2">
        <v>1785</v>
      </c>
      <c r="F17" s="3">
        <v>462</v>
      </c>
      <c r="G17">
        <f>_xlfn.XLOOKUP(data[[#This Row],[Product]],products[Product],products[Cost per unit])</f>
        <v>13.15</v>
      </c>
      <c r="H17">
        <f>data[[#This Row],[Cost per Unit]]*data[[#This Row],[Units]]</f>
        <v>6075.3</v>
      </c>
      <c r="S17" t="s">
        <v>21</v>
      </c>
      <c r="T17" s="9">
        <v>9</v>
      </c>
    </row>
    <row r="18" spans="2:20" x14ac:dyDescent="0.35">
      <c r="B18" t="s">
        <v>3</v>
      </c>
      <c r="C18" t="s">
        <v>37</v>
      </c>
      <c r="D18" t="s">
        <v>17</v>
      </c>
      <c r="E18" s="2">
        <v>3983</v>
      </c>
      <c r="F18" s="3">
        <v>144</v>
      </c>
      <c r="G18">
        <f>_xlfn.XLOOKUP(data[[#This Row],[Product]],products[Product],products[Cost per unit])</f>
        <v>3.11</v>
      </c>
      <c r="H18">
        <f>data[[#This Row],[Cost per Unit]]*data[[#This Row],[Units]]</f>
        <v>447.84</v>
      </c>
      <c r="S18" t="s">
        <v>22</v>
      </c>
      <c r="T18" s="9">
        <v>9.77</v>
      </c>
    </row>
    <row r="19" spans="2:20" x14ac:dyDescent="0.35">
      <c r="B19" t="s">
        <v>9</v>
      </c>
      <c r="C19" t="s">
        <v>38</v>
      </c>
      <c r="D19" t="s">
        <v>16</v>
      </c>
      <c r="E19" s="2">
        <v>2646</v>
      </c>
      <c r="F19" s="3">
        <v>120</v>
      </c>
      <c r="G19">
        <f>_xlfn.XLOOKUP(data[[#This Row],[Product]],products[Product],products[Cost per unit])</f>
        <v>8.7899999999999991</v>
      </c>
      <c r="H19">
        <f>data[[#This Row],[Cost per Unit]]*data[[#This Row],[Units]]</f>
        <v>1054.8</v>
      </c>
      <c r="S19" t="s">
        <v>23</v>
      </c>
      <c r="T19" s="9">
        <v>6.49</v>
      </c>
    </row>
    <row r="20" spans="2:20" x14ac:dyDescent="0.35">
      <c r="B20" t="s">
        <v>2</v>
      </c>
      <c r="C20" t="s">
        <v>34</v>
      </c>
      <c r="D20" t="s">
        <v>13</v>
      </c>
      <c r="E20" s="2">
        <v>252</v>
      </c>
      <c r="F20" s="3">
        <v>54</v>
      </c>
      <c r="G20">
        <f>_xlfn.XLOOKUP(data[[#This Row],[Product]],products[Product],products[Cost per unit])</f>
        <v>9.33</v>
      </c>
      <c r="H20">
        <f>data[[#This Row],[Cost per Unit]]*data[[#This Row],[Units]]</f>
        <v>503.82</v>
      </c>
      <c r="S20" t="s">
        <v>24</v>
      </c>
      <c r="T20" s="9">
        <v>4.97</v>
      </c>
    </row>
    <row r="21" spans="2:20" x14ac:dyDescent="0.35">
      <c r="B21" t="s">
        <v>3</v>
      </c>
      <c r="C21" t="s">
        <v>35</v>
      </c>
      <c r="D21" t="s">
        <v>25</v>
      </c>
      <c r="E21" s="2">
        <v>2464</v>
      </c>
      <c r="F21" s="3">
        <v>234</v>
      </c>
      <c r="G21">
        <f>_xlfn.XLOOKUP(data[[#This Row],[Product]],products[Product],products[Cost per unit])</f>
        <v>13.15</v>
      </c>
      <c r="H21">
        <f>data[[#This Row],[Cost per Unit]]*data[[#This Row],[Units]]</f>
        <v>3077.1</v>
      </c>
      <c r="S21" t="s">
        <v>25</v>
      </c>
      <c r="T21" s="9">
        <v>13.15</v>
      </c>
    </row>
    <row r="22" spans="2:20" x14ac:dyDescent="0.35">
      <c r="B22" t="s">
        <v>3</v>
      </c>
      <c r="C22" t="s">
        <v>35</v>
      </c>
      <c r="D22" t="s">
        <v>29</v>
      </c>
      <c r="E22" s="2">
        <v>2114</v>
      </c>
      <c r="F22" s="3">
        <v>66</v>
      </c>
      <c r="G22">
        <f>_xlfn.XLOOKUP(data[[#This Row],[Product]],products[Product],products[Cost per unit])</f>
        <v>7.16</v>
      </c>
      <c r="H22">
        <f>data[[#This Row],[Cost per Unit]]*data[[#This Row],[Units]]</f>
        <v>472.56</v>
      </c>
      <c r="S22" t="s">
        <v>26</v>
      </c>
      <c r="T22" s="9">
        <v>5.6</v>
      </c>
    </row>
    <row r="23" spans="2:20" x14ac:dyDescent="0.35">
      <c r="B23" t="s">
        <v>6</v>
      </c>
      <c r="C23" t="s">
        <v>37</v>
      </c>
      <c r="D23" t="s">
        <v>31</v>
      </c>
      <c r="E23" s="2">
        <v>7693</v>
      </c>
      <c r="F23" s="3">
        <v>87</v>
      </c>
      <c r="G23">
        <f>_xlfn.XLOOKUP(data[[#This Row],[Product]],products[Product],products[Cost per unit])</f>
        <v>5.79</v>
      </c>
      <c r="H23">
        <f>data[[#This Row],[Cost per Unit]]*data[[#This Row],[Units]]</f>
        <v>503.73</v>
      </c>
      <c r="S23" t="s">
        <v>27</v>
      </c>
      <c r="T23" s="9">
        <v>16.73</v>
      </c>
    </row>
    <row r="24" spans="2:20" x14ac:dyDescent="0.35">
      <c r="B24" t="s">
        <v>5</v>
      </c>
      <c r="C24" t="s">
        <v>34</v>
      </c>
      <c r="D24" t="s">
        <v>20</v>
      </c>
      <c r="E24" s="2">
        <v>15610</v>
      </c>
      <c r="F24" s="3">
        <v>339</v>
      </c>
      <c r="G24">
        <f>_xlfn.XLOOKUP(data[[#This Row],[Product]],products[Product],products[Cost per unit])</f>
        <v>10.62</v>
      </c>
      <c r="H24">
        <f>data[[#This Row],[Cost per Unit]]*data[[#This Row],[Units]]</f>
        <v>3600.18</v>
      </c>
      <c r="S24" t="s">
        <v>28</v>
      </c>
      <c r="T24" s="9">
        <v>10.38</v>
      </c>
    </row>
    <row r="25" spans="2:20" x14ac:dyDescent="0.35">
      <c r="B25" t="s">
        <v>41</v>
      </c>
      <c r="C25" t="s">
        <v>34</v>
      </c>
      <c r="D25" t="s">
        <v>22</v>
      </c>
      <c r="E25" s="2">
        <v>336</v>
      </c>
      <c r="F25" s="3">
        <v>144</v>
      </c>
      <c r="G25">
        <f>_xlfn.XLOOKUP(data[[#This Row],[Product]],products[Product],products[Cost per unit])</f>
        <v>9.77</v>
      </c>
      <c r="H25">
        <f>data[[#This Row],[Cost per Unit]]*data[[#This Row],[Units]]</f>
        <v>1406.8799999999999</v>
      </c>
      <c r="S25" t="s">
        <v>29</v>
      </c>
      <c r="T25" s="9">
        <v>7.16</v>
      </c>
    </row>
    <row r="26" spans="2:20" x14ac:dyDescent="0.35">
      <c r="B26" t="s">
        <v>2</v>
      </c>
      <c r="C26" t="s">
        <v>39</v>
      </c>
      <c r="D26" t="s">
        <v>20</v>
      </c>
      <c r="E26" s="2">
        <v>9443</v>
      </c>
      <c r="F26" s="3">
        <v>162</v>
      </c>
      <c r="G26">
        <f>_xlfn.XLOOKUP(data[[#This Row],[Product]],products[Product],products[Cost per unit])</f>
        <v>10.62</v>
      </c>
      <c r="H26">
        <f>data[[#This Row],[Cost per Unit]]*data[[#This Row],[Units]]</f>
        <v>1720.4399999999998</v>
      </c>
      <c r="S26" t="s">
        <v>30</v>
      </c>
      <c r="T26" s="9">
        <v>14.49</v>
      </c>
    </row>
    <row r="27" spans="2:20" x14ac:dyDescent="0.35">
      <c r="B27" t="s">
        <v>9</v>
      </c>
      <c r="C27" t="s">
        <v>34</v>
      </c>
      <c r="D27" t="s">
        <v>23</v>
      </c>
      <c r="E27" s="2">
        <v>8155</v>
      </c>
      <c r="F27" s="3">
        <v>90</v>
      </c>
      <c r="G27">
        <f>_xlfn.XLOOKUP(data[[#This Row],[Product]],products[Product],products[Cost per unit])</f>
        <v>6.49</v>
      </c>
      <c r="H27">
        <f>data[[#This Row],[Cost per Unit]]*data[[#This Row],[Units]]</f>
        <v>584.1</v>
      </c>
      <c r="S27" t="s">
        <v>31</v>
      </c>
      <c r="T27" s="9">
        <v>5.79</v>
      </c>
    </row>
    <row r="28" spans="2:20" x14ac:dyDescent="0.35">
      <c r="B28" t="s">
        <v>8</v>
      </c>
      <c r="C28" t="s">
        <v>38</v>
      </c>
      <c r="D28" t="s">
        <v>23</v>
      </c>
      <c r="E28" s="2">
        <v>1701</v>
      </c>
      <c r="F28" s="3">
        <v>234</v>
      </c>
      <c r="G28">
        <f>_xlfn.XLOOKUP(data[[#This Row],[Product]],products[Product],products[Cost per unit])</f>
        <v>6.49</v>
      </c>
      <c r="H28">
        <f>data[[#This Row],[Cost per Unit]]*data[[#This Row],[Units]]</f>
        <v>1518.66</v>
      </c>
      <c r="S28" t="s">
        <v>32</v>
      </c>
      <c r="T28" s="9">
        <v>8.65</v>
      </c>
    </row>
    <row r="29" spans="2:20" x14ac:dyDescent="0.35">
      <c r="B29" t="s">
        <v>10</v>
      </c>
      <c r="C29" t="s">
        <v>38</v>
      </c>
      <c r="D29" t="s">
        <v>22</v>
      </c>
      <c r="E29" s="2">
        <v>2205</v>
      </c>
      <c r="F29" s="3">
        <v>141</v>
      </c>
      <c r="G29">
        <f>_xlfn.XLOOKUP(data[[#This Row],[Product]],products[Product],products[Cost per unit])</f>
        <v>9.77</v>
      </c>
      <c r="H29">
        <f>data[[#This Row],[Cost per Unit]]*data[[#This Row],[Units]]</f>
        <v>1377.57</v>
      </c>
      <c r="S29" t="s">
        <v>33</v>
      </c>
      <c r="T29" s="9">
        <v>12.37</v>
      </c>
    </row>
    <row r="30" spans="2:20" x14ac:dyDescent="0.35">
      <c r="B30" t="s">
        <v>8</v>
      </c>
      <c r="C30" t="s">
        <v>37</v>
      </c>
      <c r="D30" t="s">
        <v>19</v>
      </c>
      <c r="E30" s="2">
        <v>1771</v>
      </c>
      <c r="F30" s="3">
        <v>204</v>
      </c>
      <c r="G30">
        <f>_xlfn.XLOOKUP(data[[#This Row],[Product]],products[Product],products[Cost per unit])</f>
        <v>7.64</v>
      </c>
      <c r="H30">
        <f>data[[#This Row],[Cost per Unit]]*data[[#This Row],[Units]]</f>
        <v>1558.56</v>
      </c>
    </row>
    <row r="31" spans="2:20" x14ac:dyDescent="0.35">
      <c r="B31" t="s">
        <v>41</v>
      </c>
      <c r="C31" t="s">
        <v>35</v>
      </c>
      <c r="D31" t="s">
        <v>15</v>
      </c>
      <c r="E31" s="2">
        <v>2114</v>
      </c>
      <c r="F31" s="3">
        <v>186</v>
      </c>
      <c r="G31">
        <f>_xlfn.XLOOKUP(data[[#This Row],[Product]],products[Product],products[Cost per unit])</f>
        <v>11.73</v>
      </c>
      <c r="H31">
        <f>data[[#This Row],[Cost per Unit]]*data[[#This Row],[Units]]</f>
        <v>2181.7800000000002</v>
      </c>
    </row>
    <row r="32" spans="2:20" x14ac:dyDescent="0.35">
      <c r="B32" t="s">
        <v>41</v>
      </c>
      <c r="C32" t="s">
        <v>36</v>
      </c>
      <c r="D32" t="s">
        <v>13</v>
      </c>
      <c r="E32" s="2">
        <v>10311</v>
      </c>
      <c r="F32" s="3">
        <v>231</v>
      </c>
      <c r="G32">
        <f>_xlfn.XLOOKUP(data[[#This Row],[Product]],products[Product],products[Cost per unit])</f>
        <v>9.33</v>
      </c>
      <c r="H32">
        <f>data[[#This Row],[Cost per Unit]]*data[[#This Row],[Units]]</f>
        <v>2155.23</v>
      </c>
    </row>
    <row r="33" spans="2:8" x14ac:dyDescent="0.35">
      <c r="B33" t="s">
        <v>3</v>
      </c>
      <c r="C33" t="s">
        <v>39</v>
      </c>
      <c r="D33" t="s">
        <v>16</v>
      </c>
      <c r="E33" s="2">
        <v>21</v>
      </c>
      <c r="F33" s="3">
        <v>168</v>
      </c>
      <c r="G33">
        <f>_xlfn.XLOOKUP(data[[#This Row],[Product]],products[Product],products[Cost per unit])</f>
        <v>8.7899999999999991</v>
      </c>
      <c r="H33">
        <f>data[[#This Row],[Cost per Unit]]*data[[#This Row],[Units]]</f>
        <v>1476.7199999999998</v>
      </c>
    </row>
    <row r="34" spans="2:8" x14ac:dyDescent="0.35">
      <c r="B34" t="s">
        <v>10</v>
      </c>
      <c r="C34" t="s">
        <v>35</v>
      </c>
      <c r="D34" t="s">
        <v>20</v>
      </c>
      <c r="E34" s="2">
        <v>1974</v>
      </c>
      <c r="F34" s="3">
        <v>195</v>
      </c>
      <c r="G34">
        <f>_xlfn.XLOOKUP(data[[#This Row],[Product]],products[Product],products[Cost per unit])</f>
        <v>10.62</v>
      </c>
      <c r="H34">
        <f>data[[#This Row],[Cost per Unit]]*data[[#This Row],[Units]]</f>
        <v>2070.8999999999996</v>
      </c>
    </row>
    <row r="35" spans="2:8" x14ac:dyDescent="0.35">
      <c r="B35" t="s">
        <v>5</v>
      </c>
      <c r="C35" t="s">
        <v>36</v>
      </c>
      <c r="D35" t="s">
        <v>23</v>
      </c>
      <c r="E35" s="2">
        <v>6314</v>
      </c>
      <c r="F35" s="3">
        <v>15</v>
      </c>
      <c r="G35">
        <f>_xlfn.XLOOKUP(data[[#This Row],[Product]],products[Product],products[Cost per unit])</f>
        <v>6.49</v>
      </c>
      <c r="H35">
        <f>data[[#This Row],[Cost per Unit]]*data[[#This Row],[Units]]</f>
        <v>97.350000000000009</v>
      </c>
    </row>
    <row r="36" spans="2:8" x14ac:dyDescent="0.35">
      <c r="B36" t="s">
        <v>10</v>
      </c>
      <c r="C36" t="s">
        <v>37</v>
      </c>
      <c r="D36" t="s">
        <v>23</v>
      </c>
      <c r="E36" s="2">
        <v>4683</v>
      </c>
      <c r="F36" s="3">
        <v>30</v>
      </c>
      <c r="G36">
        <f>_xlfn.XLOOKUP(data[[#This Row],[Product]],products[Product],products[Cost per unit])</f>
        <v>6.49</v>
      </c>
      <c r="H36">
        <f>data[[#This Row],[Cost per Unit]]*data[[#This Row],[Units]]</f>
        <v>194.70000000000002</v>
      </c>
    </row>
    <row r="37" spans="2:8" x14ac:dyDescent="0.35">
      <c r="B37" t="s">
        <v>41</v>
      </c>
      <c r="C37" t="s">
        <v>37</v>
      </c>
      <c r="D37" t="s">
        <v>24</v>
      </c>
      <c r="E37" s="2">
        <v>6398</v>
      </c>
      <c r="F37" s="3">
        <v>102</v>
      </c>
      <c r="G37">
        <f>_xlfn.XLOOKUP(data[[#This Row],[Product]],products[Product],products[Cost per unit])</f>
        <v>4.97</v>
      </c>
      <c r="H37">
        <f>data[[#This Row],[Cost per Unit]]*data[[#This Row],[Units]]</f>
        <v>506.94</v>
      </c>
    </row>
    <row r="38" spans="2:8" x14ac:dyDescent="0.35">
      <c r="B38" t="s">
        <v>2</v>
      </c>
      <c r="C38" t="s">
        <v>35</v>
      </c>
      <c r="D38" t="s">
        <v>19</v>
      </c>
      <c r="E38" s="2">
        <v>553</v>
      </c>
      <c r="F38" s="3">
        <v>15</v>
      </c>
      <c r="G38">
        <f>_xlfn.XLOOKUP(data[[#This Row],[Product]],products[Product],products[Cost per unit])</f>
        <v>7.64</v>
      </c>
      <c r="H38">
        <f>data[[#This Row],[Cost per Unit]]*data[[#This Row],[Units]]</f>
        <v>114.6</v>
      </c>
    </row>
    <row r="39" spans="2:8" x14ac:dyDescent="0.35">
      <c r="B39" t="s">
        <v>8</v>
      </c>
      <c r="C39" t="s">
        <v>39</v>
      </c>
      <c r="D39" t="s">
        <v>30</v>
      </c>
      <c r="E39" s="2">
        <v>7021</v>
      </c>
      <c r="F39" s="3">
        <v>183</v>
      </c>
      <c r="G39">
        <f>_xlfn.XLOOKUP(data[[#This Row],[Product]],products[Product],products[Cost per unit])</f>
        <v>14.49</v>
      </c>
      <c r="H39">
        <f>data[[#This Row],[Cost per Unit]]*data[[#This Row],[Units]]</f>
        <v>2651.67</v>
      </c>
    </row>
    <row r="40" spans="2:8" x14ac:dyDescent="0.35">
      <c r="B40" t="s">
        <v>40</v>
      </c>
      <c r="C40" t="s">
        <v>39</v>
      </c>
      <c r="D40" t="s">
        <v>22</v>
      </c>
      <c r="E40" s="2">
        <v>5817</v>
      </c>
      <c r="F40" s="3">
        <v>12</v>
      </c>
      <c r="G40">
        <f>_xlfn.XLOOKUP(data[[#This Row],[Product]],products[Product],products[Cost per unit])</f>
        <v>9.77</v>
      </c>
      <c r="H40">
        <f>data[[#This Row],[Cost per Unit]]*data[[#This Row],[Units]]</f>
        <v>117.24</v>
      </c>
    </row>
    <row r="41" spans="2:8" x14ac:dyDescent="0.35">
      <c r="B41" t="s">
        <v>41</v>
      </c>
      <c r="C41" t="s">
        <v>39</v>
      </c>
      <c r="D41" t="s">
        <v>14</v>
      </c>
      <c r="E41" s="2">
        <v>3976</v>
      </c>
      <c r="F41" s="3">
        <v>72</v>
      </c>
      <c r="G41">
        <f>_xlfn.XLOOKUP(data[[#This Row],[Product]],products[Product],products[Cost per unit])</f>
        <v>11.7</v>
      </c>
      <c r="H41">
        <f>data[[#This Row],[Cost per Unit]]*data[[#This Row],[Units]]</f>
        <v>842.4</v>
      </c>
    </row>
    <row r="42" spans="2:8" x14ac:dyDescent="0.35">
      <c r="B42" t="s">
        <v>6</v>
      </c>
      <c r="C42" t="s">
        <v>38</v>
      </c>
      <c r="D42" t="s">
        <v>27</v>
      </c>
      <c r="E42" s="2">
        <v>1134</v>
      </c>
      <c r="F42" s="3">
        <v>282</v>
      </c>
      <c r="G42">
        <f>_xlfn.XLOOKUP(data[[#This Row],[Product]],products[Product],products[Cost per unit])</f>
        <v>16.73</v>
      </c>
      <c r="H42">
        <f>data[[#This Row],[Cost per Unit]]*data[[#This Row],[Units]]</f>
        <v>4717.8599999999997</v>
      </c>
    </row>
    <row r="43" spans="2:8" x14ac:dyDescent="0.35">
      <c r="B43" t="s">
        <v>2</v>
      </c>
      <c r="C43" t="s">
        <v>39</v>
      </c>
      <c r="D43" t="s">
        <v>28</v>
      </c>
      <c r="E43" s="2">
        <v>6027</v>
      </c>
      <c r="F43" s="3">
        <v>144</v>
      </c>
      <c r="G43">
        <f>_xlfn.XLOOKUP(data[[#This Row],[Product]],products[Product],products[Cost per unit])</f>
        <v>10.38</v>
      </c>
      <c r="H43">
        <f>data[[#This Row],[Cost per Unit]]*data[[#This Row],[Units]]</f>
        <v>1494.72</v>
      </c>
    </row>
    <row r="44" spans="2:8" x14ac:dyDescent="0.35">
      <c r="B44" t="s">
        <v>6</v>
      </c>
      <c r="C44" t="s">
        <v>37</v>
      </c>
      <c r="D44" t="s">
        <v>16</v>
      </c>
      <c r="E44" s="2">
        <v>1904</v>
      </c>
      <c r="F44" s="3">
        <v>405</v>
      </c>
      <c r="G44">
        <f>_xlfn.XLOOKUP(data[[#This Row],[Product]],products[Product],products[Cost per unit])</f>
        <v>8.7899999999999991</v>
      </c>
      <c r="H44">
        <f>data[[#This Row],[Cost per Unit]]*data[[#This Row],[Units]]</f>
        <v>3559.95</v>
      </c>
    </row>
    <row r="45" spans="2:8" x14ac:dyDescent="0.35">
      <c r="B45" t="s">
        <v>7</v>
      </c>
      <c r="C45" t="s">
        <v>34</v>
      </c>
      <c r="D45" t="s">
        <v>32</v>
      </c>
      <c r="E45" s="2">
        <v>3262</v>
      </c>
      <c r="F45" s="3">
        <v>75</v>
      </c>
      <c r="G45">
        <f>_xlfn.XLOOKUP(data[[#This Row],[Product]],products[Product],products[Cost per unit])</f>
        <v>8.65</v>
      </c>
      <c r="H45">
        <f>data[[#This Row],[Cost per Unit]]*data[[#This Row],[Units]]</f>
        <v>648.75</v>
      </c>
    </row>
    <row r="46" spans="2:8" x14ac:dyDescent="0.35">
      <c r="B46" t="s">
        <v>40</v>
      </c>
      <c r="C46" t="s">
        <v>34</v>
      </c>
      <c r="D46" t="s">
        <v>27</v>
      </c>
      <c r="E46" s="2">
        <v>2289</v>
      </c>
      <c r="F46" s="3">
        <v>135</v>
      </c>
      <c r="G46">
        <f>_xlfn.XLOOKUP(data[[#This Row],[Product]],products[Product],products[Cost per unit])</f>
        <v>16.73</v>
      </c>
      <c r="H46">
        <f>data[[#This Row],[Cost per Unit]]*data[[#This Row],[Units]]</f>
        <v>2258.5500000000002</v>
      </c>
    </row>
    <row r="47" spans="2:8" x14ac:dyDescent="0.35">
      <c r="B47" t="s">
        <v>5</v>
      </c>
      <c r="C47" t="s">
        <v>34</v>
      </c>
      <c r="D47" t="s">
        <v>27</v>
      </c>
      <c r="E47" s="2">
        <v>6986</v>
      </c>
      <c r="F47" s="3">
        <v>21</v>
      </c>
      <c r="G47">
        <f>_xlfn.XLOOKUP(data[[#This Row],[Product]],products[Product],products[Cost per unit])</f>
        <v>16.73</v>
      </c>
      <c r="H47">
        <f>data[[#This Row],[Cost per Unit]]*data[[#This Row],[Units]]</f>
        <v>351.33</v>
      </c>
    </row>
    <row r="48" spans="2:8" x14ac:dyDescent="0.35">
      <c r="B48" t="s">
        <v>2</v>
      </c>
      <c r="C48" t="s">
        <v>38</v>
      </c>
      <c r="D48" t="s">
        <v>23</v>
      </c>
      <c r="E48" s="2">
        <v>4417</v>
      </c>
      <c r="F48" s="3">
        <v>153</v>
      </c>
      <c r="G48">
        <f>_xlfn.XLOOKUP(data[[#This Row],[Product]],products[Product],products[Cost per unit])</f>
        <v>6.49</v>
      </c>
      <c r="H48">
        <f>data[[#This Row],[Cost per Unit]]*data[[#This Row],[Units]]</f>
        <v>992.97</v>
      </c>
    </row>
    <row r="49" spans="2:8" x14ac:dyDescent="0.35">
      <c r="B49" t="s">
        <v>6</v>
      </c>
      <c r="C49" t="s">
        <v>34</v>
      </c>
      <c r="D49" t="s">
        <v>15</v>
      </c>
      <c r="E49" s="2">
        <v>1442</v>
      </c>
      <c r="F49" s="3">
        <v>15</v>
      </c>
      <c r="G49">
        <f>_xlfn.XLOOKUP(data[[#This Row],[Product]],products[Product],products[Cost per unit])</f>
        <v>11.73</v>
      </c>
      <c r="H49">
        <f>data[[#This Row],[Cost per Unit]]*data[[#This Row],[Units]]</f>
        <v>175.95000000000002</v>
      </c>
    </row>
    <row r="50" spans="2:8" x14ac:dyDescent="0.35">
      <c r="B50" t="s">
        <v>3</v>
      </c>
      <c r="C50" t="s">
        <v>35</v>
      </c>
      <c r="D50" t="s">
        <v>14</v>
      </c>
      <c r="E50" s="2">
        <v>2415</v>
      </c>
      <c r="F50" s="3">
        <v>255</v>
      </c>
      <c r="G50">
        <f>_xlfn.XLOOKUP(data[[#This Row],[Product]],products[Product],products[Cost per unit])</f>
        <v>11.7</v>
      </c>
      <c r="H50">
        <f>data[[#This Row],[Cost per Unit]]*data[[#This Row],[Units]]</f>
        <v>2983.5</v>
      </c>
    </row>
    <row r="51" spans="2:8" x14ac:dyDescent="0.35">
      <c r="B51" t="s">
        <v>2</v>
      </c>
      <c r="C51" t="s">
        <v>37</v>
      </c>
      <c r="D51" t="s">
        <v>19</v>
      </c>
      <c r="E51" s="2">
        <v>238</v>
      </c>
      <c r="F51" s="3">
        <v>18</v>
      </c>
      <c r="G51">
        <f>_xlfn.XLOOKUP(data[[#This Row],[Product]],products[Product],products[Cost per unit])</f>
        <v>7.64</v>
      </c>
      <c r="H51">
        <f>data[[#This Row],[Cost per Unit]]*data[[#This Row],[Units]]</f>
        <v>137.51999999999998</v>
      </c>
    </row>
    <row r="52" spans="2:8" x14ac:dyDescent="0.35">
      <c r="B52" t="s">
        <v>6</v>
      </c>
      <c r="C52" t="s">
        <v>37</v>
      </c>
      <c r="D52" t="s">
        <v>23</v>
      </c>
      <c r="E52" s="2">
        <v>4949</v>
      </c>
      <c r="F52" s="3">
        <v>189</v>
      </c>
      <c r="G52">
        <f>_xlfn.XLOOKUP(data[[#This Row],[Product]],products[Product],products[Cost per unit])</f>
        <v>6.49</v>
      </c>
      <c r="H52">
        <f>data[[#This Row],[Cost per Unit]]*data[[#This Row],[Units]]</f>
        <v>1226.6100000000001</v>
      </c>
    </row>
    <row r="53" spans="2:8" x14ac:dyDescent="0.35">
      <c r="B53" t="s">
        <v>5</v>
      </c>
      <c r="C53" t="s">
        <v>38</v>
      </c>
      <c r="D53" t="s">
        <v>32</v>
      </c>
      <c r="E53" s="2">
        <v>5075</v>
      </c>
      <c r="F53" s="3">
        <v>21</v>
      </c>
      <c r="G53">
        <f>_xlfn.XLOOKUP(data[[#This Row],[Product]],products[Product],products[Cost per unit])</f>
        <v>8.65</v>
      </c>
      <c r="H53">
        <f>data[[#This Row],[Cost per Unit]]*data[[#This Row],[Units]]</f>
        <v>181.65</v>
      </c>
    </row>
    <row r="54" spans="2:8" x14ac:dyDescent="0.35">
      <c r="B54" t="s">
        <v>3</v>
      </c>
      <c r="C54" t="s">
        <v>36</v>
      </c>
      <c r="D54" t="s">
        <v>16</v>
      </c>
      <c r="E54" s="2">
        <v>9198</v>
      </c>
      <c r="F54" s="3">
        <v>36</v>
      </c>
      <c r="G54">
        <f>_xlfn.XLOOKUP(data[[#This Row],[Product]],products[Product],products[Cost per unit])</f>
        <v>8.7899999999999991</v>
      </c>
      <c r="H54">
        <f>data[[#This Row],[Cost per Unit]]*data[[#This Row],[Units]]</f>
        <v>316.43999999999994</v>
      </c>
    </row>
    <row r="55" spans="2:8" x14ac:dyDescent="0.35">
      <c r="B55" t="s">
        <v>6</v>
      </c>
      <c r="C55" t="s">
        <v>34</v>
      </c>
      <c r="D55" t="s">
        <v>29</v>
      </c>
      <c r="E55" s="2">
        <v>3339</v>
      </c>
      <c r="F55" s="3">
        <v>75</v>
      </c>
      <c r="G55">
        <f>_xlfn.XLOOKUP(data[[#This Row],[Product]],products[Product],products[Cost per unit])</f>
        <v>7.16</v>
      </c>
      <c r="H55">
        <f>data[[#This Row],[Cost per Unit]]*data[[#This Row],[Units]]</f>
        <v>537</v>
      </c>
    </row>
    <row r="56" spans="2:8" x14ac:dyDescent="0.35">
      <c r="B56" t="s">
        <v>40</v>
      </c>
      <c r="C56" t="s">
        <v>34</v>
      </c>
      <c r="D56" t="s">
        <v>17</v>
      </c>
      <c r="E56" s="2">
        <v>5019</v>
      </c>
      <c r="F56" s="3">
        <v>156</v>
      </c>
      <c r="G56">
        <f>_xlfn.XLOOKUP(data[[#This Row],[Product]],products[Product],products[Cost per unit])</f>
        <v>3.11</v>
      </c>
      <c r="H56">
        <f>data[[#This Row],[Cost per Unit]]*data[[#This Row],[Units]]</f>
        <v>485.15999999999997</v>
      </c>
    </row>
    <row r="57" spans="2:8" x14ac:dyDescent="0.35">
      <c r="B57" t="s">
        <v>5</v>
      </c>
      <c r="C57" t="s">
        <v>36</v>
      </c>
      <c r="D57" t="s">
        <v>16</v>
      </c>
      <c r="E57" s="2">
        <v>16184</v>
      </c>
      <c r="F57" s="3">
        <v>39</v>
      </c>
      <c r="G57">
        <f>_xlfn.XLOOKUP(data[[#This Row],[Product]],products[Product],products[Cost per unit])</f>
        <v>8.7899999999999991</v>
      </c>
      <c r="H57">
        <f>data[[#This Row],[Cost per Unit]]*data[[#This Row],[Units]]</f>
        <v>342.80999999999995</v>
      </c>
    </row>
    <row r="58" spans="2:8" x14ac:dyDescent="0.35">
      <c r="B58" t="s">
        <v>6</v>
      </c>
      <c r="C58" t="s">
        <v>36</v>
      </c>
      <c r="D58" t="s">
        <v>21</v>
      </c>
      <c r="E58" s="2">
        <v>497</v>
      </c>
      <c r="F58" s="3">
        <v>63</v>
      </c>
      <c r="G58">
        <f>_xlfn.XLOOKUP(data[[#This Row],[Product]],products[Product],products[Cost per unit])</f>
        <v>9</v>
      </c>
      <c r="H58">
        <f>data[[#This Row],[Cost per Unit]]*data[[#This Row],[Units]]</f>
        <v>567</v>
      </c>
    </row>
    <row r="59" spans="2:8" x14ac:dyDescent="0.35">
      <c r="B59" t="s">
        <v>2</v>
      </c>
      <c r="C59" t="s">
        <v>36</v>
      </c>
      <c r="D59" t="s">
        <v>29</v>
      </c>
      <c r="E59" s="2">
        <v>8211</v>
      </c>
      <c r="F59" s="3">
        <v>75</v>
      </c>
      <c r="G59">
        <f>_xlfn.XLOOKUP(data[[#This Row],[Product]],products[Product],products[Cost per unit])</f>
        <v>7.16</v>
      </c>
      <c r="H59">
        <f>data[[#This Row],[Cost per Unit]]*data[[#This Row],[Units]]</f>
        <v>537</v>
      </c>
    </row>
    <row r="60" spans="2:8" x14ac:dyDescent="0.35">
      <c r="B60" t="s">
        <v>2</v>
      </c>
      <c r="C60" t="s">
        <v>38</v>
      </c>
      <c r="D60" t="s">
        <v>28</v>
      </c>
      <c r="E60" s="2">
        <v>6580</v>
      </c>
      <c r="F60" s="3">
        <v>183</v>
      </c>
      <c r="G60">
        <f>_xlfn.XLOOKUP(data[[#This Row],[Product]],products[Product],products[Cost per unit])</f>
        <v>10.38</v>
      </c>
      <c r="H60">
        <f>data[[#This Row],[Cost per Unit]]*data[[#This Row],[Units]]</f>
        <v>1899.5400000000002</v>
      </c>
    </row>
    <row r="61" spans="2:8" x14ac:dyDescent="0.35">
      <c r="B61" t="s">
        <v>41</v>
      </c>
      <c r="C61" t="s">
        <v>35</v>
      </c>
      <c r="D61" t="s">
        <v>13</v>
      </c>
      <c r="E61" s="2">
        <v>4760</v>
      </c>
      <c r="F61" s="3">
        <v>69</v>
      </c>
      <c r="G61">
        <f>_xlfn.XLOOKUP(data[[#This Row],[Product]],products[Product],products[Cost per unit])</f>
        <v>9.33</v>
      </c>
      <c r="H61">
        <f>data[[#This Row],[Cost per Unit]]*data[[#This Row],[Units]]</f>
        <v>643.77</v>
      </c>
    </row>
    <row r="62" spans="2:8" x14ac:dyDescent="0.35">
      <c r="B62" t="s">
        <v>40</v>
      </c>
      <c r="C62" t="s">
        <v>36</v>
      </c>
      <c r="D62" t="s">
        <v>25</v>
      </c>
      <c r="E62" s="2">
        <v>5439</v>
      </c>
      <c r="F62" s="3">
        <v>30</v>
      </c>
      <c r="G62">
        <f>_xlfn.XLOOKUP(data[[#This Row],[Product]],products[Product],products[Cost per unit])</f>
        <v>13.15</v>
      </c>
      <c r="H62">
        <f>data[[#This Row],[Cost per Unit]]*data[[#This Row],[Units]]</f>
        <v>394.5</v>
      </c>
    </row>
    <row r="63" spans="2:8" x14ac:dyDescent="0.35">
      <c r="B63" t="s">
        <v>41</v>
      </c>
      <c r="C63" t="s">
        <v>34</v>
      </c>
      <c r="D63" t="s">
        <v>17</v>
      </c>
      <c r="E63" s="2">
        <v>1463</v>
      </c>
      <c r="F63" s="3">
        <v>39</v>
      </c>
      <c r="G63">
        <f>_xlfn.XLOOKUP(data[[#This Row],[Product]],products[Product],products[Cost per unit])</f>
        <v>3.11</v>
      </c>
      <c r="H63">
        <f>data[[#This Row],[Cost per Unit]]*data[[#This Row],[Units]]</f>
        <v>121.28999999999999</v>
      </c>
    </row>
    <row r="64" spans="2:8" x14ac:dyDescent="0.35">
      <c r="B64" t="s">
        <v>3</v>
      </c>
      <c r="C64" t="s">
        <v>34</v>
      </c>
      <c r="D64" t="s">
        <v>32</v>
      </c>
      <c r="E64" s="2">
        <v>7777</v>
      </c>
      <c r="F64" s="3">
        <v>504</v>
      </c>
      <c r="G64">
        <f>_xlfn.XLOOKUP(data[[#This Row],[Product]],products[Product],products[Cost per unit])</f>
        <v>8.65</v>
      </c>
      <c r="H64">
        <f>data[[#This Row],[Cost per Unit]]*data[[#This Row],[Units]]</f>
        <v>4359.6000000000004</v>
      </c>
    </row>
    <row r="65" spans="2:8" x14ac:dyDescent="0.35">
      <c r="B65" t="s">
        <v>9</v>
      </c>
      <c r="C65" t="s">
        <v>37</v>
      </c>
      <c r="D65" t="s">
        <v>29</v>
      </c>
      <c r="E65" s="2">
        <v>1085</v>
      </c>
      <c r="F65" s="3">
        <v>273</v>
      </c>
      <c r="G65">
        <f>_xlfn.XLOOKUP(data[[#This Row],[Product]],products[Product],products[Cost per unit])</f>
        <v>7.16</v>
      </c>
      <c r="H65">
        <f>data[[#This Row],[Cost per Unit]]*data[[#This Row],[Units]]</f>
        <v>1954.68</v>
      </c>
    </row>
    <row r="66" spans="2:8" x14ac:dyDescent="0.35">
      <c r="B66" t="s">
        <v>5</v>
      </c>
      <c r="C66" t="s">
        <v>37</v>
      </c>
      <c r="D66" t="s">
        <v>31</v>
      </c>
      <c r="E66" s="2">
        <v>182</v>
      </c>
      <c r="F66" s="3">
        <v>48</v>
      </c>
      <c r="G66">
        <f>_xlfn.XLOOKUP(data[[#This Row],[Product]],products[Product],products[Cost per unit])</f>
        <v>5.79</v>
      </c>
      <c r="H66">
        <f>data[[#This Row],[Cost per Unit]]*data[[#This Row],[Units]]</f>
        <v>277.92</v>
      </c>
    </row>
    <row r="67" spans="2:8" x14ac:dyDescent="0.35">
      <c r="B67" t="s">
        <v>6</v>
      </c>
      <c r="C67" t="s">
        <v>34</v>
      </c>
      <c r="D67" t="s">
        <v>27</v>
      </c>
      <c r="E67" s="2">
        <v>4242</v>
      </c>
      <c r="F67" s="3">
        <v>207</v>
      </c>
      <c r="G67">
        <f>_xlfn.XLOOKUP(data[[#This Row],[Product]],products[Product],products[Cost per unit])</f>
        <v>16.73</v>
      </c>
      <c r="H67">
        <f>data[[#This Row],[Cost per Unit]]*data[[#This Row],[Units]]</f>
        <v>3463.11</v>
      </c>
    </row>
    <row r="68" spans="2:8" x14ac:dyDescent="0.35">
      <c r="B68" t="s">
        <v>6</v>
      </c>
      <c r="C68" t="s">
        <v>36</v>
      </c>
      <c r="D68" t="s">
        <v>32</v>
      </c>
      <c r="E68" s="2">
        <v>6118</v>
      </c>
      <c r="F68" s="3">
        <v>9</v>
      </c>
      <c r="G68">
        <f>_xlfn.XLOOKUP(data[[#This Row],[Product]],products[Product],products[Cost per unit])</f>
        <v>8.65</v>
      </c>
      <c r="H68">
        <f>data[[#This Row],[Cost per Unit]]*data[[#This Row],[Units]]</f>
        <v>77.850000000000009</v>
      </c>
    </row>
    <row r="69" spans="2:8" x14ac:dyDescent="0.35">
      <c r="B69" t="s">
        <v>10</v>
      </c>
      <c r="C69" t="s">
        <v>36</v>
      </c>
      <c r="D69" t="s">
        <v>23</v>
      </c>
      <c r="E69" s="2">
        <v>2317</v>
      </c>
      <c r="F69" s="3">
        <v>261</v>
      </c>
      <c r="G69">
        <f>_xlfn.XLOOKUP(data[[#This Row],[Product]],products[Product],products[Cost per unit])</f>
        <v>6.49</v>
      </c>
      <c r="H69">
        <f>data[[#This Row],[Cost per Unit]]*data[[#This Row],[Units]]</f>
        <v>1693.89</v>
      </c>
    </row>
    <row r="70" spans="2:8" x14ac:dyDescent="0.35">
      <c r="B70" t="s">
        <v>6</v>
      </c>
      <c r="C70" t="s">
        <v>38</v>
      </c>
      <c r="D70" t="s">
        <v>16</v>
      </c>
      <c r="E70" s="2">
        <v>938</v>
      </c>
      <c r="F70" s="3">
        <v>6</v>
      </c>
      <c r="G70">
        <f>_xlfn.XLOOKUP(data[[#This Row],[Product]],products[Product],products[Cost per unit])</f>
        <v>8.7899999999999991</v>
      </c>
      <c r="H70">
        <f>data[[#This Row],[Cost per Unit]]*data[[#This Row],[Units]]</f>
        <v>52.739999999999995</v>
      </c>
    </row>
    <row r="71" spans="2:8" x14ac:dyDescent="0.35">
      <c r="B71" t="s">
        <v>8</v>
      </c>
      <c r="C71" t="s">
        <v>37</v>
      </c>
      <c r="D71" t="s">
        <v>15</v>
      </c>
      <c r="E71" s="2">
        <v>9709</v>
      </c>
      <c r="F71" s="3">
        <v>30</v>
      </c>
      <c r="G71">
        <f>_xlfn.XLOOKUP(data[[#This Row],[Product]],products[Product],products[Cost per unit])</f>
        <v>11.73</v>
      </c>
      <c r="H71">
        <f>data[[#This Row],[Cost per Unit]]*data[[#This Row],[Units]]</f>
        <v>351.90000000000003</v>
      </c>
    </row>
    <row r="72" spans="2:8" x14ac:dyDescent="0.35">
      <c r="B72" t="s">
        <v>7</v>
      </c>
      <c r="C72" t="s">
        <v>34</v>
      </c>
      <c r="D72" t="s">
        <v>20</v>
      </c>
      <c r="E72" s="2">
        <v>2205</v>
      </c>
      <c r="F72" s="3">
        <v>138</v>
      </c>
      <c r="G72">
        <f>_xlfn.XLOOKUP(data[[#This Row],[Product]],products[Product],products[Cost per unit])</f>
        <v>10.62</v>
      </c>
      <c r="H72">
        <f>data[[#This Row],[Cost per Unit]]*data[[#This Row],[Units]]</f>
        <v>1465.56</v>
      </c>
    </row>
    <row r="73" spans="2:8" x14ac:dyDescent="0.35">
      <c r="B73" t="s">
        <v>7</v>
      </c>
      <c r="C73" t="s">
        <v>37</v>
      </c>
      <c r="D73" t="s">
        <v>17</v>
      </c>
      <c r="E73" s="2">
        <v>4487</v>
      </c>
      <c r="F73" s="3">
        <v>111</v>
      </c>
      <c r="G73">
        <f>_xlfn.XLOOKUP(data[[#This Row],[Product]],products[Product],products[Cost per unit])</f>
        <v>3.11</v>
      </c>
      <c r="H73">
        <f>data[[#This Row],[Cost per Unit]]*data[[#This Row],[Units]]</f>
        <v>345.21</v>
      </c>
    </row>
    <row r="74" spans="2:8" x14ac:dyDescent="0.35">
      <c r="B74" t="s">
        <v>5</v>
      </c>
      <c r="C74" t="s">
        <v>35</v>
      </c>
      <c r="D74" t="s">
        <v>18</v>
      </c>
      <c r="E74" s="2">
        <v>2415</v>
      </c>
      <c r="F74" s="3">
        <v>15</v>
      </c>
      <c r="G74">
        <f>_xlfn.XLOOKUP(data[[#This Row],[Product]],products[Product],products[Cost per unit])</f>
        <v>6.47</v>
      </c>
      <c r="H74">
        <f>data[[#This Row],[Cost per Unit]]*data[[#This Row],[Units]]</f>
        <v>97.05</v>
      </c>
    </row>
    <row r="75" spans="2:8" x14ac:dyDescent="0.35">
      <c r="B75" t="s">
        <v>40</v>
      </c>
      <c r="C75" t="s">
        <v>34</v>
      </c>
      <c r="D75" t="s">
        <v>19</v>
      </c>
      <c r="E75" s="2">
        <v>4018</v>
      </c>
      <c r="F75" s="3">
        <v>162</v>
      </c>
      <c r="G75">
        <f>_xlfn.XLOOKUP(data[[#This Row],[Product]],products[Product],products[Cost per unit])</f>
        <v>7.64</v>
      </c>
      <c r="H75">
        <f>data[[#This Row],[Cost per Unit]]*data[[#This Row],[Units]]</f>
        <v>1237.6799999999998</v>
      </c>
    </row>
    <row r="76" spans="2:8" x14ac:dyDescent="0.35">
      <c r="B76" t="s">
        <v>5</v>
      </c>
      <c r="C76" t="s">
        <v>34</v>
      </c>
      <c r="D76" t="s">
        <v>19</v>
      </c>
      <c r="E76" s="2">
        <v>861</v>
      </c>
      <c r="F76" s="3">
        <v>195</v>
      </c>
      <c r="G76">
        <f>_xlfn.XLOOKUP(data[[#This Row],[Product]],products[Product],products[Cost per unit])</f>
        <v>7.64</v>
      </c>
      <c r="H76">
        <f>data[[#This Row],[Cost per Unit]]*data[[#This Row],[Units]]</f>
        <v>1489.8</v>
      </c>
    </row>
    <row r="77" spans="2:8" x14ac:dyDescent="0.35">
      <c r="B77" t="s">
        <v>10</v>
      </c>
      <c r="C77" t="s">
        <v>38</v>
      </c>
      <c r="D77" t="s">
        <v>14</v>
      </c>
      <c r="E77" s="2">
        <v>5586</v>
      </c>
      <c r="F77" s="3">
        <v>525</v>
      </c>
      <c r="G77">
        <f>_xlfn.XLOOKUP(data[[#This Row],[Product]],products[Product],products[Cost per unit])</f>
        <v>11.7</v>
      </c>
      <c r="H77">
        <f>data[[#This Row],[Cost per Unit]]*data[[#This Row],[Units]]</f>
        <v>6142.5</v>
      </c>
    </row>
    <row r="78" spans="2:8" x14ac:dyDescent="0.35">
      <c r="B78" t="s">
        <v>7</v>
      </c>
      <c r="C78" t="s">
        <v>34</v>
      </c>
      <c r="D78" t="s">
        <v>33</v>
      </c>
      <c r="E78" s="2">
        <v>2226</v>
      </c>
      <c r="F78" s="3">
        <v>48</v>
      </c>
      <c r="G78">
        <f>_xlfn.XLOOKUP(data[[#This Row],[Product]],products[Product],products[Cost per unit])</f>
        <v>12.37</v>
      </c>
      <c r="H78">
        <f>data[[#This Row],[Cost per Unit]]*data[[#This Row],[Units]]</f>
        <v>593.76</v>
      </c>
    </row>
    <row r="79" spans="2:8" x14ac:dyDescent="0.35">
      <c r="B79" t="s">
        <v>9</v>
      </c>
      <c r="C79" t="s">
        <v>34</v>
      </c>
      <c r="D79" t="s">
        <v>28</v>
      </c>
      <c r="E79" s="2">
        <v>14329</v>
      </c>
      <c r="F79" s="3">
        <v>150</v>
      </c>
      <c r="G79">
        <f>_xlfn.XLOOKUP(data[[#This Row],[Product]],products[Product],products[Cost per unit])</f>
        <v>10.38</v>
      </c>
      <c r="H79">
        <f>data[[#This Row],[Cost per Unit]]*data[[#This Row],[Units]]</f>
        <v>1557.0000000000002</v>
      </c>
    </row>
    <row r="80" spans="2:8" x14ac:dyDescent="0.35">
      <c r="B80" t="s">
        <v>9</v>
      </c>
      <c r="C80" t="s">
        <v>34</v>
      </c>
      <c r="D80" t="s">
        <v>20</v>
      </c>
      <c r="E80" s="2">
        <v>8463</v>
      </c>
      <c r="F80" s="3">
        <v>492</v>
      </c>
      <c r="G80">
        <f>_xlfn.XLOOKUP(data[[#This Row],[Product]],products[Product],products[Cost per unit])</f>
        <v>10.62</v>
      </c>
      <c r="H80">
        <f>data[[#This Row],[Cost per Unit]]*data[[#This Row],[Units]]</f>
        <v>5225.04</v>
      </c>
    </row>
    <row r="81" spans="2:8" x14ac:dyDescent="0.35">
      <c r="B81" t="s">
        <v>5</v>
      </c>
      <c r="C81" t="s">
        <v>34</v>
      </c>
      <c r="D81" t="s">
        <v>29</v>
      </c>
      <c r="E81" s="2">
        <v>2891</v>
      </c>
      <c r="F81" s="3">
        <v>102</v>
      </c>
      <c r="G81">
        <f>_xlfn.XLOOKUP(data[[#This Row],[Product]],products[Product],products[Cost per unit])</f>
        <v>7.16</v>
      </c>
      <c r="H81">
        <f>data[[#This Row],[Cost per Unit]]*data[[#This Row],[Units]]</f>
        <v>730.32</v>
      </c>
    </row>
    <row r="82" spans="2:8" x14ac:dyDescent="0.35">
      <c r="B82" t="s">
        <v>3</v>
      </c>
      <c r="C82" t="s">
        <v>36</v>
      </c>
      <c r="D82" t="s">
        <v>23</v>
      </c>
      <c r="E82" s="2">
        <v>3773</v>
      </c>
      <c r="F82" s="3">
        <v>165</v>
      </c>
      <c r="G82">
        <f>_xlfn.XLOOKUP(data[[#This Row],[Product]],products[Product],products[Cost per unit])</f>
        <v>6.49</v>
      </c>
      <c r="H82">
        <f>data[[#This Row],[Cost per Unit]]*data[[#This Row],[Units]]</f>
        <v>1070.8500000000001</v>
      </c>
    </row>
    <row r="83" spans="2:8" x14ac:dyDescent="0.35">
      <c r="B83" t="s">
        <v>41</v>
      </c>
      <c r="C83" t="s">
        <v>36</v>
      </c>
      <c r="D83" t="s">
        <v>28</v>
      </c>
      <c r="E83" s="2">
        <v>854</v>
      </c>
      <c r="F83" s="3">
        <v>309</v>
      </c>
      <c r="G83">
        <f>_xlfn.XLOOKUP(data[[#This Row],[Product]],products[Product],products[Cost per unit])</f>
        <v>10.38</v>
      </c>
      <c r="H83">
        <f>data[[#This Row],[Cost per Unit]]*data[[#This Row],[Units]]</f>
        <v>3207.42</v>
      </c>
    </row>
    <row r="84" spans="2:8" x14ac:dyDescent="0.35">
      <c r="B84" t="s">
        <v>6</v>
      </c>
      <c r="C84" t="s">
        <v>36</v>
      </c>
      <c r="D84" t="s">
        <v>17</v>
      </c>
      <c r="E84" s="2">
        <v>4970</v>
      </c>
      <c r="F84" s="3">
        <v>156</v>
      </c>
      <c r="G84">
        <f>_xlfn.XLOOKUP(data[[#This Row],[Product]],products[Product],products[Cost per unit])</f>
        <v>3.11</v>
      </c>
      <c r="H84">
        <f>data[[#This Row],[Cost per Unit]]*data[[#This Row],[Units]]</f>
        <v>485.15999999999997</v>
      </c>
    </row>
    <row r="85" spans="2:8" x14ac:dyDescent="0.35">
      <c r="B85" t="s">
        <v>9</v>
      </c>
      <c r="C85" t="s">
        <v>35</v>
      </c>
      <c r="D85" t="s">
        <v>26</v>
      </c>
      <c r="E85" s="2">
        <v>98</v>
      </c>
      <c r="F85" s="3">
        <v>159</v>
      </c>
      <c r="G85">
        <f>_xlfn.XLOOKUP(data[[#This Row],[Product]],products[Product],products[Cost per unit])</f>
        <v>5.6</v>
      </c>
      <c r="H85">
        <f>data[[#This Row],[Cost per Unit]]*data[[#This Row],[Units]]</f>
        <v>890.4</v>
      </c>
    </row>
    <row r="86" spans="2:8" x14ac:dyDescent="0.35">
      <c r="B86" t="s">
        <v>5</v>
      </c>
      <c r="C86" t="s">
        <v>35</v>
      </c>
      <c r="D86" t="s">
        <v>15</v>
      </c>
      <c r="E86" s="2">
        <v>13391</v>
      </c>
      <c r="F86" s="3">
        <v>201</v>
      </c>
      <c r="G86">
        <f>_xlfn.XLOOKUP(data[[#This Row],[Product]],products[Product],products[Cost per unit])</f>
        <v>11.73</v>
      </c>
      <c r="H86">
        <f>data[[#This Row],[Cost per Unit]]*data[[#This Row],[Units]]</f>
        <v>2357.73</v>
      </c>
    </row>
    <row r="87" spans="2:8" x14ac:dyDescent="0.35">
      <c r="B87" t="s">
        <v>8</v>
      </c>
      <c r="C87" t="s">
        <v>39</v>
      </c>
      <c r="D87" t="s">
        <v>31</v>
      </c>
      <c r="E87" s="2">
        <v>8890</v>
      </c>
      <c r="F87" s="3">
        <v>210</v>
      </c>
      <c r="G87">
        <f>_xlfn.XLOOKUP(data[[#This Row],[Product]],products[Product],products[Cost per unit])</f>
        <v>5.79</v>
      </c>
      <c r="H87">
        <f>data[[#This Row],[Cost per Unit]]*data[[#This Row],[Units]]</f>
        <v>1215.9000000000001</v>
      </c>
    </row>
    <row r="88" spans="2:8" x14ac:dyDescent="0.35">
      <c r="B88" t="s">
        <v>2</v>
      </c>
      <c r="C88" t="s">
        <v>38</v>
      </c>
      <c r="D88" t="s">
        <v>13</v>
      </c>
      <c r="E88" s="2">
        <v>56</v>
      </c>
      <c r="F88" s="3">
        <v>51</v>
      </c>
      <c r="G88">
        <f>_xlfn.XLOOKUP(data[[#This Row],[Product]],products[Product],products[Cost per unit])</f>
        <v>9.33</v>
      </c>
      <c r="H88">
        <f>data[[#This Row],[Cost per Unit]]*data[[#This Row],[Units]]</f>
        <v>475.83</v>
      </c>
    </row>
    <row r="89" spans="2:8" x14ac:dyDescent="0.35">
      <c r="B89" t="s">
        <v>3</v>
      </c>
      <c r="C89" t="s">
        <v>36</v>
      </c>
      <c r="D89" t="s">
        <v>25</v>
      </c>
      <c r="E89" s="2">
        <v>3339</v>
      </c>
      <c r="F89" s="3">
        <v>39</v>
      </c>
      <c r="G89">
        <f>_xlfn.XLOOKUP(data[[#This Row],[Product]],products[Product],products[Cost per unit])</f>
        <v>13.15</v>
      </c>
      <c r="H89">
        <f>data[[#This Row],[Cost per Unit]]*data[[#This Row],[Units]]</f>
        <v>512.85</v>
      </c>
    </row>
    <row r="90" spans="2:8" x14ac:dyDescent="0.35">
      <c r="B90" t="s">
        <v>10</v>
      </c>
      <c r="C90" t="s">
        <v>35</v>
      </c>
      <c r="D90" t="s">
        <v>18</v>
      </c>
      <c r="E90" s="2">
        <v>3808</v>
      </c>
      <c r="F90" s="3">
        <v>279</v>
      </c>
      <c r="G90">
        <f>_xlfn.XLOOKUP(data[[#This Row],[Product]],products[Product],products[Cost per unit])</f>
        <v>6.47</v>
      </c>
      <c r="H90">
        <f>data[[#This Row],[Cost per Unit]]*data[[#This Row],[Units]]</f>
        <v>1805.1299999999999</v>
      </c>
    </row>
    <row r="91" spans="2:8" x14ac:dyDescent="0.35">
      <c r="B91" t="s">
        <v>10</v>
      </c>
      <c r="C91" t="s">
        <v>38</v>
      </c>
      <c r="D91" t="s">
        <v>13</v>
      </c>
      <c r="E91" s="2">
        <v>63</v>
      </c>
      <c r="F91" s="3">
        <v>123</v>
      </c>
      <c r="G91">
        <f>_xlfn.XLOOKUP(data[[#This Row],[Product]],products[Product],products[Cost per unit])</f>
        <v>9.33</v>
      </c>
      <c r="H91">
        <f>data[[#This Row],[Cost per Unit]]*data[[#This Row],[Units]]</f>
        <v>1147.5899999999999</v>
      </c>
    </row>
    <row r="92" spans="2:8" x14ac:dyDescent="0.35">
      <c r="B92" t="s">
        <v>2</v>
      </c>
      <c r="C92" t="s">
        <v>39</v>
      </c>
      <c r="D92" t="s">
        <v>27</v>
      </c>
      <c r="E92" s="2">
        <v>7812</v>
      </c>
      <c r="F92" s="3">
        <v>81</v>
      </c>
      <c r="G92">
        <f>_xlfn.XLOOKUP(data[[#This Row],[Product]],products[Product],products[Cost per unit])</f>
        <v>16.73</v>
      </c>
      <c r="H92">
        <f>data[[#This Row],[Cost per Unit]]*data[[#This Row],[Units]]</f>
        <v>1355.13</v>
      </c>
    </row>
    <row r="93" spans="2:8" x14ac:dyDescent="0.35">
      <c r="B93" t="s">
        <v>40</v>
      </c>
      <c r="C93" t="s">
        <v>37</v>
      </c>
      <c r="D93" t="s">
        <v>19</v>
      </c>
      <c r="E93" s="2">
        <v>7693</v>
      </c>
      <c r="F93" s="3">
        <v>21</v>
      </c>
      <c r="G93">
        <f>_xlfn.XLOOKUP(data[[#This Row],[Product]],products[Product],products[Cost per unit])</f>
        <v>7.64</v>
      </c>
      <c r="H93">
        <f>data[[#This Row],[Cost per Unit]]*data[[#This Row],[Units]]</f>
        <v>160.44</v>
      </c>
    </row>
    <row r="94" spans="2:8" x14ac:dyDescent="0.35">
      <c r="B94" t="s">
        <v>3</v>
      </c>
      <c r="C94" t="s">
        <v>36</v>
      </c>
      <c r="D94" t="s">
        <v>28</v>
      </c>
      <c r="E94" s="2">
        <v>973</v>
      </c>
      <c r="F94" s="3">
        <v>162</v>
      </c>
      <c r="G94">
        <f>_xlfn.XLOOKUP(data[[#This Row],[Product]],products[Product],products[Cost per unit])</f>
        <v>10.38</v>
      </c>
      <c r="H94">
        <f>data[[#This Row],[Cost per Unit]]*data[[#This Row],[Units]]</f>
        <v>1681.5600000000002</v>
      </c>
    </row>
    <row r="95" spans="2:8" x14ac:dyDescent="0.35">
      <c r="B95" t="s">
        <v>10</v>
      </c>
      <c r="C95" t="s">
        <v>35</v>
      </c>
      <c r="D95" t="s">
        <v>21</v>
      </c>
      <c r="E95" s="2">
        <v>567</v>
      </c>
      <c r="F95" s="3">
        <v>228</v>
      </c>
      <c r="G95">
        <f>_xlfn.XLOOKUP(data[[#This Row],[Product]],products[Product],products[Cost per unit])</f>
        <v>9</v>
      </c>
      <c r="H95">
        <f>data[[#This Row],[Cost per Unit]]*data[[#This Row],[Units]]</f>
        <v>2052</v>
      </c>
    </row>
    <row r="96" spans="2:8" x14ac:dyDescent="0.35">
      <c r="B96" t="s">
        <v>10</v>
      </c>
      <c r="C96" t="s">
        <v>36</v>
      </c>
      <c r="D96" t="s">
        <v>29</v>
      </c>
      <c r="E96" s="2">
        <v>2471</v>
      </c>
      <c r="F96" s="3">
        <v>342</v>
      </c>
      <c r="G96">
        <f>_xlfn.XLOOKUP(data[[#This Row],[Product]],products[Product],products[Cost per unit])</f>
        <v>7.16</v>
      </c>
      <c r="H96">
        <f>data[[#This Row],[Cost per Unit]]*data[[#This Row],[Units]]</f>
        <v>2448.7200000000003</v>
      </c>
    </row>
    <row r="97" spans="2:8" x14ac:dyDescent="0.35">
      <c r="B97" t="s">
        <v>5</v>
      </c>
      <c r="C97" t="s">
        <v>38</v>
      </c>
      <c r="D97" t="s">
        <v>13</v>
      </c>
      <c r="E97" s="2">
        <v>7189</v>
      </c>
      <c r="F97" s="3">
        <v>54</v>
      </c>
      <c r="G97">
        <f>_xlfn.XLOOKUP(data[[#This Row],[Product]],products[Product],products[Cost per unit])</f>
        <v>9.33</v>
      </c>
      <c r="H97">
        <f>data[[#This Row],[Cost per Unit]]*data[[#This Row],[Units]]</f>
        <v>503.82</v>
      </c>
    </row>
    <row r="98" spans="2:8" x14ac:dyDescent="0.35">
      <c r="B98" t="s">
        <v>41</v>
      </c>
      <c r="C98" t="s">
        <v>35</v>
      </c>
      <c r="D98" t="s">
        <v>28</v>
      </c>
      <c r="E98" s="2">
        <v>7455</v>
      </c>
      <c r="F98" s="3">
        <v>216</v>
      </c>
      <c r="G98">
        <f>_xlfn.XLOOKUP(data[[#This Row],[Product]],products[Product],products[Cost per unit])</f>
        <v>10.38</v>
      </c>
      <c r="H98">
        <f>data[[#This Row],[Cost per Unit]]*data[[#This Row],[Units]]</f>
        <v>2242.0800000000004</v>
      </c>
    </row>
    <row r="99" spans="2:8" x14ac:dyDescent="0.35">
      <c r="B99" t="s">
        <v>3</v>
      </c>
      <c r="C99" t="s">
        <v>34</v>
      </c>
      <c r="D99" t="s">
        <v>26</v>
      </c>
      <c r="E99" s="2">
        <v>3108</v>
      </c>
      <c r="F99" s="3">
        <v>54</v>
      </c>
      <c r="G99">
        <f>_xlfn.XLOOKUP(data[[#This Row],[Product]],products[Product],products[Cost per unit])</f>
        <v>5.6</v>
      </c>
      <c r="H99">
        <f>data[[#This Row],[Cost per Unit]]*data[[#This Row],[Units]]</f>
        <v>302.39999999999998</v>
      </c>
    </row>
    <row r="100" spans="2:8" x14ac:dyDescent="0.35">
      <c r="B100" t="s">
        <v>6</v>
      </c>
      <c r="C100" t="s">
        <v>38</v>
      </c>
      <c r="D100" t="s">
        <v>25</v>
      </c>
      <c r="E100" s="2">
        <v>469</v>
      </c>
      <c r="F100" s="3">
        <v>75</v>
      </c>
      <c r="G100">
        <f>_xlfn.XLOOKUP(data[[#This Row],[Product]],products[Product],products[Cost per unit])</f>
        <v>13.15</v>
      </c>
      <c r="H100">
        <f>data[[#This Row],[Cost per Unit]]*data[[#This Row],[Units]]</f>
        <v>986.25</v>
      </c>
    </row>
    <row r="101" spans="2:8" x14ac:dyDescent="0.35">
      <c r="B101" t="s">
        <v>9</v>
      </c>
      <c r="C101" t="s">
        <v>37</v>
      </c>
      <c r="D101" t="s">
        <v>23</v>
      </c>
      <c r="E101" s="2">
        <v>2737</v>
      </c>
      <c r="F101" s="3">
        <v>93</v>
      </c>
      <c r="G101">
        <f>_xlfn.XLOOKUP(data[[#This Row],[Product]],products[Product],products[Cost per unit])</f>
        <v>6.49</v>
      </c>
      <c r="H101">
        <f>data[[#This Row],[Cost per Unit]]*data[[#This Row],[Units]]</f>
        <v>603.57000000000005</v>
      </c>
    </row>
    <row r="102" spans="2:8" x14ac:dyDescent="0.35">
      <c r="B102" t="s">
        <v>9</v>
      </c>
      <c r="C102" t="s">
        <v>37</v>
      </c>
      <c r="D102" t="s">
        <v>25</v>
      </c>
      <c r="E102" s="2">
        <v>4305</v>
      </c>
      <c r="F102" s="3">
        <v>156</v>
      </c>
      <c r="G102">
        <f>_xlfn.XLOOKUP(data[[#This Row],[Product]],products[Product],products[Cost per unit])</f>
        <v>13.15</v>
      </c>
      <c r="H102">
        <f>data[[#This Row],[Cost per Unit]]*data[[#This Row],[Units]]</f>
        <v>2051.4</v>
      </c>
    </row>
    <row r="103" spans="2:8" x14ac:dyDescent="0.35">
      <c r="B103" t="s">
        <v>9</v>
      </c>
      <c r="C103" t="s">
        <v>38</v>
      </c>
      <c r="D103" t="s">
        <v>17</v>
      </c>
      <c r="E103" s="2">
        <v>2408</v>
      </c>
      <c r="F103" s="3">
        <v>9</v>
      </c>
      <c r="G103">
        <f>_xlfn.XLOOKUP(data[[#This Row],[Product]],products[Product],products[Cost per unit])</f>
        <v>3.11</v>
      </c>
      <c r="H103">
        <f>data[[#This Row],[Cost per Unit]]*data[[#This Row],[Units]]</f>
        <v>27.99</v>
      </c>
    </row>
    <row r="104" spans="2:8" x14ac:dyDescent="0.35">
      <c r="B104" t="s">
        <v>3</v>
      </c>
      <c r="C104" t="s">
        <v>36</v>
      </c>
      <c r="D104" t="s">
        <v>19</v>
      </c>
      <c r="E104" s="2">
        <v>1281</v>
      </c>
      <c r="F104" s="3">
        <v>18</v>
      </c>
      <c r="G104">
        <f>_xlfn.XLOOKUP(data[[#This Row],[Product]],products[Product],products[Cost per unit])</f>
        <v>7.64</v>
      </c>
      <c r="H104">
        <f>data[[#This Row],[Cost per Unit]]*data[[#This Row],[Units]]</f>
        <v>137.51999999999998</v>
      </c>
    </row>
    <row r="105" spans="2:8" x14ac:dyDescent="0.35">
      <c r="B105" t="s">
        <v>40</v>
      </c>
      <c r="C105" t="s">
        <v>35</v>
      </c>
      <c r="D105" t="s">
        <v>32</v>
      </c>
      <c r="E105" s="2">
        <v>12348</v>
      </c>
      <c r="F105" s="3">
        <v>234</v>
      </c>
      <c r="G105">
        <f>_xlfn.XLOOKUP(data[[#This Row],[Product]],products[Product],products[Cost per unit])</f>
        <v>8.65</v>
      </c>
      <c r="H105">
        <f>data[[#This Row],[Cost per Unit]]*data[[#This Row],[Units]]</f>
        <v>2024.1000000000001</v>
      </c>
    </row>
    <row r="106" spans="2:8" x14ac:dyDescent="0.35">
      <c r="B106" t="s">
        <v>3</v>
      </c>
      <c r="C106" t="s">
        <v>34</v>
      </c>
      <c r="D106" t="s">
        <v>28</v>
      </c>
      <c r="E106" s="2">
        <v>3689</v>
      </c>
      <c r="F106" s="3">
        <v>312</v>
      </c>
      <c r="G106">
        <f>_xlfn.XLOOKUP(data[[#This Row],[Product]],products[Product],products[Cost per unit])</f>
        <v>10.38</v>
      </c>
      <c r="H106">
        <f>data[[#This Row],[Cost per Unit]]*data[[#This Row],[Units]]</f>
        <v>3238.5600000000004</v>
      </c>
    </row>
    <row r="107" spans="2:8" x14ac:dyDescent="0.35">
      <c r="B107" t="s">
        <v>7</v>
      </c>
      <c r="C107" t="s">
        <v>36</v>
      </c>
      <c r="D107" t="s">
        <v>19</v>
      </c>
      <c r="E107" s="2">
        <v>2870</v>
      </c>
      <c r="F107" s="3">
        <v>300</v>
      </c>
      <c r="G107">
        <f>_xlfn.XLOOKUP(data[[#This Row],[Product]],products[Product],products[Cost per unit])</f>
        <v>7.64</v>
      </c>
      <c r="H107">
        <f>data[[#This Row],[Cost per Unit]]*data[[#This Row],[Units]]</f>
        <v>2292</v>
      </c>
    </row>
    <row r="108" spans="2:8" x14ac:dyDescent="0.35">
      <c r="B108" t="s">
        <v>2</v>
      </c>
      <c r="C108" t="s">
        <v>36</v>
      </c>
      <c r="D108" t="s">
        <v>27</v>
      </c>
      <c r="E108" s="2">
        <v>798</v>
      </c>
      <c r="F108" s="3">
        <v>519</v>
      </c>
      <c r="G108">
        <f>_xlfn.XLOOKUP(data[[#This Row],[Product]],products[Product],products[Cost per unit])</f>
        <v>16.73</v>
      </c>
      <c r="H108">
        <f>data[[#This Row],[Cost per Unit]]*data[[#This Row],[Units]]</f>
        <v>8682.8700000000008</v>
      </c>
    </row>
    <row r="109" spans="2:8" x14ac:dyDescent="0.35">
      <c r="B109" t="s">
        <v>41</v>
      </c>
      <c r="C109" t="s">
        <v>37</v>
      </c>
      <c r="D109" t="s">
        <v>21</v>
      </c>
      <c r="E109" s="2">
        <v>2933</v>
      </c>
      <c r="F109" s="3">
        <v>9</v>
      </c>
      <c r="G109">
        <f>_xlfn.XLOOKUP(data[[#This Row],[Product]],products[Product],products[Cost per unit])</f>
        <v>9</v>
      </c>
      <c r="H109">
        <f>data[[#This Row],[Cost per Unit]]*data[[#This Row],[Units]]</f>
        <v>81</v>
      </c>
    </row>
    <row r="110" spans="2:8" x14ac:dyDescent="0.35">
      <c r="B110" t="s">
        <v>5</v>
      </c>
      <c r="C110" t="s">
        <v>35</v>
      </c>
      <c r="D110" t="s">
        <v>4</v>
      </c>
      <c r="E110" s="2">
        <v>2744</v>
      </c>
      <c r="F110" s="3">
        <v>9</v>
      </c>
      <c r="G110">
        <f>_xlfn.XLOOKUP(data[[#This Row],[Product]],products[Product],products[Cost per unit])</f>
        <v>11.88</v>
      </c>
      <c r="H110">
        <f>data[[#This Row],[Cost per Unit]]*data[[#This Row],[Units]]</f>
        <v>106.92</v>
      </c>
    </row>
    <row r="111" spans="2:8" x14ac:dyDescent="0.35">
      <c r="B111" t="s">
        <v>40</v>
      </c>
      <c r="C111" t="s">
        <v>36</v>
      </c>
      <c r="D111" t="s">
        <v>33</v>
      </c>
      <c r="E111" s="2">
        <v>9772</v>
      </c>
      <c r="F111" s="3">
        <v>90</v>
      </c>
      <c r="G111">
        <f>_xlfn.XLOOKUP(data[[#This Row],[Product]],products[Product],products[Cost per unit])</f>
        <v>12.37</v>
      </c>
      <c r="H111">
        <f>data[[#This Row],[Cost per Unit]]*data[[#This Row],[Units]]</f>
        <v>1113.3</v>
      </c>
    </row>
    <row r="112" spans="2:8" x14ac:dyDescent="0.35">
      <c r="B112" t="s">
        <v>7</v>
      </c>
      <c r="C112" t="s">
        <v>34</v>
      </c>
      <c r="D112" t="s">
        <v>25</v>
      </c>
      <c r="E112" s="2">
        <v>1568</v>
      </c>
      <c r="F112" s="3">
        <v>96</v>
      </c>
      <c r="G112">
        <f>_xlfn.XLOOKUP(data[[#This Row],[Product]],products[Product],products[Cost per unit])</f>
        <v>13.15</v>
      </c>
      <c r="H112">
        <f>data[[#This Row],[Cost per Unit]]*data[[#This Row],[Units]]</f>
        <v>1262.4000000000001</v>
      </c>
    </row>
    <row r="113" spans="2:8" x14ac:dyDescent="0.35">
      <c r="B113" t="s">
        <v>2</v>
      </c>
      <c r="C113" t="s">
        <v>36</v>
      </c>
      <c r="D113" t="s">
        <v>16</v>
      </c>
      <c r="E113" s="2">
        <v>11417</v>
      </c>
      <c r="F113" s="3">
        <v>21</v>
      </c>
      <c r="G113">
        <f>_xlfn.XLOOKUP(data[[#This Row],[Product]],products[Product],products[Cost per unit])</f>
        <v>8.7899999999999991</v>
      </c>
      <c r="H113">
        <f>data[[#This Row],[Cost per Unit]]*data[[#This Row],[Units]]</f>
        <v>184.58999999999997</v>
      </c>
    </row>
    <row r="114" spans="2:8" x14ac:dyDescent="0.35">
      <c r="B114" t="s">
        <v>40</v>
      </c>
      <c r="C114" t="s">
        <v>34</v>
      </c>
      <c r="D114" t="s">
        <v>26</v>
      </c>
      <c r="E114" s="2">
        <v>6748</v>
      </c>
      <c r="F114" s="3">
        <v>48</v>
      </c>
      <c r="G114">
        <f>_xlfn.XLOOKUP(data[[#This Row],[Product]],products[Product],products[Cost per unit])</f>
        <v>5.6</v>
      </c>
      <c r="H114">
        <f>data[[#This Row],[Cost per Unit]]*data[[#This Row],[Units]]</f>
        <v>268.79999999999995</v>
      </c>
    </row>
    <row r="115" spans="2:8" x14ac:dyDescent="0.35">
      <c r="B115" t="s">
        <v>10</v>
      </c>
      <c r="C115" t="s">
        <v>36</v>
      </c>
      <c r="D115" t="s">
        <v>27</v>
      </c>
      <c r="E115" s="2">
        <v>1407</v>
      </c>
      <c r="F115" s="3">
        <v>72</v>
      </c>
      <c r="G115">
        <f>_xlfn.XLOOKUP(data[[#This Row],[Product]],products[Product],products[Cost per unit])</f>
        <v>16.73</v>
      </c>
      <c r="H115">
        <f>data[[#This Row],[Cost per Unit]]*data[[#This Row],[Units]]</f>
        <v>1204.56</v>
      </c>
    </row>
    <row r="116" spans="2:8" x14ac:dyDescent="0.35">
      <c r="B116" t="s">
        <v>8</v>
      </c>
      <c r="C116" t="s">
        <v>35</v>
      </c>
      <c r="D116" t="s">
        <v>29</v>
      </c>
      <c r="E116" s="2">
        <v>2023</v>
      </c>
      <c r="F116" s="3">
        <v>168</v>
      </c>
      <c r="G116">
        <f>_xlfn.XLOOKUP(data[[#This Row],[Product]],products[Product],products[Cost per unit])</f>
        <v>7.16</v>
      </c>
      <c r="H116">
        <f>data[[#This Row],[Cost per Unit]]*data[[#This Row],[Units]]</f>
        <v>1202.8800000000001</v>
      </c>
    </row>
    <row r="117" spans="2:8" x14ac:dyDescent="0.35">
      <c r="B117" t="s">
        <v>5</v>
      </c>
      <c r="C117" t="s">
        <v>39</v>
      </c>
      <c r="D117" t="s">
        <v>26</v>
      </c>
      <c r="E117" s="2">
        <v>5236</v>
      </c>
      <c r="F117" s="3">
        <v>51</v>
      </c>
      <c r="G117">
        <f>_xlfn.XLOOKUP(data[[#This Row],[Product]],products[Product],products[Cost per unit])</f>
        <v>5.6</v>
      </c>
      <c r="H117">
        <f>data[[#This Row],[Cost per Unit]]*data[[#This Row],[Units]]</f>
        <v>285.59999999999997</v>
      </c>
    </row>
    <row r="118" spans="2:8" x14ac:dyDescent="0.35">
      <c r="B118" t="s">
        <v>41</v>
      </c>
      <c r="C118" t="s">
        <v>36</v>
      </c>
      <c r="D118" t="s">
        <v>19</v>
      </c>
      <c r="E118" s="2">
        <v>1925</v>
      </c>
      <c r="F118" s="3">
        <v>192</v>
      </c>
      <c r="G118">
        <f>_xlfn.XLOOKUP(data[[#This Row],[Product]],products[Product],products[Cost per unit])</f>
        <v>7.64</v>
      </c>
      <c r="H118">
        <f>data[[#This Row],[Cost per Unit]]*data[[#This Row],[Units]]</f>
        <v>1466.8799999999999</v>
      </c>
    </row>
    <row r="119" spans="2:8" x14ac:dyDescent="0.35">
      <c r="B119" t="s">
        <v>7</v>
      </c>
      <c r="C119" t="s">
        <v>37</v>
      </c>
      <c r="D119" t="s">
        <v>14</v>
      </c>
      <c r="E119" s="2">
        <v>6608</v>
      </c>
      <c r="F119" s="3">
        <v>225</v>
      </c>
      <c r="G119">
        <f>_xlfn.XLOOKUP(data[[#This Row],[Product]],products[Product],products[Cost per unit])</f>
        <v>11.7</v>
      </c>
      <c r="H119">
        <f>data[[#This Row],[Cost per Unit]]*data[[#This Row],[Units]]</f>
        <v>2632.5</v>
      </c>
    </row>
    <row r="120" spans="2:8" x14ac:dyDescent="0.35">
      <c r="B120" t="s">
        <v>6</v>
      </c>
      <c r="C120" t="s">
        <v>34</v>
      </c>
      <c r="D120" t="s">
        <v>26</v>
      </c>
      <c r="E120" s="2">
        <v>8008</v>
      </c>
      <c r="F120" s="3">
        <v>456</v>
      </c>
      <c r="G120">
        <f>_xlfn.XLOOKUP(data[[#This Row],[Product]],products[Product],products[Cost per unit])</f>
        <v>5.6</v>
      </c>
      <c r="H120">
        <f>data[[#This Row],[Cost per Unit]]*data[[#This Row],[Units]]</f>
        <v>2553.6</v>
      </c>
    </row>
    <row r="121" spans="2:8" x14ac:dyDescent="0.35">
      <c r="B121" t="s">
        <v>10</v>
      </c>
      <c r="C121" t="s">
        <v>34</v>
      </c>
      <c r="D121" t="s">
        <v>25</v>
      </c>
      <c r="E121" s="2">
        <v>1428</v>
      </c>
      <c r="F121" s="3">
        <v>93</v>
      </c>
      <c r="G121">
        <f>_xlfn.XLOOKUP(data[[#This Row],[Product]],products[Product],products[Cost per unit])</f>
        <v>13.15</v>
      </c>
      <c r="H121">
        <f>data[[#This Row],[Cost per Unit]]*data[[#This Row],[Units]]</f>
        <v>1222.95</v>
      </c>
    </row>
    <row r="122" spans="2:8" x14ac:dyDescent="0.35">
      <c r="B122" t="s">
        <v>6</v>
      </c>
      <c r="C122" t="s">
        <v>34</v>
      </c>
      <c r="D122" t="s">
        <v>4</v>
      </c>
      <c r="E122" s="2">
        <v>525</v>
      </c>
      <c r="F122" s="3">
        <v>48</v>
      </c>
      <c r="G122">
        <f>_xlfn.XLOOKUP(data[[#This Row],[Product]],products[Product],products[Cost per unit])</f>
        <v>11.88</v>
      </c>
      <c r="H122">
        <f>data[[#This Row],[Cost per Unit]]*data[[#This Row],[Units]]</f>
        <v>570.24</v>
      </c>
    </row>
    <row r="123" spans="2:8" x14ac:dyDescent="0.35">
      <c r="B123" t="s">
        <v>6</v>
      </c>
      <c r="C123" t="s">
        <v>37</v>
      </c>
      <c r="D123" t="s">
        <v>18</v>
      </c>
      <c r="E123" s="2">
        <v>1505</v>
      </c>
      <c r="F123" s="3">
        <v>102</v>
      </c>
      <c r="G123">
        <f>_xlfn.XLOOKUP(data[[#This Row],[Product]],products[Product],products[Cost per unit])</f>
        <v>6.47</v>
      </c>
      <c r="H123">
        <f>data[[#This Row],[Cost per Unit]]*data[[#This Row],[Units]]</f>
        <v>659.93999999999994</v>
      </c>
    </row>
    <row r="124" spans="2:8" x14ac:dyDescent="0.35">
      <c r="B124" t="s">
        <v>7</v>
      </c>
      <c r="C124" t="s">
        <v>35</v>
      </c>
      <c r="D124" t="s">
        <v>30</v>
      </c>
      <c r="E124" s="2">
        <v>6755</v>
      </c>
      <c r="F124" s="3">
        <v>252</v>
      </c>
      <c r="G124">
        <f>_xlfn.XLOOKUP(data[[#This Row],[Product]],products[Product],products[Cost per unit])</f>
        <v>14.49</v>
      </c>
      <c r="H124">
        <f>data[[#This Row],[Cost per Unit]]*data[[#This Row],[Units]]</f>
        <v>3651.48</v>
      </c>
    </row>
    <row r="125" spans="2:8" x14ac:dyDescent="0.35">
      <c r="B125" t="s">
        <v>2</v>
      </c>
      <c r="C125" t="s">
        <v>37</v>
      </c>
      <c r="D125" t="s">
        <v>18</v>
      </c>
      <c r="E125" s="2">
        <v>11571</v>
      </c>
      <c r="F125" s="3">
        <v>138</v>
      </c>
      <c r="G125">
        <f>_xlfn.XLOOKUP(data[[#This Row],[Product]],products[Product],products[Cost per unit])</f>
        <v>6.47</v>
      </c>
      <c r="H125">
        <f>data[[#This Row],[Cost per Unit]]*data[[#This Row],[Units]]</f>
        <v>892.86</v>
      </c>
    </row>
    <row r="126" spans="2:8" x14ac:dyDescent="0.35">
      <c r="B126" t="s">
        <v>40</v>
      </c>
      <c r="C126" t="s">
        <v>38</v>
      </c>
      <c r="D126" t="s">
        <v>25</v>
      </c>
      <c r="E126" s="2">
        <v>2541</v>
      </c>
      <c r="F126" s="3">
        <v>90</v>
      </c>
      <c r="G126">
        <f>_xlfn.XLOOKUP(data[[#This Row],[Product]],products[Product],products[Cost per unit])</f>
        <v>13.15</v>
      </c>
      <c r="H126">
        <f>data[[#This Row],[Cost per Unit]]*data[[#This Row],[Units]]</f>
        <v>1183.5</v>
      </c>
    </row>
    <row r="127" spans="2:8" x14ac:dyDescent="0.35">
      <c r="B127" t="s">
        <v>41</v>
      </c>
      <c r="C127" t="s">
        <v>37</v>
      </c>
      <c r="D127" t="s">
        <v>30</v>
      </c>
      <c r="E127" s="2">
        <v>1526</v>
      </c>
      <c r="F127" s="3">
        <v>240</v>
      </c>
      <c r="G127">
        <f>_xlfn.XLOOKUP(data[[#This Row],[Product]],products[Product],products[Cost per unit])</f>
        <v>14.49</v>
      </c>
      <c r="H127">
        <f>data[[#This Row],[Cost per Unit]]*data[[#This Row],[Units]]</f>
        <v>3477.6</v>
      </c>
    </row>
    <row r="128" spans="2:8" x14ac:dyDescent="0.35">
      <c r="B128" t="s">
        <v>40</v>
      </c>
      <c r="C128" t="s">
        <v>38</v>
      </c>
      <c r="D128" t="s">
        <v>4</v>
      </c>
      <c r="E128" s="2">
        <v>6125</v>
      </c>
      <c r="F128" s="3">
        <v>102</v>
      </c>
      <c r="G128">
        <f>_xlfn.XLOOKUP(data[[#This Row],[Product]],products[Product],products[Cost per unit])</f>
        <v>11.88</v>
      </c>
      <c r="H128">
        <f>data[[#This Row],[Cost per Unit]]*data[[#This Row],[Units]]</f>
        <v>1211.76</v>
      </c>
    </row>
    <row r="129" spans="2:8" x14ac:dyDescent="0.35">
      <c r="B129" t="s">
        <v>41</v>
      </c>
      <c r="C129" t="s">
        <v>35</v>
      </c>
      <c r="D129" t="s">
        <v>27</v>
      </c>
      <c r="E129" s="2">
        <v>847</v>
      </c>
      <c r="F129" s="3">
        <v>129</v>
      </c>
      <c r="G129">
        <f>_xlfn.XLOOKUP(data[[#This Row],[Product]],products[Product],products[Cost per unit])</f>
        <v>16.73</v>
      </c>
      <c r="H129">
        <f>data[[#This Row],[Cost per Unit]]*data[[#This Row],[Units]]</f>
        <v>2158.17</v>
      </c>
    </row>
    <row r="130" spans="2:8" x14ac:dyDescent="0.35">
      <c r="B130" t="s">
        <v>8</v>
      </c>
      <c r="C130" t="s">
        <v>35</v>
      </c>
      <c r="D130" t="s">
        <v>27</v>
      </c>
      <c r="E130" s="2">
        <v>4753</v>
      </c>
      <c r="F130" s="3">
        <v>300</v>
      </c>
      <c r="G130">
        <f>_xlfn.XLOOKUP(data[[#This Row],[Product]],products[Product],products[Cost per unit])</f>
        <v>16.73</v>
      </c>
      <c r="H130">
        <f>data[[#This Row],[Cost per Unit]]*data[[#This Row],[Units]]</f>
        <v>5019</v>
      </c>
    </row>
    <row r="131" spans="2:8" x14ac:dyDescent="0.35">
      <c r="B131" t="s">
        <v>6</v>
      </c>
      <c r="C131" t="s">
        <v>38</v>
      </c>
      <c r="D131" t="s">
        <v>33</v>
      </c>
      <c r="E131" s="2">
        <v>959</v>
      </c>
      <c r="F131" s="3">
        <v>135</v>
      </c>
      <c r="G131">
        <f>_xlfn.XLOOKUP(data[[#This Row],[Product]],products[Product],products[Cost per unit])</f>
        <v>12.37</v>
      </c>
      <c r="H131">
        <f>data[[#This Row],[Cost per Unit]]*data[[#This Row],[Units]]</f>
        <v>1669.9499999999998</v>
      </c>
    </row>
    <row r="132" spans="2:8" x14ac:dyDescent="0.35">
      <c r="B132" t="s">
        <v>7</v>
      </c>
      <c r="C132" t="s">
        <v>35</v>
      </c>
      <c r="D132" t="s">
        <v>24</v>
      </c>
      <c r="E132" s="2">
        <v>2793</v>
      </c>
      <c r="F132" s="3">
        <v>114</v>
      </c>
      <c r="G132">
        <f>_xlfn.XLOOKUP(data[[#This Row],[Product]],products[Product],products[Cost per unit])</f>
        <v>4.97</v>
      </c>
      <c r="H132">
        <f>data[[#This Row],[Cost per Unit]]*data[[#This Row],[Units]]</f>
        <v>566.57999999999993</v>
      </c>
    </row>
    <row r="133" spans="2:8" x14ac:dyDescent="0.35">
      <c r="B133" t="s">
        <v>7</v>
      </c>
      <c r="C133" t="s">
        <v>35</v>
      </c>
      <c r="D133" t="s">
        <v>14</v>
      </c>
      <c r="E133" s="2">
        <v>4606</v>
      </c>
      <c r="F133" s="3">
        <v>63</v>
      </c>
      <c r="G133">
        <f>_xlfn.XLOOKUP(data[[#This Row],[Product]],products[Product],products[Cost per unit])</f>
        <v>11.7</v>
      </c>
      <c r="H133">
        <f>data[[#This Row],[Cost per Unit]]*data[[#This Row],[Units]]</f>
        <v>737.09999999999991</v>
      </c>
    </row>
    <row r="134" spans="2:8" x14ac:dyDescent="0.35">
      <c r="B134" t="s">
        <v>7</v>
      </c>
      <c r="C134" t="s">
        <v>36</v>
      </c>
      <c r="D134" t="s">
        <v>29</v>
      </c>
      <c r="E134" s="2">
        <v>5551</v>
      </c>
      <c r="F134" s="3">
        <v>252</v>
      </c>
      <c r="G134">
        <f>_xlfn.XLOOKUP(data[[#This Row],[Product]],products[Product],products[Cost per unit])</f>
        <v>7.16</v>
      </c>
      <c r="H134">
        <f>data[[#This Row],[Cost per Unit]]*data[[#This Row],[Units]]</f>
        <v>1804.32</v>
      </c>
    </row>
    <row r="135" spans="2:8" x14ac:dyDescent="0.35">
      <c r="B135" t="s">
        <v>10</v>
      </c>
      <c r="C135" t="s">
        <v>36</v>
      </c>
      <c r="D135" t="s">
        <v>32</v>
      </c>
      <c r="E135" s="2">
        <v>6657</v>
      </c>
      <c r="F135" s="3">
        <v>303</v>
      </c>
      <c r="G135">
        <f>_xlfn.XLOOKUP(data[[#This Row],[Product]],products[Product],products[Cost per unit])</f>
        <v>8.65</v>
      </c>
      <c r="H135">
        <f>data[[#This Row],[Cost per Unit]]*data[[#This Row],[Units]]</f>
        <v>2620.9500000000003</v>
      </c>
    </row>
    <row r="136" spans="2:8" x14ac:dyDescent="0.35">
      <c r="B136" t="s">
        <v>7</v>
      </c>
      <c r="C136" t="s">
        <v>39</v>
      </c>
      <c r="D136" t="s">
        <v>17</v>
      </c>
      <c r="E136" s="2">
        <v>4438</v>
      </c>
      <c r="F136" s="3">
        <v>246</v>
      </c>
      <c r="G136">
        <f>_xlfn.XLOOKUP(data[[#This Row],[Product]],products[Product],products[Cost per unit])</f>
        <v>3.11</v>
      </c>
      <c r="H136">
        <f>data[[#This Row],[Cost per Unit]]*data[[#This Row],[Units]]</f>
        <v>765.06</v>
      </c>
    </row>
    <row r="137" spans="2:8" x14ac:dyDescent="0.35">
      <c r="B137" t="s">
        <v>8</v>
      </c>
      <c r="C137" t="s">
        <v>38</v>
      </c>
      <c r="D137" t="s">
        <v>22</v>
      </c>
      <c r="E137" s="2">
        <v>168</v>
      </c>
      <c r="F137" s="3">
        <v>84</v>
      </c>
      <c r="G137">
        <f>_xlfn.XLOOKUP(data[[#This Row],[Product]],products[Product],products[Cost per unit])</f>
        <v>9.77</v>
      </c>
      <c r="H137">
        <f>data[[#This Row],[Cost per Unit]]*data[[#This Row],[Units]]</f>
        <v>820.68</v>
      </c>
    </row>
    <row r="138" spans="2:8" x14ac:dyDescent="0.35">
      <c r="B138" t="s">
        <v>7</v>
      </c>
      <c r="C138" t="s">
        <v>34</v>
      </c>
      <c r="D138" t="s">
        <v>17</v>
      </c>
      <c r="E138" s="2">
        <v>7777</v>
      </c>
      <c r="F138" s="3">
        <v>39</v>
      </c>
      <c r="G138">
        <f>_xlfn.XLOOKUP(data[[#This Row],[Product]],products[Product],products[Cost per unit])</f>
        <v>3.11</v>
      </c>
      <c r="H138">
        <f>data[[#This Row],[Cost per Unit]]*data[[#This Row],[Units]]</f>
        <v>121.28999999999999</v>
      </c>
    </row>
    <row r="139" spans="2:8" x14ac:dyDescent="0.35">
      <c r="B139" t="s">
        <v>5</v>
      </c>
      <c r="C139" t="s">
        <v>36</v>
      </c>
      <c r="D139" t="s">
        <v>17</v>
      </c>
      <c r="E139" s="2">
        <v>3339</v>
      </c>
      <c r="F139" s="3">
        <v>348</v>
      </c>
      <c r="G139">
        <f>_xlfn.XLOOKUP(data[[#This Row],[Product]],products[Product],products[Cost per unit])</f>
        <v>3.11</v>
      </c>
      <c r="H139">
        <f>data[[#This Row],[Cost per Unit]]*data[[#This Row],[Units]]</f>
        <v>1082.28</v>
      </c>
    </row>
    <row r="140" spans="2:8" x14ac:dyDescent="0.35">
      <c r="B140" t="s">
        <v>7</v>
      </c>
      <c r="C140" t="s">
        <v>37</v>
      </c>
      <c r="D140" t="s">
        <v>33</v>
      </c>
      <c r="E140" s="2">
        <v>6391</v>
      </c>
      <c r="F140" s="3">
        <v>48</v>
      </c>
      <c r="G140">
        <f>_xlfn.XLOOKUP(data[[#This Row],[Product]],products[Product],products[Cost per unit])</f>
        <v>12.37</v>
      </c>
      <c r="H140">
        <f>data[[#This Row],[Cost per Unit]]*data[[#This Row],[Units]]</f>
        <v>593.76</v>
      </c>
    </row>
    <row r="141" spans="2:8" x14ac:dyDescent="0.35">
      <c r="B141" t="s">
        <v>5</v>
      </c>
      <c r="C141" t="s">
        <v>37</v>
      </c>
      <c r="D141" t="s">
        <v>22</v>
      </c>
      <c r="E141" s="2">
        <v>518</v>
      </c>
      <c r="F141" s="3">
        <v>75</v>
      </c>
      <c r="G141">
        <f>_xlfn.XLOOKUP(data[[#This Row],[Product]],products[Product],products[Cost per unit])</f>
        <v>9.77</v>
      </c>
      <c r="H141">
        <f>data[[#This Row],[Cost per Unit]]*data[[#This Row],[Units]]</f>
        <v>732.75</v>
      </c>
    </row>
    <row r="142" spans="2:8" x14ac:dyDescent="0.35">
      <c r="B142" t="s">
        <v>7</v>
      </c>
      <c r="C142" t="s">
        <v>38</v>
      </c>
      <c r="D142" t="s">
        <v>28</v>
      </c>
      <c r="E142" s="2">
        <v>5677</v>
      </c>
      <c r="F142" s="3">
        <v>258</v>
      </c>
      <c r="G142">
        <f>_xlfn.XLOOKUP(data[[#This Row],[Product]],products[Product],products[Cost per unit])</f>
        <v>10.38</v>
      </c>
      <c r="H142">
        <f>data[[#This Row],[Cost per Unit]]*data[[#This Row],[Units]]</f>
        <v>2678.0400000000004</v>
      </c>
    </row>
    <row r="143" spans="2:8" x14ac:dyDescent="0.35">
      <c r="B143" t="s">
        <v>6</v>
      </c>
      <c r="C143" t="s">
        <v>39</v>
      </c>
      <c r="D143" t="s">
        <v>17</v>
      </c>
      <c r="E143" s="2">
        <v>6048</v>
      </c>
      <c r="F143" s="3">
        <v>27</v>
      </c>
      <c r="G143">
        <f>_xlfn.XLOOKUP(data[[#This Row],[Product]],products[Product],products[Cost per unit])</f>
        <v>3.11</v>
      </c>
      <c r="H143">
        <f>data[[#This Row],[Cost per Unit]]*data[[#This Row],[Units]]</f>
        <v>83.97</v>
      </c>
    </row>
    <row r="144" spans="2:8" x14ac:dyDescent="0.35">
      <c r="B144" t="s">
        <v>8</v>
      </c>
      <c r="C144" t="s">
        <v>38</v>
      </c>
      <c r="D144" t="s">
        <v>32</v>
      </c>
      <c r="E144" s="2">
        <v>3752</v>
      </c>
      <c r="F144" s="3">
        <v>213</v>
      </c>
      <c r="G144">
        <f>_xlfn.XLOOKUP(data[[#This Row],[Product]],products[Product],products[Cost per unit])</f>
        <v>8.65</v>
      </c>
      <c r="H144">
        <f>data[[#This Row],[Cost per Unit]]*data[[#This Row],[Units]]</f>
        <v>1842.45</v>
      </c>
    </row>
    <row r="145" spans="2:8" x14ac:dyDescent="0.35">
      <c r="B145" t="s">
        <v>5</v>
      </c>
      <c r="C145" t="s">
        <v>35</v>
      </c>
      <c r="D145" t="s">
        <v>29</v>
      </c>
      <c r="E145" s="2">
        <v>4480</v>
      </c>
      <c r="F145" s="3">
        <v>357</v>
      </c>
      <c r="G145">
        <f>_xlfn.XLOOKUP(data[[#This Row],[Product]],products[Product],products[Cost per unit])</f>
        <v>7.16</v>
      </c>
      <c r="H145">
        <f>data[[#This Row],[Cost per Unit]]*data[[#This Row],[Units]]</f>
        <v>2556.12</v>
      </c>
    </row>
    <row r="146" spans="2:8" x14ac:dyDescent="0.35">
      <c r="B146" t="s">
        <v>9</v>
      </c>
      <c r="C146" t="s">
        <v>37</v>
      </c>
      <c r="D146" t="s">
        <v>4</v>
      </c>
      <c r="E146" s="2">
        <v>259</v>
      </c>
      <c r="F146" s="3">
        <v>207</v>
      </c>
      <c r="G146">
        <f>_xlfn.XLOOKUP(data[[#This Row],[Product]],products[Product],products[Cost per unit])</f>
        <v>11.88</v>
      </c>
      <c r="H146">
        <f>data[[#This Row],[Cost per Unit]]*data[[#This Row],[Units]]</f>
        <v>2459.1600000000003</v>
      </c>
    </row>
    <row r="147" spans="2:8" x14ac:dyDescent="0.35">
      <c r="B147" t="s">
        <v>8</v>
      </c>
      <c r="C147" t="s">
        <v>37</v>
      </c>
      <c r="D147" t="s">
        <v>30</v>
      </c>
      <c r="E147" s="2">
        <v>42</v>
      </c>
      <c r="F147" s="3">
        <v>150</v>
      </c>
      <c r="G147">
        <f>_xlfn.XLOOKUP(data[[#This Row],[Product]],products[Product],products[Cost per unit])</f>
        <v>14.49</v>
      </c>
      <c r="H147">
        <f>data[[#This Row],[Cost per Unit]]*data[[#This Row],[Units]]</f>
        <v>2173.5</v>
      </c>
    </row>
    <row r="148" spans="2:8" x14ac:dyDescent="0.35">
      <c r="B148" t="s">
        <v>41</v>
      </c>
      <c r="C148" t="s">
        <v>36</v>
      </c>
      <c r="D148" t="s">
        <v>26</v>
      </c>
      <c r="E148" s="2">
        <v>98</v>
      </c>
      <c r="F148" s="3">
        <v>204</v>
      </c>
      <c r="G148">
        <f>_xlfn.XLOOKUP(data[[#This Row],[Product]],products[Product],products[Cost per unit])</f>
        <v>5.6</v>
      </c>
      <c r="H148">
        <f>data[[#This Row],[Cost per Unit]]*data[[#This Row],[Units]]</f>
        <v>1142.3999999999999</v>
      </c>
    </row>
    <row r="149" spans="2:8" x14ac:dyDescent="0.35">
      <c r="B149" t="s">
        <v>7</v>
      </c>
      <c r="C149" t="s">
        <v>35</v>
      </c>
      <c r="D149" t="s">
        <v>27</v>
      </c>
      <c r="E149" s="2">
        <v>2478</v>
      </c>
      <c r="F149" s="3">
        <v>21</v>
      </c>
      <c r="G149">
        <f>_xlfn.XLOOKUP(data[[#This Row],[Product]],products[Product],products[Cost per unit])</f>
        <v>16.73</v>
      </c>
      <c r="H149">
        <f>data[[#This Row],[Cost per Unit]]*data[[#This Row],[Units]]</f>
        <v>351.33</v>
      </c>
    </row>
    <row r="150" spans="2:8" x14ac:dyDescent="0.35">
      <c r="B150" t="s">
        <v>41</v>
      </c>
      <c r="C150" t="s">
        <v>34</v>
      </c>
      <c r="D150" t="s">
        <v>33</v>
      </c>
      <c r="E150" s="2">
        <v>7847</v>
      </c>
      <c r="F150" s="3">
        <v>174</v>
      </c>
      <c r="G150">
        <f>_xlfn.XLOOKUP(data[[#This Row],[Product]],products[Product],products[Cost per unit])</f>
        <v>12.37</v>
      </c>
      <c r="H150">
        <f>data[[#This Row],[Cost per Unit]]*data[[#This Row],[Units]]</f>
        <v>2152.3799999999997</v>
      </c>
    </row>
    <row r="151" spans="2:8" x14ac:dyDescent="0.35">
      <c r="B151" t="s">
        <v>2</v>
      </c>
      <c r="C151" t="s">
        <v>37</v>
      </c>
      <c r="D151" t="s">
        <v>17</v>
      </c>
      <c r="E151" s="2">
        <v>9926</v>
      </c>
      <c r="F151" s="3">
        <v>201</v>
      </c>
      <c r="G151">
        <f>_xlfn.XLOOKUP(data[[#This Row],[Product]],products[Product],products[Cost per unit])</f>
        <v>3.11</v>
      </c>
      <c r="H151">
        <f>data[[#This Row],[Cost per Unit]]*data[[#This Row],[Units]]</f>
        <v>625.11</v>
      </c>
    </row>
    <row r="152" spans="2:8" x14ac:dyDescent="0.35">
      <c r="B152" t="s">
        <v>8</v>
      </c>
      <c r="C152" t="s">
        <v>38</v>
      </c>
      <c r="D152" t="s">
        <v>13</v>
      </c>
      <c r="E152" s="2">
        <v>819</v>
      </c>
      <c r="F152" s="3">
        <v>510</v>
      </c>
      <c r="G152">
        <f>_xlfn.XLOOKUP(data[[#This Row],[Product]],products[Product],products[Cost per unit])</f>
        <v>9.33</v>
      </c>
      <c r="H152">
        <f>data[[#This Row],[Cost per Unit]]*data[[#This Row],[Units]]</f>
        <v>4758.3</v>
      </c>
    </row>
    <row r="153" spans="2:8" x14ac:dyDescent="0.35">
      <c r="B153" t="s">
        <v>6</v>
      </c>
      <c r="C153" t="s">
        <v>39</v>
      </c>
      <c r="D153" t="s">
        <v>29</v>
      </c>
      <c r="E153" s="2">
        <v>3052</v>
      </c>
      <c r="F153" s="3">
        <v>378</v>
      </c>
      <c r="G153">
        <f>_xlfn.XLOOKUP(data[[#This Row],[Product]],products[Product],products[Cost per unit])</f>
        <v>7.16</v>
      </c>
      <c r="H153">
        <f>data[[#This Row],[Cost per Unit]]*data[[#This Row],[Units]]</f>
        <v>2706.48</v>
      </c>
    </row>
    <row r="154" spans="2:8" x14ac:dyDescent="0.35">
      <c r="B154" t="s">
        <v>9</v>
      </c>
      <c r="C154" t="s">
        <v>34</v>
      </c>
      <c r="D154" t="s">
        <v>21</v>
      </c>
      <c r="E154" s="2">
        <v>6832</v>
      </c>
      <c r="F154" s="3">
        <v>27</v>
      </c>
      <c r="G154">
        <f>_xlfn.XLOOKUP(data[[#This Row],[Product]],products[Product],products[Cost per unit])</f>
        <v>9</v>
      </c>
      <c r="H154">
        <f>data[[#This Row],[Cost per Unit]]*data[[#This Row],[Units]]</f>
        <v>243</v>
      </c>
    </row>
    <row r="155" spans="2:8" x14ac:dyDescent="0.35">
      <c r="B155" t="s">
        <v>2</v>
      </c>
      <c r="C155" t="s">
        <v>39</v>
      </c>
      <c r="D155" t="s">
        <v>16</v>
      </c>
      <c r="E155" s="2">
        <v>2016</v>
      </c>
      <c r="F155" s="3">
        <v>117</v>
      </c>
      <c r="G155">
        <f>_xlfn.XLOOKUP(data[[#This Row],[Product]],products[Product],products[Cost per unit])</f>
        <v>8.7899999999999991</v>
      </c>
      <c r="H155">
        <f>data[[#This Row],[Cost per Unit]]*data[[#This Row],[Units]]</f>
        <v>1028.4299999999998</v>
      </c>
    </row>
    <row r="156" spans="2:8" x14ac:dyDescent="0.35">
      <c r="B156" t="s">
        <v>6</v>
      </c>
      <c r="C156" t="s">
        <v>38</v>
      </c>
      <c r="D156" t="s">
        <v>21</v>
      </c>
      <c r="E156" s="2">
        <v>7322</v>
      </c>
      <c r="F156" s="3">
        <v>36</v>
      </c>
      <c r="G156">
        <f>_xlfn.XLOOKUP(data[[#This Row],[Product]],products[Product],products[Cost per unit])</f>
        <v>9</v>
      </c>
      <c r="H156">
        <f>data[[#This Row],[Cost per Unit]]*data[[#This Row],[Units]]</f>
        <v>324</v>
      </c>
    </row>
    <row r="157" spans="2:8" x14ac:dyDescent="0.35">
      <c r="B157" t="s">
        <v>8</v>
      </c>
      <c r="C157" t="s">
        <v>35</v>
      </c>
      <c r="D157" t="s">
        <v>33</v>
      </c>
      <c r="E157" s="2">
        <v>357</v>
      </c>
      <c r="F157" s="3">
        <v>126</v>
      </c>
      <c r="G157">
        <f>_xlfn.XLOOKUP(data[[#This Row],[Product]],products[Product],products[Cost per unit])</f>
        <v>12.37</v>
      </c>
      <c r="H157">
        <f>data[[#This Row],[Cost per Unit]]*data[[#This Row],[Units]]</f>
        <v>1558.62</v>
      </c>
    </row>
    <row r="158" spans="2:8" x14ac:dyDescent="0.35">
      <c r="B158" t="s">
        <v>9</v>
      </c>
      <c r="C158" t="s">
        <v>39</v>
      </c>
      <c r="D158" t="s">
        <v>25</v>
      </c>
      <c r="E158" s="2">
        <v>3192</v>
      </c>
      <c r="F158" s="3">
        <v>72</v>
      </c>
      <c r="G158">
        <f>_xlfn.XLOOKUP(data[[#This Row],[Product]],products[Product],products[Cost per unit])</f>
        <v>13.15</v>
      </c>
      <c r="H158">
        <f>data[[#This Row],[Cost per Unit]]*data[[#This Row],[Units]]</f>
        <v>946.80000000000007</v>
      </c>
    </row>
    <row r="159" spans="2:8" x14ac:dyDescent="0.35">
      <c r="B159" t="s">
        <v>7</v>
      </c>
      <c r="C159" t="s">
        <v>36</v>
      </c>
      <c r="D159" t="s">
        <v>22</v>
      </c>
      <c r="E159" s="2">
        <v>8435</v>
      </c>
      <c r="F159" s="3">
        <v>42</v>
      </c>
      <c r="G159">
        <f>_xlfn.XLOOKUP(data[[#This Row],[Product]],products[Product],products[Cost per unit])</f>
        <v>9.77</v>
      </c>
      <c r="H159">
        <f>data[[#This Row],[Cost per Unit]]*data[[#This Row],[Units]]</f>
        <v>410.34</v>
      </c>
    </row>
    <row r="160" spans="2:8" x14ac:dyDescent="0.35">
      <c r="B160" t="s">
        <v>40</v>
      </c>
      <c r="C160" t="s">
        <v>39</v>
      </c>
      <c r="D160" t="s">
        <v>29</v>
      </c>
      <c r="E160" s="2">
        <v>0</v>
      </c>
      <c r="F160" s="3">
        <v>135</v>
      </c>
      <c r="G160">
        <f>_xlfn.XLOOKUP(data[[#This Row],[Product]],products[Product],products[Cost per unit])</f>
        <v>7.16</v>
      </c>
      <c r="H160">
        <f>data[[#This Row],[Cost per Unit]]*data[[#This Row],[Units]]</f>
        <v>966.6</v>
      </c>
    </row>
    <row r="161" spans="2:8" x14ac:dyDescent="0.35">
      <c r="B161" t="s">
        <v>7</v>
      </c>
      <c r="C161" t="s">
        <v>34</v>
      </c>
      <c r="D161" t="s">
        <v>24</v>
      </c>
      <c r="E161" s="2">
        <v>8862</v>
      </c>
      <c r="F161" s="3">
        <v>189</v>
      </c>
      <c r="G161">
        <f>_xlfn.XLOOKUP(data[[#This Row],[Product]],products[Product],products[Cost per unit])</f>
        <v>4.97</v>
      </c>
      <c r="H161">
        <f>data[[#This Row],[Cost per Unit]]*data[[#This Row],[Units]]</f>
        <v>939.32999999999993</v>
      </c>
    </row>
    <row r="162" spans="2:8" x14ac:dyDescent="0.35">
      <c r="B162" t="s">
        <v>6</v>
      </c>
      <c r="C162" t="s">
        <v>37</v>
      </c>
      <c r="D162" t="s">
        <v>28</v>
      </c>
      <c r="E162" s="2">
        <v>3556</v>
      </c>
      <c r="F162" s="3">
        <v>459</v>
      </c>
      <c r="G162">
        <f>_xlfn.XLOOKUP(data[[#This Row],[Product]],products[Product],products[Cost per unit])</f>
        <v>10.38</v>
      </c>
      <c r="H162">
        <f>data[[#This Row],[Cost per Unit]]*data[[#This Row],[Units]]</f>
        <v>4764.42</v>
      </c>
    </row>
    <row r="163" spans="2:8" x14ac:dyDescent="0.35">
      <c r="B163" t="s">
        <v>5</v>
      </c>
      <c r="C163" t="s">
        <v>34</v>
      </c>
      <c r="D163" t="s">
        <v>15</v>
      </c>
      <c r="E163" s="2">
        <v>7280</v>
      </c>
      <c r="F163" s="3">
        <v>201</v>
      </c>
      <c r="G163">
        <f>_xlfn.XLOOKUP(data[[#This Row],[Product]],products[Product],products[Cost per unit])</f>
        <v>11.73</v>
      </c>
      <c r="H163">
        <f>data[[#This Row],[Cost per Unit]]*data[[#This Row],[Units]]</f>
        <v>2357.73</v>
      </c>
    </row>
    <row r="164" spans="2:8" x14ac:dyDescent="0.35">
      <c r="B164" t="s">
        <v>6</v>
      </c>
      <c r="C164" t="s">
        <v>34</v>
      </c>
      <c r="D164" t="s">
        <v>30</v>
      </c>
      <c r="E164" s="2">
        <v>3402</v>
      </c>
      <c r="F164" s="3">
        <v>366</v>
      </c>
      <c r="G164">
        <f>_xlfn.XLOOKUP(data[[#This Row],[Product]],products[Product],products[Cost per unit])</f>
        <v>14.49</v>
      </c>
      <c r="H164">
        <f>data[[#This Row],[Cost per Unit]]*data[[#This Row],[Units]]</f>
        <v>5303.34</v>
      </c>
    </row>
    <row r="165" spans="2:8" x14ac:dyDescent="0.35">
      <c r="B165" t="s">
        <v>3</v>
      </c>
      <c r="C165" t="s">
        <v>37</v>
      </c>
      <c r="D165" t="s">
        <v>29</v>
      </c>
      <c r="E165" s="2">
        <v>4592</v>
      </c>
      <c r="F165" s="3">
        <v>324</v>
      </c>
      <c r="G165">
        <f>_xlfn.XLOOKUP(data[[#This Row],[Product]],products[Product],products[Cost per unit])</f>
        <v>7.16</v>
      </c>
      <c r="H165">
        <f>data[[#This Row],[Cost per Unit]]*data[[#This Row],[Units]]</f>
        <v>2319.84</v>
      </c>
    </row>
    <row r="166" spans="2:8" x14ac:dyDescent="0.35">
      <c r="B166" t="s">
        <v>9</v>
      </c>
      <c r="C166" t="s">
        <v>35</v>
      </c>
      <c r="D166" t="s">
        <v>15</v>
      </c>
      <c r="E166" s="2">
        <v>7833</v>
      </c>
      <c r="F166" s="3">
        <v>243</v>
      </c>
      <c r="G166">
        <f>_xlfn.XLOOKUP(data[[#This Row],[Product]],products[Product],products[Cost per unit])</f>
        <v>11.73</v>
      </c>
      <c r="H166">
        <f>data[[#This Row],[Cost per Unit]]*data[[#This Row],[Units]]</f>
        <v>2850.3900000000003</v>
      </c>
    </row>
    <row r="167" spans="2:8" x14ac:dyDescent="0.35">
      <c r="B167" t="s">
        <v>2</v>
      </c>
      <c r="C167" t="s">
        <v>39</v>
      </c>
      <c r="D167" t="s">
        <v>21</v>
      </c>
      <c r="E167" s="2">
        <v>7651</v>
      </c>
      <c r="F167" s="3">
        <v>213</v>
      </c>
      <c r="G167">
        <f>_xlfn.XLOOKUP(data[[#This Row],[Product]],products[Product],products[Cost per unit])</f>
        <v>9</v>
      </c>
      <c r="H167">
        <f>data[[#This Row],[Cost per Unit]]*data[[#This Row],[Units]]</f>
        <v>1917</v>
      </c>
    </row>
    <row r="168" spans="2:8" x14ac:dyDescent="0.35">
      <c r="B168" t="s">
        <v>40</v>
      </c>
      <c r="C168" t="s">
        <v>35</v>
      </c>
      <c r="D168" t="s">
        <v>30</v>
      </c>
      <c r="E168" s="2">
        <v>2275</v>
      </c>
      <c r="F168" s="3">
        <v>447</v>
      </c>
      <c r="G168">
        <f>_xlfn.XLOOKUP(data[[#This Row],[Product]],products[Product],products[Cost per unit])</f>
        <v>14.49</v>
      </c>
      <c r="H168">
        <f>data[[#This Row],[Cost per Unit]]*data[[#This Row],[Units]]</f>
        <v>6477.03</v>
      </c>
    </row>
    <row r="169" spans="2:8" x14ac:dyDescent="0.35">
      <c r="B169" t="s">
        <v>40</v>
      </c>
      <c r="C169" t="s">
        <v>38</v>
      </c>
      <c r="D169" t="s">
        <v>13</v>
      </c>
      <c r="E169" s="2">
        <v>5670</v>
      </c>
      <c r="F169" s="3">
        <v>297</v>
      </c>
      <c r="G169">
        <f>_xlfn.XLOOKUP(data[[#This Row],[Product]],products[Product],products[Cost per unit])</f>
        <v>9.33</v>
      </c>
      <c r="H169">
        <f>data[[#This Row],[Cost per Unit]]*data[[#This Row],[Units]]</f>
        <v>2771.01</v>
      </c>
    </row>
    <row r="170" spans="2:8" x14ac:dyDescent="0.35">
      <c r="B170" t="s">
        <v>7</v>
      </c>
      <c r="C170" t="s">
        <v>35</v>
      </c>
      <c r="D170" t="s">
        <v>16</v>
      </c>
      <c r="E170" s="2">
        <v>2135</v>
      </c>
      <c r="F170" s="3">
        <v>27</v>
      </c>
      <c r="G170">
        <f>_xlfn.XLOOKUP(data[[#This Row],[Product]],products[Product],products[Cost per unit])</f>
        <v>8.7899999999999991</v>
      </c>
      <c r="H170">
        <f>data[[#This Row],[Cost per Unit]]*data[[#This Row],[Units]]</f>
        <v>237.32999999999998</v>
      </c>
    </row>
    <row r="171" spans="2:8" x14ac:dyDescent="0.35">
      <c r="B171" t="s">
        <v>40</v>
      </c>
      <c r="C171" t="s">
        <v>34</v>
      </c>
      <c r="D171" t="s">
        <v>23</v>
      </c>
      <c r="E171" s="2">
        <v>2779</v>
      </c>
      <c r="F171" s="3">
        <v>75</v>
      </c>
      <c r="G171">
        <f>_xlfn.XLOOKUP(data[[#This Row],[Product]],products[Product],products[Cost per unit])</f>
        <v>6.49</v>
      </c>
      <c r="H171">
        <f>data[[#This Row],[Cost per Unit]]*data[[#This Row],[Units]]</f>
        <v>486.75</v>
      </c>
    </row>
    <row r="172" spans="2:8" x14ac:dyDescent="0.35">
      <c r="B172" t="s">
        <v>10</v>
      </c>
      <c r="C172" t="s">
        <v>39</v>
      </c>
      <c r="D172" t="s">
        <v>33</v>
      </c>
      <c r="E172" s="2">
        <v>12950</v>
      </c>
      <c r="F172" s="3">
        <v>30</v>
      </c>
      <c r="G172">
        <f>_xlfn.XLOOKUP(data[[#This Row],[Product]],products[Product],products[Cost per unit])</f>
        <v>12.37</v>
      </c>
      <c r="H172">
        <f>data[[#This Row],[Cost per Unit]]*data[[#This Row],[Units]]</f>
        <v>371.09999999999997</v>
      </c>
    </row>
    <row r="173" spans="2:8" x14ac:dyDescent="0.35">
      <c r="B173" t="s">
        <v>7</v>
      </c>
      <c r="C173" t="s">
        <v>36</v>
      </c>
      <c r="D173" t="s">
        <v>18</v>
      </c>
      <c r="E173" s="2">
        <v>2646</v>
      </c>
      <c r="F173" s="3">
        <v>177</v>
      </c>
      <c r="G173">
        <f>_xlfn.XLOOKUP(data[[#This Row],[Product]],products[Product],products[Cost per unit])</f>
        <v>6.47</v>
      </c>
      <c r="H173">
        <f>data[[#This Row],[Cost per Unit]]*data[[#This Row],[Units]]</f>
        <v>1145.19</v>
      </c>
    </row>
    <row r="174" spans="2:8" x14ac:dyDescent="0.35">
      <c r="B174" t="s">
        <v>40</v>
      </c>
      <c r="C174" t="s">
        <v>34</v>
      </c>
      <c r="D174" t="s">
        <v>33</v>
      </c>
      <c r="E174" s="2">
        <v>3794</v>
      </c>
      <c r="F174" s="3">
        <v>159</v>
      </c>
      <c r="G174">
        <f>_xlfn.XLOOKUP(data[[#This Row],[Product]],products[Product],products[Cost per unit])</f>
        <v>12.37</v>
      </c>
      <c r="H174">
        <f>data[[#This Row],[Cost per Unit]]*data[[#This Row],[Units]]</f>
        <v>1966.83</v>
      </c>
    </row>
    <row r="175" spans="2:8" x14ac:dyDescent="0.35">
      <c r="B175" t="s">
        <v>3</v>
      </c>
      <c r="C175" t="s">
        <v>35</v>
      </c>
      <c r="D175" t="s">
        <v>33</v>
      </c>
      <c r="E175" s="2">
        <v>819</v>
      </c>
      <c r="F175" s="3">
        <v>306</v>
      </c>
      <c r="G175">
        <f>_xlfn.XLOOKUP(data[[#This Row],[Product]],products[Product],products[Cost per unit])</f>
        <v>12.37</v>
      </c>
      <c r="H175">
        <f>data[[#This Row],[Cost per Unit]]*data[[#This Row],[Units]]</f>
        <v>3785.22</v>
      </c>
    </row>
    <row r="176" spans="2:8" x14ac:dyDescent="0.35">
      <c r="B176" t="s">
        <v>3</v>
      </c>
      <c r="C176" t="s">
        <v>34</v>
      </c>
      <c r="D176" t="s">
        <v>20</v>
      </c>
      <c r="E176" s="2">
        <v>2583</v>
      </c>
      <c r="F176" s="3">
        <v>18</v>
      </c>
      <c r="G176">
        <f>_xlfn.XLOOKUP(data[[#This Row],[Product]],products[Product],products[Cost per unit])</f>
        <v>10.62</v>
      </c>
      <c r="H176">
        <f>data[[#This Row],[Cost per Unit]]*data[[#This Row],[Units]]</f>
        <v>191.16</v>
      </c>
    </row>
    <row r="177" spans="2:8" x14ac:dyDescent="0.35">
      <c r="B177" t="s">
        <v>7</v>
      </c>
      <c r="C177" t="s">
        <v>35</v>
      </c>
      <c r="D177" t="s">
        <v>19</v>
      </c>
      <c r="E177" s="2">
        <v>4585</v>
      </c>
      <c r="F177" s="3">
        <v>240</v>
      </c>
      <c r="G177">
        <f>_xlfn.XLOOKUP(data[[#This Row],[Product]],products[Product],products[Cost per unit])</f>
        <v>7.64</v>
      </c>
      <c r="H177">
        <f>data[[#This Row],[Cost per Unit]]*data[[#This Row],[Units]]</f>
        <v>1833.6</v>
      </c>
    </row>
    <row r="178" spans="2:8" x14ac:dyDescent="0.35">
      <c r="B178" t="s">
        <v>5</v>
      </c>
      <c r="C178" t="s">
        <v>34</v>
      </c>
      <c r="D178" t="s">
        <v>33</v>
      </c>
      <c r="E178" s="2">
        <v>1652</v>
      </c>
      <c r="F178" s="3">
        <v>93</v>
      </c>
      <c r="G178">
        <f>_xlfn.XLOOKUP(data[[#This Row],[Product]],products[Product],products[Cost per unit])</f>
        <v>12.37</v>
      </c>
      <c r="H178">
        <f>data[[#This Row],[Cost per Unit]]*data[[#This Row],[Units]]</f>
        <v>1150.4099999999999</v>
      </c>
    </row>
    <row r="179" spans="2:8" x14ac:dyDescent="0.35">
      <c r="B179" t="s">
        <v>10</v>
      </c>
      <c r="C179" t="s">
        <v>34</v>
      </c>
      <c r="D179" t="s">
        <v>26</v>
      </c>
      <c r="E179" s="2">
        <v>4991</v>
      </c>
      <c r="F179" s="3">
        <v>9</v>
      </c>
      <c r="G179">
        <f>_xlfn.XLOOKUP(data[[#This Row],[Product]],products[Product],products[Cost per unit])</f>
        <v>5.6</v>
      </c>
      <c r="H179">
        <f>data[[#This Row],[Cost per Unit]]*data[[#This Row],[Units]]</f>
        <v>50.4</v>
      </c>
    </row>
    <row r="180" spans="2:8" x14ac:dyDescent="0.35">
      <c r="B180" t="s">
        <v>8</v>
      </c>
      <c r="C180" t="s">
        <v>34</v>
      </c>
      <c r="D180" t="s">
        <v>16</v>
      </c>
      <c r="E180" s="2">
        <v>2009</v>
      </c>
      <c r="F180" s="3">
        <v>219</v>
      </c>
      <c r="G180">
        <f>_xlfn.XLOOKUP(data[[#This Row],[Product]],products[Product],products[Cost per unit])</f>
        <v>8.7899999999999991</v>
      </c>
      <c r="H180">
        <f>data[[#This Row],[Cost per Unit]]*data[[#This Row],[Units]]</f>
        <v>1925.0099999999998</v>
      </c>
    </row>
    <row r="181" spans="2:8" x14ac:dyDescent="0.35">
      <c r="B181" t="s">
        <v>2</v>
      </c>
      <c r="C181" t="s">
        <v>39</v>
      </c>
      <c r="D181" t="s">
        <v>22</v>
      </c>
      <c r="E181" s="2">
        <v>1568</v>
      </c>
      <c r="F181" s="3">
        <v>141</v>
      </c>
      <c r="G181">
        <f>_xlfn.XLOOKUP(data[[#This Row],[Product]],products[Product],products[Cost per unit])</f>
        <v>9.77</v>
      </c>
      <c r="H181">
        <f>data[[#This Row],[Cost per Unit]]*data[[#This Row],[Units]]</f>
        <v>1377.57</v>
      </c>
    </row>
    <row r="182" spans="2:8" x14ac:dyDescent="0.35">
      <c r="B182" t="s">
        <v>41</v>
      </c>
      <c r="C182" t="s">
        <v>37</v>
      </c>
      <c r="D182" t="s">
        <v>20</v>
      </c>
      <c r="E182" s="2">
        <v>3388</v>
      </c>
      <c r="F182" s="3">
        <v>123</v>
      </c>
      <c r="G182">
        <f>_xlfn.XLOOKUP(data[[#This Row],[Product]],products[Product],products[Cost per unit])</f>
        <v>10.62</v>
      </c>
      <c r="H182">
        <f>data[[#This Row],[Cost per Unit]]*data[[#This Row],[Units]]</f>
        <v>1306.26</v>
      </c>
    </row>
    <row r="183" spans="2:8" x14ac:dyDescent="0.35">
      <c r="B183" t="s">
        <v>40</v>
      </c>
      <c r="C183" t="s">
        <v>38</v>
      </c>
      <c r="D183" t="s">
        <v>24</v>
      </c>
      <c r="E183" s="2">
        <v>623</v>
      </c>
      <c r="F183" s="3">
        <v>51</v>
      </c>
      <c r="G183">
        <f>_xlfn.XLOOKUP(data[[#This Row],[Product]],products[Product],products[Cost per unit])</f>
        <v>4.97</v>
      </c>
      <c r="H183">
        <f>data[[#This Row],[Cost per Unit]]*data[[#This Row],[Units]]</f>
        <v>253.47</v>
      </c>
    </row>
    <row r="184" spans="2:8" x14ac:dyDescent="0.35">
      <c r="B184" t="s">
        <v>6</v>
      </c>
      <c r="C184" t="s">
        <v>36</v>
      </c>
      <c r="D184" t="s">
        <v>4</v>
      </c>
      <c r="E184" s="2">
        <v>10073</v>
      </c>
      <c r="F184" s="3">
        <v>120</v>
      </c>
      <c r="G184">
        <f>_xlfn.XLOOKUP(data[[#This Row],[Product]],products[Product],products[Cost per unit])</f>
        <v>11.88</v>
      </c>
      <c r="H184">
        <f>data[[#This Row],[Cost per Unit]]*data[[#This Row],[Units]]</f>
        <v>1425.6000000000001</v>
      </c>
    </row>
    <row r="185" spans="2:8" x14ac:dyDescent="0.35">
      <c r="B185" t="s">
        <v>8</v>
      </c>
      <c r="C185" t="s">
        <v>39</v>
      </c>
      <c r="D185" t="s">
        <v>26</v>
      </c>
      <c r="E185" s="2">
        <v>1561</v>
      </c>
      <c r="F185" s="3">
        <v>27</v>
      </c>
      <c r="G185">
        <f>_xlfn.XLOOKUP(data[[#This Row],[Product]],products[Product],products[Cost per unit])</f>
        <v>5.6</v>
      </c>
      <c r="H185">
        <f>data[[#This Row],[Cost per Unit]]*data[[#This Row],[Units]]</f>
        <v>151.19999999999999</v>
      </c>
    </row>
    <row r="186" spans="2:8" x14ac:dyDescent="0.35">
      <c r="B186" t="s">
        <v>9</v>
      </c>
      <c r="C186" t="s">
        <v>36</v>
      </c>
      <c r="D186" t="s">
        <v>27</v>
      </c>
      <c r="E186" s="2">
        <v>11522</v>
      </c>
      <c r="F186" s="3">
        <v>204</v>
      </c>
      <c r="G186">
        <f>_xlfn.XLOOKUP(data[[#This Row],[Product]],products[Product],products[Cost per unit])</f>
        <v>16.73</v>
      </c>
      <c r="H186">
        <f>data[[#This Row],[Cost per Unit]]*data[[#This Row],[Units]]</f>
        <v>3412.92</v>
      </c>
    </row>
    <row r="187" spans="2:8" x14ac:dyDescent="0.35">
      <c r="B187" t="s">
        <v>6</v>
      </c>
      <c r="C187" t="s">
        <v>38</v>
      </c>
      <c r="D187" t="s">
        <v>13</v>
      </c>
      <c r="E187" s="2">
        <v>2317</v>
      </c>
      <c r="F187" s="3">
        <v>123</v>
      </c>
      <c r="G187">
        <f>_xlfn.XLOOKUP(data[[#This Row],[Product]],products[Product],products[Cost per unit])</f>
        <v>9.33</v>
      </c>
      <c r="H187">
        <f>data[[#This Row],[Cost per Unit]]*data[[#This Row],[Units]]</f>
        <v>1147.5899999999999</v>
      </c>
    </row>
    <row r="188" spans="2:8" x14ac:dyDescent="0.35">
      <c r="B188" t="s">
        <v>10</v>
      </c>
      <c r="C188" t="s">
        <v>37</v>
      </c>
      <c r="D188" t="s">
        <v>28</v>
      </c>
      <c r="E188" s="2">
        <v>3059</v>
      </c>
      <c r="F188" s="3">
        <v>27</v>
      </c>
      <c r="G188">
        <f>_xlfn.XLOOKUP(data[[#This Row],[Product]],products[Product],products[Cost per unit])</f>
        <v>10.38</v>
      </c>
      <c r="H188">
        <f>data[[#This Row],[Cost per Unit]]*data[[#This Row],[Units]]</f>
        <v>280.26000000000005</v>
      </c>
    </row>
    <row r="189" spans="2:8" x14ac:dyDescent="0.35">
      <c r="B189" t="s">
        <v>41</v>
      </c>
      <c r="C189" t="s">
        <v>37</v>
      </c>
      <c r="D189" t="s">
        <v>26</v>
      </c>
      <c r="E189" s="2">
        <v>2324</v>
      </c>
      <c r="F189" s="3">
        <v>177</v>
      </c>
      <c r="G189">
        <f>_xlfn.XLOOKUP(data[[#This Row],[Product]],products[Product],products[Cost per unit])</f>
        <v>5.6</v>
      </c>
      <c r="H189">
        <f>data[[#This Row],[Cost per Unit]]*data[[#This Row],[Units]]</f>
        <v>991.19999999999993</v>
      </c>
    </row>
    <row r="190" spans="2:8" x14ac:dyDescent="0.35">
      <c r="B190" t="s">
        <v>3</v>
      </c>
      <c r="C190" t="s">
        <v>39</v>
      </c>
      <c r="D190" t="s">
        <v>26</v>
      </c>
      <c r="E190" s="2">
        <v>4956</v>
      </c>
      <c r="F190" s="3">
        <v>171</v>
      </c>
      <c r="G190">
        <f>_xlfn.XLOOKUP(data[[#This Row],[Product]],products[Product],products[Cost per unit])</f>
        <v>5.6</v>
      </c>
      <c r="H190">
        <f>data[[#This Row],[Cost per Unit]]*data[[#This Row],[Units]]</f>
        <v>957.59999999999991</v>
      </c>
    </row>
    <row r="191" spans="2:8" x14ac:dyDescent="0.35">
      <c r="B191" t="s">
        <v>10</v>
      </c>
      <c r="C191" t="s">
        <v>34</v>
      </c>
      <c r="D191" t="s">
        <v>19</v>
      </c>
      <c r="E191" s="2">
        <v>5355</v>
      </c>
      <c r="F191" s="3">
        <v>204</v>
      </c>
      <c r="G191">
        <f>_xlfn.XLOOKUP(data[[#This Row],[Product]],products[Product],products[Cost per unit])</f>
        <v>7.64</v>
      </c>
      <c r="H191">
        <f>data[[#This Row],[Cost per Unit]]*data[[#This Row],[Units]]</f>
        <v>1558.56</v>
      </c>
    </row>
    <row r="192" spans="2:8" x14ac:dyDescent="0.35">
      <c r="B192" t="s">
        <v>3</v>
      </c>
      <c r="C192" t="s">
        <v>34</v>
      </c>
      <c r="D192" t="s">
        <v>14</v>
      </c>
      <c r="E192" s="2">
        <v>7259</v>
      </c>
      <c r="F192" s="3">
        <v>276</v>
      </c>
      <c r="G192">
        <f>_xlfn.XLOOKUP(data[[#This Row],[Product]],products[Product],products[Cost per unit])</f>
        <v>11.7</v>
      </c>
      <c r="H192">
        <f>data[[#This Row],[Cost per Unit]]*data[[#This Row],[Units]]</f>
        <v>3229.2</v>
      </c>
    </row>
    <row r="193" spans="2:8" x14ac:dyDescent="0.35">
      <c r="B193" t="s">
        <v>8</v>
      </c>
      <c r="C193" t="s">
        <v>37</v>
      </c>
      <c r="D193" t="s">
        <v>26</v>
      </c>
      <c r="E193" s="2">
        <v>6279</v>
      </c>
      <c r="F193" s="3">
        <v>45</v>
      </c>
      <c r="G193">
        <f>_xlfn.XLOOKUP(data[[#This Row],[Product]],products[Product],products[Cost per unit])</f>
        <v>5.6</v>
      </c>
      <c r="H193">
        <f>data[[#This Row],[Cost per Unit]]*data[[#This Row],[Units]]</f>
        <v>251.99999999999997</v>
      </c>
    </row>
    <row r="194" spans="2:8" x14ac:dyDescent="0.35">
      <c r="B194" t="s">
        <v>40</v>
      </c>
      <c r="C194" t="s">
        <v>38</v>
      </c>
      <c r="D194" t="s">
        <v>29</v>
      </c>
      <c r="E194" s="2">
        <v>2541</v>
      </c>
      <c r="F194" s="3">
        <v>45</v>
      </c>
      <c r="G194">
        <f>_xlfn.XLOOKUP(data[[#This Row],[Product]],products[Product],products[Cost per unit])</f>
        <v>7.16</v>
      </c>
      <c r="H194">
        <f>data[[#This Row],[Cost per Unit]]*data[[#This Row],[Units]]</f>
        <v>322.2</v>
      </c>
    </row>
    <row r="195" spans="2:8" x14ac:dyDescent="0.35">
      <c r="B195" t="s">
        <v>6</v>
      </c>
      <c r="C195" t="s">
        <v>35</v>
      </c>
      <c r="D195" t="s">
        <v>27</v>
      </c>
      <c r="E195" s="2">
        <v>3864</v>
      </c>
      <c r="F195" s="3">
        <v>177</v>
      </c>
      <c r="G195">
        <f>_xlfn.XLOOKUP(data[[#This Row],[Product]],products[Product],products[Cost per unit])</f>
        <v>16.73</v>
      </c>
      <c r="H195">
        <f>data[[#This Row],[Cost per Unit]]*data[[#This Row],[Units]]</f>
        <v>2961.21</v>
      </c>
    </row>
    <row r="196" spans="2:8" x14ac:dyDescent="0.35">
      <c r="B196" t="s">
        <v>5</v>
      </c>
      <c r="C196" t="s">
        <v>36</v>
      </c>
      <c r="D196" t="s">
        <v>13</v>
      </c>
      <c r="E196" s="2">
        <v>6146</v>
      </c>
      <c r="F196" s="3">
        <v>63</v>
      </c>
      <c r="G196">
        <f>_xlfn.XLOOKUP(data[[#This Row],[Product]],products[Product],products[Cost per unit])</f>
        <v>9.33</v>
      </c>
      <c r="H196">
        <f>data[[#This Row],[Cost per Unit]]*data[[#This Row],[Units]]</f>
        <v>587.79</v>
      </c>
    </row>
    <row r="197" spans="2:8" x14ac:dyDescent="0.35">
      <c r="B197" t="s">
        <v>9</v>
      </c>
      <c r="C197" t="s">
        <v>39</v>
      </c>
      <c r="D197" t="s">
        <v>18</v>
      </c>
      <c r="E197" s="2">
        <v>2639</v>
      </c>
      <c r="F197" s="3">
        <v>204</v>
      </c>
      <c r="G197">
        <f>_xlfn.XLOOKUP(data[[#This Row],[Product]],products[Product],products[Cost per unit])</f>
        <v>6.47</v>
      </c>
      <c r="H197">
        <f>data[[#This Row],[Cost per Unit]]*data[[#This Row],[Units]]</f>
        <v>1319.8799999999999</v>
      </c>
    </row>
    <row r="198" spans="2:8" x14ac:dyDescent="0.35">
      <c r="B198" t="s">
        <v>8</v>
      </c>
      <c r="C198" t="s">
        <v>37</v>
      </c>
      <c r="D198" t="s">
        <v>22</v>
      </c>
      <c r="E198" s="2">
        <v>1890</v>
      </c>
      <c r="F198" s="3">
        <v>195</v>
      </c>
      <c r="G198">
        <f>_xlfn.XLOOKUP(data[[#This Row],[Product]],products[Product],products[Cost per unit])</f>
        <v>9.77</v>
      </c>
      <c r="H198">
        <f>data[[#This Row],[Cost per Unit]]*data[[#This Row],[Units]]</f>
        <v>1905.1499999999999</v>
      </c>
    </row>
    <row r="199" spans="2:8" x14ac:dyDescent="0.35">
      <c r="B199" t="s">
        <v>7</v>
      </c>
      <c r="C199" t="s">
        <v>34</v>
      </c>
      <c r="D199" t="s">
        <v>14</v>
      </c>
      <c r="E199" s="2">
        <v>1932</v>
      </c>
      <c r="F199" s="3">
        <v>369</v>
      </c>
      <c r="G199">
        <f>_xlfn.XLOOKUP(data[[#This Row],[Product]],products[Product],products[Cost per unit])</f>
        <v>11.7</v>
      </c>
      <c r="H199">
        <f>data[[#This Row],[Cost per Unit]]*data[[#This Row],[Units]]</f>
        <v>4317.3</v>
      </c>
    </row>
    <row r="200" spans="2:8" x14ac:dyDescent="0.35">
      <c r="B200" t="s">
        <v>3</v>
      </c>
      <c r="C200" t="s">
        <v>34</v>
      </c>
      <c r="D200" t="s">
        <v>25</v>
      </c>
      <c r="E200" s="2">
        <v>6300</v>
      </c>
      <c r="F200" s="3">
        <v>42</v>
      </c>
      <c r="G200">
        <f>_xlfn.XLOOKUP(data[[#This Row],[Product]],products[Product],products[Cost per unit])</f>
        <v>13.15</v>
      </c>
      <c r="H200">
        <f>data[[#This Row],[Cost per Unit]]*data[[#This Row],[Units]]</f>
        <v>552.30000000000007</v>
      </c>
    </row>
    <row r="201" spans="2:8" x14ac:dyDescent="0.35">
      <c r="B201" t="s">
        <v>6</v>
      </c>
      <c r="C201" t="s">
        <v>37</v>
      </c>
      <c r="D201" t="s">
        <v>30</v>
      </c>
      <c r="E201" s="2">
        <v>560</v>
      </c>
      <c r="F201" s="3">
        <v>81</v>
      </c>
      <c r="G201">
        <f>_xlfn.XLOOKUP(data[[#This Row],[Product]],products[Product],products[Cost per unit])</f>
        <v>14.49</v>
      </c>
      <c r="H201">
        <f>data[[#This Row],[Cost per Unit]]*data[[#This Row],[Units]]</f>
        <v>1173.69</v>
      </c>
    </row>
    <row r="202" spans="2:8" x14ac:dyDescent="0.35">
      <c r="B202" t="s">
        <v>9</v>
      </c>
      <c r="C202" t="s">
        <v>37</v>
      </c>
      <c r="D202" t="s">
        <v>26</v>
      </c>
      <c r="E202" s="2">
        <v>2856</v>
      </c>
      <c r="F202" s="3">
        <v>246</v>
      </c>
      <c r="G202">
        <f>_xlfn.XLOOKUP(data[[#This Row],[Product]],products[Product],products[Cost per unit])</f>
        <v>5.6</v>
      </c>
      <c r="H202">
        <f>data[[#This Row],[Cost per Unit]]*data[[#This Row],[Units]]</f>
        <v>1377.6</v>
      </c>
    </row>
    <row r="203" spans="2:8" x14ac:dyDescent="0.35">
      <c r="B203" t="s">
        <v>9</v>
      </c>
      <c r="C203" t="s">
        <v>34</v>
      </c>
      <c r="D203" t="s">
        <v>17</v>
      </c>
      <c r="E203" s="2">
        <v>707</v>
      </c>
      <c r="F203" s="3">
        <v>174</v>
      </c>
      <c r="G203">
        <f>_xlfn.XLOOKUP(data[[#This Row],[Product]],products[Product],products[Cost per unit])</f>
        <v>3.11</v>
      </c>
      <c r="H203">
        <f>data[[#This Row],[Cost per Unit]]*data[[#This Row],[Units]]</f>
        <v>541.14</v>
      </c>
    </row>
    <row r="204" spans="2:8" x14ac:dyDescent="0.35">
      <c r="B204" t="s">
        <v>8</v>
      </c>
      <c r="C204" t="s">
        <v>35</v>
      </c>
      <c r="D204" t="s">
        <v>30</v>
      </c>
      <c r="E204" s="2">
        <v>3598</v>
      </c>
      <c r="F204" s="3">
        <v>81</v>
      </c>
      <c r="G204">
        <f>_xlfn.XLOOKUP(data[[#This Row],[Product]],products[Product],products[Cost per unit])</f>
        <v>14.49</v>
      </c>
      <c r="H204">
        <f>data[[#This Row],[Cost per Unit]]*data[[#This Row],[Units]]</f>
        <v>1173.69</v>
      </c>
    </row>
    <row r="205" spans="2:8" x14ac:dyDescent="0.35">
      <c r="B205" t="s">
        <v>40</v>
      </c>
      <c r="C205" t="s">
        <v>35</v>
      </c>
      <c r="D205" t="s">
        <v>22</v>
      </c>
      <c r="E205" s="2">
        <v>6853</v>
      </c>
      <c r="F205" s="3">
        <v>372</v>
      </c>
      <c r="G205">
        <f>_xlfn.XLOOKUP(data[[#This Row],[Product]],products[Product],products[Cost per unit])</f>
        <v>9.77</v>
      </c>
      <c r="H205">
        <f>data[[#This Row],[Cost per Unit]]*data[[#This Row],[Units]]</f>
        <v>3634.44</v>
      </c>
    </row>
    <row r="206" spans="2:8" x14ac:dyDescent="0.35">
      <c r="B206" t="s">
        <v>40</v>
      </c>
      <c r="C206" t="s">
        <v>35</v>
      </c>
      <c r="D206" t="s">
        <v>16</v>
      </c>
      <c r="E206" s="2">
        <v>4725</v>
      </c>
      <c r="F206" s="3">
        <v>174</v>
      </c>
      <c r="G206">
        <f>_xlfn.XLOOKUP(data[[#This Row],[Product]],products[Product],products[Cost per unit])</f>
        <v>8.7899999999999991</v>
      </c>
      <c r="H206">
        <f>data[[#This Row],[Cost per Unit]]*data[[#This Row],[Units]]</f>
        <v>1529.4599999999998</v>
      </c>
    </row>
    <row r="207" spans="2:8" x14ac:dyDescent="0.35">
      <c r="B207" t="s">
        <v>41</v>
      </c>
      <c r="C207" t="s">
        <v>36</v>
      </c>
      <c r="D207" t="s">
        <v>32</v>
      </c>
      <c r="E207" s="2">
        <v>10304</v>
      </c>
      <c r="F207" s="3">
        <v>84</v>
      </c>
      <c r="G207">
        <f>_xlfn.XLOOKUP(data[[#This Row],[Product]],products[Product],products[Cost per unit])</f>
        <v>8.65</v>
      </c>
      <c r="H207">
        <f>data[[#This Row],[Cost per Unit]]*data[[#This Row],[Units]]</f>
        <v>726.6</v>
      </c>
    </row>
    <row r="208" spans="2:8" x14ac:dyDescent="0.35">
      <c r="B208" t="s">
        <v>41</v>
      </c>
      <c r="C208" t="s">
        <v>34</v>
      </c>
      <c r="D208" t="s">
        <v>16</v>
      </c>
      <c r="E208" s="2">
        <v>1274</v>
      </c>
      <c r="F208" s="3">
        <v>225</v>
      </c>
      <c r="G208">
        <f>_xlfn.XLOOKUP(data[[#This Row],[Product]],products[Product],products[Cost per unit])</f>
        <v>8.7899999999999991</v>
      </c>
      <c r="H208">
        <f>data[[#This Row],[Cost per Unit]]*data[[#This Row],[Units]]</f>
        <v>1977.7499999999998</v>
      </c>
    </row>
    <row r="209" spans="2:8" x14ac:dyDescent="0.35">
      <c r="B209" t="s">
        <v>5</v>
      </c>
      <c r="C209" t="s">
        <v>36</v>
      </c>
      <c r="D209" t="s">
        <v>30</v>
      </c>
      <c r="E209" s="2">
        <v>1526</v>
      </c>
      <c r="F209" s="3">
        <v>105</v>
      </c>
      <c r="G209">
        <f>_xlfn.XLOOKUP(data[[#This Row],[Product]],products[Product],products[Cost per unit])</f>
        <v>14.49</v>
      </c>
      <c r="H209">
        <f>data[[#This Row],[Cost per Unit]]*data[[#This Row],[Units]]</f>
        <v>1521.45</v>
      </c>
    </row>
    <row r="210" spans="2:8" x14ac:dyDescent="0.35">
      <c r="B210" t="s">
        <v>40</v>
      </c>
      <c r="C210" t="s">
        <v>39</v>
      </c>
      <c r="D210" t="s">
        <v>28</v>
      </c>
      <c r="E210" s="2">
        <v>3101</v>
      </c>
      <c r="F210" s="3">
        <v>225</v>
      </c>
      <c r="G210">
        <f>_xlfn.XLOOKUP(data[[#This Row],[Product]],products[Product],products[Cost per unit])</f>
        <v>10.38</v>
      </c>
      <c r="H210">
        <f>data[[#This Row],[Cost per Unit]]*data[[#This Row],[Units]]</f>
        <v>2335.5</v>
      </c>
    </row>
    <row r="211" spans="2:8" x14ac:dyDescent="0.35">
      <c r="B211" t="s">
        <v>2</v>
      </c>
      <c r="C211" t="s">
        <v>37</v>
      </c>
      <c r="D211" t="s">
        <v>14</v>
      </c>
      <c r="E211" s="2">
        <v>1057</v>
      </c>
      <c r="F211" s="3">
        <v>54</v>
      </c>
      <c r="G211">
        <f>_xlfn.XLOOKUP(data[[#This Row],[Product]],products[Product],products[Cost per unit])</f>
        <v>11.7</v>
      </c>
      <c r="H211">
        <f>data[[#This Row],[Cost per Unit]]*data[[#This Row],[Units]]</f>
        <v>631.79999999999995</v>
      </c>
    </row>
    <row r="212" spans="2:8" x14ac:dyDescent="0.35">
      <c r="B212" t="s">
        <v>7</v>
      </c>
      <c r="C212" t="s">
        <v>37</v>
      </c>
      <c r="D212" t="s">
        <v>26</v>
      </c>
      <c r="E212" s="2">
        <v>5306</v>
      </c>
      <c r="F212" s="3">
        <v>0</v>
      </c>
      <c r="G212">
        <f>_xlfn.XLOOKUP(data[[#This Row],[Product]],products[Product],products[Cost per unit])</f>
        <v>5.6</v>
      </c>
      <c r="H212">
        <f>data[[#This Row],[Cost per Unit]]*data[[#This Row],[Units]]</f>
        <v>0</v>
      </c>
    </row>
    <row r="213" spans="2:8" x14ac:dyDescent="0.35">
      <c r="B213" t="s">
        <v>5</v>
      </c>
      <c r="C213" t="s">
        <v>39</v>
      </c>
      <c r="D213" t="s">
        <v>24</v>
      </c>
      <c r="E213" s="2">
        <v>4018</v>
      </c>
      <c r="F213" s="3">
        <v>171</v>
      </c>
      <c r="G213">
        <f>_xlfn.XLOOKUP(data[[#This Row],[Product]],products[Product],products[Cost per unit])</f>
        <v>4.97</v>
      </c>
      <c r="H213">
        <f>data[[#This Row],[Cost per Unit]]*data[[#This Row],[Units]]</f>
        <v>849.87</v>
      </c>
    </row>
    <row r="214" spans="2:8" x14ac:dyDescent="0.35">
      <c r="B214" t="s">
        <v>9</v>
      </c>
      <c r="C214" t="s">
        <v>34</v>
      </c>
      <c r="D214" t="s">
        <v>16</v>
      </c>
      <c r="E214" s="2">
        <v>938</v>
      </c>
      <c r="F214" s="3">
        <v>189</v>
      </c>
      <c r="G214">
        <f>_xlfn.XLOOKUP(data[[#This Row],[Product]],products[Product],products[Cost per unit])</f>
        <v>8.7899999999999991</v>
      </c>
      <c r="H214">
        <f>data[[#This Row],[Cost per Unit]]*data[[#This Row],[Units]]</f>
        <v>1661.31</v>
      </c>
    </row>
    <row r="215" spans="2:8" x14ac:dyDescent="0.35">
      <c r="B215" t="s">
        <v>7</v>
      </c>
      <c r="C215" t="s">
        <v>38</v>
      </c>
      <c r="D215" t="s">
        <v>18</v>
      </c>
      <c r="E215" s="2">
        <v>1778</v>
      </c>
      <c r="F215" s="3">
        <v>270</v>
      </c>
      <c r="G215">
        <f>_xlfn.XLOOKUP(data[[#This Row],[Product]],products[Product],products[Cost per unit])</f>
        <v>6.47</v>
      </c>
      <c r="H215">
        <f>data[[#This Row],[Cost per Unit]]*data[[#This Row],[Units]]</f>
        <v>1746.8999999999999</v>
      </c>
    </row>
    <row r="216" spans="2:8" x14ac:dyDescent="0.35">
      <c r="B216" t="s">
        <v>6</v>
      </c>
      <c r="C216" t="s">
        <v>39</v>
      </c>
      <c r="D216" t="s">
        <v>30</v>
      </c>
      <c r="E216" s="2">
        <v>1638</v>
      </c>
      <c r="F216" s="3">
        <v>63</v>
      </c>
      <c r="G216">
        <f>_xlfn.XLOOKUP(data[[#This Row],[Product]],products[Product],products[Cost per unit])</f>
        <v>14.49</v>
      </c>
      <c r="H216">
        <f>data[[#This Row],[Cost per Unit]]*data[[#This Row],[Units]]</f>
        <v>912.87</v>
      </c>
    </row>
    <row r="217" spans="2:8" x14ac:dyDescent="0.35">
      <c r="B217" t="s">
        <v>41</v>
      </c>
      <c r="C217" t="s">
        <v>38</v>
      </c>
      <c r="D217" t="s">
        <v>25</v>
      </c>
      <c r="E217" s="2">
        <v>154</v>
      </c>
      <c r="F217" s="3">
        <v>21</v>
      </c>
      <c r="G217">
        <f>_xlfn.XLOOKUP(data[[#This Row],[Product]],products[Product],products[Cost per unit])</f>
        <v>13.15</v>
      </c>
      <c r="H217">
        <f>data[[#This Row],[Cost per Unit]]*data[[#This Row],[Units]]</f>
        <v>276.15000000000003</v>
      </c>
    </row>
    <row r="218" spans="2:8" x14ac:dyDescent="0.35">
      <c r="B218" t="s">
        <v>7</v>
      </c>
      <c r="C218" t="s">
        <v>37</v>
      </c>
      <c r="D218" t="s">
        <v>22</v>
      </c>
      <c r="E218" s="2">
        <v>9835</v>
      </c>
      <c r="F218" s="3">
        <v>207</v>
      </c>
      <c r="G218">
        <f>_xlfn.XLOOKUP(data[[#This Row],[Product]],products[Product],products[Cost per unit])</f>
        <v>9.77</v>
      </c>
      <c r="H218">
        <f>data[[#This Row],[Cost per Unit]]*data[[#This Row],[Units]]</f>
        <v>2022.3899999999999</v>
      </c>
    </row>
    <row r="219" spans="2:8" x14ac:dyDescent="0.35">
      <c r="B219" t="s">
        <v>9</v>
      </c>
      <c r="C219" t="s">
        <v>37</v>
      </c>
      <c r="D219" t="s">
        <v>20</v>
      </c>
      <c r="E219" s="2">
        <v>7273</v>
      </c>
      <c r="F219" s="3">
        <v>96</v>
      </c>
      <c r="G219">
        <f>_xlfn.XLOOKUP(data[[#This Row],[Product]],products[Product],products[Cost per unit])</f>
        <v>10.62</v>
      </c>
      <c r="H219">
        <f>data[[#This Row],[Cost per Unit]]*data[[#This Row],[Units]]</f>
        <v>1019.52</v>
      </c>
    </row>
    <row r="220" spans="2:8" x14ac:dyDescent="0.35">
      <c r="B220" t="s">
        <v>5</v>
      </c>
      <c r="C220" t="s">
        <v>39</v>
      </c>
      <c r="D220" t="s">
        <v>22</v>
      </c>
      <c r="E220" s="2">
        <v>6909</v>
      </c>
      <c r="F220" s="3">
        <v>81</v>
      </c>
      <c r="G220">
        <f>_xlfn.XLOOKUP(data[[#This Row],[Product]],products[Product],products[Cost per unit])</f>
        <v>9.77</v>
      </c>
      <c r="H220">
        <f>data[[#This Row],[Cost per Unit]]*data[[#This Row],[Units]]</f>
        <v>791.37</v>
      </c>
    </row>
    <row r="221" spans="2:8" x14ac:dyDescent="0.35">
      <c r="B221" t="s">
        <v>9</v>
      </c>
      <c r="C221" t="s">
        <v>39</v>
      </c>
      <c r="D221" t="s">
        <v>24</v>
      </c>
      <c r="E221" s="2">
        <v>3920</v>
      </c>
      <c r="F221" s="3">
        <v>306</v>
      </c>
      <c r="G221">
        <f>_xlfn.XLOOKUP(data[[#This Row],[Product]],products[Product],products[Cost per unit])</f>
        <v>4.97</v>
      </c>
      <c r="H221">
        <f>data[[#This Row],[Cost per Unit]]*data[[#This Row],[Units]]</f>
        <v>1520.82</v>
      </c>
    </row>
    <row r="222" spans="2:8" x14ac:dyDescent="0.35">
      <c r="B222" t="s">
        <v>10</v>
      </c>
      <c r="C222" t="s">
        <v>39</v>
      </c>
      <c r="D222" t="s">
        <v>21</v>
      </c>
      <c r="E222" s="2">
        <v>4858</v>
      </c>
      <c r="F222" s="3">
        <v>279</v>
      </c>
      <c r="G222">
        <f>_xlfn.XLOOKUP(data[[#This Row],[Product]],products[Product],products[Cost per unit])</f>
        <v>9</v>
      </c>
      <c r="H222">
        <f>data[[#This Row],[Cost per Unit]]*data[[#This Row],[Units]]</f>
        <v>2511</v>
      </c>
    </row>
    <row r="223" spans="2:8" x14ac:dyDescent="0.35">
      <c r="B223" t="s">
        <v>2</v>
      </c>
      <c r="C223" t="s">
        <v>38</v>
      </c>
      <c r="D223" t="s">
        <v>4</v>
      </c>
      <c r="E223" s="2">
        <v>3549</v>
      </c>
      <c r="F223" s="3">
        <v>3</v>
      </c>
      <c r="G223">
        <f>_xlfn.XLOOKUP(data[[#This Row],[Product]],products[Product],products[Cost per unit])</f>
        <v>11.88</v>
      </c>
      <c r="H223">
        <f>data[[#This Row],[Cost per Unit]]*data[[#This Row],[Units]]</f>
        <v>35.64</v>
      </c>
    </row>
    <row r="224" spans="2:8" x14ac:dyDescent="0.35">
      <c r="B224" t="s">
        <v>7</v>
      </c>
      <c r="C224" t="s">
        <v>39</v>
      </c>
      <c r="D224" t="s">
        <v>27</v>
      </c>
      <c r="E224" s="2">
        <v>966</v>
      </c>
      <c r="F224" s="3">
        <v>198</v>
      </c>
      <c r="G224">
        <f>_xlfn.XLOOKUP(data[[#This Row],[Product]],products[Product],products[Cost per unit])</f>
        <v>16.73</v>
      </c>
      <c r="H224">
        <f>data[[#This Row],[Cost per Unit]]*data[[#This Row],[Units]]</f>
        <v>3312.54</v>
      </c>
    </row>
    <row r="225" spans="2:8" x14ac:dyDescent="0.35">
      <c r="B225" t="s">
        <v>5</v>
      </c>
      <c r="C225" t="s">
        <v>39</v>
      </c>
      <c r="D225" t="s">
        <v>18</v>
      </c>
      <c r="E225" s="2">
        <v>385</v>
      </c>
      <c r="F225" s="3">
        <v>249</v>
      </c>
      <c r="G225">
        <f>_xlfn.XLOOKUP(data[[#This Row],[Product]],products[Product],products[Cost per unit])</f>
        <v>6.47</v>
      </c>
      <c r="H225">
        <f>data[[#This Row],[Cost per Unit]]*data[[#This Row],[Units]]</f>
        <v>1611.03</v>
      </c>
    </row>
    <row r="226" spans="2:8" x14ac:dyDescent="0.35">
      <c r="B226" t="s">
        <v>6</v>
      </c>
      <c r="C226" t="s">
        <v>34</v>
      </c>
      <c r="D226" t="s">
        <v>16</v>
      </c>
      <c r="E226" s="2">
        <v>2219</v>
      </c>
      <c r="F226" s="3">
        <v>75</v>
      </c>
      <c r="G226">
        <f>_xlfn.XLOOKUP(data[[#This Row],[Product]],products[Product],products[Cost per unit])</f>
        <v>8.7899999999999991</v>
      </c>
      <c r="H226">
        <f>data[[#This Row],[Cost per Unit]]*data[[#This Row],[Units]]</f>
        <v>659.24999999999989</v>
      </c>
    </row>
    <row r="227" spans="2:8" x14ac:dyDescent="0.35">
      <c r="B227" t="s">
        <v>9</v>
      </c>
      <c r="C227" t="s">
        <v>36</v>
      </c>
      <c r="D227" t="s">
        <v>32</v>
      </c>
      <c r="E227" s="2">
        <v>2954</v>
      </c>
      <c r="F227" s="3">
        <v>189</v>
      </c>
      <c r="G227">
        <f>_xlfn.XLOOKUP(data[[#This Row],[Product]],products[Product],products[Cost per unit])</f>
        <v>8.65</v>
      </c>
      <c r="H227">
        <f>data[[#This Row],[Cost per Unit]]*data[[#This Row],[Units]]</f>
        <v>1634.8500000000001</v>
      </c>
    </row>
    <row r="228" spans="2:8" x14ac:dyDescent="0.35">
      <c r="B228" t="s">
        <v>7</v>
      </c>
      <c r="C228" t="s">
        <v>36</v>
      </c>
      <c r="D228" t="s">
        <v>32</v>
      </c>
      <c r="E228" s="2">
        <v>280</v>
      </c>
      <c r="F228" s="3">
        <v>87</v>
      </c>
      <c r="G228">
        <f>_xlfn.XLOOKUP(data[[#This Row],[Product]],products[Product],products[Cost per unit])</f>
        <v>8.65</v>
      </c>
      <c r="H228">
        <f>data[[#This Row],[Cost per Unit]]*data[[#This Row],[Units]]</f>
        <v>752.55000000000007</v>
      </c>
    </row>
    <row r="229" spans="2:8" x14ac:dyDescent="0.35">
      <c r="B229" t="s">
        <v>41</v>
      </c>
      <c r="C229" t="s">
        <v>36</v>
      </c>
      <c r="D229" t="s">
        <v>30</v>
      </c>
      <c r="E229" s="2">
        <v>6118</v>
      </c>
      <c r="F229" s="3">
        <v>174</v>
      </c>
      <c r="G229">
        <f>_xlfn.XLOOKUP(data[[#This Row],[Product]],products[Product],products[Cost per unit])</f>
        <v>14.49</v>
      </c>
      <c r="H229">
        <f>data[[#This Row],[Cost per Unit]]*data[[#This Row],[Units]]</f>
        <v>2521.2600000000002</v>
      </c>
    </row>
    <row r="230" spans="2:8" x14ac:dyDescent="0.35">
      <c r="B230" t="s">
        <v>2</v>
      </c>
      <c r="C230" t="s">
        <v>39</v>
      </c>
      <c r="D230" t="s">
        <v>15</v>
      </c>
      <c r="E230" s="2">
        <v>4802</v>
      </c>
      <c r="F230" s="3">
        <v>36</v>
      </c>
      <c r="G230">
        <f>_xlfn.XLOOKUP(data[[#This Row],[Product]],products[Product],products[Cost per unit])</f>
        <v>11.73</v>
      </c>
      <c r="H230">
        <f>data[[#This Row],[Cost per Unit]]*data[[#This Row],[Units]]</f>
        <v>422.28000000000003</v>
      </c>
    </row>
    <row r="231" spans="2:8" x14ac:dyDescent="0.35">
      <c r="B231" t="s">
        <v>9</v>
      </c>
      <c r="C231" t="s">
        <v>38</v>
      </c>
      <c r="D231" t="s">
        <v>24</v>
      </c>
      <c r="E231" s="2">
        <v>4137</v>
      </c>
      <c r="F231" s="3">
        <v>60</v>
      </c>
      <c r="G231">
        <f>_xlfn.XLOOKUP(data[[#This Row],[Product]],products[Product],products[Cost per unit])</f>
        <v>4.97</v>
      </c>
      <c r="H231">
        <f>data[[#This Row],[Cost per Unit]]*data[[#This Row],[Units]]</f>
        <v>298.2</v>
      </c>
    </row>
    <row r="232" spans="2:8" x14ac:dyDescent="0.35">
      <c r="B232" t="s">
        <v>3</v>
      </c>
      <c r="C232" t="s">
        <v>35</v>
      </c>
      <c r="D232" t="s">
        <v>23</v>
      </c>
      <c r="E232" s="2">
        <v>2023</v>
      </c>
      <c r="F232" s="3">
        <v>78</v>
      </c>
      <c r="G232">
        <f>_xlfn.XLOOKUP(data[[#This Row],[Product]],products[Product],products[Cost per unit])</f>
        <v>6.49</v>
      </c>
      <c r="H232">
        <f>data[[#This Row],[Cost per Unit]]*data[[#This Row],[Units]]</f>
        <v>506.22</v>
      </c>
    </row>
    <row r="233" spans="2:8" x14ac:dyDescent="0.35">
      <c r="B233" t="s">
        <v>9</v>
      </c>
      <c r="C233" t="s">
        <v>36</v>
      </c>
      <c r="D233" t="s">
        <v>30</v>
      </c>
      <c r="E233" s="2">
        <v>9051</v>
      </c>
      <c r="F233" s="3">
        <v>57</v>
      </c>
      <c r="G233">
        <f>_xlfn.XLOOKUP(data[[#This Row],[Product]],products[Product],products[Cost per unit])</f>
        <v>14.49</v>
      </c>
      <c r="H233">
        <f>data[[#This Row],[Cost per Unit]]*data[[#This Row],[Units]]</f>
        <v>825.93000000000006</v>
      </c>
    </row>
    <row r="234" spans="2:8" x14ac:dyDescent="0.35">
      <c r="B234" t="s">
        <v>9</v>
      </c>
      <c r="C234" t="s">
        <v>37</v>
      </c>
      <c r="D234" t="s">
        <v>28</v>
      </c>
      <c r="E234" s="2">
        <v>2919</v>
      </c>
      <c r="F234" s="3">
        <v>45</v>
      </c>
      <c r="G234">
        <f>_xlfn.XLOOKUP(data[[#This Row],[Product]],products[Product],products[Cost per unit])</f>
        <v>10.38</v>
      </c>
      <c r="H234">
        <f>data[[#This Row],[Cost per Unit]]*data[[#This Row],[Units]]</f>
        <v>467.1</v>
      </c>
    </row>
    <row r="235" spans="2:8" x14ac:dyDescent="0.35">
      <c r="B235" t="s">
        <v>41</v>
      </c>
      <c r="C235" t="s">
        <v>38</v>
      </c>
      <c r="D235" t="s">
        <v>22</v>
      </c>
      <c r="E235" s="2">
        <v>5915</v>
      </c>
      <c r="F235" s="3">
        <v>3</v>
      </c>
      <c r="G235">
        <f>_xlfn.XLOOKUP(data[[#This Row],[Product]],products[Product],products[Cost per unit])</f>
        <v>9.77</v>
      </c>
      <c r="H235">
        <f>data[[#This Row],[Cost per Unit]]*data[[#This Row],[Units]]</f>
        <v>29.31</v>
      </c>
    </row>
    <row r="236" spans="2:8" x14ac:dyDescent="0.35">
      <c r="B236" t="s">
        <v>10</v>
      </c>
      <c r="C236" t="s">
        <v>35</v>
      </c>
      <c r="D236" t="s">
        <v>15</v>
      </c>
      <c r="E236" s="2">
        <v>2562</v>
      </c>
      <c r="F236" s="3">
        <v>6</v>
      </c>
      <c r="G236">
        <f>_xlfn.XLOOKUP(data[[#This Row],[Product]],products[Product],products[Cost per unit])</f>
        <v>11.73</v>
      </c>
      <c r="H236">
        <f>data[[#This Row],[Cost per Unit]]*data[[#This Row],[Units]]</f>
        <v>70.38</v>
      </c>
    </row>
    <row r="237" spans="2:8" x14ac:dyDescent="0.35">
      <c r="B237" t="s">
        <v>5</v>
      </c>
      <c r="C237" t="s">
        <v>37</v>
      </c>
      <c r="D237" t="s">
        <v>25</v>
      </c>
      <c r="E237" s="2">
        <v>8813</v>
      </c>
      <c r="F237" s="3">
        <v>21</v>
      </c>
      <c r="G237">
        <f>_xlfn.XLOOKUP(data[[#This Row],[Product]],products[Product],products[Cost per unit])</f>
        <v>13.15</v>
      </c>
      <c r="H237">
        <f>data[[#This Row],[Cost per Unit]]*data[[#This Row],[Units]]</f>
        <v>276.15000000000003</v>
      </c>
    </row>
    <row r="238" spans="2:8" x14ac:dyDescent="0.35">
      <c r="B238" t="s">
        <v>5</v>
      </c>
      <c r="C238" t="s">
        <v>36</v>
      </c>
      <c r="D238" t="s">
        <v>18</v>
      </c>
      <c r="E238" s="2">
        <v>6111</v>
      </c>
      <c r="F238" s="3">
        <v>3</v>
      </c>
      <c r="G238">
        <f>_xlfn.XLOOKUP(data[[#This Row],[Product]],products[Product],products[Cost per unit])</f>
        <v>6.47</v>
      </c>
      <c r="H238">
        <f>data[[#This Row],[Cost per Unit]]*data[[#This Row],[Units]]</f>
        <v>19.41</v>
      </c>
    </row>
    <row r="239" spans="2:8" x14ac:dyDescent="0.35">
      <c r="B239" t="s">
        <v>8</v>
      </c>
      <c r="C239" t="s">
        <v>34</v>
      </c>
      <c r="D239" t="s">
        <v>31</v>
      </c>
      <c r="E239" s="2">
        <v>3507</v>
      </c>
      <c r="F239" s="3">
        <v>288</v>
      </c>
      <c r="G239">
        <f>_xlfn.XLOOKUP(data[[#This Row],[Product]],products[Product],products[Cost per unit])</f>
        <v>5.79</v>
      </c>
      <c r="H239">
        <f>data[[#This Row],[Cost per Unit]]*data[[#This Row],[Units]]</f>
        <v>1667.52</v>
      </c>
    </row>
    <row r="240" spans="2:8" x14ac:dyDescent="0.35">
      <c r="B240" t="s">
        <v>6</v>
      </c>
      <c r="C240" t="s">
        <v>36</v>
      </c>
      <c r="D240" t="s">
        <v>13</v>
      </c>
      <c r="E240" s="2">
        <v>4319</v>
      </c>
      <c r="F240" s="3">
        <v>30</v>
      </c>
      <c r="G240">
        <f>_xlfn.XLOOKUP(data[[#This Row],[Product]],products[Product],products[Cost per unit])</f>
        <v>9.33</v>
      </c>
      <c r="H240">
        <f>data[[#This Row],[Cost per Unit]]*data[[#This Row],[Units]]</f>
        <v>279.89999999999998</v>
      </c>
    </row>
    <row r="241" spans="2:8" x14ac:dyDescent="0.35">
      <c r="B241" t="s">
        <v>40</v>
      </c>
      <c r="C241" t="s">
        <v>38</v>
      </c>
      <c r="D241" t="s">
        <v>26</v>
      </c>
      <c r="E241" s="2">
        <v>609</v>
      </c>
      <c r="F241" s="3">
        <v>87</v>
      </c>
      <c r="G241">
        <f>_xlfn.XLOOKUP(data[[#This Row],[Product]],products[Product],products[Cost per unit])</f>
        <v>5.6</v>
      </c>
      <c r="H241">
        <f>data[[#This Row],[Cost per Unit]]*data[[#This Row],[Units]]</f>
        <v>487.2</v>
      </c>
    </row>
    <row r="242" spans="2:8" x14ac:dyDescent="0.35">
      <c r="B242" t="s">
        <v>40</v>
      </c>
      <c r="C242" t="s">
        <v>39</v>
      </c>
      <c r="D242" t="s">
        <v>27</v>
      </c>
      <c r="E242" s="2">
        <v>6370</v>
      </c>
      <c r="F242" s="3">
        <v>30</v>
      </c>
      <c r="G242">
        <f>_xlfn.XLOOKUP(data[[#This Row],[Product]],products[Product],products[Cost per unit])</f>
        <v>16.73</v>
      </c>
      <c r="H242">
        <f>data[[#This Row],[Cost per Unit]]*data[[#This Row],[Units]]</f>
        <v>501.90000000000003</v>
      </c>
    </row>
    <row r="243" spans="2:8" x14ac:dyDescent="0.35">
      <c r="B243" t="s">
        <v>5</v>
      </c>
      <c r="C243" t="s">
        <v>38</v>
      </c>
      <c r="D243" t="s">
        <v>19</v>
      </c>
      <c r="E243" s="2">
        <v>5474</v>
      </c>
      <c r="F243" s="3">
        <v>168</v>
      </c>
      <c r="G243">
        <f>_xlfn.XLOOKUP(data[[#This Row],[Product]],products[Product],products[Cost per unit])</f>
        <v>7.64</v>
      </c>
      <c r="H243">
        <f>data[[#This Row],[Cost per Unit]]*data[[#This Row],[Units]]</f>
        <v>1283.52</v>
      </c>
    </row>
    <row r="244" spans="2:8" x14ac:dyDescent="0.35">
      <c r="B244" t="s">
        <v>40</v>
      </c>
      <c r="C244" t="s">
        <v>36</v>
      </c>
      <c r="D244" t="s">
        <v>27</v>
      </c>
      <c r="E244" s="2">
        <v>3164</v>
      </c>
      <c r="F244" s="3">
        <v>306</v>
      </c>
      <c r="G244">
        <f>_xlfn.XLOOKUP(data[[#This Row],[Product]],products[Product],products[Cost per unit])</f>
        <v>16.73</v>
      </c>
      <c r="H244">
        <f>data[[#This Row],[Cost per Unit]]*data[[#This Row],[Units]]</f>
        <v>5119.38</v>
      </c>
    </row>
    <row r="245" spans="2:8" x14ac:dyDescent="0.35">
      <c r="B245" t="s">
        <v>6</v>
      </c>
      <c r="C245" t="s">
        <v>35</v>
      </c>
      <c r="D245" t="s">
        <v>4</v>
      </c>
      <c r="E245" s="2">
        <v>1302</v>
      </c>
      <c r="F245" s="3">
        <v>402</v>
      </c>
      <c r="G245">
        <f>_xlfn.XLOOKUP(data[[#This Row],[Product]],products[Product],products[Cost per unit])</f>
        <v>11.88</v>
      </c>
      <c r="H245">
        <f>data[[#This Row],[Cost per Unit]]*data[[#This Row],[Units]]</f>
        <v>4775.76</v>
      </c>
    </row>
    <row r="246" spans="2:8" x14ac:dyDescent="0.35">
      <c r="B246" t="s">
        <v>3</v>
      </c>
      <c r="C246" t="s">
        <v>37</v>
      </c>
      <c r="D246" t="s">
        <v>28</v>
      </c>
      <c r="E246" s="2">
        <v>7308</v>
      </c>
      <c r="F246" s="3">
        <v>327</v>
      </c>
      <c r="G246">
        <f>_xlfn.XLOOKUP(data[[#This Row],[Product]],products[Product],products[Cost per unit])</f>
        <v>10.38</v>
      </c>
      <c r="H246">
        <f>data[[#This Row],[Cost per Unit]]*data[[#This Row],[Units]]</f>
        <v>3394.26</v>
      </c>
    </row>
    <row r="247" spans="2:8" x14ac:dyDescent="0.35">
      <c r="B247" t="s">
        <v>40</v>
      </c>
      <c r="C247" t="s">
        <v>37</v>
      </c>
      <c r="D247" t="s">
        <v>27</v>
      </c>
      <c r="E247" s="2">
        <v>6132</v>
      </c>
      <c r="F247" s="3">
        <v>93</v>
      </c>
      <c r="G247">
        <f>_xlfn.XLOOKUP(data[[#This Row],[Product]],products[Product],products[Cost per unit])</f>
        <v>16.73</v>
      </c>
      <c r="H247">
        <f>data[[#This Row],[Cost per Unit]]*data[[#This Row],[Units]]</f>
        <v>1555.89</v>
      </c>
    </row>
    <row r="248" spans="2:8" x14ac:dyDescent="0.35">
      <c r="B248" t="s">
        <v>10</v>
      </c>
      <c r="C248" t="s">
        <v>35</v>
      </c>
      <c r="D248" t="s">
        <v>14</v>
      </c>
      <c r="E248" s="2">
        <v>3472</v>
      </c>
      <c r="F248" s="3">
        <v>96</v>
      </c>
      <c r="G248">
        <f>_xlfn.XLOOKUP(data[[#This Row],[Product]],products[Product],products[Cost per unit])</f>
        <v>11.7</v>
      </c>
      <c r="H248">
        <f>data[[#This Row],[Cost per Unit]]*data[[#This Row],[Units]]</f>
        <v>1123.1999999999998</v>
      </c>
    </row>
    <row r="249" spans="2:8" x14ac:dyDescent="0.35">
      <c r="B249" t="s">
        <v>8</v>
      </c>
      <c r="C249" t="s">
        <v>39</v>
      </c>
      <c r="D249" t="s">
        <v>18</v>
      </c>
      <c r="E249" s="2">
        <v>9660</v>
      </c>
      <c r="F249" s="3">
        <v>27</v>
      </c>
      <c r="G249">
        <f>_xlfn.XLOOKUP(data[[#This Row],[Product]],products[Product],products[Cost per unit])</f>
        <v>6.47</v>
      </c>
      <c r="H249">
        <f>data[[#This Row],[Cost per Unit]]*data[[#This Row],[Units]]</f>
        <v>174.69</v>
      </c>
    </row>
    <row r="250" spans="2:8" x14ac:dyDescent="0.35">
      <c r="B250" t="s">
        <v>9</v>
      </c>
      <c r="C250" t="s">
        <v>38</v>
      </c>
      <c r="D250" t="s">
        <v>26</v>
      </c>
      <c r="E250" s="2">
        <v>2436</v>
      </c>
      <c r="F250" s="3">
        <v>99</v>
      </c>
      <c r="G250">
        <f>_xlfn.XLOOKUP(data[[#This Row],[Product]],products[Product],products[Cost per unit])</f>
        <v>5.6</v>
      </c>
      <c r="H250">
        <f>data[[#This Row],[Cost per Unit]]*data[[#This Row],[Units]]</f>
        <v>554.4</v>
      </c>
    </row>
    <row r="251" spans="2:8" x14ac:dyDescent="0.35">
      <c r="B251" t="s">
        <v>9</v>
      </c>
      <c r="C251" t="s">
        <v>38</v>
      </c>
      <c r="D251" t="s">
        <v>33</v>
      </c>
      <c r="E251" s="2">
        <v>9506</v>
      </c>
      <c r="F251" s="3">
        <v>87</v>
      </c>
      <c r="G251">
        <f>_xlfn.XLOOKUP(data[[#This Row],[Product]],products[Product],products[Cost per unit])</f>
        <v>12.37</v>
      </c>
      <c r="H251">
        <f>data[[#This Row],[Cost per Unit]]*data[[#This Row],[Units]]</f>
        <v>1076.1899999999998</v>
      </c>
    </row>
    <row r="252" spans="2:8" x14ac:dyDescent="0.35">
      <c r="B252" t="s">
        <v>10</v>
      </c>
      <c r="C252" t="s">
        <v>37</v>
      </c>
      <c r="D252" t="s">
        <v>21</v>
      </c>
      <c r="E252" s="2">
        <v>245</v>
      </c>
      <c r="F252" s="3">
        <v>288</v>
      </c>
      <c r="G252">
        <f>_xlfn.XLOOKUP(data[[#This Row],[Product]],products[Product],products[Cost per unit])</f>
        <v>9</v>
      </c>
      <c r="H252">
        <f>data[[#This Row],[Cost per Unit]]*data[[#This Row],[Units]]</f>
        <v>2592</v>
      </c>
    </row>
    <row r="253" spans="2:8" x14ac:dyDescent="0.35">
      <c r="B253" t="s">
        <v>8</v>
      </c>
      <c r="C253" t="s">
        <v>35</v>
      </c>
      <c r="D253" t="s">
        <v>20</v>
      </c>
      <c r="E253" s="2">
        <v>2702</v>
      </c>
      <c r="F253" s="3">
        <v>363</v>
      </c>
      <c r="G253">
        <f>_xlfn.XLOOKUP(data[[#This Row],[Product]],products[Product],products[Cost per unit])</f>
        <v>10.62</v>
      </c>
      <c r="H253">
        <f>data[[#This Row],[Cost per Unit]]*data[[#This Row],[Units]]</f>
        <v>3855.0599999999995</v>
      </c>
    </row>
    <row r="254" spans="2:8" x14ac:dyDescent="0.35">
      <c r="B254" t="s">
        <v>10</v>
      </c>
      <c r="C254" t="s">
        <v>34</v>
      </c>
      <c r="D254" t="s">
        <v>17</v>
      </c>
      <c r="E254" s="2">
        <v>700</v>
      </c>
      <c r="F254" s="3">
        <v>87</v>
      </c>
      <c r="G254">
        <f>_xlfn.XLOOKUP(data[[#This Row],[Product]],products[Product],products[Cost per unit])</f>
        <v>3.11</v>
      </c>
      <c r="H254">
        <f>data[[#This Row],[Cost per Unit]]*data[[#This Row],[Units]]</f>
        <v>270.57</v>
      </c>
    </row>
    <row r="255" spans="2:8" x14ac:dyDescent="0.35">
      <c r="B255" t="s">
        <v>6</v>
      </c>
      <c r="C255" t="s">
        <v>34</v>
      </c>
      <c r="D255" t="s">
        <v>17</v>
      </c>
      <c r="E255" s="2">
        <v>3759</v>
      </c>
      <c r="F255" s="3">
        <v>150</v>
      </c>
      <c r="G255">
        <f>_xlfn.XLOOKUP(data[[#This Row],[Product]],products[Product],products[Cost per unit])</f>
        <v>3.11</v>
      </c>
      <c r="H255">
        <f>data[[#This Row],[Cost per Unit]]*data[[#This Row],[Units]]</f>
        <v>466.5</v>
      </c>
    </row>
    <row r="256" spans="2:8" x14ac:dyDescent="0.35">
      <c r="B256" t="s">
        <v>2</v>
      </c>
      <c r="C256" t="s">
        <v>35</v>
      </c>
      <c r="D256" t="s">
        <v>17</v>
      </c>
      <c r="E256" s="2">
        <v>1589</v>
      </c>
      <c r="F256" s="3">
        <v>303</v>
      </c>
      <c r="G256">
        <f>_xlfn.XLOOKUP(data[[#This Row],[Product]],products[Product],products[Cost per unit])</f>
        <v>3.11</v>
      </c>
      <c r="H256">
        <f>data[[#This Row],[Cost per Unit]]*data[[#This Row],[Units]]</f>
        <v>942.32999999999993</v>
      </c>
    </row>
    <row r="257" spans="2:8" x14ac:dyDescent="0.35">
      <c r="B257" t="s">
        <v>7</v>
      </c>
      <c r="C257" t="s">
        <v>35</v>
      </c>
      <c r="D257" t="s">
        <v>28</v>
      </c>
      <c r="E257" s="2">
        <v>5194</v>
      </c>
      <c r="F257" s="3">
        <v>288</v>
      </c>
      <c r="G257">
        <f>_xlfn.XLOOKUP(data[[#This Row],[Product]],products[Product],products[Cost per unit])</f>
        <v>10.38</v>
      </c>
      <c r="H257">
        <f>data[[#This Row],[Cost per Unit]]*data[[#This Row],[Units]]</f>
        <v>2989.44</v>
      </c>
    </row>
    <row r="258" spans="2:8" x14ac:dyDescent="0.35">
      <c r="B258" t="s">
        <v>10</v>
      </c>
      <c r="C258" t="s">
        <v>36</v>
      </c>
      <c r="D258" t="s">
        <v>13</v>
      </c>
      <c r="E258" s="2">
        <v>945</v>
      </c>
      <c r="F258" s="3">
        <v>75</v>
      </c>
      <c r="G258">
        <f>_xlfn.XLOOKUP(data[[#This Row],[Product]],products[Product],products[Cost per unit])</f>
        <v>9.33</v>
      </c>
      <c r="H258">
        <f>data[[#This Row],[Cost per Unit]]*data[[#This Row],[Units]]</f>
        <v>699.75</v>
      </c>
    </row>
    <row r="259" spans="2:8" x14ac:dyDescent="0.35">
      <c r="B259" t="s">
        <v>40</v>
      </c>
      <c r="C259" t="s">
        <v>38</v>
      </c>
      <c r="D259" t="s">
        <v>31</v>
      </c>
      <c r="E259" s="2">
        <v>1988</v>
      </c>
      <c r="F259" s="3">
        <v>39</v>
      </c>
      <c r="G259">
        <f>_xlfn.XLOOKUP(data[[#This Row],[Product]],products[Product],products[Cost per unit])</f>
        <v>5.79</v>
      </c>
      <c r="H259">
        <f>data[[#This Row],[Cost per Unit]]*data[[#This Row],[Units]]</f>
        <v>225.81</v>
      </c>
    </row>
    <row r="260" spans="2:8" x14ac:dyDescent="0.35">
      <c r="B260" t="s">
        <v>6</v>
      </c>
      <c r="C260" t="s">
        <v>34</v>
      </c>
      <c r="D260" t="s">
        <v>32</v>
      </c>
      <c r="E260" s="2">
        <v>6734</v>
      </c>
      <c r="F260" s="3">
        <v>123</v>
      </c>
      <c r="G260">
        <f>_xlfn.XLOOKUP(data[[#This Row],[Product]],products[Product],products[Cost per unit])</f>
        <v>8.65</v>
      </c>
      <c r="H260">
        <f>data[[#This Row],[Cost per Unit]]*data[[#This Row],[Units]]</f>
        <v>1063.95</v>
      </c>
    </row>
    <row r="261" spans="2:8" x14ac:dyDescent="0.35">
      <c r="B261" t="s">
        <v>40</v>
      </c>
      <c r="C261" t="s">
        <v>36</v>
      </c>
      <c r="D261" t="s">
        <v>4</v>
      </c>
      <c r="E261" s="2">
        <v>217</v>
      </c>
      <c r="F261" s="3">
        <v>36</v>
      </c>
      <c r="G261">
        <f>_xlfn.XLOOKUP(data[[#This Row],[Product]],products[Product],products[Cost per unit])</f>
        <v>11.88</v>
      </c>
      <c r="H261">
        <f>data[[#This Row],[Cost per Unit]]*data[[#This Row],[Units]]</f>
        <v>427.68</v>
      </c>
    </row>
    <row r="262" spans="2:8" x14ac:dyDescent="0.35">
      <c r="B262" t="s">
        <v>5</v>
      </c>
      <c r="C262" t="s">
        <v>34</v>
      </c>
      <c r="D262" t="s">
        <v>22</v>
      </c>
      <c r="E262" s="2">
        <v>6279</v>
      </c>
      <c r="F262" s="3">
        <v>237</v>
      </c>
      <c r="G262">
        <f>_xlfn.XLOOKUP(data[[#This Row],[Product]],products[Product],products[Cost per unit])</f>
        <v>9.77</v>
      </c>
      <c r="H262">
        <f>data[[#This Row],[Cost per Unit]]*data[[#This Row],[Units]]</f>
        <v>2315.4899999999998</v>
      </c>
    </row>
    <row r="263" spans="2:8" x14ac:dyDescent="0.35">
      <c r="B263" t="s">
        <v>40</v>
      </c>
      <c r="C263" t="s">
        <v>36</v>
      </c>
      <c r="D263" t="s">
        <v>13</v>
      </c>
      <c r="E263" s="2">
        <v>4424</v>
      </c>
      <c r="F263" s="3">
        <v>201</v>
      </c>
      <c r="G263">
        <f>_xlfn.XLOOKUP(data[[#This Row],[Product]],products[Product],products[Cost per unit])</f>
        <v>9.33</v>
      </c>
      <c r="H263">
        <f>data[[#This Row],[Cost per Unit]]*data[[#This Row],[Units]]</f>
        <v>1875.33</v>
      </c>
    </row>
    <row r="264" spans="2:8" x14ac:dyDescent="0.35">
      <c r="B264" t="s">
        <v>2</v>
      </c>
      <c r="C264" t="s">
        <v>36</v>
      </c>
      <c r="D264" t="s">
        <v>17</v>
      </c>
      <c r="E264" s="2">
        <v>189</v>
      </c>
      <c r="F264" s="3">
        <v>48</v>
      </c>
      <c r="G264">
        <f>_xlfn.XLOOKUP(data[[#This Row],[Product]],products[Product],products[Cost per unit])</f>
        <v>3.11</v>
      </c>
      <c r="H264">
        <f>data[[#This Row],[Cost per Unit]]*data[[#This Row],[Units]]</f>
        <v>149.28</v>
      </c>
    </row>
    <row r="265" spans="2:8" x14ac:dyDescent="0.35">
      <c r="B265" t="s">
        <v>5</v>
      </c>
      <c r="C265" t="s">
        <v>35</v>
      </c>
      <c r="D265" t="s">
        <v>22</v>
      </c>
      <c r="E265" s="2">
        <v>490</v>
      </c>
      <c r="F265" s="3">
        <v>84</v>
      </c>
      <c r="G265">
        <f>_xlfn.XLOOKUP(data[[#This Row],[Product]],products[Product],products[Cost per unit])</f>
        <v>9.77</v>
      </c>
      <c r="H265">
        <f>data[[#This Row],[Cost per Unit]]*data[[#This Row],[Units]]</f>
        <v>820.68</v>
      </c>
    </row>
    <row r="266" spans="2:8" x14ac:dyDescent="0.35">
      <c r="B266" t="s">
        <v>8</v>
      </c>
      <c r="C266" t="s">
        <v>37</v>
      </c>
      <c r="D266" t="s">
        <v>21</v>
      </c>
      <c r="E266" s="2">
        <v>434</v>
      </c>
      <c r="F266" s="3">
        <v>87</v>
      </c>
      <c r="G266">
        <f>_xlfn.XLOOKUP(data[[#This Row],[Product]],products[Product],products[Cost per unit])</f>
        <v>9</v>
      </c>
      <c r="H266">
        <f>data[[#This Row],[Cost per Unit]]*data[[#This Row],[Units]]</f>
        <v>783</v>
      </c>
    </row>
    <row r="267" spans="2:8" x14ac:dyDescent="0.35">
      <c r="B267" t="s">
        <v>7</v>
      </c>
      <c r="C267" t="s">
        <v>38</v>
      </c>
      <c r="D267" t="s">
        <v>30</v>
      </c>
      <c r="E267" s="2">
        <v>10129</v>
      </c>
      <c r="F267" s="3">
        <v>312</v>
      </c>
      <c r="G267">
        <f>_xlfn.XLOOKUP(data[[#This Row],[Product]],products[Product],products[Cost per unit])</f>
        <v>14.49</v>
      </c>
      <c r="H267">
        <f>data[[#This Row],[Cost per Unit]]*data[[#This Row],[Units]]</f>
        <v>4520.88</v>
      </c>
    </row>
    <row r="268" spans="2:8" x14ac:dyDescent="0.35">
      <c r="B268" t="s">
        <v>3</v>
      </c>
      <c r="C268" t="s">
        <v>39</v>
      </c>
      <c r="D268" t="s">
        <v>28</v>
      </c>
      <c r="E268" s="2">
        <v>1652</v>
      </c>
      <c r="F268" s="3">
        <v>102</v>
      </c>
      <c r="G268">
        <f>_xlfn.XLOOKUP(data[[#This Row],[Product]],products[Product],products[Cost per unit])</f>
        <v>10.38</v>
      </c>
      <c r="H268">
        <f>data[[#This Row],[Cost per Unit]]*data[[#This Row],[Units]]</f>
        <v>1058.76</v>
      </c>
    </row>
    <row r="269" spans="2:8" x14ac:dyDescent="0.35">
      <c r="B269" t="s">
        <v>8</v>
      </c>
      <c r="C269" t="s">
        <v>38</v>
      </c>
      <c r="D269" t="s">
        <v>21</v>
      </c>
      <c r="E269" s="2">
        <v>6433</v>
      </c>
      <c r="F269" s="3">
        <v>78</v>
      </c>
      <c r="G269">
        <f>_xlfn.XLOOKUP(data[[#This Row],[Product]],products[Product],products[Cost per unit])</f>
        <v>9</v>
      </c>
      <c r="H269">
        <f>data[[#This Row],[Cost per Unit]]*data[[#This Row],[Units]]</f>
        <v>702</v>
      </c>
    </row>
    <row r="270" spans="2:8" x14ac:dyDescent="0.35">
      <c r="B270" t="s">
        <v>3</v>
      </c>
      <c r="C270" t="s">
        <v>34</v>
      </c>
      <c r="D270" t="s">
        <v>23</v>
      </c>
      <c r="E270" s="2">
        <v>2212</v>
      </c>
      <c r="F270" s="3">
        <v>117</v>
      </c>
      <c r="G270">
        <f>_xlfn.XLOOKUP(data[[#This Row],[Product]],products[Product],products[Cost per unit])</f>
        <v>6.49</v>
      </c>
      <c r="H270">
        <f>data[[#This Row],[Cost per Unit]]*data[[#This Row],[Units]]</f>
        <v>759.33</v>
      </c>
    </row>
    <row r="271" spans="2:8" x14ac:dyDescent="0.35">
      <c r="B271" t="s">
        <v>41</v>
      </c>
      <c r="C271" t="s">
        <v>35</v>
      </c>
      <c r="D271" t="s">
        <v>19</v>
      </c>
      <c r="E271" s="2">
        <v>609</v>
      </c>
      <c r="F271" s="3">
        <v>99</v>
      </c>
      <c r="G271">
        <f>_xlfn.XLOOKUP(data[[#This Row],[Product]],products[Product],products[Cost per unit])</f>
        <v>7.64</v>
      </c>
      <c r="H271">
        <f>data[[#This Row],[Cost per Unit]]*data[[#This Row],[Units]]</f>
        <v>756.36</v>
      </c>
    </row>
    <row r="272" spans="2:8" x14ac:dyDescent="0.35">
      <c r="B272" t="s">
        <v>40</v>
      </c>
      <c r="C272" t="s">
        <v>35</v>
      </c>
      <c r="D272" t="s">
        <v>24</v>
      </c>
      <c r="E272" s="2">
        <v>1638</v>
      </c>
      <c r="F272" s="3">
        <v>48</v>
      </c>
      <c r="G272">
        <f>_xlfn.XLOOKUP(data[[#This Row],[Product]],products[Product],products[Cost per unit])</f>
        <v>4.97</v>
      </c>
      <c r="H272">
        <f>data[[#This Row],[Cost per Unit]]*data[[#This Row],[Units]]</f>
        <v>238.56</v>
      </c>
    </row>
    <row r="273" spans="2:8" x14ac:dyDescent="0.35">
      <c r="B273" t="s">
        <v>7</v>
      </c>
      <c r="C273" t="s">
        <v>34</v>
      </c>
      <c r="D273" t="s">
        <v>15</v>
      </c>
      <c r="E273" s="2">
        <v>3829</v>
      </c>
      <c r="F273" s="3">
        <v>24</v>
      </c>
      <c r="G273">
        <f>_xlfn.XLOOKUP(data[[#This Row],[Product]],products[Product],products[Cost per unit])</f>
        <v>11.73</v>
      </c>
      <c r="H273">
        <f>data[[#This Row],[Cost per Unit]]*data[[#This Row],[Units]]</f>
        <v>281.52</v>
      </c>
    </row>
    <row r="274" spans="2:8" x14ac:dyDescent="0.35">
      <c r="B274" t="s">
        <v>40</v>
      </c>
      <c r="C274" t="s">
        <v>39</v>
      </c>
      <c r="D274" t="s">
        <v>15</v>
      </c>
      <c r="E274" s="2">
        <v>5775</v>
      </c>
      <c r="F274" s="3">
        <v>42</v>
      </c>
      <c r="G274">
        <f>_xlfn.XLOOKUP(data[[#This Row],[Product]],products[Product],products[Cost per unit])</f>
        <v>11.73</v>
      </c>
      <c r="H274">
        <f>data[[#This Row],[Cost per Unit]]*data[[#This Row],[Units]]</f>
        <v>492.66</v>
      </c>
    </row>
    <row r="275" spans="2:8" x14ac:dyDescent="0.35">
      <c r="B275" t="s">
        <v>6</v>
      </c>
      <c r="C275" t="s">
        <v>35</v>
      </c>
      <c r="D275" t="s">
        <v>20</v>
      </c>
      <c r="E275" s="2">
        <v>1071</v>
      </c>
      <c r="F275" s="3">
        <v>270</v>
      </c>
      <c r="G275">
        <f>_xlfn.XLOOKUP(data[[#This Row],[Product]],products[Product],products[Cost per unit])</f>
        <v>10.62</v>
      </c>
      <c r="H275">
        <f>data[[#This Row],[Cost per Unit]]*data[[#This Row],[Units]]</f>
        <v>2867.3999999999996</v>
      </c>
    </row>
    <row r="276" spans="2:8" x14ac:dyDescent="0.35">
      <c r="B276" t="s">
        <v>8</v>
      </c>
      <c r="C276" t="s">
        <v>36</v>
      </c>
      <c r="D276" t="s">
        <v>23</v>
      </c>
      <c r="E276" s="2">
        <v>5019</v>
      </c>
      <c r="F276" s="3">
        <v>150</v>
      </c>
      <c r="G276">
        <f>_xlfn.XLOOKUP(data[[#This Row],[Product]],products[Product],products[Cost per unit])</f>
        <v>6.49</v>
      </c>
      <c r="H276">
        <f>data[[#This Row],[Cost per Unit]]*data[[#This Row],[Units]]</f>
        <v>973.5</v>
      </c>
    </row>
    <row r="277" spans="2:8" x14ac:dyDescent="0.35">
      <c r="B277" t="s">
        <v>2</v>
      </c>
      <c r="C277" t="s">
        <v>37</v>
      </c>
      <c r="D277" t="s">
        <v>15</v>
      </c>
      <c r="E277" s="2">
        <v>2863</v>
      </c>
      <c r="F277" s="3">
        <v>42</v>
      </c>
      <c r="G277">
        <f>_xlfn.XLOOKUP(data[[#This Row],[Product]],products[Product],products[Cost per unit])</f>
        <v>11.73</v>
      </c>
      <c r="H277">
        <f>data[[#This Row],[Cost per Unit]]*data[[#This Row],[Units]]</f>
        <v>492.66</v>
      </c>
    </row>
    <row r="278" spans="2:8" x14ac:dyDescent="0.35">
      <c r="B278" t="s">
        <v>40</v>
      </c>
      <c r="C278" t="s">
        <v>35</v>
      </c>
      <c r="D278" t="s">
        <v>29</v>
      </c>
      <c r="E278" s="2">
        <v>1617</v>
      </c>
      <c r="F278" s="3">
        <v>126</v>
      </c>
      <c r="G278">
        <f>_xlfn.XLOOKUP(data[[#This Row],[Product]],products[Product],products[Cost per unit])</f>
        <v>7.16</v>
      </c>
      <c r="H278">
        <f>data[[#This Row],[Cost per Unit]]*data[[#This Row],[Units]]</f>
        <v>902.16</v>
      </c>
    </row>
    <row r="279" spans="2:8" x14ac:dyDescent="0.35">
      <c r="B279" t="s">
        <v>6</v>
      </c>
      <c r="C279" t="s">
        <v>37</v>
      </c>
      <c r="D279" t="s">
        <v>26</v>
      </c>
      <c r="E279" s="2">
        <v>6818</v>
      </c>
      <c r="F279" s="3">
        <v>6</v>
      </c>
      <c r="G279">
        <f>_xlfn.XLOOKUP(data[[#This Row],[Product]],products[Product],products[Cost per unit])</f>
        <v>5.6</v>
      </c>
      <c r="H279">
        <f>data[[#This Row],[Cost per Unit]]*data[[#This Row],[Units]]</f>
        <v>33.599999999999994</v>
      </c>
    </row>
    <row r="280" spans="2:8" x14ac:dyDescent="0.35">
      <c r="B280" t="s">
        <v>3</v>
      </c>
      <c r="C280" t="s">
        <v>35</v>
      </c>
      <c r="D280" t="s">
        <v>15</v>
      </c>
      <c r="E280" s="2">
        <v>6657</v>
      </c>
      <c r="F280" s="3">
        <v>276</v>
      </c>
      <c r="G280">
        <f>_xlfn.XLOOKUP(data[[#This Row],[Product]],products[Product],products[Cost per unit])</f>
        <v>11.73</v>
      </c>
      <c r="H280">
        <f>data[[#This Row],[Cost per Unit]]*data[[#This Row],[Units]]</f>
        <v>3237.48</v>
      </c>
    </row>
    <row r="281" spans="2:8" x14ac:dyDescent="0.35">
      <c r="B281" t="s">
        <v>3</v>
      </c>
      <c r="C281" t="s">
        <v>34</v>
      </c>
      <c r="D281" t="s">
        <v>17</v>
      </c>
      <c r="E281" s="2">
        <v>2919</v>
      </c>
      <c r="F281" s="3">
        <v>93</v>
      </c>
      <c r="G281">
        <f>_xlfn.XLOOKUP(data[[#This Row],[Product]],products[Product],products[Cost per unit])</f>
        <v>3.11</v>
      </c>
      <c r="H281">
        <f>data[[#This Row],[Cost per Unit]]*data[[#This Row],[Units]]</f>
        <v>289.22999999999996</v>
      </c>
    </row>
    <row r="282" spans="2:8" x14ac:dyDescent="0.35">
      <c r="B282" t="s">
        <v>2</v>
      </c>
      <c r="C282" t="s">
        <v>36</v>
      </c>
      <c r="D282" t="s">
        <v>31</v>
      </c>
      <c r="E282" s="2">
        <v>3094</v>
      </c>
      <c r="F282" s="3">
        <v>246</v>
      </c>
      <c r="G282">
        <f>_xlfn.XLOOKUP(data[[#This Row],[Product]],products[Product],products[Cost per unit])</f>
        <v>5.79</v>
      </c>
      <c r="H282">
        <f>data[[#This Row],[Cost per Unit]]*data[[#This Row],[Units]]</f>
        <v>1424.34</v>
      </c>
    </row>
    <row r="283" spans="2:8" x14ac:dyDescent="0.35">
      <c r="B283" t="s">
        <v>6</v>
      </c>
      <c r="C283" t="s">
        <v>39</v>
      </c>
      <c r="D283" t="s">
        <v>24</v>
      </c>
      <c r="E283" s="2">
        <v>2989</v>
      </c>
      <c r="F283" s="3">
        <v>3</v>
      </c>
      <c r="G283">
        <f>_xlfn.XLOOKUP(data[[#This Row],[Product]],products[Product],products[Cost per unit])</f>
        <v>4.97</v>
      </c>
      <c r="H283">
        <f>data[[#This Row],[Cost per Unit]]*data[[#This Row],[Units]]</f>
        <v>14.91</v>
      </c>
    </row>
    <row r="284" spans="2:8" x14ac:dyDescent="0.35">
      <c r="B284" t="s">
        <v>8</v>
      </c>
      <c r="C284" t="s">
        <v>38</v>
      </c>
      <c r="D284" t="s">
        <v>27</v>
      </c>
      <c r="E284" s="2">
        <v>2268</v>
      </c>
      <c r="F284" s="3">
        <v>63</v>
      </c>
      <c r="G284">
        <f>_xlfn.XLOOKUP(data[[#This Row],[Product]],products[Product],products[Cost per unit])</f>
        <v>16.73</v>
      </c>
      <c r="H284">
        <f>data[[#This Row],[Cost per Unit]]*data[[#This Row],[Units]]</f>
        <v>1053.99</v>
      </c>
    </row>
    <row r="285" spans="2:8" x14ac:dyDescent="0.35">
      <c r="B285" t="s">
        <v>5</v>
      </c>
      <c r="C285" t="s">
        <v>35</v>
      </c>
      <c r="D285" t="s">
        <v>31</v>
      </c>
      <c r="E285" s="2">
        <v>4753</v>
      </c>
      <c r="F285" s="3">
        <v>246</v>
      </c>
      <c r="G285">
        <f>_xlfn.XLOOKUP(data[[#This Row],[Product]],products[Product],products[Cost per unit])</f>
        <v>5.79</v>
      </c>
      <c r="H285">
        <f>data[[#This Row],[Cost per Unit]]*data[[#This Row],[Units]]</f>
        <v>1424.34</v>
      </c>
    </row>
    <row r="286" spans="2:8" x14ac:dyDescent="0.35">
      <c r="B286" t="s">
        <v>2</v>
      </c>
      <c r="C286" t="s">
        <v>34</v>
      </c>
      <c r="D286" t="s">
        <v>19</v>
      </c>
      <c r="E286" s="2">
        <v>7511</v>
      </c>
      <c r="F286" s="3">
        <v>120</v>
      </c>
      <c r="G286">
        <f>_xlfn.XLOOKUP(data[[#This Row],[Product]],products[Product],products[Cost per unit])</f>
        <v>7.64</v>
      </c>
      <c r="H286">
        <f>data[[#This Row],[Cost per Unit]]*data[[#This Row],[Units]]</f>
        <v>916.8</v>
      </c>
    </row>
    <row r="287" spans="2:8" x14ac:dyDescent="0.35">
      <c r="B287" t="s">
        <v>2</v>
      </c>
      <c r="C287" t="s">
        <v>38</v>
      </c>
      <c r="D287" t="s">
        <v>31</v>
      </c>
      <c r="E287" s="2">
        <v>4326</v>
      </c>
      <c r="F287" s="3">
        <v>348</v>
      </c>
      <c r="G287">
        <f>_xlfn.XLOOKUP(data[[#This Row],[Product]],products[Product],products[Cost per unit])</f>
        <v>5.79</v>
      </c>
      <c r="H287">
        <f>data[[#This Row],[Cost per Unit]]*data[[#This Row],[Units]]</f>
        <v>2014.92</v>
      </c>
    </row>
    <row r="288" spans="2:8" x14ac:dyDescent="0.35">
      <c r="B288" t="s">
        <v>41</v>
      </c>
      <c r="C288" t="s">
        <v>34</v>
      </c>
      <c r="D288" t="s">
        <v>23</v>
      </c>
      <c r="E288" s="2">
        <v>4935</v>
      </c>
      <c r="F288" s="3">
        <v>126</v>
      </c>
      <c r="G288">
        <f>_xlfn.XLOOKUP(data[[#This Row],[Product]],products[Product],products[Cost per unit])</f>
        <v>6.49</v>
      </c>
      <c r="H288">
        <f>data[[#This Row],[Cost per Unit]]*data[[#This Row],[Units]]</f>
        <v>817.74</v>
      </c>
    </row>
    <row r="289" spans="2:8" x14ac:dyDescent="0.35">
      <c r="B289" t="s">
        <v>6</v>
      </c>
      <c r="C289" t="s">
        <v>35</v>
      </c>
      <c r="D289" t="s">
        <v>30</v>
      </c>
      <c r="E289" s="2">
        <v>4781</v>
      </c>
      <c r="F289" s="3">
        <v>123</v>
      </c>
      <c r="G289">
        <f>_xlfn.XLOOKUP(data[[#This Row],[Product]],products[Product],products[Cost per unit])</f>
        <v>14.49</v>
      </c>
      <c r="H289">
        <f>data[[#This Row],[Cost per Unit]]*data[[#This Row],[Units]]</f>
        <v>1782.27</v>
      </c>
    </row>
    <row r="290" spans="2:8" x14ac:dyDescent="0.35">
      <c r="B290" t="s">
        <v>5</v>
      </c>
      <c r="C290" t="s">
        <v>38</v>
      </c>
      <c r="D290" t="s">
        <v>25</v>
      </c>
      <c r="E290" s="2">
        <v>7483</v>
      </c>
      <c r="F290" s="3">
        <v>45</v>
      </c>
      <c r="G290">
        <f>_xlfn.XLOOKUP(data[[#This Row],[Product]],products[Product],products[Cost per unit])</f>
        <v>13.15</v>
      </c>
      <c r="H290">
        <f>data[[#This Row],[Cost per Unit]]*data[[#This Row],[Units]]</f>
        <v>591.75</v>
      </c>
    </row>
    <row r="291" spans="2:8" x14ac:dyDescent="0.35">
      <c r="B291" t="s">
        <v>10</v>
      </c>
      <c r="C291" t="s">
        <v>38</v>
      </c>
      <c r="D291" t="s">
        <v>4</v>
      </c>
      <c r="E291" s="2">
        <v>6860</v>
      </c>
      <c r="F291" s="3">
        <v>126</v>
      </c>
      <c r="G291">
        <f>_xlfn.XLOOKUP(data[[#This Row],[Product]],products[Product],products[Cost per unit])</f>
        <v>11.88</v>
      </c>
      <c r="H291">
        <f>data[[#This Row],[Cost per Unit]]*data[[#This Row],[Units]]</f>
        <v>1496.88</v>
      </c>
    </row>
    <row r="292" spans="2:8" x14ac:dyDescent="0.35">
      <c r="B292" t="s">
        <v>40</v>
      </c>
      <c r="C292" t="s">
        <v>37</v>
      </c>
      <c r="D292" t="s">
        <v>29</v>
      </c>
      <c r="E292" s="2">
        <v>9002</v>
      </c>
      <c r="F292" s="3">
        <v>72</v>
      </c>
      <c r="G292">
        <f>_xlfn.XLOOKUP(data[[#This Row],[Product]],products[Product],products[Cost per unit])</f>
        <v>7.16</v>
      </c>
      <c r="H292">
        <f>data[[#This Row],[Cost per Unit]]*data[[#This Row],[Units]]</f>
        <v>515.52</v>
      </c>
    </row>
    <row r="293" spans="2:8" x14ac:dyDescent="0.35">
      <c r="B293" t="s">
        <v>6</v>
      </c>
      <c r="C293" t="s">
        <v>36</v>
      </c>
      <c r="D293" t="s">
        <v>29</v>
      </c>
      <c r="E293" s="2">
        <v>1400</v>
      </c>
      <c r="F293" s="3">
        <v>135</v>
      </c>
      <c r="G293">
        <f>_xlfn.XLOOKUP(data[[#This Row],[Product]],products[Product],products[Cost per unit])</f>
        <v>7.16</v>
      </c>
      <c r="H293">
        <f>data[[#This Row],[Cost per Unit]]*data[[#This Row],[Units]]</f>
        <v>966.6</v>
      </c>
    </row>
    <row r="294" spans="2:8" x14ac:dyDescent="0.35">
      <c r="B294" t="s">
        <v>10</v>
      </c>
      <c r="C294" t="s">
        <v>34</v>
      </c>
      <c r="D294" t="s">
        <v>22</v>
      </c>
      <c r="E294" s="2">
        <v>4053</v>
      </c>
      <c r="F294" s="3">
        <v>24</v>
      </c>
      <c r="G294">
        <f>_xlfn.XLOOKUP(data[[#This Row],[Product]],products[Product],products[Cost per unit])</f>
        <v>9.77</v>
      </c>
      <c r="H294">
        <f>data[[#This Row],[Cost per Unit]]*data[[#This Row],[Units]]</f>
        <v>234.48</v>
      </c>
    </row>
    <row r="295" spans="2:8" x14ac:dyDescent="0.35">
      <c r="B295" t="s">
        <v>7</v>
      </c>
      <c r="C295" t="s">
        <v>36</v>
      </c>
      <c r="D295" t="s">
        <v>31</v>
      </c>
      <c r="E295" s="2">
        <v>2149</v>
      </c>
      <c r="F295" s="3">
        <v>117</v>
      </c>
      <c r="G295">
        <f>_xlfn.XLOOKUP(data[[#This Row],[Product]],products[Product],products[Cost per unit])</f>
        <v>5.79</v>
      </c>
      <c r="H295">
        <f>data[[#This Row],[Cost per Unit]]*data[[#This Row],[Units]]</f>
        <v>677.43</v>
      </c>
    </row>
    <row r="296" spans="2:8" x14ac:dyDescent="0.35">
      <c r="B296" t="s">
        <v>3</v>
      </c>
      <c r="C296" t="s">
        <v>39</v>
      </c>
      <c r="D296" t="s">
        <v>29</v>
      </c>
      <c r="E296" s="2">
        <v>3640</v>
      </c>
      <c r="F296" s="3">
        <v>51</v>
      </c>
      <c r="G296">
        <f>_xlfn.XLOOKUP(data[[#This Row],[Product]],products[Product],products[Cost per unit])</f>
        <v>7.16</v>
      </c>
      <c r="H296">
        <f>data[[#This Row],[Cost per Unit]]*data[[#This Row],[Units]]</f>
        <v>365.16</v>
      </c>
    </row>
    <row r="297" spans="2:8" x14ac:dyDescent="0.35">
      <c r="B297" t="s">
        <v>2</v>
      </c>
      <c r="C297" t="s">
        <v>39</v>
      </c>
      <c r="D297" t="s">
        <v>23</v>
      </c>
      <c r="E297" s="2">
        <v>630</v>
      </c>
      <c r="F297" s="3">
        <v>36</v>
      </c>
      <c r="G297">
        <f>_xlfn.XLOOKUP(data[[#This Row],[Product]],products[Product],products[Cost per unit])</f>
        <v>6.49</v>
      </c>
      <c r="H297">
        <f>data[[#This Row],[Cost per Unit]]*data[[#This Row],[Units]]</f>
        <v>233.64000000000001</v>
      </c>
    </row>
    <row r="298" spans="2:8" x14ac:dyDescent="0.35">
      <c r="B298" t="s">
        <v>9</v>
      </c>
      <c r="C298" t="s">
        <v>35</v>
      </c>
      <c r="D298" t="s">
        <v>27</v>
      </c>
      <c r="E298" s="2">
        <v>2429</v>
      </c>
      <c r="F298" s="3">
        <v>144</v>
      </c>
      <c r="G298">
        <f>_xlfn.XLOOKUP(data[[#This Row],[Product]],products[Product],products[Cost per unit])</f>
        <v>16.73</v>
      </c>
      <c r="H298">
        <f>data[[#This Row],[Cost per Unit]]*data[[#This Row],[Units]]</f>
        <v>2409.12</v>
      </c>
    </row>
    <row r="299" spans="2:8" x14ac:dyDescent="0.35">
      <c r="B299" t="s">
        <v>9</v>
      </c>
      <c r="C299" t="s">
        <v>36</v>
      </c>
      <c r="D299" t="s">
        <v>25</v>
      </c>
      <c r="E299" s="2">
        <v>2142</v>
      </c>
      <c r="F299" s="3">
        <v>114</v>
      </c>
      <c r="G299">
        <f>_xlfn.XLOOKUP(data[[#This Row],[Product]],products[Product],products[Cost per unit])</f>
        <v>13.15</v>
      </c>
      <c r="H299">
        <f>data[[#This Row],[Cost per Unit]]*data[[#This Row],[Units]]</f>
        <v>1499.1000000000001</v>
      </c>
    </row>
    <row r="300" spans="2:8" x14ac:dyDescent="0.35">
      <c r="B300" t="s">
        <v>7</v>
      </c>
      <c r="C300" t="s">
        <v>37</v>
      </c>
      <c r="D300" t="s">
        <v>30</v>
      </c>
      <c r="E300" s="2">
        <v>6454</v>
      </c>
      <c r="F300" s="3">
        <v>54</v>
      </c>
      <c r="G300">
        <f>_xlfn.XLOOKUP(data[[#This Row],[Product]],products[Product],products[Cost per unit])</f>
        <v>14.49</v>
      </c>
      <c r="H300">
        <f>data[[#This Row],[Cost per Unit]]*data[[#This Row],[Units]]</f>
        <v>782.46</v>
      </c>
    </row>
    <row r="301" spans="2:8" x14ac:dyDescent="0.35">
      <c r="B301" t="s">
        <v>7</v>
      </c>
      <c r="C301" t="s">
        <v>37</v>
      </c>
      <c r="D301" t="s">
        <v>16</v>
      </c>
      <c r="E301" s="2">
        <v>4487</v>
      </c>
      <c r="F301" s="3">
        <v>333</v>
      </c>
      <c r="G301">
        <f>_xlfn.XLOOKUP(data[[#This Row],[Product]],products[Product],products[Cost per unit])</f>
        <v>8.7899999999999991</v>
      </c>
      <c r="H301">
        <f>data[[#This Row],[Cost per Unit]]*data[[#This Row],[Units]]</f>
        <v>2927.0699999999997</v>
      </c>
    </row>
    <row r="302" spans="2:8" x14ac:dyDescent="0.35">
      <c r="B302" t="s">
        <v>3</v>
      </c>
      <c r="C302" t="s">
        <v>37</v>
      </c>
      <c r="D302" t="s">
        <v>4</v>
      </c>
      <c r="E302" s="2">
        <v>938</v>
      </c>
      <c r="F302" s="3">
        <v>366</v>
      </c>
      <c r="G302">
        <f>_xlfn.XLOOKUP(data[[#This Row],[Product]],products[Product],products[Cost per unit])</f>
        <v>11.88</v>
      </c>
      <c r="H302">
        <f>data[[#This Row],[Cost per Unit]]*data[[#This Row],[Units]]</f>
        <v>4348.08</v>
      </c>
    </row>
    <row r="303" spans="2:8" x14ac:dyDescent="0.35">
      <c r="B303" t="s">
        <v>3</v>
      </c>
      <c r="C303" t="s">
        <v>38</v>
      </c>
      <c r="D303" t="s">
        <v>26</v>
      </c>
      <c r="E303" s="2">
        <v>8841</v>
      </c>
      <c r="F303" s="3">
        <v>303</v>
      </c>
      <c r="G303">
        <f>_xlfn.XLOOKUP(data[[#This Row],[Product]],products[Product],products[Cost per unit])</f>
        <v>5.6</v>
      </c>
      <c r="H303">
        <f>data[[#This Row],[Cost per Unit]]*data[[#This Row],[Units]]</f>
        <v>1696.8</v>
      </c>
    </row>
    <row r="304" spans="2:8" x14ac:dyDescent="0.35">
      <c r="B304" t="s">
        <v>2</v>
      </c>
      <c r="C304" t="s">
        <v>39</v>
      </c>
      <c r="D304" t="s">
        <v>33</v>
      </c>
      <c r="E304" s="2">
        <v>4018</v>
      </c>
      <c r="F304" s="3">
        <v>126</v>
      </c>
      <c r="G304">
        <f>_xlfn.XLOOKUP(data[[#This Row],[Product]],products[Product],products[Cost per unit])</f>
        <v>12.37</v>
      </c>
      <c r="H304">
        <f>data[[#This Row],[Cost per Unit]]*data[[#This Row],[Units]]</f>
        <v>1558.62</v>
      </c>
    </row>
    <row r="305" spans="2:8" x14ac:dyDescent="0.35">
      <c r="B305" t="s">
        <v>41</v>
      </c>
      <c r="C305" t="s">
        <v>37</v>
      </c>
      <c r="D305" t="s">
        <v>15</v>
      </c>
      <c r="E305" s="2">
        <v>714</v>
      </c>
      <c r="F305" s="3">
        <v>231</v>
      </c>
      <c r="G305">
        <f>_xlfn.XLOOKUP(data[[#This Row],[Product]],products[Product],products[Cost per unit])</f>
        <v>11.73</v>
      </c>
      <c r="H305">
        <f>data[[#This Row],[Cost per Unit]]*data[[#This Row],[Units]]</f>
        <v>2709.63</v>
      </c>
    </row>
    <row r="306" spans="2:8" x14ac:dyDescent="0.35">
      <c r="B306" t="s">
        <v>9</v>
      </c>
      <c r="C306" t="s">
        <v>38</v>
      </c>
      <c r="D306" t="s">
        <v>25</v>
      </c>
      <c r="E306" s="2">
        <v>3850</v>
      </c>
      <c r="F306" s="3">
        <v>102</v>
      </c>
      <c r="G306">
        <f>_xlfn.XLOOKUP(data[[#This Row],[Product]],products[Product],products[Cost per unit])</f>
        <v>13.15</v>
      </c>
      <c r="H306">
        <f>data[[#This Row],[Cost per Unit]]*data[[#This Row],[Units]]</f>
        <v>1341.3</v>
      </c>
    </row>
  </sheetData>
  <mergeCells count="1">
    <mergeCell ref="G5:H5"/>
  </mergeCells>
  <phoneticPr fontId="10"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77411-95A6-417D-A8C2-F63E83183D77}">
  <sheetPr codeName="Sheet2"/>
  <dimension ref="A1:J13"/>
  <sheetViews>
    <sheetView zoomScale="130" zoomScaleNormal="130" workbookViewId="0">
      <selection activeCell="A2" sqref="A2"/>
    </sheetView>
  </sheetViews>
  <sheetFormatPr defaultRowHeight="14.5" x14ac:dyDescent="0.35"/>
  <sheetData>
    <row r="1" spans="1:10" s="45" customFormat="1" ht="37.5" customHeight="1" x14ac:dyDescent="0.8">
      <c r="A1" s="43">
        <v>1</v>
      </c>
      <c r="B1" s="44" t="s">
        <v>43</v>
      </c>
    </row>
    <row r="4" spans="1:10" x14ac:dyDescent="0.35">
      <c r="B4" s="15"/>
      <c r="C4" s="15" t="s">
        <v>1</v>
      </c>
      <c r="D4" s="15" t="s">
        <v>49</v>
      </c>
      <c r="G4" s="12" t="s">
        <v>64</v>
      </c>
      <c r="H4" s="12"/>
      <c r="I4" s="12"/>
      <c r="J4" s="12">
        <f>COUNTA(_xlfn.UNIQUE(data[Sales Person]))</f>
        <v>10</v>
      </c>
    </row>
    <row r="5" spans="1:10" x14ac:dyDescent="0.35">
      <c r="B5" s="12" t="s">
        <v>55</v>
      </c>
      <c r="C5" s="12">
        <f>AVERAGE(data[Amount])</f>
        <v>4136.2299999999996</v>
      </c>
      <c r="D5" s="12">
        <f>AVERAGE(data[Units])</f>
        <v>152.19999999999999</v>
      </c>
      <c r="G5" s="12" t="s">
        <v>65</v>
      </c>
      <c r="H5" s="12"/>
      <c r="I5" s="12"/>
      <c r="J5" s="12">
        <f>COUNTA(_xlfn.UNIQUE(data[Geography]))</f>
        <v>6</v>
      </c>
    </row>
    <row r="6" spans="1:10" x14ac:dyDescent="0.35">
      <c r="B6" s="12" t="s">
        <v>56</v>
      </c>
      <c r="C6" s="12">
        <f>MEDIAN(data[Amount])</f>
        <v>3437</v>
      </c>
      <c r="D6" s="12">
        <f>MEDIAN(data[Units])</f>
        <v>124.5</v>
      </c>
      <c r="G6" s="12" t="s">
        <v>66</v>
      </c>
      <c r="H6" s="12"/>
      <c r="I6" s="12"/>
      <c r="J6" s="12">
        <f>COUNTA(_xlfn.UNIQUE(data[Product]))</f>
        <v>22</v>
      </c>
    </row>
    <row r="7" spans="1:10" x14ac:dyDescent="0.35">
      <c r="B7" s="12" t="s">
        <v>57</v>
      </c>
      <c r="C7" s="12">
        <f>MIN(data[Amount])</f>
        <v>0</v>
      </c>
      <c r="D7" s="12">
        <f>MIN(data[Units])</f>
        <v>0</v>
      </c>
    </row>
    <row r="8" spans="1:10" x14ac:dyDescent="0.35">
      <c r="B8" s="12" t="s">
        <v>58</v>
      </c>
      <c r="C8" s="12">
        <f>MAX(data[Amount])</f>
        <v>16184</v>
      </c>
      <c r="D8" s="12">
        <f>MAX(data[Units])</f>
        <v>525</v>
      </c>
    </row>
    <row r="9" spans="1:10" x14ac:dyDescent="0.35">
      <c r="B9" s="12" t="s">
        <v>59</v>
      </c>
      <c r="C9" s="12">
        <f>C8-C7</f>
        <v>16184</v>
      </c>
      <c r="D9" s="12">
        <f>D8-D7</f>
        <v>525</v>
      </c>
    </row>
    <row r="10" spans="1:10" x14ac:dyDescent="0.35">
      <c r="B10" s="12" t="s">
        <v>60</v>
      </c>
      <c r="C10" s="12"/>
      <c r="D10" s="12"/>
    </row>
    <row r="11" spans="1:10" x14ac:dyDescent="0.35">
      <c r="B11" s="12" t="s">
        <v>61</v>
      </c>
      <c r="C11" s="12">
        <f>_xlfn.PERCENTILE.EXC(data[Amount],0.25)</f>
        <v>1652</v>
      </c>
      <c r="D11" s="12">
        <f>_xlfn.PERCENTILE.EXC(data[Units],0.25)</f>
        <v>54</v>
      </c>
    </row>
    <row r="12" spans="1:10" x14ac:dyDescent="0.35">
      <c r="B12" s="12" t="s">
        <v>62</v>
      </c>
      <c r="C12" s="12">
        <f>_xlfn.PERCENTILE.EXC(data[Amount],0.5)</f>
        <v>3437</v>
      </c>
      <c r="D12" s="12">
        <f>_xlfn.PERCENTILE.EXC(data[Units],0.5)</f>
        <v>124.5</v>
      </c>
    </row>
    <row r="13" spans="1:10" x14ac:dyDescent="0.35">
      <c r="B13" s="12" t="s">
        <v>63</v>
      </c>
      <c r="C13" s="12">
        <f>_xlfn.PERCENTILE.EXC(data[Amount],0.75)</f>
        <v>6245.75</v>
      </c>
      <c r="D13" s="12">
        <f>_xlfn.PERCENTILE.EXC(data[Units],0.75)</f>
        <v>223.5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345C5-EE56-4970-8CA1-7633F1151162}">
  <sheetPr codeName="Sheet3"/>
  <dimension ref="A1:F304"/>
  <sheetViews>
    <sheetView zoomScaleNormal="100" workbookViewId="0">
      <selection activeCell="A2" sqref="A2"/>
    </sheetView>
  </sheetViews>
  <sheetFormatPr defaultRowHeight="14.5" x14ac:dyDescent="0.35"/>
  <cols>
    <col min="2" max="2" width="14.81640625" customWidth="1"/>
    <col min="3" max="3" width="14.453125" customWidth="1"/>
    <col min="4" max="4" width="20.6328125" customWidth="1"/>
    <col min="5" max="5" width="10.7265625" customWidth="1"/>
    <col min="6" max="6" width="10.08984375" customWidth="1"/>
  </cols>
  <sheetData>
    <row r="1" spans="1:6" s="42" customFormat="1" ht="46" x14ac:dyDescent="1">
      <c r="A1" s="40">
        <v>2</v>
      </c>
      <c r="B1" s="41" t="s">
        <v>52</v>
      </c>
    </row>
    <row r="4" spans="1:6" x14ac:dyDescent="0.35">
      <c r="B4" s="4" t="s">
        <v>11</v>
      </c>
      <c r="C4" s="4" t="s">
        <v>12</v>
      </c>
      <c r="D4" s="4" t="s">
        <v>0</v>
      </c>
      <c r="E4" s="8" t="s">
        <v>1</v>
      </c>
      <c r="F4" s="8" t="s">
        <v>49</v>
      </c>
    </row>
    <row r="5" spans="1:6" x14ac:dyDescent="0.35">
      <c r="B5" t="s">
        <v>5</v>
      </c>
      <c r="C5" t="s">
        <v>36</v>
      </c>
      <c r="D5" t="s">
        <v>16</v>
      </c>
      <c r="E5" s="2">
        <v>16184</v>
      </c>
      <c r="F5" s="3">
        <v>39</v>
      </c>
    </row>
    <row r="6" spans="1:6" x14ac:dyDescent="0.35">
      <c r="B6" t="s">
        <v>5</v>
      </c>
      <c r="C6" t="s">
        <v>34</v>
      </c>
      <c r="D6" t="s">
        <v>20</v>
      </c>
      <c r="E6" s="2">
        <v>15610</v>
      </c>
      <c r="F6" s="3">
        <v>339</v>
      </c>
    </row>
    <row r="7" spans="1:6" x14ac:dyDescent="0.35">
      <c r="B7" t="s">
        <v>9</v>
      </c>
      <c r="C7" t="s">
        <v>34</v>
      </c>
      <c r="D7" t="s">
        <v>28</v>
      </c>
      <c r="E7" s="2">
        <v>14329</v>
      </c>
      <c r="F7" s="3">
        <v>150</v>
      </c>
    </row>
    <row r="8" spans="1:6" x14ac:dyDescent="0.35">
      <c r="B8" t="s">
        <v>5</v>
      </c>
      <c r="C8" t="s">
        <v>35</v>
      </c>
      <c r="D8" t="s">
        <v>15</v>
      </c>
      <c r="E8" s="2">
        <v>13391</v>
      </c>
      <c r="F8" s="3">
        <v>201</v>
      </c>
    </row>
    <row r="9" spans="1:6" x14ac:dyDescent="0.35">
      <c r="B9" t="s">
        <v>10</v>
      </c>
      <c r="C9" t="s">
        <v>39</v>
      </c>
      <c r="D9" t="s">
        <v>33</v>
      </c>
      <c r="E9" s="2">
        <v>12950</v>
      </c>
      <c r="F9" s="3">
        <v>30</v>
      </c>
    </row>
    <row r="10" spans="1:6" x14ac:dyDescent="0.35">
      <c r="B10" t="s">
        <v>40</v>
      </c>
      <c r="C10" t="s">
        <v>35</v>
      </c>
      <c r="D10" t="s">
        <v>32</v>
      </c>
      <c r="E10" s="2">
        <v>12348</v>
      </c>
      <c r="F10" s="3">
        <v>234</v>
      </c>
    </row>
    <row r="11" spans="1:6" x14ac:dyDescent="0.35">
      <c r="B11" t="s">
        <v>2</v>
      </c>
      <c r="C11" t="s">
        <v>37</v>
      </c>
      <c r="D11" t="s">
        <v>18</v>
      </c>
      <c r="E11" s="2">
        <v>11571</v>
      </c>
      <c r="F11" s="3">
        <v>138</v>
      </c>
    </row>
    <row r="12" spans="1:6" x14ac:dyDescent="0.35">
      <c r="B12" t="s">
        <v>9</v>
      </c>
      <c r="C12" t="s">
        <v>36</v>
      </c>
      <c r="D12" t="s">
        <v>27</v>
      </c>
      <c r="E12" s="2">
        <v>11522</v>
      </c>
      <c r="F12" s="3">
        <v>204</v>
      </c>
    </row>
    <row r="13" spans="1:6" x14ac:dyDescent="0.35">
      <c r="B13" t="s">
        <v>2</v>
      </c>
      <c r="C13" t="s">
        <v>36</v>
      </c>
      <c r="D13" t="s">
        <v>16</v>
      </c>
      <c r="E13" s="2">
        <v>11417</v>
      </c>
      <c r="F13" s="3">
        <v>21</v>
      </c>
    </row>
    <row r="14" spans="1:6" x14ac:dyDescent="0.35">
      <c r="B14" t="s">
        <v>41</v>
      </c>
      <c r="C14" t="s">
        <v>36</v>
      </c>
      <c r="D14" t="s">
        <v>13</v>
      </c>
      <c r="E14" s="2">
        <v>10311</v>
      </c>
      <c r="F14" s="3">
        <v>231</v>
      </c>
    </row>
    <row r="15" spans="1:6" x14ac:dyDescent="0.35">
      <c r="B15" t="s">
        <v>41</v>
      </c>
      <c r="C15" t="s">
        <v>36</v>
      </c>
      <c r="D15" t="s">
        <v>32</v>
      </c>
      <c r="E15" s="2">
        <v>10304</v>
      </c>
      <c r="F15" s="3">
        <v>84</v>
      </c>
    </row>
    <row r="16" spans="1:6" x14ac:dyDescent="0.35">
      <c r="B16" t="s">
        <v>7</v>
      </c>
      <c r="C16" t="s">
        <v>38</v>
      </c>
      <c r="D16" t="s">
        <v>30</v>
      </c>
      <c r="E16" s="2">
        <v>10129</v>
      </c>
      <c r="F16" s="3">
        <v>312</v>
      </c>
    </row>
    <row r="17" spans="2:6" x14ac:dyDescent="0.35">
      <c r="B17" t="s">
        <v>6</v>
      </c>
      <c r="C17" t="s">
        <v>36</v>
      </c>
      <c r="D17" t="s">
        <v>4</v>
      </c>
      <c r="E17" s="2">
        <v>10073</v>
      </c>
      <c r="F17" s="3">
        <v>120</v>
      </c>
    </row>
    <row r="18" spans="2:6" x14ac:dyDescent="0.35">
      <c r="B18" t="s">
        <v>2</v>
      </c>
      <c r="C18" t="s">
        <v>37</v>
      </c>
      <c r="D18" t="s">
        <v>17</v>
      </c>
      <c r="E18" s="2">
        <v>9926</v>
      </c>
      <c r="F18" s="3">
        <v>201</v>
      </c>
    </row>
    <row r="19" spans="2:6" x14ac:dyDescent="0.35">
      <c r="B19" t="s">
        <v>7</v>
      </c>
      <c r="C19" t="s">
        <v>37</v>
      </c>
      <c r="D19" t="s">
        <v>22</v>
      </c>
      <c r="E19" s="2">
        <v>9835</v>
      </c>
      <c r="F19" s="3">
        <v>207</v>
      </c>
    </row>
    <row r="20" spans="2:6" x14ac:dyDescent="0.35">
      <c r="B20" t="s">
        <v>40</v>
      </c>
      <c r="C20" t="s">
        <v>36</v>
      </c>
      <c r="D20" t="s">
        <v>33</v>
      </c>
      <c r="E20" s="2">
        <v>9772</v>
      </c>
      <c r="F20" s="3">
        <v>90</v>
      </c>
    </row>
    <row r="21" spans="2:6" x14ac:dyDescent="0.35">
      <c r="B21" t="s">
        <v>8</v>
      </c>
      <c r="C21" t="s">
        <v>37</v>
      </c>
      <c r="D21" t="s">
        <v>15</v>
      </c>
      <c r="E21" s="2">
        <v>9709</v>
      </c>
      <c r="F21" s="3">
        <v>30</v>
      </c>
    </row>
    <row r="22" spans="2:6" x14ac:dyDescent="0.35">
      <c r="B22" t="s">
        <v>8</v>
      </c>
      <c r="C22" t="s">
        <v>39</v>
      </c>
      <c r="D22" t="s">
        <v>18</v>
      </c>
      <c r="E22" s="2">
        <v>9660</v>
      </c>
      <c r="F22" s="3">
        <v>27</v>
      </c>
    </row>
    <row r="23" spans="2:6" x14ac:dyDescent="0.35">
      <c r="B23" t="s">
        <v>41</v>
      </c>
      <c r="C23" t="s">
        <v>36</v>
      </c>
      <c r="D23" t="s">
        <v>18</v>
      </c>
      <c r="E23" s="2">
        <v>9632</v>
      </c>
      <c r="F23" s="3">
        <v>288</v>
      </c>
    </row>
    <row r="24" spans="2:6" x14ac:dyDescent="0.35">
      <c r="B24" t="s">
        <v>9</v>
      </c>
      <c r="C24" t="s">
        <v>38</v>
      </c>
      <c r="D24" t="s">
        <v>33</v>
      </c>
      <c r="E24" s="2">
        <v>9506</v>
      </c>
      <c r="F24" s="3">
        <v>87</v>
      </c>
    </row>
    <row r="25" spans="2:6" x14ac:dyDescent="0.35">
      <c r="B25" t="s">
        <v>2</v>
      </c>
      <c r="C25" t="s">
        <v>39</v>
      </c>
      <c r="D25" t="s">
        <v>20</v>
      </c>
      <c r="E25" s="2">
        <v>9443</v>
      </c>
      <c r="F25" s="3">
        <v>162</v>
      </c>
    </row>
    <row r="26" spans="2:6" x14ac:dyDescent="0.35">
      <c r="B26" t="s">
        <v>3</v>
      </c>
      <c r="C26" t="s">
        <v>36</v>
      </c>
      <c r="D26" t="s">
        <v>16</v>
      </c>
      <c r="E26" s="2">
        <v>9198</v>
      </c>
      <c r="F26" s="3">
        <v>36</v>
      </c>
    </row>
    <row r="27" spans="2:6" x14ac:dyDescent="0.35">
      <c r="B27" t="s">
        <v>9</v>
      </c>
      <c r="C27" t="s">
        <v>36</v>
      </c>
      <c r="D27" t="s">
        <v>30</v>
      </c>
      <c r="E27" s="2">
        <v>9051</v>
      </c>
      <c r="F27" s="3">
        <v>57</v>
      </c>
    </row>
    <row r="28" spans="2:6" x14ac:dyDescent="0.35">
      <c r="B28" t="s">
        <v>40</v>
      </c>
      <c r="C28" t="s">
        <v>37</v>
      </c>
      <c r="D28" t="s">
        <v>29</v>
      </c>
      <c r="E28" s="2">
        <v>9002</v>
      </c>
      <c r="F28" s="3">
        <v>72</v>
      </c>
    </row>
    <row r="29" spans="2:6" x14ac:dyDescent="0.35">
      <c r="B29" t="s">
        <v>8</v>
      </c>
      <c r="C29" t="s">
        <v>39</v>
      </c>
      <c r="D29" t="s">
        <v>31</v>
      </c>
      <c r="E29" s="2">
        <v>8890</v>
      </c>
      <c r="F29" s="3">
        <v>210</v>
      </c>
    </row>
    <row r="30" spans="2:6" x14ac:dyDescent="0.35">
      <c r="B30" t="s">
        <v>40</v>
      </c>
      <c r="C30" t="s">
        <v>35</v>
      </c>
      <c r="D30" t="s">
        <v>33</v>
      </c>
      <c r="E30" s="2">
        <v>8869</v>
      </c>
      <c r="F30" s="3">
        <v>432</v>
      </c>
    </row>
    <row r="31" spans="2:6" x14ac:dyDescent="0.35">
      <c r="B31" t="s">
        <v>7</v>
      </c>
      <c r="C31" t="s">
        <v>34</v>
      </c>
      <c r="D31" t="s">
        <v>24</v>
      </c>
      <c r="E31" s="2">
        <v>8862</v>
      </c>
      <c r="F31" s="3">
        <v>189</v>
      </c>
    </row>
    <row r="32" spans="2:6" x14ac:dyDescent="0.35">
      <c r="B32" t="s">
        <v>3</v>
      </c>
      <c r="C32" t="s">
        <v>38</v>
      </c>
      <c r="D32" t="s">
        <v>26</v>
      </c>
      <c r="E32" s="2">
        <v>8841</v>
      </c>
      <c r="F32" s="3">
        <v>303</v>
      </c>
    </row>
    <row r="33" spans="2:6" x14ac:dyDescent="0.35">
      <c r="B33" t="s">
        <v>5</v>
      </c>
      <c r="C33" t="s">
        <v>37</v>
      </c>
      <c r="D33" t="s">
        <v>25</v>
      </c>
      <c r="E33" s="2">
        <v>8813</v>
      </c>
      <c r="F33" s="3">
        <v>21</v>
      </c>
    </row>
    <row r="34" spans="2:6" x14ac:dyDescent="0.35">
      <c r="B34" t="s">
        <v>9</v>
      </c>
      <c r="C34" t="s">
        <v>34</v>
      </c>
      <c r="D34" t="s">
        <v>20</v>
      </c>
      <c r="E34" s="2">
        <v>8463</v>
      </c>
      <c r="F34" s="3">
        <v>492</v>
      </c>
    </row>
    <row r="35" spans="2:6" x14ac:dyDescent="0.35">
      <c r="B35" t="s">
        <v>7</v>
      </c>
      <c r="C35" t="s">
        <v>36</v>
      </c>
      <c r="D35" t="s">
        <v>22</v>
      </c>
      <c r="E35" s="2">
        <v>8435</v>
      </c>
      <c r="F35" s="3">
        <v>42</v>
      </c>
    </row>
    <row r="36" spans="2:6" x14ac:dyDescent="0.35">
      <c r="B36" t="s">
        <v>2</v>
      </c>
      <c r="C36" t="s">
        <v>36</v>
      </c>
      <c r="D36" t="s">
        <v>29</v>
      </c>
      <c r="E36" s="2">
        <v>8211</v>
      </c>
      <c r="F36" s="3">
        <v>75</v>
      </c>
    </row>
    <row r="37" spans="2:6" x14ac:dyDescent="0.35">
      <c r="B37" t="s">
        <v>9</v>
      </c>
      <c r="C37" t="s">
        <v>34</v>
      </c>
      <c r="D37" t="s">
        <v>23</v>
      </c>
      <c r="E37" s="2">
        <v>8155</v>
      </c>
      <c r="F37" s="3">
        <v>90</v>
      </c>
    </row>
    <row r="38" spans="2:6" x14ac:dyDescent="0.35">
      <c r="B38" t="s">
        <v>6</v>
      </c>
      <c r="C38" t="s">
        <v>34</v>
      </c>
      <c r="D38" t="s">
        <v>26</v>
      </c>
      <c r="E38" s="2">
        <v>8008</v>
      </c>
      <c r="F38" s="3">
        <v>456</v>
      </c>
    </row>
    <row r="39" spans="2:6" x14ac:dyDescent="0.35">
      <c r="B39" t="s">
        <v>41</v>
      </c>
      <c r="C39" t="s">
        <v>34</v>
      </c>
      <c r="D39" t="s">
        <v>33</v>
      </c>
      <c r="E39" s="2">
        <v>7847</v>
      </c>
      <c r="F39" s="3">
        <v>174</v>
      </c>
    </row>
    <row r="40" spans="2:6" x14ac:dyDescent="0.35">
      <c r="B40" t="s">
        <v>9</v>
      </c>
      <c r="C40" t="s">
        <v>35</v>
      </c>
      <c r="D40" t="s">
        <v>15</v>
      </c>
      <c r="E40" s="2">
        <v>7833</v>
      </c>
      <c r="F40" s="3">
        <v>243</v>
      </c>
    </row>
    <row r="41" spans="2:6" x14ac:dyDescent="0.35">
      <c r="B41" t="s">
        <v>2</v>
      </c>
      <c r="C41" t="s">
        <v>39</v>
      </c>
      <c r="D41" t="s">
        <v>27</v>
      </c>
      <c r="E41" s="2">
        <v>7812</v>
      </c>
      <c r="F41" s="3">
        <v>81</v>
      </c>
    </row>
    <row r="42" spans="2:6" x14ac:dyDescent="0.35">
      <c r="B42" t="s">
        <v>3</v>
      </c>
      <c r="C42" t="s">
        <v>34</v>
      </c>
      <c r="D42" t="s">
        <v>32</v>
      </c>
      <c r="E42" s="2">
        <v>7777</v>
      </c>
      <c r="F42" s="3">
        <v>504</v>
      </c>
    </row>
    <row r="43" spans="2:6" x14ac:dyDescent="0.35">
      <c r="B43" t="s">
        <v>7</v>
      </c>
      <c r="C43" t="s">
        <v>34</v>
      </c>
      <c r="D43" t="s">
        <v>17</v>
      </c>
      <c r="E43" s="2">
        <v>7777</v>
      </c>
      <c r="F43" s="3">
        <v>39</v>
      </c>
    </row>
    <row r="44" spans="2:6" x14ac:dyDescent="0.35">
      <c r="B44" t="s">
        <v>6</v>
      </c>
      <c r="C44" t="s">
        <v>37</v>
      </c>
      <c r="D44" t="s">
        <v>31</v>
      </c>
      <c r="E44" s="2">
        <v>7693</v>
      </c>
      <c r="F44" s="3">
        <v>87</v>
      </c>
    </row>
    <row r="45" spans="2:6" x14ac:dyDescent="0.35">
      <c r="B45" t="s">
        <v>40</v>
      </c>
      <c r="C45" t="s">
        <v>37</v>
      </c>
      <c r="D45" t="s">
        <v>19</v>
      </c>
      <c r="E45" s="2">
        <v>7693</v>
      </c>
      <c r="F45" s="3">
        <v>21</v>
      </c>
    </row>
    <row r="46" spans="2:6" x14ac:dyDescent="0.35">
      <c r="B46" t="s">
        <v>2</v>
      </c>
      <c r="C46" t="s">
        <v>39</v>
      </c>
      <c r="D46" t="s">
        <v>21</v>
      </c>
      <c r="E46" s="2">
        <v>7651</v>
      </c>
      <c r="F46" s="3">
        <v>213</v>
      </c>
    </row>
    <row r="47" spans="2:6" x14ac:dyDescent="0.35">
      <c r="B47" t="s">
        <v>2</v>
      </c>
      <c r="C47" t="s">
        <v>34</v>
      </c>
      <c r="D47" t="s">
        <v>19</v>
      </c>
      <c r="E47" s="2">
        <v>7511</v>
      </c>
      <c r="F47" s="3">
        <v>120</v>
      </c>
    </row>
    <row r="48" spans="2:6" x14ac:dyDescent="0.35">
      <c r="B48" t="s">
        <v>5</v>
      </c>
      <c r="C48" t="s">
        <v>38</v>
      </c>
      <c r="D48" t="s">
        <v>25</v>
      </c>
      <c r="E48" s="2">
        <v>7483</v>
      </c>
      <c r="F48" s="3">
        <v>45</v>
      </c>
    </row>
    <row r="49" spans="2:6" x14ac:dyDescent="0.35">
      <c r="B49" t="s">
        <v>41</v>
      </c>
      <c r="C49" t="s">
        <v>35</v>
      </c>
      <c r="D49" t="s">
        <v>28</v>
      </c>
      <c r="E49" s="2">
        <v>7455</v>
      </c>
      <c r="F49" s="3">
        <v>216</v>
      </c>
    </row>
    <row r="50" spans="2:6" x14ac:dyDescent="0.35">
      <c r="B50" t="s">
        <v>6</v>
      </c>
      <c r="C50" t="s">
        <v>38</v>
      </c>
      <c r="D50" t="s">
        <v>21</v>
      </c>
      <c r="E50" s="2">
        <v>7322</v>
      </c>
      <c r="F50" s="3">
        <v>36</v>
      </c>
    </row>
    <row r="51" spans="2:6" x14ac:dyDescent="0.35">
      <c r="B51" t="s">
        <v>3</v>
      </c>
      <c r="C51" t="s">
        <v>37</v>
      </c>
      <c r="D51" t="s">
        <v>28</v>
      </c>
      <c r="E51" s="2">
        <v>7308</v>
      </c>
      <c r="F51" s="3">
        <v>327</v>
      </c>
    </row>
    <row r="52" spans="2:6" x14ac:dyDescent="0.35">
      <c r="B52" t="s">
        <v>5</v>
      </c>
      <c r="C52" t="s">
        <v>34</v>
      </c>
      <c r="D52" t="s">
        <v>15</v>
      </c>
      <c r="E52" s="2">
        <v>7280</v>
      </c>
      <c r="F52" s="3">
        <v>201</v>
      </c>
    </row>
    <row r="53" spans="2:6" x14ac:dyDescent="0.35">
      <c r="B53" t="s">
        <v>9</v>
      </c>
      <c r="C53" t="s">
        <v>37</v>
      </c>
      <c r="D53" t="s">
        <v>20</v>
      </c>
      <c r="E53" s="2">
        <v>7273</v>
      </c>
      <c r="F53" s="3">
        <v>96</v>
      </c>
    </row>
    <row r="54" spans="2:6" x14ac:dyDescent="0.35">
      <c r="B54" t="s">
        <v>3</v>
      </c>
      <c r="C54" t="s">
        <v>34</v>
      </c>
      <c r="D54" t="s">
        <v>14</v>
      </c>
      <c r="E54" s="2">
        <v>7259</v>
      </c>
      <c r="F54" s="3">
        <v>276</v>
      </c>
    </row>
    <row r="55" spans="2:6" x14ac:dyDescent="0.35">
      <c r="B55" t="s">
        <v>5</v>
      </c>
      <c r="C55" t="s">
        <v>38</v>
      </c>
      <c r="D55" t="s">
        <v>13</v>
      </c>
      <c r="E55" s="2">
        <v>7189</v>
      </c>
      <c r="F55" s="3">
        <v>54</v>
      </c>
    </row>
    <row r="56" spans="2:6" x14ac:dyDescent="0.35">
      <c r="B56" t="s">
        <v>8</v>
      </c>
      <c r="C56" t="s">
        <v>39</v>
      </c>
      <c r="D56" t="s">
        <v>30</v>
      </c>
      <c r="E56" s="2">
        <v>7021</v>
      </c>
      <c r="F56" s="3">
        <v>183</v>
      </c>
    </row>
    <row r="57" spans="2:6" x14ac:dyDescent="0.35">
      <c r="B57" t="s">
        <v>5</v>
      </c>
      <c r="C57" t="s">
        <v>34</v>
      </c>
      <c r="D57" t="s">
        <v>27</v>
      </c>
      <c r="E57" s="2">
        <v>6986</v>
      </c>
      <c r="F57" s="3">
        <v>21</v>
      </c>
    </row>
    <row r="58" spans="2:6" x14ac:dyDescent="0.35">
      <c r="B58" t="s">
        <v>5</v>
      </c>
      <c r="C58" t="s">
        <v>39</v>
      </c>
      <c r="D58" t="s">
        <v>22</v>
      </c>
      <c r="E58" s="2">
        <v>6909</v>
      </c>
      <c r="F58" s="3">
        <v>81</v>
      </c>
    </row>
    <row r="59" spans="2:6" x14ac:dyDescent="0.35">
      <c r="B59" t="s">
        <v>10</v>
      </c>
      <c r="C59" t="s">
        <v>38</v>
      </c>
      <c r="D59" t="s">
        <v>4</v>
      </c>
      <c r="E59" s="2">
        <v>6860</v>
      </c>
      <c r="F59" s="3">
        <v>126</v>
      </c>
    </row>
    <row r="60" spans="2:6" x14ac:dyDescent="0.35">
      <c r="B60" t="s">
        <v>40</v>
      </c>
      <c r="C60" t="s">
        <v>35</v>
      </c>
      <c r="D60" t="s">
        <v>22</v>
      </c>
      <c r="E60" s="2">
        <v>6853</v>
      </c>
      <c r="F60" s="3">
        <v>372</v>
      </c>
    </row>
    <row r="61" spans="2:6" x14ac:dyDescent="0.35">
      <c r="B61" t="s">
        <v>9</v>
      </c>
      <c r="C61" t="s">
        <v>34</v>
      </c>
      <c r="D61" t="s">
        <v>21</v>
      </c>
      <c r="E61" s="2">
        <v>6832</v>
      </c>
      <c r="F61" s="3">
        <v>27</v>
      </c>
    </row>
    <row r="62" spans="2:6" x14ac:dyDescent="0.35">
      <c r="B62" t="s">
        <v>6</v>
      </c>
      <c r="C62" t="s">
        <v>37</v>
      </c>
      <c r="D62" t="s">
        <v>26</v>
      </c>
      <c r="E62" s="2">
        <v>6818</v>
      </c>
      <c r="F62" s="3">
        <v>6</v>
      </c>
    </row>
    <row r="63" spans="2:6" x14ac:dyDescent="0.35">
      <c r="B63" t="s">
        <v>7</v>
      </c>
      <c r="C63" t="s">
        <v>35</v>
      </c>
      <c r="D63" t="s">
        <v>30</v>
      </c>
      <c r="E63" s="2">
        <v>6755</v>
      </c>
      <c r="F63" s="3">
        <v>252</v>
      </c>
    </row>
    <row r="64" spans="2:6" x14ac:dyDescent="0.35">
      <c r="B64" t="s">
        <v>40</v>
      </c>
      <c r="C64" t="s">
        <v>34</v>
      </c>
      <c r="D64" t="s">
        <v>26</v>
      </c>
      <c r="E64" s="2">
        <v>6748</v>
      </c>
      <c r="F64" s="3">
        <v>48</v>
      </c>
    </row>
    <row r="65" spans="2:6" x14ac:dyDescent="0.35">
      <c r="B65" t="s">
        <v>6</v>
      </c>
      <c r="C65" t="s">
        <v>34</v>
      </c>
      <c r="D65" t="s">
        <v>32</v>
      </c>
      <c r="E65" s="2">
        <v>6734</v>
      </c>
      <c r="F65" s="3">
        <v>123</v>
      </c>
    </row>
    <row r="66" spans="2:6" x14ac:dyDescent="0.35">
      <c r="B66" t="s">
        <v>8</v>
      </c>
      <c r="C66" t="s">
        <v>35</v>
      </c>
      <c r="D66" t="s">
        <v>32</v>
      </c>
      <c r="E66" s="2">
        <v>6706</v>
      </c>
      <c r="F66" s="3">
        <v>459</v>
      </c>
    </row>
    <row r="67" spans="2:6" x14ac:dyDescent="0.35">
      <c r="B67" t="s">
        <v>10</v>
      </c>
      <c r="C67" t="s">
        <v>36</v>
      </c>
      <c r="D67" t="s">
        <v>32</v>
      </c>
      <c r="E67" s="2">
        <v>6657</v>
      </c>
      <c r="F67" s="3">
        <v>303</v>
      </c>
    </row>
    <row r="68" spans="2:6" x14ac:dyDescent="0.35">
      <c r="B68" t="s">
        <v>3</v>
      </c>
      <c r="C68" t="s">
        <v>35</v>
      </c>
      <c r="D68" t="s">
        <v>15</v>
      </c>
      <c r="E68" s="2">
        <v>6657</v>
      </c>
      <c r="F68" s="3">
        <v>276</v>
      </c>
    </row>
    <row r="69" spans="2:6" x14ac:dyDescent="0.35">
      <c r="B69" t="s">
        <v>7</v>
      </c>
      <c r="C69" t="s">
        <v>37</v>
      </c>
      <c r="D69" t="s">
        <v>14</v>
      </c>
      <c r="E69" s="2">
        <v>6608</v>
      </c>
      <c r="F69" s="3">
        <v>225</v>
      </c>
    </row>
    <row r="70" spans="2:6" x14ac:dyDescent="0.35">
      <c r="B70" t="s">
        <v>2</v>
      </c>
      <c r="C70" t="s">
        <v>38</v>
      </c>
      <c r="D70" t="s">
        <v>28</v>
      </c>
      <c r="E70" s="2">
        <v>6580</v>
      </c>
      <c r="F70" s="3">
        <v>183</v>
      </c>
    </row>
    <row r="71" spans="2:6" x14ac:dyDescent="0.35">
      <c r="B71" t="s">
        <v>7</v>
      </c>
      <c r="C71" t="s">
        <v>37</v>
      </c>
      <c r="D71" t="s">
        <v>30</v>
      </c>
      <c r="E71" s="2">
        <v>6454</v>
      </c>
      <c r="F71" s="3">
        <v>54</v>
      </c>
    </row>
    <row r="72" spans="2:6" x14ac:dyDescent="0.35">
      <c r="B72" t="s">
        <v>8</v>
      </c>
      <c r="C72" t="s">
        <v>38</v>
      </c>
      <c r="D72" t="s">
        <v>21</v>
      </c>
      <c r="E72" s="2">
        <v>6433</v>
      </c>
      <c r="F72" s="3">
        <v>78</v>
      </c>
    </row>
    <row r="73" spans="2:6" x14ac:dyDescent="0.35">
      <c r="B73" t="s">
        <v>41</v>
      </c>
      <c r="C73" t="s">
        <v>37</v>
      </c>
      <c r="D73" t="s">
        <v>24</v>
      </c>
      <c r="E73" s="2">
        <v>6398</v>
      </c>
      <c r="F73" s="3">
        <v>102</v>
      </c>
    </row>
    <row r="74" spans="2:6" x14ac:dyDescent="0.35">
      <c r="B74" t="s">
        <v>7</v>
      </c>
      <c r="C74" t="s">
        <v>37</v>
      </c>
      <c r="D74" t="s">
        <v>33</v>
      </c>
      <c r="E74" s="2">
        <v>6391</v>
      </c>
      <c r="F74" s="3">
        <v>48</v>
      </c>
    </row>
    <row r="75" spans="2:6" x14ac:dyDescent="0.35">
      <c r="B75" t="s">
        <v>40</v>
      </c>
      <c r="C75" t="s">
        <v>39</v>
      </c>
      <c r="D75" t="s">
        <v>27</v>
      </c>
      <c r="E75" s="2">
        <v>6370</v>
      </c>
      <c r="F75" s="3">
        <v>30</v>
      </c>
    </row>
    <row r="76" spans="2:6" x14ac:dyDescent="0.35">
      <c r="B76" t="s">
        <v>5</v>
      </c>
      <c r="C76" t="s">
        <v>36</v>
      </c>
      <c r="D76" t="s">
        <v>23</v>
      </c>
      <c r="E76" s="2">
        <v>6314</v>
      </c>
      <c r="F76" s="3">
        <v>15</v>
      </c>
    </row>
    <row r="77" spans="2:6" x14ac:dyDescent="0.35">
      <c r="B77" t="s">
        <v>3</v>
      </c>
      <c r="C77" t="s">
        <v>34</v>
      </c>
      <c r="D77" t="s">
        <v>25</v>
      </c>
      <c r="E77" s="2">
        <v>6300</v>
      </c>
      <c r="F77" s="3">
        <v>42</v>
      </c>
    </row>
    <row r="78" spans="2:6" x14ac:dyDescent="0.35">
      <c r="B78" t="s">
        <v>8</v>
      </c>
      <c r="C78" t="s">
        <v>37</v>
      </c>
      <c r="D78" t="s">
        <v>26</v>
      </c>
      <c r="E78" s="2">
        <v>6279</v>
      </c>
      <c r="F78" s="3">
        <v>45</v>
      </c>
    </row>
    <row r="79" spans="2:6" x14ac:dyDescent="0.35">
      <c r="B79" t="s">
        <v>5</v>
      </c>
      <c r="C79" t="s">
        <v>34</v>
      </c>
      <c r="D79" t="s">
        <v>22</v>
      </c>
      <c r="E79" s="2">
        <v>6279</v>
      </c>
      <c r="F79" s="3">
        <v>237</v>
      </c>
    </row>
    <row r="80" spans="2:6" x14ac:dyDescent="0.35">
      <c r="B80" t="s">
        <v>5</v>
      </c>
      <c r="C80" t="s">
        <v>36</v>
      </c>
      <c r="D80" t="s">
        <v>13</v>
      </c>
      <c r="E80" s="2">
        <v>6146</v>
      </c>
      <c r="F80" s="3">
        <v>63</v>
      </c>
    </row>
    <row r="81" spans="2:6" x14ac:dyDescent="0.35">
      <c r="B81" t="s">
        <v>40</v>
      </c>
      <c r="C81" t="s">
        <v>37</v>
      </c>
      <c r="D81" t="s">
        <v>27</v>
      </c>
      <c r="E81" s="2">
        <v>6132</v>
      </c>
      <c r="F81" s="3">
        <v>93</v>
      </c>
    </row>
    <row r="82" spans="2:6" x14ac:dyDescent="0.35">
      <c r="B82" t="s">
        <v>40</v>
      </c>
      <c r="C82" t="s">
        <v>38</v>
      </c>
      <c r="D82" t="s">
        <v>4</v>
      </c>
      <c r="E82" s="2">
        <v>6125</v>
      </c>
      <c r="F82" s="3">
        <v>102</v>
      </c>
    </row>
    <row r="83" spans="2:6" x14ac:dyDescent="0.35">
      <c r="B83" t="s">
        <v>6</v>
      </c>
      <c r="C83" t="s">
        <v>36</v>
      </c>
      <c r="D83" t="s">
        <v>32</v>
      </c>
      <c r="E83" s="2">
        <v>6118</v>
      </c>
      <c r="F83" s="3">
        <v>9</v>
      </c>
    </row>
    <row r="84" spans="2:6" x14ac:dyDescent="0.35">
      <c r="B84" t="s">
        <v>41</v>
      </c>
      <c r="C84" t="s">
        <v>36</v>
      </c>
      <c r="D84" t="s">
        <v>30</v>
      </c>
      <c r="E84" s="2">
        <v>6118</v>
      </c>
      <c r="F84" s="3">
        <v>174</v>
      </c>
    </row>
    <row r="85" spans="2:6" x14ac:dyDescent="0.35">
      <c r="B85" t="s">
        <v>5</v>
      </c>
      <c r="C85" t="s">
        <v>36</v>
      </c>
      <c r="D85" t="s">
        <v>18</v>
      </c>
      <c r="E85" s="2">
        <v>6111</v>
      </c>
      <c r="F85" s="3">
        <v>3</v>
      </c>
    </row>
    <row r="86" spans="2:6" x14ac:dyDescent="0.35">
      <c r="B86" t="s">
        <v>6</v>
      </c>
      <c r="C86" t="s">
        <v>39</v>
      </c>
      <c r="D86" t="s">
        <v>17</v>
      </c>
      <c r="E86" s="2">
        <v>6048</v>
      </c>
      <c r="F86" s="3">
        <v>27</v>
      </c>
    </row>
    <row r="87" spans="2:6" x14ac:dyDescent="0.35">
      <c r="B87" t="s">
        <v>2</v>
      </c>
      <c r="C87" t="s">
        <v>39</v>
      </c>
      <c r="D87" t="s">
        <v>28</v>
      </c>
      <c r="E87" s="2">
        <v>6027</v>
      </c>
      <c r="F87" s="3">
        <v>144</v>
      </c>
    </row>
    <row r="88" spans="2:6" x14ac:dyDescent="0.35">
      <c r="B88" t="s">
        <v>41</v>
      </c>
      <c r="C88" t="s">
        <v>38</v>
      </c>
      <c r="D88" t="s">
        <v>22</v>
      </c>
      <c r="E88" s="2">
        <v>5915</v>
      </c>
      <c r="F88" s="3">
        <v>3</v>
      </c>
    </row>
    <row r="89" spans="2:6" x14ac:dyDescent="0.35">
      <c r="B89" t="s">
        <v>40</v>
      </c>
      <c r="C89" t="s">
        <v>39</v>
      </c>
      <c r="D89" t="s">
        <v>22</v>
      </c>
      <c r="E89" s="2">
        <v>5817</v>
      </c>
      <c r="F89" s="3">
        <v>12</v>
      </c>
    </row>
    <row r="90" spans="2:6" x14ac:dyDescent="0.35">
      <c r="B90" t="s">
        <v>40</v>
      </c>
      <c r="C90" t="s">
        <v>39</v>
      </c>
      <c r="D90" t="s">
        <v>15</v>
      </c>
      <c r="E90" s="2">
        <v>5775</v>
      </c>
      <c r="F90" s="3">
        <v>42</v>
      </c>
    </row>
    <row r="91" spans="2:6" x14ac:dyDescent="0.35">
      <c r="B91" t="s">
        <v>7</v>
      </c>
      <c r="C91" t="s">
        <v>38</v>
      </c>
      <c r="D91" t="s">
        <v>28</v>
      </c>
      <c r="E91" s="2">
        <v>5677</v>
      </c>
      <c r="F91" s="3">
        <v>258</v>
      </c>
    </row>
    <row r="92" spans="2:6" x14ac:dyDescent="0.35">
      <c r="B92" t="s">
        <v>40</v>
      </c>
      <c r="C92" t="s">
        <v>38</v>
      </c>
      <c r="D92" t="s">
        <v>13</v>
      </c>
      <c r="E92" s="2">
        <v>5670</v>
      </c>
      <c r="F92" s="3">
        <v>297</v>
      </c>
    </row>
    <row r="93" spans="2:6" x14ac:dyDescent="0.35">
      <c r="B93" t="s">
        <v>10</v>
      </c>
      <c r="C93" t="s">
        <v>38</v>
      </c>
      <c r="D93" t="s">
        <v>14</v>
      </c>
      <c r="E93" s="2">
        <v>5586</v>
      </c>
      <c r="F93" s="3">
        <v>525</v>
      </c>
    </row>
    <row r="94" spans="2:6" x14ac:dyDescent="0.35">
      <c r="B94" t="s">
        <v>7</v>
      </c>
      <c r="C94" t="s">
        <v>36</v>
      </c>
      <c r="D94" t="s">
        <v>29</v>
      </c>
      <c r="E94" s="2">
        <v>5551</v>
      </c>
      <c r="F94" s="3">
        <v>252</v>
      </c>
    </row>
    <row r="95" spans="2:6" x14ac:dyDescent="0.35">
      <c r="B95" t="s">
        <v>5</v>
      </c>
      <c r="C95" t="s">
        <v>38</v>
      </c>
      <c r="D95" t="s">
        <v>19</v>
      </c>
      <c r="E95" s="2">
        <v>5474</v>
      </c>
      <c r="F95" s="3">
        <v>168</v>
      </c>
    </row>
    <row r="96" spans="2:6" x14ac:dyDescent="0.35">
      <c r="B96" t="s">
        <v>40</v>
      </c>
      <c r="C96" t="s">
        <v>36</v>
      </c>
      <c r="D96" t="s">
        <v>25</v>
      </c>
      <c r="E96" s="2">
        <v>5439</v>
      </c>
      <c r="F96" s="3">
        <v>30</v>
      </c>
    </row>
    <row r="97" spans="2:6" x14ac:dyDescent="0.35">
      <c r="B97" t="s">
        <v>10</v>
      </c>
      <c r="C97" t="s">
        <v>34</v>
      </c>
      <c r="D97" t="s">
        <v>19</v>
      </c>
      <c r="E97" s="2">
        <v>5355</v>
      </c>
      <c r="F97" s="3">
        <v>204</v>
      </c>
    </row>
    <row r="98" spans="2:6" x14ac:dyDescent="0.35">
      <c r="B98" t="s">
        <v>7</v>
      </c>
      <c r="C98" t="s">
        <v>37</v>
      </c>
      <c r="D98" t="s">
        <v>26</v>
      </c>
      <c r="E98" s="2">
        <v>5306</v>
      </c>
      <c r="F98" s="3">
        <v>0</v>
      </c>
    </row>
    <row r="99" spans="2:6" x14ac:dyDescent="0.35">
      <c r="B99" t="s">
        <v>5</v>
      </c>
      <c r="C99" t="s">
        <v>39</v>
      </c>
      <c r="D99" t="s">
        <v>26</v>
      </c>
      <c r="E99" s="2">
        <v>5236</v>
      </c>
      <c r="F99" s="3">
        <v>51</v>
      </c>
    </row>
    <row r="100" spans="2:6" x14ac:dyDescent="0.35">
      <c r="B100" t="s">
        <v>7</v>
      </c>
      <c r="C100" t="s">
        <v>35</v>
      </c>
      <c r="D100" t="s">
        <v>28</v>
      </c>
      <c r="E100" s="2">
        <v>5194</v>
      </c>
      <c r="F100" s="3">
        <v>288</v>
      </c>
    </row>
    <row r="101" spans="2:6" x14ac:dyDescent="0.35">
      <c r="B101" t="s">
        <v>5</v>
      </c>
      <c r="C101" t="s">
        <v>38</v>
      </c>
      <c r="D101" t="s">
        <v>32</v>
      </c>
      <c r="E101" s="2">
        <v>5075</v>
      </c>
      <c r="F101" s="3">
        <v>21</v>
      </c>
    </row>
    <row r="102" spans="2:6" x14ac:dyDescent="0.35">
      <c r="B102" t="s">
        <v>40</v>
      </c>
      <c r="C102" t="s">
        <v>34</v>
      </c>
      <c r="D102" t="s">
        <v>17</v>
      </c>
      <c r="E102" s="2">
        <v>5019</v>
      </c>
      <c r="F102" s="3">
        <v>156</v>
      </c>
    </row>
    <row r="103" spans="2:6" x14ac:dyDescent="0.35">
      <c r="B103" t="s">
        <v>8</v>
      </c>
      <c r="C103" t="s">
        <v>36</v>
      </c>
      <c r="D103" t="s">
        <v>23</v>
      </c>
      <c r="E103" s="2">
        <v>5019</v>
      </c>
      <c r="F103" s="3">
        <v>150</v>
      </c>
    </row>
    <row r="104" spans="2:6" x14ac:dyDescent="0.35">
      <c r="B104" t="s">
        <v>8</v>
      </c>
      <c r="C104" t="s">
        <v>35</v>
      </c>
      <c r="D104" t="s">
        <v>22</v>
      </c>
      <c r="E104" s="2">
        <v>5012</v>
      </c>
      <c r="F104" s="3">
        <v>210</v>
      </c>
    </row>
    <row r="105" spans="2:6" x14ac:dyDescent="0.35">
      <c r="B105" t="s">
        <v>5</v>
      </c>
      <c r="C105" t="s">
        <v>37</v>
      </c>
      <c r="D105" t="s">
        <v>14</v>
      </c>
      <c r="E105" s="2">
        <v>4991</v>
      </c>
      <c r="F105" s="3">
        <v>12</v>
      </c>
    </row>
    <row r="106" spans="2:6" x14ac:dyDescent="0.35">
      <c r="B106" t="s">
        <v>10</v>
      </c>
      <c r="C106" t="s">
        <v>34</v>
      </c>
      <c r="D106" t="s">
        <v>26</v>
      </c>
      <c r="E106" s="2">
        <v>4991</v>
      </c>
      <c r="F106" s="3">
        <v>9</v>
      </c>
    </row>
    <row r="107" spans="2:6" x14ac:dyDescent="0.35">
      <c r="B107" t="s">
        <v>6</v>
      </c>
      <c r="C107" t="s">
        <v>36</v>
      </c>
      <c r="D107" t="s">
        <v>17</v>
      </c>
      <c r="E107" s="2">
        <v>4970</v>
      </c>
      <c r="F107" s="3">
        <v>156</v>
      </c>
    </row>
    <row r="108" spans="2:6" x14ac:dyDescent="0.35">
      <c r="B108" t="s">
        <v>3</v>
      </c>
      <c r="C108" t="s">
        <v>39</v>
      </c>
      <c r="D108" t="s">
        <v>26</v>
      </c>
      <c r="E108" s="2">
        <v>4956</v>
      </c>
      <c r="F108" s="3">
        <v>171</v>
      </c>
    </row>
    <row r="109" spans="2:6" x14ac:dyDescent="0.35">
      <c r="B109" t="s">
        <v>6</v>
      </c>
      <c r="C109" t="s">
        <v>37</v>
      </c>
      <c r="D109" t="s">
        <v>23</v>
      </c>
      <c r="E109" s="2">
        <v>4949</v>
      </c>
      <c r="F109" s="3">
        <v>189</v>
      </c>
    </row>
    <row r="110" spans="2:6" x14ac:dyDescent="0.35">
      <c r="B110" t="s">
        <v>41</v>
      </c>
      <c r="C110" t="s">
        <v>34</v>
      </c>
      <c r="D110" t="s">
        <v>23</v>
      </c>
      <c r="E110" s="2">
        <v>4935</v>
      </c>
      <c r="F110" s="3">
        <v>126</v>
      </c>
    </row>
    <row r="111" spans="2:6" x14ac:dyDescent="0.35">
      <c r="B111" t="s">
        <v>10</v>
      </c>
      <c r="C111" t="s">
        <v>39</v>
      </c>
      <c r="D111" t="s">
        <v>21</v>
      </c>
      <c r="E111" s="2">
        <v>4858</v>
      </c>
      <c r="F111" s="3">
        <v>279</v>
      </c>
    </row>
    <row r="112" spans="2:6" x14ac:dyDescent="0.35">
      <c r="B112" t="s">
        <v>2</v>
      </c>
      <c r="C112" t="s">
        <v>39</v>
      </c>
      <c r="D112" t="s">
        <v>15</v>
      </c>
      <c r="E112" s="2">
        <v>4802</v>
      </c>
      <c r="F112" s="3">
        <v>36</v>
      </c>
    </row>
    <row r="113" spans="2:6" x14ac:dyDescent="0.35">
      <c r="B113" t="s">
        <v>6</v>
      </c>
      <c r="C113" t="s">
        <v>35</v>
      </c>
      <c r="D113" t="s">
        <v>30</v>
      </c>
      <c r="E113" s="2">
        <v>4781</v>
      </c>
      <c r="F113" s="3">
        <v>123</v>
      </c>
    </row>
    <row r="114" spans="2:6" x14ac:dyDescent="0.35">
      <c r="B114" t="s">
        <v>41</v>
      </c>
      <c r="C114" t="s">
        <v>35</v>
      </c>
      <c r="D114" t="s">
        <v>13</v>
      </c>
      <c r="E114" s="2">
        <v>4760</v>
      </c>
      <c r="F114" s="3">
        <v>69</v>
      </c>
    </row>
    <row r="115" spans="2:6" x14ac:dyDescent="0.35">
      <c r="B115" t="s">
        <v>8</v>
      </c>
      <c r="C115" t="s">
        <v>35</v>
      </c>
      <c r="D115" t="s">
        <v>27</v>
      </c>
      <c r="E115" s="2">
        <v>4753</v>
      </c>
      <c r="F115" s="3">
        <v>300</v>
      </c>
    </row>
    <row r="116" spans="2:6" x14ac:dyDescent="0.35">
      <c r="B116" t="s">
        <v>5</v>
      </c>
      <c r="C116" t="s">
        <v>35</v>
      </c>
      <c r="D116" t="s">
        <v>31</v>
      </c>
      <c r="E116" s="2">
        <v>4753</v>
      </c>
      <c r="F116" s="3">
        <v>246</v>
      </c>
    </row>
    <row r="117" spans="2:6" x14ac:dyDescent="0.35">
      <c r="B117" t="s">
        <v>40</v>
      </c>
      <c r="C117" t="s">
        <v>35</v>
      </c>
      <c r="D117" t="s">
        <v>16</v>
      </c>
      <c r="E117" s="2">
        <v>4725</v>
      </c>
      <c r="F117" s="3">
        <v>174</v>
      </c>
    </row>
    <row r="118" spans="2:6" x14ac:dyDescent="0.35">
      <c r="B118" t="s">
        <v>10</v>
      </c>
      <c r="C118" t="s">
        <v>37</v>
      </c>
      <c r="D118" t="s">
        <v>23</v>
      </c>
      <c r="E118" s="2">
        <v>4683</v>
      </c>
      <c r="F118" s="3">
        <v>30</v>
      </c>
    </row>
    <row r="119" spans="2:6" x14ac:dyDescent="0.35">
      <c r="B119" t="s">
        <v>7</v>
      </c>
      <c r="C119" t="s">
        <v>35</v>
      </c>
      <c r="D119" t="s">
        <v>14</v>
      </c>
      <c r="E119" s="2">
        <v>4606</v>
      </c>
      <c r="F119" s="3">
        <v>63</v>
      </c>
    </row>
    <row r="120" spans="2:6" x14ac:dyDescent="0.35">
      <c r="B120" t="s">
        <v>3</v>
      </c>
      <c r="C120" t="s">
        <v>37</v>
      </c>
      <c r="D120" t="s">
        <v>29</v>
      </c>
      <c r="E120" s="2">
        <v>4592</v>
      </c>
      <c r="F120" s="3">
        <v>324</v>
      </c>
    </row>
    <row r="121" spans="2:6" x14ac:dyDescent="0.35">
      <c r="B121" t="s">
        <v>7</v>
      </c>
      <c r="C121" t="s">
        <v>35</v>
      </c>
      <c r="D121" t="s">
        <v>19</v>
      </c>
      <c r="E121" s="2">
        <v>4585</v>
      </c>
      <c r="F121" s="3">
        <v>240</v>
      </c>
    </row>
    <row r="122" spans="2:6" x14ac:dyDescent="0.35">
      <c r="B122" t="s">
        <v>7</v>
      </c>
      <c r="C122" t="s">
        <v>37</v>
      </c>
      <c r="D122" t="s">
        <v>17</v>
      </c>
      <c r="E122" s="2">
        <v>4487</v>
      </c>
      <c r="F122" s="3">
        <v>111</v>
      </c>
    </row>
    <row r="123" spans="2:6" x14ac:dyDescent="0.35">
      <c r="B123" t="s">
        <v>7</v>
      </c>
      <c r="C123" t="s">
        <v>37</v>
      </c>
      <c r="D123" t="s">
        <v>16</v>
      </c>
      <c r="E123" s="2">
        <v>4487</v>
      </c>
      <c r="F123" s="3">
        <v>333</v>
      </c>
    </row>
    <row r="124" spans="2:6" x14ac:dyDescent="0.35">
      <c r="B124" t="s">
        <v>5</v>
      </c>
      <c r="C124" t="s">
        <v>35</v>
      </c>
      <c r="D124" t="s">
        <v>29</v>
      </c>
      <c r="E124" s="2">
        <v>4480</v>
      </c>
      <c r="F124" s="3">
        <v>357</v>
      </c>
    </row>
    <row r="125" spans="2:6" x14ac:dyDescent="0.35">
      <c r="B125" t="s">
        <v>7</v>
      </c>
      <c r="C125" t="s">
        <v>39</v>
      </c>
      <c r="D125" t="s">
        <v>17</v>
      </c>
      <c r="E125" s="2">
        <v>4438</v>
      </c>
      <c r="F125" s="3">
        <v>246</v>
      </c>
    </row>
    <row r="126" spans="2:6" x14ac:dyDescent="0.35">
      <c r="B126" t="s">
        <v>40</v>
      </c>
      <c r="C126" t="s">
        <v>36</v>
      </c>
      <c r="D126" t="s">
        <v>13</v>
      </c>
      <c r="E126" s="2">
        <v>4424</v>
      </c>
      <c r="F126" s="3">
        <v>201</v>
      </c>
    </row>
    <row r="127" spans="2:6" x14ac:dyDescent="0.35">
      <c r="B127" t="s">
        <v>2</v>
      </c>
      <c r="C127" t="s">
        <v>38</v>
      </c>
      <c r="D127" t="s">
        <v>23</v>
      </c>
      <c r="E127" s="2">
        <v>4417</v>
      </c>
      <c r="F127" s="3">
        <v>153</v>
      </c>
    </row>
    <row r="128" spans="2:6" x14ac:dyDescent="0.35">
      <c r="B128" t="s">
        <v>2</v>
      </c>
      <c r="C128" t="s">
        <v>38</v>
      </c>
      <c r="D128" t="s">
        <v>31</v>
      </c>
      <c r="E128" s="2">
        <v>4326</v>
      </c>
      <c r="F128" s="3">
        <v>348</v>
      </c>
    </row>
    <row r="129" spans="2:6" x14ac:dyDescent="0.35">
      <c r="B129" t="s">
        <v>6</v>
      </c>
      <c r="C129" t="s">
        <v>36</v>
      </c>
      <c r="D129" t="s">
        <v>13</v>
      </c>
      <c r="E129" s="2">
        <v>4319</v>
      </c>
      <c r="F129" s="3">
        <v>30</v>
      </c>
    </row>
    <row r="130" spans="2:6" x14ac:dyDescent="0.35">
      <c r="B130" t="s">
        <v>9</v>
      </c>
      <c r="C130" t="s">
        <v>37</v>
      </c>
      <c r="D130" t="s">
        <v>25</v>
      </c>
      <c r="E130" s="2">
        <v>4305</v>
      </c>
      <c r="F130" s="3">
        <v>156</v>
      </c>
    </row>
    <row r="131" spans="2:6" x14ac:dyDescent="0.35">
      <c r="B131" t="s">
        <v>6</v>
      </c>
      <c r="C131" t="s">
        <v>34</v>
      </c>
      <c r="D131" t="s">
        <v>27</v>
      </c>
      <c r="E131" s="2">
        <v>4242</v>
      </c>
      <c r="F131" s="3">
        <v>207</v>
      </c>
    </row>
    <row r="132" spans="2:6" x14ac:dyDescent="0.35">
      <c r="B132" t="s">
        <v>9</v>
      </c>
      <c r="C132" t="s">
        <v>38</v>
      </c>
      <c r="D132" t="s">
        <v>24</v>
      </c>
      <c r="E132" s="2">
        <v>4137</v>
      </c>
      <c r="F132" s="3">
        <v>60</v>
      </c>
    </row>
    <row r="133" spans="2:6" x14ac:dyDescent="0.35">
      <c r="B133" t="s">
        <v>10</v>
      </c>
      <c r="C133" t="s">
        <v>34</v>
      </c>
      <c r="D133" t="s">
        <v>22</v>
      </c>
      <c r="E133" s="2">
        <v>4053</v>
      </c>
      <c r="F133" s="3">
        <v>24</v>
      </c>
    </row>
    <row r="134" spans="2:6" x14ac:dyDescent="0.35">
      <c r="B134" t="s">
        <v>40</v>
      </c>
      <c r="C134" t="s">
        <v>34</v>
      </c>
      <c r="D134" t="s">
        <v>19</v>
      </c>
      <c r="E134" s="2">
        <v>4018</v>
      </c>
      <c r="F134" s="3">
        <v>162</v>
      </c>
    </row>
    <row r="135" spans="2:6" x14ac:dyDescent="0.35">
      <c r="B135" t="s">
        <v>5</v>
      </c>
      <c r="C135" t="s">
        <v>39</v>
      </c>
      <c r="D135" t="s">
        <v>24</v>
      </c>
      <c r="E135" s="2">
        <v>4018</v>
      </c>
      <c r="F135" s="3">
        <v>171</v>
      </c>
    </row>
    <row r="136" spans="2:6" x14ac:dyDescent="0.35">
      <c r="B136" t="s">
        <v>2</v>
      </c>
      <c r="C136" t="s">
        <v>39</v>
      </c>
      <c r="D136" t="s">
        <v>33</v>
      </c>
      <c r="E136" s="2">
        <v>4018</v>
      </c>
      <c r="F136" s="3">
        <v>126</v>
      </c>
    </row>
    <row r="137" spans="2:6" x14ac:dyDescent="0.35">
      <c r="B137" t="s">
        <v>3</v>
      </c>
      <c r="C137" t="s">
        <v>37</v>
      </c>
      <c r="D137" t="s">
        <v>17</v>
      </c>
      <c r="E137" s="2">
        <v>3983</v>
      </c>
      <c r="F137" s="3">
        <v>144</v>
      </c>
    </row>
    <row r="138" spans="2:6" x14ac:dyDescent="0.35">
      <c r="B138" t="s">
        <v>41</v>
      </c>
      <c r="C138" t="s">
        <v>39</v>
      </c>
      <c r="D138" t="s">
        <v>14</v>
      </c>
      <c r="E138" s="2">
        <v>3976</v>
      </c>
      <c r="F138" s="3">
        <v>72</v>
      </c>
    </row>
    <row r="139" spans="2:6" x14ac:dyDescent="0.35">
      <c r="B139" t="s">
        <v>9</v>
      </c>
      <c r="C139" t="s">
        <v>39</v>
      </c>
      <c r="D139" t="s">
        <v>24</v>
      </c>
      <c r="E139" s="2">
        <v>3920</v>
      </c>
      <c r="F139" s="3">
        <v>306</v>
      </c>
    </row>
    <row r="140" spans="2:6" x14ac:dyDescent="0.35">
      <c r="B140" t="s">
        <v>6</v>
      </c>
      <c r="C140" t="s">
        <v>35</v>
      </c>
      <c r="D140" t="s">
        <v>27</v>
      </c>
      <c r="E140" s="2">
        <v>3864</v>
      </c>
      <c r="F140" s="3">
        <v>177</v>
      </c>
    </row>
    <row r="141" spans="2:6" x14ac:dyDescent="0.35">
      <c r="B141" t="s">
        <v>9</v>
      </c>
      <c r="C141" t="s">
        <v>38</v>
      </c>
      <c r="D141" t="s">
        <v>25</v>
      </c>
      <c r="E141" s="2">
        <v>3850</v>
      </c>
      <c r="F141" s="3">
        <v>102</v>
      </c>
    </row>
    <row r="142" spans="2:6" x14ac:dyDescent="0.35">
      <c r="B142" t="s">
        <v>7</v>
      </c>
      <c r="C142" t="s">
        <v>34</v>
      </c>
      <c r="D142" t="s">
        <v>15</v>
      </c>
      <c r="E142" s="2">
        <v>3829</v>
      </c>
      <c r="F142" s="3">
        <v>24</v>
      </c>
    </row>
    <row r="143" spans="2:6" x14ac:dyDescent="0.35">
      <c r="B143" t="s">
        <v>10</v>
      </c>
      <c r="C143" t="s">
        <v>35</v>
      </c>
      <c r="D143" t="s">
        <v>18</v>
      </c>
      <c r="E143" s="2">
        <v>3808</v>
      </c>
      <c r="F143" s="3">
        <v>279</v>
      </c>
    </row>
    <row r="144" spans="2:6" x14ac:dyDescent="0.35">
      <c r="B144" t="s">
        <v>40</v>
      </c>
      <c r="C144" t="s">
        <v>34</v>
      </c>
      <c r="D144" t="s">
        <v>33</v>
      </c>
      <c r="E144" s="2">
        <v>3794</v>
      </c>
      <c r="F144" s="3">
        <v>159</v>
      </c>
    </row>
    <row r="145" spans="2:6" x14ac:dyDescent="0.35">
      <c r="B145" t="s">
        <v>3</v>
      </c>
      <c r="C145" t="s">
        <v>36</v>
      </c>
      <c r="D145" t="s">
        <v>23</v>
      </c>
      <c r="E145" s="2">
        <v>3773</v>
      </c>
      <c r="F145" s="3">
        <v>165</v>
      </c>
    </row>
    <row r="146" spans="2:6" x14ac:dyDescent="0.35">
      <c r="B146" t="s">
        <v>6</v>
      </c>
      <c r="C146" t="s">
        <v>34</v>
      </c>
      <c r="D146" t="s">
        <v>17</v>
      </c>
      <c r="E146" s="2">
        <v>3759</v>
      </c>
      <c r="F146" s="3">
        <v>150</v>
      </c>
    </row>
    <row r="147" spans="2:6" x14ac:dyDescent="0.35">
      <c r="B147" t="s">
        <v>8</v>
      </c>
      <c r="C147" t="s">
        <v>38</v>
      </c>
      <c r="D147" t="s">
        <v>32</v>
      </c>
      <c r="E147" s="2">
        <v>3752</v>
      </c>
      <c r="F147" s="3">
        <v>213</v>
      </c>
    </row>
    <row r="148" spans="2:6" x14ac:dyDescent="0.35">
      <c r="B148" t="s">
        <v>3</v>
      </c>
      <c r="C148" t="s">
        <v>34</v>
      </c>
      <c r="D148" t="s">
        <v>28</v>
      </c>
      <c r="E148" s="2">
        <v>3689</v>
      </c>
      <c r="F148" s="3">
        <v>312</v>
      </c>
    </row>
    <row r="149" spans="2:6" x14ac:dyDescent="0.35">
      <c r="B149" t="s">
        <v>3</v>
      </c>
      <c r="C149" t="s">
        <v>39</v>
      </c>
      <c r="D149" t="s">
        <v>29</v>
      </c>
      <c r="E149" s="2">
        <v>3640</v>
      </c>
      <c r="F149" s="3">
        <v>51</v>
      </c>
    </row>
    <row r="150" spans="2:6" x14ac:dyDescent="0.35">
      <c r="B150" t="s">
        <v>8</v>
      </c>
      <c r="C150" t="s">
        <v>35</v>
      </c>
      <c r="D150" t="s">
        <v>30</v>
      </c>
      <c r="E150" s="2">
        <v>3598</v>
      </c>
      <c r="F150" s="3">
        <v>81</v>
      </c>
    </row>
    <row r="151" spans="2:6" x14ac:dyDescent="0.35">
      <c r="B151" t="s">
        <v>6</v>
      </c>
      <c r="C151" t="s">
        <v>37</v>
      </c>
      <c r="D151" t="s">
        <v>28</v>
      </c>
      <c r="E151" s="2">
        <v>3556</v>
      </c>
      <c r="F151" s="3">
        <v>459</v>
      </c>
    </row>
    <row r="152" spans="2:6" x14ac:dyDescent="0.35">
      <c r="B152" t="s">
        <v>2</v>
      </c>
      <c r="C152" t="s">
        <v>38</v>
      </c>
      <c r="D152" t="s">
        <v>4</v>
      </c>
      <c r="E152" s="2">
        <v>3549</v>
      </c>
      <c r="F152" s="3">
        <v>3</v>
      </c>
    </row>
    <row r="153" spans="2:6" x14ac:dyDescent="0.35">
      <c r="B153" t="s">
        <v>8</v>
      </c>
      <c r="C153" t="s">
        <v>34</v>
      </c>
      <c r="D153" t="s">
        <v>31</v>
      </c>
      <c r="E153" s="2">
        <v>3507</v>
      </c>
      <c r="F153" s="3">
        <v>288</v>
      </c>
    </row>
    <row r="154" spans="2:6" x14ac:dyDescent="0.35">
      <c r="B154" t="s">
        <v>10</v>
      </c>
      <c r="C154" t="s">
        <v>35</v>
      </c>
      <c r="D154" t="s">
        <v>14</v>
      </c>
      <c r="E154" s="2">
        <v>3472</v>
      </c>
      <c r="F154" s="3">
        <v>96</v>
      </c>
    </row>
    <row r="155" spans="2:6" x14ac:dyDescent="0.35">
      <c r="B155" t="s">
        <v>6</v>
      </c>
      <c r="C155" t="s">
        <v>34</v>
      </c>
      <c r="D155" t="s">
        <v>30</v>
      </c>
      <c r="E155" s="2">
        <v>3402</v>
      </c>
      <c r="F155" s="3">
        <v>366</v>
      </c>
    </row>
    <row r="156" spans="2:6" x14ac:dyDescent="0.35">
      <c r="B156" t="s">
        <v>41</v>
      </c>
      <c r="C156" t="s">
        <v>37</v>
      </c>
      <c r="D156" t="s">
        <v>20</v>
      </c>
      <c r="E156" s="2">
        <v>3388</v>
      </c>
      <c r="F156" s="3">
        <v>123</v>
      </c>
    </row>
    <row r="157" spans="2:6" x14ac:dyDescent="0.35">
      <c r="B157" t="s">
        <v>6</v>
      </c>
      <c r="C157" t="s">
        <v>34</v>
      </c>
      <c r="D157" t="s">
        <v>29</v>
      </c>
      <c r="E157" s="2">
        <v>3339</v>
      </c>
      <c r="F157" s="3">
        <v>75</v>
      </c>
    </row>
    <row r="158" spans="2:6" x14ac:dyDescent="0.35">
      <c r="B158" t="s">
        <v>3</v>
      </c>
      <c r="C158" t="s">
        <v>36</v>
      </c>
      <c r="D158" t="s">
        <v>25</v>
      </c>
      <c r="E158" s="2">
        <v>3339</v>
      </c>
      <c r="F158" s="3">
        <v>39</v>
      </c>
    </row>
    <row r="159" spans="2:6" x14ac:dyDescent="0.35">
      <c r="B159" t="s">
        <v>5</v>
      </c>
      <c r="C159" t="s">
        <v>36</v>
      </c>
      <c r="D159" t="s">
        <v>17</v>
      </c>
      <c r="E159" s="2">
        <v>3339</v>
      </c>
      <c r="F159" s="3">
        <v>348</v>
      </c>
    </row>
    <row r="160" spans="2:6" x14ac:dyDescent="0.35">
      <c r="B160" t="s">
        <v>7</v>
      </c>
      <c r="C160" t="s">
        <v>34</v>
      </c>
      <c r="D160" t="s">
        <v>32</v>
      </c>
      <c r="E160" s="2">
        <v>3262</v>
      </c>
      <c r="F160" s="3">
        <v>75</v>
      </c>
    </row>
    <row r="161" spans="2:6" x14ac:dyDescent="0.35">
      <c r="B161" t="s">
        <v>9</v>
      </c>
      <c r="C161" t="s">
        <v>39</v>
      </c>
      <c r="D161" t="s">
        <v>25</v>
      </c>
      <c r="E161" s="2">
        <v>3192</v>
      </c>
      <c r="F161" s="3">
        <v>72</v>
      </c>
    </row>
    <row r="162" spans="2:6" x14ac:dyDescent="0.35">
      <c r="B162" t="s">
        <v>40</v>
      </c>
      <c r="C162" t="s">
        <v>36</v>
      </c>
      <c r="D162" t="s">
        <v>27</v>
      </c>
      <c r="E162" s="2">
        <v>3164</v>
      </c>
      <c r="F162" s="3">
        <v>306</v>
      </c>
    </row>
    <row r="163" spans="2:6" x14ac:dyDescent="0.35">
      <c r="B163" t="s">
        <v>3</v>
      </c>
      <c r="C163" t="s">
        <v>34</v>
      </c>
      <c r="D163" t="s">
        <v>26</v>
      </c>
      <c r="E163" s="2">
        <v>3108</v>
      </c>
      <c r="F163" s="3">
        <v>54</v>
      </c>
    </row>
    <row r="164" spans="2:6" x14ac:dyDescent="0.35">
      <c r="B164" t="s">
        <v>40</v>
      </c>
      <c r="C164" t="s">
        <v>39</v>
      </c>
      <c r="D164" t="s">
        <v>28</v>
      </c>
      <c r="E164" s="2">
        <v>3101</v>
      </c>
      <c r="F164" s="3">
        <v>225</v>
      </c>
    </row>
    <row r="165" spans="2:6" x14ac:dyDescent="0.35">
      <c r="B165" t="s">
        <v>2</v>
      </c>
      <c r="C165" t="s">
        <v>36</v>
      </c>
      <c r="D165" t="s">
        <v>31</v>
      </c>
      <c r="E165" s="2">
        <v>3094</v>
      </c>
      <c r="F165" s="3">
        <v>246</v>
      </c>
    </row>
    <row r="166" spans="2:6" x14ac:dyDescent="0.35">
      <c r="B166" t="s">
        <v>10</v>
      </c>
      <c r="C166" t="s">
        <v>37</v>
      </c>
      <c r="D166" t="s">
        <v>28</v>
      </c>
      <c r="E166" s="2">
        <v>3059</v>
      </c>
      <c r="F166" s="3">
        <v>27</v>
      </c>
    </row>
    <row r="167" spans="2:6" x14ac:dyDescent="0.35">
      <c r="B167" t="s">
        <v>6</v>
      </c>
      <c r="C167" t="s">
        <v>39</v>
      </c>
      <c r="D167" t="s">
        <v>29</v>
      </c>
      <c r="E167" s="2">
        <v>3052</v>
      </c>
      <c r="F167" s="3">
        <v>378</v>
      </c>
    </row>
    <row r="168" spans="2:6" x14ac:dyDescent="0.35">
      <c r="B168" t="s">
        <v>6</v>
      </c>
      <c r="C168" t="s">
        <v>39</v>
      </c>
      <c r="D168" t="s">
        <v>24</v>
      </c>
      <c r="E168" s="2">
        <v>2989</v>
      </c>
      <c r="F168" s="3">
        <v>3</v>
      </c>
    </row>
    <row r="169" spans="2:6" x14ac:dyDescent="0.35">
      <c r="B169" t="s">
        <v>9</v>
      </c>
      <c r="C169" t="s">
        <v>36</v>
      </c>
      <c r="D169" t="s">
        <v>32</v>
      </c>
      <c r="E169" s="2">
        <v>2954</v>
      </c>
      <c r="F169" s="3">
        <v>189</v>
      </c>
    </row>
    <row r="170" spans="2:6" x14ac:dyDescent="0.35">
      <c r="B170" t="s">
        <v>41</v>
      </c>
      <c r="C170" t="s">
        <v>37</v>
      </c>
      <c r="D170" t="s">
        <v>21</v>
      </c>
      <c r="E170" s="2">
        <v>2933</v>
      </c>
      <c r="F170" s="3">
        <v>9</v>
      </c>
    </row>
    <row r="171" spans="2:6" x14ac:dyDescent="0.35">
      <c r="B171" t="s">
        <v>9</v>
      </c>
      <c r="C171" t="s">
        <v>37</v>
      </c>
      <c r="D171" t="s">
        <v>28</v>
      </c>
      <c r="E171" s="2">
        <v>2919</v>
      </c>
      <c r="F171" s="3">
        <v>45</v>
      </c>
    </row>
    <row r="172" spans="2:6" x14ac:dyDescent="0.35">
      <c r="B172" t="s">
        <v>3</v>
      </c>
      <c r="C172" t="s">
        <v>34</v>
      </c>
      <c r="D172" t="s">
        <v>17</v>
      </c>
      <c r="E172" s="2">
        <v>2919</v>
      </c>
      <c r="F172" s="3">
        <v>93</v>
      </c>
    </row>
    <row r="173" spans="2:6" x14ac:dyDescent="0.35">
      <c r="B173" t="s">
        <v>5</v>
      </c>
      <c r="C173" t="s">
        <v>34</v>
      </c>
      <c r="D173" t="s">
        <v>29</v>
      </c>
      <c r="E173" s="2">
        <v>2891</v>
      </c>
      <c r="F173" s="3">
        <v>102</v>
      </c>
    </row>
    <row r="174" spans="2:6" x14ac:dyDescent="0.35">
      <c r="B174" t="s">
        <v>7</v>
      </c>
      <c r="C174" t="s">
        <v>36</v>
      </c>
      <c r="D174" t="s">
        <v>19</v>
      </c>
      <c r="E174" s="2">
        <v>2870</v>
      </c>
      <c r="F174" s="3">
        <v>300</v>
      </c>
    </row>
    <row r="175" spans="2:6" x14ac:dyDescent="0.35">
      <c r="B175" t="s">
        <v>2</v>
      </c>
      <c r="C175" t="s">
        <v>37</v>
      </c>
      <c r="D175" t="s">
        <v>15</v>
      </c>
      <c r="E175" s="2">
        <v>2863</v>
      </c>
      <c r="F175" s="3">
        <v>42</v>
      </c>
    </row>
    <row r="176" spans="2:6" x14ac:dyDescent="0.35">
      <c r="B176" t="s">
        <v>9</v>
      </c>
      <c r="C176" t="s">
        <v>37</v>
      </c>
      <c r="D176" t="s">
        <v>26</v>
      </c>
      <c r="E176" s="2">
        <v>2856</v>
      </c>
      <c r="F176" s="3">
        <v>246</v>
      </c>
    </row>
    <row r="177" spans="2:6" x14ac:dyDescent="0.35">
      <c r="B177" t="s">
        <v>7</v>
      </c>
      <c r="C177" t="s">
        <v>35</v>
      </c>
      <c r="D177" t="s">
        <v>24</v>
      </c>
      <c r="E177" s="2">
        <v>2793</v>
      </c>
      <c r="F177" s="3">
        <v>114</v>
      </c>
    </row>
    <row r="178" spans="2:6" x14ac:dyDescent="0.35">
      <c r="B178" t="s">
        <v>40</v>
      </c>
      <c r="C178" t="s">
        <v>34</v>
      </c>
      <c r="D178" t="s">
        <v>23</v>
      </c>
      <c r="E178" s="2">
        <v>2779</v>
      </c>
      <c r="F178" s="3">
        <v>75</v>
      </c>
    </row>
    <row r="179" spans="2:6" x14ac:dyDescent="0.35">
      <c r="B179" t="s">
        <v>5</v>
      </c>
      <c r="C179" t="s">
        <v>35</v>
      </c>
      <c r="D179" t="s">
        <v>4</v>
      </c>
      <c r="E179" s="2">
        <v>2744</v>
      </c>
      <c r="F179" s="3">
        <v>9</v>
      </c>
    </row>
    <row r="180" spans="2:6" x14ac:dyDescent="0.35">
      <c r="B180" t="s">
        <v>9</v>
      </c>
      <c r="C180" t="s">
        <v>37</v>
      </c>
      <c r="D180" t="s">
        <v>23</v>
      </c>
      <c r="E180" s="2">
        <v>2737</v>
      </c>
      <c r="F180" s="3">
        <v>93</v>
      </c>
    </row>
    <row r="181" spans="2:6" x14ac:dyDescent="0.35">
      <c r="B181" t="s">
        <v>8</v>
      </c>
      <c r="C181" t="s">
        <v>35</v>
      </c>
      <c r="D181" t="s">
        <v>20</v>
      </c>
      <c r="E181" s="2">
        <v>2702</v>
      </c>
      <c r="F181" s="3">
        <v>363</v>
      </c>
    </row>
    <row r="182" spans="2:6" x14ac:dyDescent="0.35">
      <c r="B182" t="s">
        <v>6</v>
      </c>
      <c r="C182" t="s">
        <v>38</v>
      </c>
      <c r="D182" t="s">
        <v>31</v>
      </c>
      <c r="E182" s="2">
        <v>2681</v>
      </c>
      <c r="F182" s="3">
        <v>54</v>
      </c>
    </row>
    <row r="183" spans="2:6" x14ac:dyDescent="0.35">
      <c r="B183" t="s">
        <v>9</v>
      </c>
      <c r="C183" t="s">
        <v>38</v>
      </c>
      <c r="D183" t="s">
        <v>16</v>
      </c>
      <c r="E183" s="2">
        <v>2646</v>
      </c>
      <c r="F183" s="3">
        <v>120</v>
      </c>
    </row>
    <row r="184" spans="2:6" x14ac:dyDescent="0.35">
      <c r="B184" t="s">
        <v>7</v>
      </c>
      <c r="C184" t="s">
        <v>36</v>
      </c>
      <c r="D184" t="s">
        <v>18</v>
      </c>
      <c r="E184" s="2">
        <v>2646</v>
      </c>
      <c r="F184" s="3">
        <v>177</v>
      </c>
    </row>
    <row r="185" spans="2:6" x14ac:dyDescent="0.35">
      <c r="B185" t="s">
        <v>9</v>
      </c>
      <c r="C185" t="s">
        <v>39</v>
      </c>
      <c r="D185" t="s">
        <v>18</v>
      </c>
      <c r="E185" s="2">
        <v>2639</v>
      </c>
      <c r="F185" s="3">
        <v>204</v>
      </c>
    </row>
    <row r="186" spans="2:6" x14ac:dyDescent="0.35">
      <c r="B186" t="s">
        <v>3</v>
      </c>
      <c r="C186" t="s">
        <v>34</v>
      </c>
      <c r="D186" t="s">
        <v>20</v>
      </c>
      <c r="E186" s="2">
        <v>2583</v>
      </c>
      <c r="F186" s="3">
        <v>18</v>
      </c>
    </row>
    <row r="187" spans="2:6" x14ac:dyDescent="0.35">
      <c r="B187" t="s">
        <v>10</v>
      </c>
      <c r="C187" t="s">
        <v>35</v>
      </c>
      <c r="D187" t="s">
        <v>15</v>
      </c>
      <c r="E187" s="2">
        <v>2562</v>
      </c>
      <c r="F187" s="3">
        <v>6</v>
      </c>
    </row>
    <row r="188" spans="2:6" x14ac:dyDescent="0.35">
      <c r="B188" t="s">
        <v>40</v>
      </c>
      <c r="C188" t="s">
        <v>38</v>
      </c>
      <c r="D188" t="s">
        <v>25</v>
      </c>
      <c r="E188" s="2">
        <v>2541</v>
      </c>
      <c r="F188" s="3">
        <v>90</v>
      </c>
    </row>
    <row r="189" spans="2:6" x14ac:dyDescent="0.35">
      <c r="B189" t="s">
        <v>40</v>
      </c>
      <c r="C189" t="s">
        <v>38</v>
      </c>
      <c r="D189" t="s">
        <v>29</v>
      </c>
      <c r="E189" s="2">
        <v>2541</v>
      </c>
      <c r="F189" s="3">
        <v>45</v>
      </c>
    </row>
    <row r="190" spans="2:6" x14ac:dyDescent="0.35">
      <c r="B190" t="s">
        <v>7</v>
      </c>
      <c r="C190" t="s">
        <v>35</v>
      </c>
      <c r="D190" t="s">
        <v>27</v>
      </c>
      <c r="E190" s="2">
        <v>2478</v>
      </c>
      <c r="F190" s="3">
        <v>21</v>
      </c>
    </row>
    <row r="191" spans="2:6" x14ac:dyDescent="0.35">
      <c r="B191" t="s">
        <v>10</v>
      </c>
      <c r="C191" t="s">
        <v>36</v>
      </c>
      <c r="D191" t="s">
        <v>29</v>
      </c>
      <c r="E191" s="2">
        <v>2471</v>
      </c>
      <c r="F191" s="3">
        <v>342</v>
      </c>
    </row>
    <row r="192" spans="2:6" x14ac:dyDescent="0.35">
      <c r="B192" t="s">
        <v>3</v>
      </c>
      <c r="C192" t="s">
        <v>35</v>
      </c>
      <c r="D192" t="s">
        <v>25</v>
      </c>
      <c r="E192" s="2">
        <v>2464</v>
      </c>
      <c r="F192" s="3">
        <v>234</v>
      </c>
    </row>
    <row r="193" spans="2:6" x14ac:dyDescent="0.35">
      <c r="B193" t="s">
        <v>9</v>
      </c>
      <c r="C193" t="s">
        <v>38</v>
      </c>
      <c r="D193" t="s">
        <v>26</v>
      </c>
      <c r="E193" s="2">
        <v>2436</v>
      </c>
      <c r="F193" s="3">
        <v>99</v>
      </c>
    </row>
    <row r="194" spans="2:6" x14ac:dyDescent="0.35">
      <c r="B194" t="s">
        <v>9</v>
      </c>
      <c r="C194" t="s">
        <v>35</v>
      </c>
      <c r="D194" t="s">
        <v>27</v>
      </c>
      <c r="E194" s="2">
        <v>2429</v>
      </c>
      <c r="F194" s="3">
        <v>144</v>
      </c>
    </row>
    <row r="195" spans="2:6" x14ac:dyDescent="0.35">
      <c r="B195" t="s">
        <v>3</v>
      </c>
      <c r="C195" t="s">
        <v>35</v>
      </c>
      <c r="D195" t="s">
        <v>14</v>
      </c>
      <c r="E195" s="2">
        <v>2415</v>
      </c>
      <c r="F195" s="3">
        <v>255</v>
      </c>
    </row>
    <row r="196" spans="2:6" x14ac:dyDescent="0.35">
      <c r="B196" t="s">
        <v>5</v>
      </c>
      <c r="C196" t="s">
        <v>35</v>
      </c>
      <c r="D196" t="s">
        <v>18</v>
      </c>
      <c r="E196" s="2">
        <v>2415</v>
      </c>
      <c r="F196" s="3">
        <v>15</v>
      </c>
    </row>
    <row r="197" spans="2:6" x14ac:dyDescent="0.35">
      <c r="B197" t="s">
        <v>9</v>
      </c>
      <c r="C197" t="s">
        <v>38</v>
      </c>
      <c r="D197" t="s">
        <v>17</v>
      </c>
      <c r="E197" s="2">
        <v>2408</v>
      </c>
      <c r="F197" s="3">
        <v>9</v>
      </c>
    </row>
    <row r="198" spans="2:6" x14ac:dyDescent="0.35">
      <c r="B198" t="s">
        <v>41</v>
      </c>
      <c r="C198" t="s">
        <v>37</v>
      </c>
      <c r="D198" t="s">
        <v>26</v>
      </c>
      <c r="E198" s="2">
        <v>2324</v>
      </c>
      <c r="F198" s="3">
        <v>177</v>
      </c>
    </row>
    <row r="199" spans="2:6" x14ac:dyDescent="0.35">
      <c r="B199" t="s">
        <v>10</v>
      </c>
      <c r="C199" t="s">
        <v>36</v>
      </c>
      <c r="D199" t="s">
        <v>23</v>
      </c>
      <c r="E199" s="2">
        <v>2317</v>
      </c>
      <c r="F199" s="3">
        <v>261</v>
      </c>
    </row>
    <row r="200" spans="2:6" x14ac:dyDescent="0.35">
      <c r="B200" t="s">
        <v>6</v>
      </c>
      <c r="C200" t="s">
        <v>38</v>
      </c>
      <c r="D200" t="s">
        <v>13</v>
      </c>
      <c r="E200" s="2">
        <v>2317</v>
      </c>
      <c r="F200" s="3">
        <v>123</v>
      </c>
    </row>
    <row r="201" spans="2:6" x14ac:dyDescent="0.35">
      <c r="B201" t="s">
        <v>40</v>
      </c>
      <c r="C201" t="s">
        <v>34</v>
      </c>
      <c r="D201" t="s">
        <v>27</v>
      </c>
      <c r="E201" s="2">
        <v>2289</v>
      </c>
      <c r="F201" s="3">
        <v>135</v>
      </c>
    </row>
    <row r="202" spans="2:6" x14ac:dyDescent="0.35">
      <c r="B202" t="s">
        <v>40</v>
      </c>
      <c r="C202" t="s">
        <v>35</v>
      </c>
      <c r="D202" t="s">
        <v>30</v>
      </c>
      <c r="E202" s="2">
        <v>2275</v>
      </c>
      <c r="F202" s="3">
        <v>447</v>
      </c>
    </row>
    <row r="203" spans="2:6" x14ac:dyDescent="0.35">
      <c r="B203" t="s">
        <v>8</v>
      </c>
      <c r="C203" t="s">
        <v>38</v>
      </c>
      <c r="D203" t="s">
        <v>27</v>
      </c>
      <c r="E203" s="2">
        <v>2268</v>
      </c>
      <c r="F203" s="3">
        <v>63</v>
      </c>
    </row>
    <row r="204" spans="2:6" x14ac:dyDescent="0.35">
      <c r="B204" t="s">
        <v>7</v>
      </c>
      <c r="C204" t="s">
        <v>34</v>
      </c>
      <c r="D204" t="s">
        <v>33</v>
      </c>
      <c r="E204" s="2">
        <v>2226</v>
      </c>
      <c r="F204" s="3">
        <v>48</v>
      </c>
    </row>
    <row r="205" spans="2:6" x14ac:dyDescent="0.35">
      <c r="B205" t="s">
        <v>6</v>
      </c>
      <c r="C205" t="s">
        <v>34</v>
      </c>
      <c r="D205" t="s">
        <v>16</v>
      </c>
      <c r="E205" s="2">
        <v>2219</v>
      </c>
      <c r="F205" s="3">
        <v>75</v>
      </c>
    </row>
    <row r="206" spans="2:6" x14ac:dyDescent="0.35">
      <c r="B206" t="s">
        <v>3</v>
      </c>
      <c r="C206" t="s">
        <v>34</v>
      </c>
      <c r="D206" t="s">
        <v>23</v>
      </c>
      <c r="E206" s="2">
        <v>2212</v>
      </c>
      <c r="F206" s="3">
        <v>117</v>
      </c>
    </row>
    <row r="207" spans="2:6" x14ac:dyDescent="0.35">
      <c r="B207" t="s">
        <v>10</v>
      </c>
      <c r="C207" t="s">
        <v>38</v>
      </c>
      <c r="D207" t="s">
        <v>22</v>
      </c>
      <c r="E207" s="2">
        <v>2205</v>
      </c>
      <c r="F207" s="3">
        <v>141</v>
      </c>
    </row>
    <row r="208" spans="2:6" x14ac:dyDescent="0.35">
      <c r="B208" t="s">
        <v>7</v>
      </c>
      <c r="C208" t="s">
        <v>34</v>
      </c>
      <c r="D208" t="s">
        <v>20</v>
      </c>
      <c r="E208" s="2">
        <v>2205</v>
      </c>
      <c r="F208" s="3">
        <v>138</v>
      </c>
    </row>
    <row r="209" spans="2:6" x14ac:dyDescent="0.35">
      <c r="B209" t="s">
        <v>7</v>
      </c>
      <c r="C209" t="s">
        <v>36</v>
      </c>
      <c r="D209" t="s">
        <v>31</v>
      </c>
      <c r="E209" s="2">
        <v>2149</v>
      </c>
      <c r="F209" s="3">
        <v>117</v>
      </c>
    </row>
    <row r="210" spans="2:6" x14ac:dyDescent="0.35">
      <c r="B210" t="s">
        <v>9</v>
      </c>
      <c r="C210" t="s">
        <v>36</v>
      </c>
      <c r="D210" t="s">
        <v>25</v>
      </c>
      <c r="E210" s="2">
        <v>2142</v>
      </c>
      <c r="F210" s="3">
        <v>114</v>
      </c>
    </row>
    <row r="211" spans="2:6" x14ac:dyDescent="0.35">
      <c r="B211" t="s">
        <v>7</v>
      </c>
      <c r="C211" t="s">
        <v>35</v>
      </c>
      <c r="D211" t="s">
        <v>16</v>
      </c>
      <c r="E211" s="2">
        <v>2135</v>
      </c>
      <c r="F211" s="3">
        <v>27</v>
      </c>
    </row>
    <row r="212" spans="2:6" x14ac:dyDescent="0.35">
      <c r="B212" t="s">
        <v>3</v>
      </c>
      <c r="C212" t="s">
        <v>35</v>
      </c>
      <c r="D212" t="s">
        <v>29</v>
      </c>
      <c r="E212" s="2">
        <v>2114</v>
      </c>
      <c r="F212" s="3">
        <v>66</v>
      </c>
    </row>
    <row r="213" spans="2:6" x14ac:dyDescent="0.35">
      <c r="B213" t="s">
        <v>41</v>
      </c>
      <c r="C213" t="s">
        <v>35</v>
      </c>
      <c r="D213" t="s">
        <v>15</v>
      </c>
      <c r="E213" s="2">
        <v>2114</v>
      </c>
      <c r="F213" s="3">
        <v>186</v>
      </c>
    </row>
    <row r="214" spans="2:6" x14ac:dyDescent="0.35">
      <c r="B214" t="s">
        <v>6</v>
      </c>
      <c r="C214" t="s">
        <v>39</v>
      </c>
      <c r="D214" t="s">
        <v>25</v>
      </c>
      <c r="E214" s="2">
        <v>2100</v>
      </c>
      <c r="F214" s="3">
        <v>414</v>
      </c>
    </row>
    <row r="215" spans="2:6" x14ac:dyDescent="0.35">
      <c r="B215" t="s">
        <v>8</v>
      </c>
      <c r="C215" t="s">
        <v>35</v>
      </c>
      <c r="D215" t="s">
        <v>29</v>
      </c>
      <c r="E215" s="2">
        <v>2023</v>
      </c>
      <c r="F215" s="3">
        <v>168</v>
      </c>
    </row>
    <row r="216" spans="2:6" x14ac:dyDescent="0.35">
      <c r="B216" t="s">
        <v>3</v>
      </c>
      <c r="C216" t="s">
        <v>35</v>
      </c>
      <c r="D216" t="s">
        <v>23</v>
      </c>
      <c r="E216" s="2">
        <v>2023</v>
      </c>
      <c r="F216" s="3">
        <v>78</v>
      </c>
    </row>
    <row r="217" spans="2:6" x14ac:dyDescent="0.35">
      <c r="B217" t="s">
        <v>2</v>
      </c>
      <c r="C217" t="s">
        <v>39</v>
      </c>
      <c r="D217" t="s">
        <v>16</v>
      </c>
      <c r="E217" s="2">
        <v>2016</v>
      </c>
      <c r="F217" s="3">
        <v>117</v>
      </c>
    </row>
    <row r="218" spans="2:6" x14ac:dyDescent="0.35">
      <c r="B218" t="s">
        <v>8</v>
      </c>
      <c r="C218" t="s">
        <v>34</v>
      </c>
      <c r="D218" t="s">
        <v>16</v>
      </c>
      <c r="E218" s="2">
        <v>2009</v>
      </c>
      <c r="F218" s="3">
        <v>219</v>
      </c>
    </row>
    <row r="219" spans="2:6" x14ac:dyDescent="0.35">
      <c r="B219" t="s">
        <v>40</v>
      </c>
      <c r="C219" t="s">
        <v>38</v>
      </c>
      <c r="D219" t="s">
        <v>31</v>
      </c>
      <c r="E219" s="2">
        <v>1988</v>
      </c>
      <c r="F219" s="3">
        <v>39</v>
      </c>
    </row>
    <row r="220" spans="2:6" x14ac:dyDescent="0.35">
      <c r="B220" t="s">
        <v>10</v>
      </c>
      <c r="C220" t="s">
        <v>35</v>
      </c>
      <c r="D220" t="s">
        <v>20</v>
      </c>
      <c r="E220" s="2">
        <v>1974</v>
      </c>
      <c r="F220" s="3">
        <v>195</v>
      </c>
    </row>
    <row r="221" spans="2:6" x14ac:dyDescent="0.35">
      <c r="B221" t="s">
        <v>7</v>
      </c>
      <c r="C221" t="s">
        <v>34</v>
      </c>
      <c r="D221" t="s">
        <v>14</v>
      </c>
      <c r="E221" s="2">
        <v>1932</v>
      </c>
      <c r="F221" s="3">
        <v>369</v>
      </c>
    </row>
    <row r="222" spans="2:6" x14ac:dyDescent="0.35">
      <c r="B222" t="s">
        <v>41</v>
      </c>
      <c r="C222" t="s">
        <v>36</v>
      </c>
      <c r="D222" t="s">
        <v>19</v>
      </c>
      <c r="E222" s="2">
        <v>1925</v>
      </c>
      <c r="F222" s="3">
        <v>192</v>
      </c>
    </row>
    <row r="223" spans="2:6" x14ac:dyDescent="0.35">
      <c r="B223" t="s">
        <v>6</v>
      </c>
      <c r="C223" t="s">
        <v>37</v>
      </c>
      <c r="D223" t="s">
        <v>16</v>
      </c>
      <c r="E223" s="2">
        <v>1904</v>
      </c>
      <c r="F223" s="3">
        <v>405</v>
      </c>
    </row>
    <row r="224" spans="2:6" x14ac:dyDescent="0.35">
      <c r="B224" t="s">
        <v>8</v>
      </c>
      <c r="C224" t="s">
        <v>37</v>
      </c>
      <c r="D224" t="s">
        <v>22</v>
      </c>
      <c r="E224" s="2">
        <v>1890</v>
      </c>
      <c r="F224" s="3">
        <v>195</v>
      </c>
    </row>
    <row r="225" spans="2:6" x14ac:dyDescent="0.35">
      <c r="B225" t="s">
        <v>2</v>
      </c>
      <c r="C225" t="s">
        <v>39</v>
      </c>
      <c r="D225" t="s">
        <v>25</v>
      </c>
      <c r="E225" s="2">
        <v>1785</v>
      </c>
      <c r="F225" s="3">
        <v>462</v>
      </c>
    </row>
    <row r="226" spans="2:6" x14ac:dyDescent="0.35">
      <c r="B226" t="s">
        <v>7</v>
      </c>
      <c r="C226" t="s">
        <v>38</v>
      </c>
      <c r="D226" t="s">
        <v>18</v>
      </c>
      <c r="E226" s="2">
        <v>1778</v>
      </c>
      <c r="F226" s="3">
        <v>270</v>
      </c>
    </row>
    <row r="227" spans="2:6" x14ac:dyDescent="0.35">
      <c r="B227" t="s">
        <v>8</v>
      </c>
      <c r="C227" t="s">
        <v>37</v>
      </c>
      <c r="D227" t="s">
        <v>19</v>
      </c>
      <c r="E227" s="2">
        <v>1771</v>
      </c>
      <c r="F227" s="3">
        <v>204</v>
      </c>
    </row>
    <row r="228" spans="2:6" x14ac:dyDescent="0.35">
      <c r="B228" t="s">
        <v>8</v>
      </c>
      <c r="C228" t="s">
        <v>38</v>
      </c>
      <c r="D228" t="s">
        <v>23</v>
      </c>
      <c r="E228" s="2">
        <v>1701</v>
      </c>
      <c r="F228" s="3">
        <v>234</v>
      </c>
    </row>
    <row r="229" spans="2:6" x14ac:dyDescent="0.35">
      <c r="B229" t="s">
        <v>5</v>
      </c>
      <c r="C229" t="s">
        <v>34</v>
      </c>
      <c r="D229" t="s">
        <v>33</v>
      </c>
      <c r="E229" s="2">
        <v>1652</v>
      </c>
      <c r="F229" s="3">
        <v>93</v>
      </c>
    </row>
    <row r="230" spans="2:6" x14ac:dyDescent="0.35">
      <c r="B230" t="s">
        <v>3</v>
      </c>
      <c r="C230" t="s">
        <v>39</v>
      </c>
      <c r="D230" t="s">
        <v>28</v>
      </c>
      <c r="E230" s="2">
        <v>1652</v>
      </c>
      <c r="F230" s="3">
        <v>102</v>
      </c>
    </row>
    <row r="231" spans="2:6" x14ac:dyDescent="0.35">
      <c r="B231" t="s">
        <v>6</v>
      </c>
      <c r="C231" t="s">
        <v>39</v>
      </c>
      <c r="D231" t="s">
        <v>30</v>
      </c>
      <c r="E231" s="2">
        <v>1638</v>
      </c>
      <c r="F231" s="3">
        <v>63</v>
      </c>
    </row>
    <row r="232" spans="2:6" x14ac:dyDescent="0.35">
      <c r="B232" t="s">
        <v>40</v>
      </c>
      <c r="C232" t="s">
        <v>35</v>
      </c>
      <c r="D232" t="s">
        <v>24</v>
      </c>
      <c r="E232" s="2">
        <v>1638</v>
      </c>
      <c r="F232" s="3">
        <v>48</v>
      </c>
    </row>
    <row r="233" spans="2:6" x14ac:dyDescent="0.35">
      <c r="B233" t="s">
        <v>40</v>
      </c>
      <c r="C233" t="s">
        <v>37</v>
      </c>
      <c r="D233" t="s">
        <v>30</v>
      </c>
      <c r="E233" s="2">
        <v>1624</v>
      </c>
      <c r="F233" s="3">
        <v>114</v>
      </c>
    </row>
    <row r="234" spans="2:6" x14ac:dyDescent="0.35">
      <c r="B234" t="s">
        <v>40</v>
      </c>
      <c r="C234" t="s">
        <v>35</v>
      </c>
      <c r="D234" t="s">
        <v>29</v>
      </c>
      <c r="E234" s="2">
        <v>1617</v>
      </c>
      <c r="F234" s="3">
        <v>126</v>
      </c>
    </row>
    <row r="235" spans="2:6" x14ac:dyDescent="0.35">
      <c r="B235" t="s">
        <v>2</v>
      </c>
      <c r="C235" t="s">
        <v>35</v>
      </c>
      <c r="D235" t="s">
        <v>17</v>
      </c>
      <c r="E235" s="2">
        <v>1589</v>
      </c>
      <c r="F235" s="3">
        <v>303</v>
      </c>
    </row>
    <row r="236" spans="2:6" x14ac:dyDescent="0.35">
      <c r="B236" t="s">
        <v>7</v>
      </c>
      <c r="C236" t="s">
        <v>34</v>
      </c>
      <c r="D236" t="s">
        <v>25</v>
      </c>
      <c r="E236" s="2">
        <v>1568</v>
      </c>
      <c r="F236" s="3">
        <v>96</v>
      </c>
    </row>
    <row r="237" spans="2:6" x14ac:dyDescent="0.35">
      <c r="B237" t="s">
        <v>2</v>
      </c>
      <c r="C237" t="s">
        <v>39</v>
      </c>
      <c r="D237" t="s">
        <v>22</v>
      </c>
      <c r="E237" s="2">
        <v>1568</v>
      </c>
      <c r="F237" s="3">
        <v>141</v>
      </c>
    </row>
    <row r="238" spans="2:6" x14ac:dyDescent="0.35">
      <c r="B238" t="s">
        <v>8</v>
      </c>
      <c r="C238" t="s">
        <v>39</v>
      </c>
      <c r="D238" t="s">
        <v>26</v>
      </c>
      <c r="E238" s="2">
        <v>1561</v>
      </c>
      <c r="F238" s="3">
        <v>27</v>
      </c>
    </row>
    <row r="239" spans="2:6" x14ac:dyDescent="0.35">
      <c r="B239" t="s">
        <v>41</v>
      </c>
      <c r="C239" t="s">
        <v>37</v>
      </c>
      <c r="D239" t="s">
        <v>30</v>
      </c>
      <c r="E239" s="2">
        <v>1526</v>
      </c>
      <c r="F239" s="3">
        <v>240</v>
      </c>
    </row>
    <row r="240" spans="2:6" x14ac:dyDescent="0.35">
      <c r="B240" t="s">
        <v>5</v>
      </c>
      <c r="C240" t="s">
        <v>36</v>
      </c>
      <c r="D240" t="s">
        <v>30</v>
      </c>
      <c r="E240" s="2">
        <v>1526</v>
      </c>
      <c r="F240" s="3">
        <v>105</v>
      </c>
    </row>
    <row r="241" spans="2:6" x14ac:dyDescent="0.35">
      <c r="B241" t="s">
        <v>6</v>
      </c>
      <c r="C241" t="s">
        <v>37</v>
      </c>
      <c r="D241" t="s">
        <v>18</v>
      </c>
      <c r="E241" s="2">
        <v>1505</v>
      </c>
      <c r="F241" s="3">
        <v>102</v>
      </c>
    </row>
    <row r="242" spans="2:6" x14ac:dyDescent="0.35">
      <c r="B242" t="s">
        <v>41</v>
      </c>
      <c r="C242" t="s">
        <v>34</v>
      </c>
      <c r="D242" t="s">
        <v>17</v>
      </c>
      <c r="E242" s="2">
        <v>1463</v>
      </c>
      <c r="F242" s="3">
        <v>39</v>
      </c>
    </row>
    <row r="243" spans="2:6" x14ac:dyDescent="0.35">
      <c r="B243" t="s">
        <v>6</v>
      </c>
      <c r="C243" t="s">
        <v>34</v>
      </c>
      <c r="D243" t="s">
        <v>15</v>
      </c>
      <c r="E243" s="2">
        <v>1442</v>
      </c>
      <c r="F243" s="3">
        <v>15</v>
      </c>
    </row>
    <row r="244" spans="2:6" x14ac:dyDescent="0.35">
      <c r="B244" t="s">
        <v>10</v>
      </c>
      <c r="C244" t="s">
        <v>34</v>
      </c>
      <c r="D244" t="s">
        <v>25</v>
      </c>
      <c r="E244" s="2">
        <v>1428</v>
      </c>
      <c r="F244" s="3">
        <v>93</v>
      </c>
    </row>
    <row r="245" spans="2:6" x14ac:dyDescent="0.35">
      <c r="B245" t="s">
        <v>10</v>
      </c>
      <c r="C245" t="s">
        <v>36</v>
      </c>
      <c r="D245" t="s">
        <v>27</v>
      </c>
      <c r="E245" s="2">
        <v>1407</v>
      </c>
      <c r="F245" s="3">
        <v>72</v>
      </c>
    </row>
    <row r="246" spans="2:6" x14ac:dyDescent="0.35">
      <c r="B246" t="s">
        <v>6</v>
      </c>
      <c r="C246" t="s">
        <v>36</v>
      </c>
      <c r="D246" t="s">
        <v>29</v>
      </c>
      <c r="E246" s="2">
        <v>1400</v>
      </c>
      <c r="F246" s="3">
        <v>135</v>
      </c>
    </row>
    <row r="247" spans="2:6" x14ac:dyDescent="0.35">
      <c r="B247" t="s">
        <v>6</v>
      </c>
      <c r="C247" t="s">
        <v>35</v>
      </c>
      <c r="D247" t="s">
        <v>4</v>
      </c>
      <c r="E247" s="2">
        <v>1302</v>
      </c>
      <c r="F247" s="3">
        <v>402</v>
      </c>
    </row>
    <row r="248" spans="2:6" x14ac:dyDescent="0.35">
      <c r="B248" t="s">
        <v>7</v>
      </c>
      <c r="C248" t="s">
        <v>38</v>
      </c>
      <c r="D248" t="s">
        <v>14</v>
      </c>
      <c r="E248" s="2">
        <v>1281</v>
      </c>
      <c r="F248" s="3">
        <v>75</v>
      </c>
    </row>
    <row r="249" spans="2:6" x14ac:dyDescent="0.35">
      <c r="B249" t="s">
        <v>3</v>
      </c>
      <c r="C249" t="s">
        <v>36</v>
      </c>
      <c r="D249" t="s">
        <v>19</v>
      </c>
      <c r="E249" s="2">
        <v>1281</v>
      </c>
      <c r="F249" s="3">
        <v>18</v>
      </c>
    </row>
    <row r="250" spans="2:6" x14ac:dyDescent="0.35">
      <c r="B250" t="s">
        <v>41</v>
      </c>
      <c r="C250" t="s">
        <v>34</v>
      </c>
      <c r="D250" t="s">
        <v>16</v>
      </c>
      <c r="E250" s="2">
        <v>1274</v>
      </c>
      <c r="F250" s="3">
        <v>225</v>
      </c>
    </row>
    <row r="251" spans="2:6" x14ac:dyDescent="0.35">
      <c r="B251" t="s">
        <v>6</v>
      </c>
      <c r="C251" t="s">
        <v>38</v>
      </c>
      <c r="D251" t="s">
        <v>27</v>
      </c>
      <c r="E251" s="2">
        <v>1134</v>
      </c>
      <c r="F251" s="3">
        <v>282</v>
      </c>
    </row>
    <row r="252" spans="2:6" x14ac:dyDescent="0.35">
      <c r="B252" t="s">
        <v>9</v>
      </c>
      <c r="C252" t="s">
        <v>37</v>
      </c>
      <c r="D252" t="s">
        <v>29</v>
      </c>
      <c r="E252" s="2">
        <v>1085</v>
      </c>
      <c r="F252" s="3">
        <v>273</v>
      </c>
    </row>
    <row r="253" spans="2:6" x14ac:dyDescent="0.35">
      <c r="B253" t="s">
        <v>6</v>
      </c>
      <c r="C253" t="s">
        <v>35</v>
      </c>
      <c r="D253" t="s">
        <v>20</v>
      </c>
      <c r="E253" s="2">
        <v>1071</v>
      </c>
      <c r="F253" s="3">
        <v>270</v>
      </c>
    </row>
    <row r="254" spans="2:6" x14ac:dyDescent="0.35">
      <c r="B254" t="s">
        <v>2</v>
      </c>
      <c r="C254" t="s">
        <v>37</v>
      </c>
      <c r="D254" t="s">
        <v>14</v>
      </c>
      <c r="E254" s="2">
        <v>1057</v>
      </c>
      <c r="F254" s="3">
        <v>54</v>
      </c>
    </row>
    <row r="255" spans="2:6" x14ac:dyDescent="0.35">
      <c r="B255" t="s">
        <v>3</v>
      </c>
      <c r="C255" t="s">
        <v>36</v>
      </c>
      <c r="D255" t="s">
        <v>28</v>
      </c>
      <c r="E255" s="2">
        <v>973</v>
      </c>
      <c r="F255" s="3">
        <v>162</v>
      </c>
    </row>
    <row r="256" spans="2:6" x14ac:dyDescent="0.35">
      <c r="B256" t="s">
        <v>7</v>
      </c>
      <c r="C256" t="s">
        <v>39</v>
      </c>
      <c r="D256" t="s">
        <v>27</v>
      </c>
      <c r="E256" s="2">
        <v>966</v>
      </c>
      <c r="F256" s="3">
        <v>198</v>
      </c>
    </row>
    <row r="257" spans="2:6" x14ac:dyDescent="0.35">
      <c r="B257" t="s">
        <v>9</v>
      </c>
      <c r="C257" t="s">
        <v>35</v>
      </c>
      <c r="D257" t="s">
        <v>4</v>
      </c>
      <c r="E257" s="2">
        <v>959</v>
      </c>
      <c r="F257" s="3">
        <v>147</v>
      </c>
    </row>
    <row r="258" spans="2:6" x14ac:dyDescent="0.35">
      <c r="B258" t="s">
        <v>6</v>
      </c>
      <c r="C258" t="s">
        <v>38</v>
      </c>
      <c r="D258" t="s">
        <v>33</v>
      </c>
      <c r="E258" s="2">
        <v>959</v>
      </c>
      <c r="F258" s="3">
        <v>135</v>
      </c>
    </row>
    <row r="259" spans="2:6" x14ac:dyDescent="0.35">
      <c r="B259" t="s">
        <v>10</v>
      </c>
      <c r="C259" t="s">
        <v>36</v>
      </c>
      <c r="D259" t="s">
        <v>13</v>
      </c>
      <c r="E259" s="2">
        <v>945</v>
      </c>
      <c r="F259" s="3">
        <v>75</v>
      </c>
    </row>
    <row r="260" spans="2:6" x14ac:dyDescent="0.35">
      <c r="B260" t="s">
        <v>6</v>
      </c>
      <c r="C260" t="s">
        <v>38</v>
      </c>
      <c r="D260" t="s">
        <v>16</v>
      </c>
      <c r="E260" s="2">
        <v>938</v>
      </c>
      <c r="F260" s="3">
        <v>6</v>
      </c>
    </row>
    <row r="261" spans="2:6" x14ac:dyDescent="0.35">
      <c r="B261" t="s">
        <v>9</v>
      </c>
      <c r="C261" t="s">
        <v>34</v>
      </c>
      <c r="D261" t="s">
        <v>16</v>
      </c>
      <c r="E261" s="2">
        <v>938</v>
      </c>
      <c r="F261" s="3">
        <v>189</v>
      </c>
    </row>
    <row r="262" spans="2:6" x14ac:dyDescent="0.35">
      <c r="B262" t="s">
        <v>3</v>
      </c>
      <c r="C262" t="s">
        <v>37</v>
      </c>
      <c r="D262" t="s">
        <v>4</v>
      </c>
      <c r="E262" s="2">
        <v>938</v>
      </c>
      <c r="F262" s="3">
        <v>366</v>
      </c>
    </row>
    <row r="263" spans="2:6" x14ac:dyDescent="0.35">
      <c r="B263" t="s">
        <v>5</v>
      </c>
      <c r="C263" t="s">
        <v>34</v>
      </c>
      <c r="D263" t="s">
        <v>19</v>
      </c>
      <c r="E263" s="2">
        <v>861</v>
      </c>
      <c r="F263" s="3">
        <v>195</v>
      </c>
    </row>
    <row r="264" spans="2:6" x14ac:dyDescent="0.35">
      <c r="B264" t="s">
        <v>41</v>
      </c>
      <c r="C264" t="s">
        <v>36</v>
      </c>
      <c r="D264" t="s">
        <v>28</v>
      </c>
      <c r="E264" s="2">
        <v>854</v>
      </c>
      <c r="F264" s="3">
        <v>309</v>
      </c>
    </row>
    <row r="265" spans="2:6" x14ac:dyDescent="0.35">
      <c r="B265" t="s">
        <v>41</v>
      </c>
      <c r="C265" t="s">
        <v>35</v>
      </c>
      <c r="D265" t="s">
        <v>27</v>
      </c>
      <c r="E265" s="2">
        <v>847</v>
      </c>
      <c r="F265" s="3">
        <v>129</v>
      </c>
    </row>
    <row r="266" spans="2:6" x14ac:dyDescent="0.35">
      <c r="B266" t="s">
        <v>8</v>
      </c>
      <c r="C266" t="s">
        <v>38</v>
      </c>
      <c r="D266" t="s">
        <v>13</v>
      </c>
      <c r="E266" s="2">
        <v>819</v>
      </c>
      <c r="F266" s="3">
        <v>510</v>
      </c>
    </row>
    <row r="267" spans="2:6" x14ac:dyDescent="0.35">
      <c r="B267" t="s">
        <v>3</v>
      </c>
      <c r="C267" t="s">
        <v>35</v>
      </c>
      <c r="D267" t="s">
        <v>33</v>
      </c>
      <c r="E267" s="2">
        <v>819</v>
      </c>
      <c r="F267" s="3">
        <v>306</v>
      </c>
    </row>
    <row r="268" spans="2:6" x14ac:dyDescent="0.35">
      <c r="B268" t="s">
        <v>2</v>
      </c>
      <c r="C268" t="s">
        <v>36</v>
      </c>
      <c r="D268" t="s">
        <v>27</v>
      </c>
      <c r="E268" s="2">
        <v>798</v>
      </c>
      <c r="F268" s="3">
        <v>519</v>
      </c>
    </row>
    <row r="269" spans="2:6" x14ac:dyDescent="0.35">
      <c r="B269" t="s">
        <v>41</v>
      </c>
      <c r="C269" t="s">
        <v>37</v>
      </c>
      <c r="D269" t="s">
        <v>15</v>
      </c>
      <c r="E269" s="2">
        <v>714</v>
      </c>
      <c r="F269" s="3">
        <v>231</v>
      </c>
    </row>
    <row r="270" spans="2:6" x14ac:dyDescent="0.35">
      <c r="B270" t="s">
        <v>9</v>
      </c>
      <c r="C270" t="s">
        <v>34</v>
      </c>
      <c r="D270" t="s">
        <v>17</v>
      </c>
      <c r="E270" s="2">
        <v>707</v>
      </c>
      <c r="F270" s="3">
        <v>174</v>
      </c>
    </row>
    <row r="271" spans="2:6" x14ac:dyDescent="0.35">
      <c r="B271" t="s">
        <v>10</v>
      </c>
      <c r="C271" t="s">
        <v>34</v>
      </c>
      <c r="D271" t="s">
        <v>17</v>
      </c>
      <c r="E271" s="2">
        <v>700</v>
      </c>
      <c r="F271" s="3">
        <v>87</v>
      </c>
    </row>
    <row r="272" spans="2:6" x14ac:dyDescent="0.35">
      <c r="B272" t="s">
        <v>2</v>
      </c>
      <c r="C272" t="s">
        <v>39</v>
      </c>
      <c r="D272" t="s">
        <v>23</v>
      </c>
      <c r="E272" s="2">
        <v>630</v>
      </c>
      <c r="F272" s="3">
        <v>36</v>
      </c>
    </row>
    <row r="273" spans="2:6" x14ac:dyDescent="0.35">
      <c r="B273" t="s">
        <v>40</v>
      </c>
      <c r="C273" t="s">
        <v>38</v>
      </c>
      <c r="D273" t="s">
        <v>24</v>
      </c>
      <c r="E273" s="2">
        <v>623</v>
      </c>
      <c r="F273" s="3">
        <v>51</v>
      </c>
    </row>
    <row r="274" spans="2:6" x14ac:dyDescent="0.35">
      <c r="B274" t="s">
        <v>40</v>
      </c>
      <c r="C274" t="s">
        <v>38</v>
      </c>
      <c r="D274" t="s">
        <v>26</v>
      </c>
      <c r="E274" s="2">
        <v>609</v>
      </c>
      <c r="F274" s="3">
        <v>87</v>
      </c>
    </row>
    <row r="275" spans="2:6" x14ac:dyDescent="0.35">
      <c r="B275" t="s">
        <v>41</v>
      </c>
      <c r="C275" t="s">
        <v>35</v>
      </c>
      <c r="D275" t="s">
        <v>19</v>
      </c>
      <c r="E275" s="2">
        <v>609</v>
      </c>
      <c r="F275" s="3">
        <v>99</v>
      </c>
    </row>
    <row r="276" spans="2:6" x14ac:dyDescent="0.35">
      <c r="B276" t="s">
        <v>10</v>
      </c>
      <c r="C276" t="s">
        <v>35</v>
      </c>
      <c r="D276" t="s">
        <v>21</v>
      </c>
      <c r="E276" s="2">
        <v>567</v>
      </c>
      <c r="F276" s="3">
        <v>228</v>
      </c>
    </row>
    <row r="277" spans="2:6" x14ac:dyDescent="0.35">
      <c r="B277" t="s">
        <v>6</v>
      </c>
      <c r="C277" t="s">
        <v>37</v>
      </c>
      <c r="D277" t="s">
        <v>30</v>
      </c>
      <c r="E277" s="2">
        <v>560</v>
      </c>
      <c r="F277" s="3">
        <v>81</v>
      </c>
    </row>
    <row r="278" spans="2:6" x14ac:dyDescent="0.35">
      <c r="B278" t="s">
        <v>2</v>
      </c>
      <c r="C278" t="s">
        <v>35</v>
      </c>
      <c r="D278" t="s">
        <v>19</v>
      </c>
      <c r="E278" s="2">
        <v>553</v>
      </c>
      <c r="F278" s="3">
        <v>15</v>
      </c>
    </row>
    <row r="279" spans="2:6" x14ac:dyDescent="0.35">
      <c r="B279" t="s">
        <v>6</v>
      </c>
      <c r="C279" t="s">
        <v>34</v>
      </c>
      <c r="D279" t="s">
        <v>4</v>
      </c>
      <c r="E279" s="2">
        <v>525</v>
      </c>
      <c r="F279" s="3">
        <v>48</v>
      </c>
    </row>
    <row r="280" spans="2:6" x14ac:dyDescent="0.35">
      <c r="B280" t="s">
        <v>5</v>
      </c>
      <c r="C280" t="s">
        <v>37</v>
      </c>
      <c r="D280" t="s">
        <v>22</v>
      </c>
      <c r="E280" s="2">
        <v>518</v>
      </c>
      <c r="F280" s="3">
        <v>75</v>
      </c>
    </row>
    <row r="281" spans="2:6" x14ac:dyDescent="0.35">
      <c r="B281" t="s">
        <v>6</v>
      </c>
      <c r="C281" t="s">
        <v>36</v>
      </c>
      <c r="D281" t="s">
        <v>21</v>
      </c>
      <c r="E281" s="2">
        <v>497</v>
      </c>
      <c r="F281" s="3">
        <v>63</v>
      </c>
    </row>
    <row r="282" spans="2:6" x14ac:dyDescent="0.35">
      <c r="B282" t="s">
        <v>5</v>
      </c>
      <c r="C282" t="s">
        <v>35</v>
      </c>
      <c r="D282" t="s">
        <v>22</v>
      </c>
      <c r="E282" s="2">
        <v>490</v>
      </c>
      <c r="F282" s="3">
        <v>84</v>
      </c>
    </row>
    <row r="283" spans="2:6" x14ac:dyDescent="0.35">
      <c r="B283" t="s">
        <v>6</v>
      </c>
      <c r="C283" t="s">
        <v>38</v>
      </c>
      <c r="D283" t="s">
        <v>25</v>
      </c>
      <c r="E283" s="2">
        <v>469</v>
      </c>
      <c r="F283" s="3">
        <v>75</v>
      </c>
    </row>
    <row r="284" spans="2:6" x14ac:dyDescent="0.35">
      <c r="B284" t="s">
        <v>8</v>
      </c>
      <c r="C284" t="s">
        <v>37</v>
      </c>
      <c r="D284" t="s">
        <v>21</v>
      </c>
      <c r="E284" s="2">
        <v>434</v>
      </c>
      <c r="F284" s="3">
        <v>87</v>
      </c>
    </row>
    <row r="285" spans="2:6" x14ac:dyDescent="0.35">
      <c r="B285" t="s">
        <v>5</v>
      </c>
      <c r="C285" t="s">
        <v>39</v>
      </c>
      <c r="D285" t="s">
        <v>18</v>
      </c>
      <c r="E285" s="2">
        <v>385</v>
      </c>
      <c r="F285" s="3">
        <v>249</v>
      </c>
    </row>
    <row r="286" spans="2:6" x14ac:dyDescent="0.35">
      <c r="B286" t="s">
        <v>8</v>
      </c>
      <c r="C286" t="s">
        <v>35</v>
      </c>
      <c r="D286" t="s">
        <v>33</v>
      </c>
      <c r="E286" s="2">
        <v>357</v>
      </c>
      <c r="F286" s="3">
        <v>126</v>
      </c>
    </row>
    <row r="287" spans="2:6" x14ac:dyDescent="0.35">
      <c r="B287" t="s">
        <v>41</v>
      </c>
      <c r="C287" t="s">
        <v>34</v>
      </c>
      <c r="D287" t="s">
        <v>22</v>
      </c>
      <c r="E287" s="2">
        <v>336</v>
      </c>
      <c r="F287" s="3">
        <v>144</v>
      </c>
    </row>
    <row r="288" spans="2:6" x14ac:dyDescent="0.35">
      <c r="B288" t="s">
        <v>7</v>
      </c>
      <c r="C288" t="s">
        <v>36</v>
      </c>
      <c r="D288" t="s">
        <v>32</v>
      </c>
      <c r="E288" s="2">
        <v>280</v>
      </c>
      <c r="F288" s="3">
        <v>87</v>
      </c>
    </row>
    <row r="289" spans="2:6" x14ac:dyDescent="0.35">
      <c r="B289" t="s">
        <v>9</v>
      </c>
      <c r="C289" t="s">
        <v>37</v>
      </c>
      <c r="D289" t="s">
        <v>4</v>
      </c>
      <c r="E289" s="2">
        <v>259</v>
      </c>
      <c r="F289" s="3">
        <v>207</v>
      </c>
    </row>
    <row r="290" spans="2:6" x14ac:dyDescent="0.35">
      <c r="B290" t="s">
        <v>2</v>
      </c>
      <c r="C290" t="s">
        <v>34</v>
      </c>
      <c r="D290" t="s">
        <v>13</v>
      </c>
      <c r="E290" s="2">
        <v>252</v>
      </c>
      <c r="F290" s="3">
        <v>54</v>
      </c>
    </row>
    <row r="291" spans="2:6" x14ac:dyDescent="0.35">
      <c r="B291" t="s">
        <v>10</v>
      </c>
      <c r="C291" t="s">
        <v>37</v>
      </c>
      <c r="D291" t="s">
        <v>21</v>
      </c>
      <c r="E291" s="2">
        <v>245</v>
      </c>
      <c r="F291" s="3">
        <v>288</v>
      </c>
    </row>
    <row r="292" spans="2:6" x14ac:dyDescent="0.35">
      <c r="B292" t="s">
        <v>2</v>
      </c>
      <c r="C292" t="s">
        <v>37</v>
      </c>
      <c r="D292" t="s">
        <v>19</v>
      </c>
      <c r="E292" s="2">
        <v>238</v>
      </c>
      <c r="F292" s="3">
        <v>18</v>
      </c>
    </row>
    <row r="293" spans="2:6" x14ac:dyDescent="0.35">
      <c r="B293" t="s">
        <v>40</v>
      </c>
      <c r="C293" t="s">
        <v>36</v>
      </c>
      <c r="D293" t="s">
        <v>4</v>
      </c>
      <c r="E293" s="2">
        <v>217</v>
      </c>
      <c r="F293" s="3">
        <v>36</v>
      </c>
    </row>
    <row r="294" spans="2:6" x14ac:dyDescent="0.35">
      <c r="B294" t="s">
        <v>2</v>
      </c>
      <c r="C294" t="s">
        <v>36</v>
      </c>
      <c r="D294" t="s">
        <v>17</v>
      </c>
      <c r="E294" s="2">
        <v>189</v>
      </c>
      <c r="F294" s="3">
        <v>48</v>
      </c>
    </row>
    <row r="295" spans="2:6" x14ac:dyDescent="0.35">
      <c r="B295" t="s">
        <v>5</v>
      </c>
      <c r="C295" t="s">
        <v>37</v>
      </c>
      <c r="D295" t="s">
        <v>31</v>
      </c>
      <c r="E295" s="2">
        <v>182</v>
      </c>
      <c r="F295" s="3">
        <v>48</v>
      </c>
    </row>
    <row r="296" spans="2:6" x14ac:dyDescent="0.35">
      <c r="B296" t="s">
        <v>8</v>
      </c>
      <c r="C296" t="s">
        <v>38</v>
      </c>
      <c r="D296" t="s">
        <v>22</v>
      </c>
      <c r="E296" s="2">
        <v>168</v>
      </c>
      <c r="F296" s="3">
        <v>84</v>
      </c>
    </row>
    <row r="297" spans="2:6" x14ac:dyDescent="0.35">
      <c r="B297" t="s">
        <v>41</v>
      </c>
      <c r="C297" t="s">
        <v>38</v>
      </c>
      <c r="D297" t="s">
        <v>25</v>
      </c>
      <c r="E297" s="2">
        <v>154</v>
      </c>
      <c r="F297" s="3">
        <v>21</v>
      </c>
    </row>
    <row r="298" spans="2:6" x14ac:dyDescent="0.35">
      <c r="B298" t="s">
        <v>9</v>
      </c>
      <c r="C298" t="s">
        <v>35</v>
      </c>
      <c r="D298" t="s">
        <v>26</v>
      </c>
      <c r="E298" s="2">
        <v>98</v>
      </c>
      <c r="F298" s="3">
        <v>159</v>
      </c>
    </row>
    <row r="299" spans="2:6" x14ac:dyDescent="0.35">
      <c r="B299" t="s">
        <v>41</v>
      </c>
      <c r="C299" t="s">
        <v>36</v>
      </c>
      <c r="D299" t="s">
        <v>26</v>
      </c>
      <c r="E299" s="2">
        <v>98</v>
      </c>
      <c r="F299" s="3">
        <v>204</v>
      </c>
    </row>
    <row r="300" spans="2:6" x14ac:dyDescent="0.35">
      <c r="B300" t="s">
        <v>10</v>
      </c>
      <c r="C300" t="s">
        <v>38</v>
      </c>
      <c r="D300" t="s">
        <v>13</v>
      </c>
      <c r="E300" s="2">
        <v>63</v>
      </c>
      <c r="F300" s="3">
        <v>123</v>
      </c>
    </row>
    <row r="301" spans="2:6" x14ac:dyDescent="0.35">
      <c r="B301" t="s">
        <v>2</v>
      </c>
      <c r="C301" t="s">
        <v>38</v>
      </c>
      <c r="D301" t="s">
        <v>13</v>
      </c>
      <c r="E301" s="2">
        <v>56</v>
      </c>
      <c r="F301" s="3">
        <v>51</v>
      </c>
    </row>
    <row r="302" spans="2:6" x14ac:dyDescent="0.35">
      <c r="B302" t="s">
        <v>8</v>
      </c>
      <c r="C302" t="s">
        <v>37</v>
      </c>
      <c r="D302" t="s">
        <v>30</v>
      </c>
      <c r="E302" s="2">
        <v>42</v>
      </c>
      <c r="F302" s="3">
        <v>150</v>
      </c>
    </row>
    <row r="303" spans="2:6" x14ac:dyDescent="0.35">
      <c r="B303" t="s">
        <v>3</v>
      </c>
      <c r="C303" t="s">
        <v>39</v>
      </c>
      <c r="D303" t="s">
        <v>16</v>
      </c>
      <c r="E303" s="2">
        <v>21</v>
      </c>
      <c r="F303" s="3">
        <v>168</v>
      </c>
    </row>
    <row r="304" spans="2:6" x14ac:dyDescent="0.35">
      <c r="B304" t="s">
        <v>40</v>
      </c>
      <c r="C304" t="s">
        <v>39</v>
      </c>
      <c r="D304" t="s">
        <v>29</v>
      </c>
      <c r="E304" s="2">
        <v>0</v>
      </c>
      <c r="F304" s="3">
        <v>135</v>
      </c>
    </row>
  </sheetData>
  <conditionalFormatting sqref="E5:E304">
    <cfRule type="colorScale" priority="3">
      <colorScale>
        <cfvo type="min"/>
        <cfvo type="percentile" val="50"/>
        <cfvo type="max"/>
        <color rgb="FFF8696B"/>
        <color rgb="FFFFEB84"/>
        <color rgb="FF63BE7B"/>
      </colorScale>
    </cfRule>
  </conditionalFormatting>
  <conditionalFormatting sqref="F4:F304">
    <cfRule type="dataBar" priority="1">
      <dataBar>
        <cfvo type="min"/>
        <cfvo type="max"/>
        <color rgb="FFFF555A"/>
      </dataBar>
      <extLst>
        <ext xmlns:x14="http://schemas.microsoft.com/office/spreadsheetml/2009/9/main" uri="{B025F937-C7B1-47D3-B67F-A62EFF666E3E}">
          <x14:id>{05222EF3-BA7C-4D50-9B3C-20694F0F9355}</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5222EF3-BA7C-4D50-9B3C-20694F0F9355}">
            <x14:dataBar minLength="0" maxLength="100" border="1" negativeBarBorderColorSameAsPositive="0">
              <x14:cfvo type="autoMin"/>
              <x14:cfvo type="autoMax"/>
              <x14:borderColor rgb="FFFF555A"/>
              <x14:negativeFillColor rgb="FFFF0000"/>
              <x14:negativeBorderColor rgb="FFFF0000"/>
              <x14:axisColor rgb="FF000000"/>
            </x14:dataBar>
          </x14:cfRule>
          <xm:sqref>F4:F304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CC66-7E61-43B1-9AF3-7EA520A9A31B}">
  <sheetPr codeName="Sheet4"/>
  <dimension ref="A1:D9"/>
  <sheetViews>
    <sheetView zoomScale="130" zoomScaleNormal="130" workbookViewId="0">
      <selection activeCell="A2" sqref="A2"/>
    </sheetView>
  </sheetViews>
  <sheetFormatPr defaultRowHeight="14.5" x14ac:dyDescent="0.35"/>
  <cols>
    <col min="2" max="2" width="12.7265625" customWidth="1"/>
    <col min="3" max="3" width="10.36328125" bestFit="1" customWidth="1"/>
    <col min="4" max="4" width="9.7265625" customWidth="1"/>
    <col min="6" max="7" width="8.7265625" customWidth="1"/>
  </cols>
  <sheetData>
    <row r="1" spans="1:4" s="42" customFormat="1" ht="36" x14ac:dyDescent="0.8">
      <c r="A1" s="43">
        <v>3</v>
      </c>
      <c r="B1" s="44" t="s">
        <v>44</v>
      </c>
    </row>
    <row r="3" spans="1:4" x14ac:dyDescent="0.35">
      <c r="B3" s="10" t="s">
        <v>67</v>
      </c>
      <c r="C3" s="11" t="s">
        <v>1</v>
      </c>
      <c r="D3" s="11" t="s">
        <v>49</v>
      </c>
    </row>
    <row r="4" spans="1:4" x14ac:dyDescent="0.35">
      <c r="B4" s="12" t="str" cm="1">
        <f t="array" ref="B4:B9">_xlfn.UNIQUE(data[Geography])</f>
        <v>New Zealand</v>
      </c>
      <c r="C4" s="13">
        <f>SUMIFS(data[Amount],data[Geography],B4)</f>
        <v>218813</v>
      </c>
      <c r="D4" s="14">
        <f>SUMIFS(data[Units],data[Geography],B4)</f>
        <v>7431</v>
      </c>
    </row>
    <row r="5" spans="1:4" x14ac:dyDescent="0.35">
      <c r="B5" s="12" t="str">
        <v>USA</v>
      </c>
      <c r="C5" s="13">
        <f>SUMIFS(data[Amount],data[Geography],B5)</f>
        <v>189434</v>
      </c>
      <c r="D5" s="14">
        <f>SUMIFS(data[Units],data[Geography],B5)</f>
        <v>10158</v>
      </c>
    </row>
    <row r="6" spans="1:4" x14ac:dyDescent="0.35">
      <c r="B6" s="12" t="str">
        <v>Canada</v>
      </c>
      <c r="C6" s="13">
        <f>SUMIFS(data[Amount],data[Geography],B6)</f>
        <v>237944</v>
      </c>
      <c r="D6" s="14">
        <f>SUMIFS(data[Units],data[Geography],B6)</f>
        <v>7302</v>
      </c>
    </row>
    <row r="7" spans="1:4" x14ac:dyDescent="0.35">
      <c r="B7" s="12" t="str">
        <v>UK</v>
      </c>
      <c r="C7" s="13">
        <f>SUMIFS(data[Amount],data[Geography],B7)</f>
        <v>173530</v>
      </c>
      <c r="D7" s="14">
        <f>SUMIFS(data[Units],data[Geography],B7)</f>
        <v>5745</v>
      </c>
    </row>
    <row r="8" spans="1:4" x14ac:dyDescent="0.35">
      <c r="B8" s="12" t="str">
        <v>Australia</v>
      </c>
      <c r="C8" s="13">
        <f>SUMIFS(data[Amount],data[Geography],B8)</f>
        <v>168679</v>
      </c>
      <c r="D8" s="14">
        <f>SUMIFS(data[Units],data[Geography],B8)</f>
        <v>6264</v>
      </c>
    </row>
    <row r="9" spans="1:4" x14ac:dyDescent="0.35">
      <c r="B9" s="12" t="str">
        <v>India</v>
      </c>
      <c r="C9" s="13">
        <f>SUMIFS(data[Amount],data[Geography],B9)</f>
        <v>252469</v>
      </c>
      <c r="D9" s="14">
        <f>SUMIFS(data[Units],data[Geography],B9)</f>
        <v>8760</v>
      </c>
    </row>
  </sheetData>
  <autoFilter ref="B3:D3" xr:uid="{A5A9CC66-7E61-43B1-9AF3-7EA520A9A31B}"/>
  <sortState xmlns:xlrd2="http://schemas.microsoft.com/office/spreadsheetml/2017/richdata2" ref="C4:C9">
    <sortCondition ref="C3:C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147C-21CD-4C86-8EC4-34AEEE7BEA93}">
  <sheetPr codeName="Sheet5"/>
  <dimension ref="A1:D10"/>
  <sheetViews>
    <sheetView zoomScale="130" zoomScaleNormal="130" workbookViewId="0">
      <selection activeCell="A2" sqref="A2"/>
    </sheetView>
  </sheetViews>
  <sheetFormatPr defaultRowHeight="14.5" x14ac:dyDescent="0.35"/>
  <cols>
    <col min="2" max="2" width="12.36328125" bestFit="1" customWidth="1"/>
    <col min="3" max="3" width="14.36328125" bestFit="1" customWidth="1"/>
    <col min="4" max="5" width="11.7265625" bestFit="1" customWidth="1"/>
  </cols>
  <sheetData>
    <row r="1" spans="1:4" s="45" customFormat="1" ht="36" x14ac:dyDescent="0.8">
      <c r="A1" s="43">
        <v>4</v>
      </c>
      <c r="B1" s="44" t="s">
        <v>45</v>
      </c>
    </row>
    <row r="3" spans="1:4" x14ac:dyDescent="0.35">
      <c r="B3" s="18" t="s">
        <v>68</v>
      </c>
      <c r="C3" s="4" t="s">
        <v>70</v>
      </c>
      <c r="D3" s="4" t="s">
        <v>71</v>
      </c>
    </row>
    <row r="4" spans="1:4" x14ac:dyDescent="0.35">
      <c r="B4" s="17" t="s">
        <v>34</v>
      </c>
      <c r="C4">
        <v>252469</v>
      </c>
      <c r="D4">
        <v>8760</v>
      </c>
    </row>
    <row r="5" spans="1:4" x14ac:dyDescent="0.35">
      <c r="B5" s="17" t="s">
        <v>36</v>
      </c>
      <c r="C5">
        <v>237944</v>
      </c>
      <c r="D5">
        <v>7302</v>
      </c>
    </row>
    <row r="6" spans="1:4" x14ac:dyDescent="0.35">
      <c r="B6" s="17" t="s">
        <v>37</v>
      </c>
      <c r="C6">
        <v>218813</v>
      </c>
      <c r="D6">
        <v>7431</v>
      </c>
    </row>
    <row r="7" spans="1:4" x14ac:dyDescent="0.35">
      <c r="B7" s="17" t="s">
        <v>35</v>
      </c>
      <c r="C7">
        <v>189434</v>
      </c>
      <c r="D7">
        <v>10158</v>
      </c>
    </row>
    <row r="8" spans="1:4" x14ac:dyDescent="0.35">
      <c r="B8" s="17" t="s">
        <v>39</v>
      </c>
      <c r="C8">
        <v>173530</v>
      </c>
      <c r="D8">
        <v>5745</v>
      </c>
    </row>
    <row r="9" spans="1:4" x14ac:dyDescent="0.35">
      <c r="B9" s="17" t="s">
        <v>38</v>
      </c>
      <c r="C9">
        <v>168679</v>
      </c>
      <c r="D9">
        <v>6264</v>
      </c>
    </row>
    <row r="10" spans="1:4" x14ac:dyDescent="0.35">
      <c r="B10" s="19" t="s">
        <v>69</v>
      </c>
      <c r="C10" s="4">
        <v>1240869</v>
      </c>
      <c r="D10" s="4">
        <v>45660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76D25-609E-4326-9E3C-5B231D6F42B0}">
  <sheetPr codeName="Sheet6"/>
  <dimension ref="A1:E10"/>
  <sheetViews>
    <sheetView workbookViewId="0">
      <selection activeCell="A3" sqref="A3"/>
    </sheetView>
  </sheetViews>
  <sheetFormatPr defaultRowHeight="14.5" x14ac:dyDescent="0.35"/>
  <cols>
    <col min="2" max="2" width="18" bestFit="1" customWidth="1"/>
    <col min="3" max="3" width="14" bestFit="1" customWidth="1"/>
    <col min="4" max="4" width="11.453125" bestFit="1" customWidth="1"/>
    <col min="5" max="5" width="15.6328125" bestFit="1" customWidth="1"/>
  </cols>
  <sheetData>
    <row r="1" spans="1:5" s="45" customFormat="1" ht="41.5" customHeight="1" x14ac:dyDescent="0.8">
      <c r="A1" s="43">
        <v>5</v>
      </c>
      <c r="B1" s="44" t="s">
        <v>53</v>
      </c>
    </row>
    <row r="4" spans="1:5" x14ac:dyDescent="0.35">
      <c r="B4" s="16" t="s">
        <v>68</v>
      </c>
      <c r="C4" t="s">
        <v>70</v>
      </c>
      <c r="D4" t="s">
        <v>71</v>
      </c>
      <c r="E4" t="s">
        <v>72</v>
      </c>
    </row>
    <row r="5" spans="1:5" x14ac:dyDescent="0.35">
      <c r="B5" s="17" t="s">
        <v>15</v>
      </c>
      <c r="C5">
        <v>68971</v>
      </c>
      <c r="D5">
        <v>1533</v>
      </c>
      <c r="E5" s="21">
        <v>44.990867579908674</v>
      </c>
    </row>
    <row r="6" spans="1:5" x14ac:dyDescent="0.35">
      <c r="B6" s="17" t="s">
        <v>33</v>
      </c>
      <c r="C6">
        <v>69160</v>
      </c>
      <c r="D6">
        <v>1854</v>
      </c>
      <c r="E6" s="21">
        <v>37.303128371089535</v>
      </c>
    </row>
    <row r="7" spans="1:5" x14ac:dyDescent="0.35">
      <c r="B7" s="17" t="s">
        <v>24</v>
      </c>
      <c r="C7">
        <v>35378</v>
      </c>
      <c r="D7">
        <v>1044</v>
      </c>
      <c r="E7" s="21">
        <v>33.88697318007663</v>
      </c>
    </row>
    <row r="8" spans="1:5" x14ac:dyDescent="0.35">
      <c r="B8" s="17" t="s">
        <v>26</v>
      </c>
      <c r="C8">
        <v>70273</v>
      </c>
      <c r="D8">
        <v>2142</v>
      </c>
      <c r="E8" s="21">
        <v>32.807189542483663</v>
      </c>
    </row>
    <row r="9" spans="1:5" x14ac:dyDescent="0.35">
      <c r="B9" s="17" t="s">
        <v>22</v>
      </c>
      <c r="C9">
        <v>66283</v>
      </c>
      <c r="D9">
        <v>2052</v>
      </c>
      <c r="E9" s="21">
        <v>32.301656920077974</v>
      </c>
    </row>
    <row r="10" spans="1:5" x14ac:dyDescent="0.35">
      <c r="B10" s="17" t="s">
        <v>69</v>
      </c>
      <c r="C10">
        <v>310065</v>
      </c>
      <c r="D10">
        <v>8625</v>
      </c>
      <c r="E10" s="21">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6A90D-5D67-4524-9125-667155EF6983}">
  <sheetPr codeName="Sheet7"/>
  <dimension ref="A1:R303"/>
  <sheetViews>
    <sheetView zoomScaleNormal="100" workbookViewId="0">
      <selection activeCell="A2" sqref="A2"/>
    </sheetView>
  </sheetViews>
  <sheetFormatPr defaultRowHeight="14.5" x14ac:dyDescent="0.35"/>
  <sheetData>
    <row r="1" spans="1:18" s="45" customFormat="1" ht="36" x14ac:dyDescent="0.8">
      <c r="A1" s="43">
        <v>6</v>
      </c>
      <c r="B1" s="44" t="s">
        <v>54</v>
      </c>
    </row>
    <row r="3" spans="1:18" x14ac:dyDescent="0.35">
      <c r="N3" s="4" t="s">
        <v>11</v>
      </c>
      <c r="O3" s="4" t="s">
        <v>12</v>
      </c>
      <c r="P3" s="4" t="s">
        <v>0</v>
      </c>
      <c r="Q3" s="8" t="s">
        <v>1</v>
      </c>
      <c r="R3" s="8" t="s">
        <v>49</v>
      </c>
    </row>
    <row r="4" spans="1:18" x14ac:dyDescent="0.35">
      <c r="N4" t="s">
        <v>40</v>
      </c>
      <c r="O4" t="s">
        <v>37</v>
      </c>
      <c r="P4" t="s">
        <v>30</v>
      </c>
      <c r="Q4" s="2">
        <v>1624</v>
      </c>
      <c r="R4" s="3">
        <v>114</v>
      </c>
    </row>
    <row r="5" spans="1:18" x14ac:dyDescent="0.35">
      <c r="N5" t="s">
        <v>8</v>
      </c>
      <c r="O5" t="s">
        <v>35</v>
      </c>
      <c r="P5" t="s">
        <v>32</v>
      </c>
      <c r="Q5" s="2">
        <v>6706</v>
      </c>
      <c r="R5" s="3">
        <v>459</v>
      </c>
    </row>
    <row r="6" spans="1:18" x14ac:dyDescent="0.35">
      <c r="N6" t="s">
        <v>9</v>
      </c>
      <c r="O6" t="s">
        <v>35</v>
      </c>
      <c r="P6" t="s">
        <v>4</v>
      </c>
      <c r="Q6" s="2">
        <v>959</v>
      </c>
      <c r="R6" s="3">
        <v>147</v>
      </c>
    </row>
    <row r="7" spans="1:18" x14ac:dyDescent="0.35">
      <c r="N7" t="s">
        <v>41</v>
      </c>
      <c r="O7" t="s">
        <v>36</v>
      </c>
      <c r="P7" t="s">
        <v>18</v>
      </c>
      <c r="Q7" s="2">
        <v>9632</v>
      </c>
      <c r="R7" s="3">
        <v>288</v>
      </c>
    </row>
    <row r="8" spans="1:18" x14ac:dyDescent="0.35">
      <c r="N8" t="s">
        <v>6</v>
      </c>
      <c r="O8" t="s">
        <v>39</v>
      </c>
      <c r="P8" t="s">
        <v>25</v>
      </c>
      <c r="Q8" s="2">
        <v>2100</v>
      </c>
      <c r="R8" s="3">
        <v>414</v>
      </c>
    </row>
    <row r="9" spans="1:18" x14ac:dyDescent="0.35">
      <c r="N9" t="s">
        <v>40</v>
      </c>
      <c r="O9" t="s">
        <v>35</v>
      </c>
      <c r="P9" t="s">
        <v>33</v>
      </c>
      <c r="Q9" s="2">
        <v>8869</v>
      </c>
      <c r="R9" s="3">
        <v>432</v>
      </c>
    </row>
    <row r="10" spans="1:18" x14ac:dyDescent="0.35">
      <c r="N10" t="s">
        <v>6</v>
      </c>
      <c r="O10" t="s">
        <v>38</v>
      </c>
      <c r="P10" t="s">
        <v>31</v>
      </c>
      <c r="Q10" s="2">
        <v>2681</v>
      </c>
      <c r="R10" s="3">
        <v>54</v>
      </c>
    </row>
    <row r="11" spans="1:18" x14ac:dyDescent="0.35">
      <c r="N11" t="s">
        <v>8</v>
      </c>
      <c r="O11" t="s">
        <v>35</v>
      </c>
      <c r="P11" t="s">
        <v>22</v>
      </c>
      <c r="Q11" s="2">
        <v>5012</v>
      </c>
      <c r="R11" s="3">
        <v>210</v>
      </c>
    </row>
    <row r="12" spans="1:18" x14ac:dyDescent="0.35">
      <c r="N12" t="s">
        <v>7</v>
      </c>
      <c r="O12" t="s">
        <v>38</v>
      </c>
      <c r="P12" t="s">
        <v>14</v>
      </c>
      <c r="Q12" s="2">
        <v>1281</v>
      </c>
      <c r="R12" s="3">
        <v>75</v>
      </c>
    </row>
    <row r="13" spans="1:18" x14ac:dyDescent="0.35">
      <c r="N13" t="s">
        <v>5</v>
      </c>
      <c r="O13" t="s">
        <v>37</v>
      </c>
      <c r="P13" t="s">
        <v>14</v>
      </c>
      <c r="Q13" s="2">
        <v>4991</v>
      </c>
      <c r="R13" s="3">
        <v>12</v>
      </c>
    </row>
    <row r="14" spans="1:18" x14ac:dyDescent="0.35">
      <c r="N14" t="s">
        <v>2</v>
      </c>
      <c r="O14" t="s">
        <v>39</v>
      </c>
      <c r="P14" t="s">
        <v>25</v>
      </c>
      <c r="Q14" s="2">
        <v>1785</v>
      </c>
      <c r="R14" s="3">
        <v>462</v>
      </c>
    </row>
    <row r="15" spans="1:18" x14ac:dyDescent="0.35">
      <c r="N15" t="s">
        <v>3</v>
      </c>
      <c r="O15" t="s">
        <v>37</v>
      </c>
      <c r="P15" t="s">
        <v>17</v>
      </c>
      <c r="Q15" s="2">
        <v>3983</v>
      </c>
      <c r="R15" s="3">
        <v>144</v>
      </c>
    </row>
    <row r="16" spans="1:18" x14ac:dyDescent="0.35">
      <c r="N16" t="s">
        <v>9</v>
      </c>
      <c r="O16" t="s">
        <v>38</v>
      </c>
      <c r="P16" t="s">
        <v>16</v>
      </c>
      <c r="Q16" s="2">
        <v>2646</v>
      </c>
      <c r="R16" s="3">
        <v>120</v>
      </c>
    </row>
    <row r="17" spans="14:18" x14ac:dyDescent="0.35">
      <c r="N17" t="s">
        <v>2</v>
      </c>
      <c r="O17" t="s">
        <v>34</v>
      </c>
      <c r="P17" t="s">
        <v>13</v>
      </c>
      <c r="Q17" s="2">
        <v>252</v>
      </c>
      <c r="R17" s="3">
        <v>54</v>
      </c>
    </row>
    <row r="18" spans="14:18" x14ac:dyDescent="0.35">
      <c r="N18" t="s">
        <v>3</v>
      </c>
      <c r="O18" t="s">
        <v>35</v>
      </c>
      <c r="P18" t="s">
        <v>25</v>
      </c>
      <c r="Q18" s="2">
        <v>2464</v>
      </c>
      <c r="R18" s="3">
        <v>234</v>
      </c>
    </row>
    <row r="19" spans="14:18" x14ac:dyDescent="0.35">
      <c r="N19" t="s">
        <v>3</v>
      </c>
      <c r="O19" t="s">
        <v>35</v>
      </c>
      <c r="P19" t="s">
        <v>29</v>
      </c>
      <c r="Q19" s="2">
        <v>2114</v>
      </c>
      <c r="R19" s="3">
        <v>66</v>
      </c>
    </row>
    <row r="20" spans="14:18" x14ac:dyDescent="0.35">
      <c r="N20" t="s">
        <v>6</v>
      </c>
      <c r="O20" t="s">
        <v>37</v>
      </c>
      <c r="P20" t="s">
        <v>31</v>
      </c>
      <c r="Q20" s="2">
        <v>7693</v>
      </c>
      <c r="R20" s="3">
        <v>87</v>
      </c>
    </row>
    <row r="21" spans="14:18" x14ac:dyDescent="0.35">
      <c r="N21" t="s">
        <v>5</v>
      </c>
      <c r="O21" t="s">
        <v>34</v>
      </c>
      <c r="P21" t="s">
        <v>20</v>
      </c>
      <c r="Q21" s="2">
        <v>15610</v>
      </c>
      <c r="R21" s="3">
        <v>339</v>
      </c>
    </row>
    <row r="22" spans="14:18" x14ac:dyDescent="0.35">
      <c r="N22" t="s">
        <v>41</v>
      </c>
      <c r="O22" t="s">
        <v>34</v>
      </c>
      <c r="P22" t="s">
        <v>22</v>
      </c>
      <c r="Q22" s="2">
        <v>336</v>
      </c>
      <c r="R22" s="3">
        <v>144</v>
      </c>
    </row>
    <row r="23" spans="14:18" x14ac:dyDescent="0.35">
      <c r="N23" t="s">
        <v>2</v>
      </c>
      <c r="O23" t="s">
        <v>39</v>
      </c>
      <c r="P23" t="s">
        <v>20</v>
      </c>
      <c r="Q23" s="2">
        <v>9443</v>
      </c>
      <c r="R23" s="3">
        <v>162</v>
      </c>
    </row>
    <row r="24" spans="14:18" x14ac:dyDescent="0.35">
      <c r="N24" t="s">
        <v>9</v>
      </c>
      <c r="O24" t="s">
        <v>34</v>
      </c>
      <c r="P24" t="s">
        <v>23</v>
      </c>
      <c r="Q24" s="2">
        <v>8155</v>
      </c>
      <c r="R24" s="3">
        <v>90</v>
      </c>
    </row>
    <row r="25" spans="14:18" x14ac:dyDescent="0.35">
      <c r="N25" t="s">
        <v>8</v>
      </c>
      <c r="O25" t="s">
        <v>38</v>
      </c>
      <c r="P25" t="s">
        <v>23</v>
      </c>
      <c r="Q25" s="2">
        <v>1701</v>
      </c>
      <c r="R25" s="3">
        <v>234</v>
      </c>
    </row>
    <row r="26" spans="14:18" x14ac:dyDescent="0.35">
      <c r="N26" t="s">
        <v>10</v>
      </c>
      <c r="O26" t="s">
        <v>38</v>
      </c>
      <c r="P26" t="s">
        <v>22</v>
      </c>
      <c r="Q26" s="2">
        <v>2205</v>
      </c>
      <c r="R26" s="3">
        <v>141</v>
      </c>
    </row>
    <row r="27" spans="14:18" x14ac:dyDescent="0.35">
      <c r="N27" t="s">
        <v>8</v>
      </c>
      <c r="O27" t="s">
        <v>37</v>
      </c>
      <c r="P27" t="s">
        <v>19</v>
      </c>
      <c r="Q27" s="2">
        <v>1771</v>
      </c>
      <c r="R27" s="3">
        <v>204</v>
      </c>
    </row>
    <row r="28" spans="14:18" x14ac:dyDescent="0.35">
      <c r="N28" t="s">
        <v>41</v>
      </c>
      <c r="O28" t="s">
        <v>35</v>
      </c>
      <c r="P28" t="s">
        <v>15</v>
      </c>
      <c r="Q28" s="2">
        <v>2114</v>
      </c>
      <c r="R28" s="3">
        <v>186</v>
      </c>
    </row>
    <row r="29" spans="14:18" x14ac:dyDescent="0.35">
      <c r="N29" t="s">
        <v>41</v>
      </c>
      <c r="O29" t="s">
        <v>36</v>
      </c>
      <c r="P29" t="s">
        <v>13</v>
      </c>
      <c r="Q29" s="2">
        <v>10311</v>
      </c>
      <c r="R29" s="3">
        <v>231</v>
      </c>
    </row>
    <row r="30" spans="14:18" x14ac:dyDescent="0.35">
      <c r="N30" t="s">
        <v>3</v>
      </c>
      <c r="O30" t="s">
        <v>39</v>
      </c>
      <c r="P30" t="s">
        <v>16</v>
      </c>
      <c r="Q30" s="2">
        <v>21</v>
      </c>
      <c r="R30" s="3">
        <v>168</v>
      </c>
    </row>
    <row r="31" spans="14:18" x14ac:dyDescent="0.35">
      <c r="N31" t="s">
        <v>10</v>
      </c>
      <c r="O31" t="s">
        <v>35</v>
      </c>
      <c r="P31" t="s">
        <v>20</v>
      </c>
      <c r="Q31" s="2">
        <v>1974</v>
      </c>
      <c r="R31" s="3">
        <v>195</v>
      </c>
    </row>
    <row r="32" spans="14:18" x14ac:dyDescent="0.35">
      <c r="N32" t="s">
        <v>5</v>
      </c>
      <c r="O32" t="s">
        <v>36</v>
      </c>
      <c r="P32" t="s">
        <v>23</v>
      </c>
      <c r="Q32" s="2">
        <v>6314</v>
      </c>
      <c r="R32" s="3">
        <v>15</v>
      </c>
    </row>
    <row r="33" spans="14:18" x14ac:dyDescent="0.35">
      <c r="N33" t="s">
        <v>10</v>
      </c>
      <c r="O33" t="s">
        <v>37</v>
      </c>
      <c r="P33" t="s">
        <v>23</v>
      </c>
      <c r="Q33" s="2">
        <v>4683</v>
      </c>
      <c r="R33" s="3">
        <v>30</v>
      </c>
    </row>
    <row r="34" spans="14:18" x14ac:dyDescent="0.35">
      <c r="N34" t="s">
        <v>41</v>
      </c>
      <c r="O34" t="s">
        <v>37</v>
      </c>
      <c r="P34" t="s">
        <v>24</v>
      </c>
      <c r="Q34" s="2">
        <v>6398</v>
      </c>
      <c r="R34" s="3">
        <v>102</v>
      </c>
    </row>
    <row r="35" spans="14:18" x14ac:dyDescent="0.35">
      <c r="N35" t="s">
        <v>2</v>
      </c>
      <c r="O35" t="s">
        <v>35</v>
      </c>
      <c r="P35" t="s">
        <v>19</v>
      </c>
      <c r="Q35" s="2">
        <v>553</v>
      </c>
      <c r="R35" s="3">
        <v>15</v>
      </c>
    </row>
    <row r="36" spans="14:18" x14ac:dyDescent="0.35">
      <c r="N36" t="s">
        <v>8</v>
      </c>
      <c r="O36" t="s">
        <v>39</v>
      </c>
      <c r="P36" t="s">
        <v>30</v>
      </c>
      <c r="Q36" s="2">
        <v>7021</v>
      </c>
      <c r="R36" s="3">
        <v>183</v>
      </c>
    </row>
    <row r="37" spans="14:18" x14ac:dyDescent="0.35">
      <c r="N37" t="s">
        <v>40</v>
      </c>
      <c r="O37" t="s">
        <v>39</v>
      </c>
      <c r="P37" t="s">
        <v>22</v>
      </c>
      <c r="Q37" s="2">
        <v>5817</v>
      </c>
      <c r="R37" s="3">
        <v>12</v>
      </c>
    </row>
    <row r="38" spans="14:18" x14ac:dyDescent="0.35">
      <c r="N38" t="s">
        <v>41</v>
      </c>
      <c r="O38" t="s">
        <v>39</v>
      </c>
      <c r="P38" t="s">
        <v>14</v>
      </c>
      <c r="Q38" s="2">
        <v>3976</v>
      </c>
      <c r="R38" s="3">
        <v>72</v>
      </c>
    </row>
    <row r="39" spans="14:18" x14ac:dyDescent="0.35">
      <c r="N39" t="s">
        <v>6</v>
      </c>
      <c r="O39" t="s">
        <v>38</v>
      </c>
      <c r="P39" t="s">
        <v>27</v>
      </c>
      <c r="Q39" s="2">
        <v>1134</v>
      </c>
      <c r="R39" s="3">
        <v>282</v>
      </c>
    </row>
    <row r="40" spans="14:18" x14ac:dyDescent="0.35">
      <c r="N40" t="s">
        <v>2</v>
      </c>
      <c r="O40" t="s">
        <v>39</v>
      </c>
      <c r="P40" t="s">
        <v>28</v>
      </c>
      <c r="Q40" s="2">
        <v>6027</v>
      </c>
      <c r="R40" s="3">
        <v>144</v>
      </c>
    </row>
    <row r="41" spans="14:18" x14ac:dyDescent="0.35">
      <c r="N41" t="s">
        <v>6</v>
      </c>
      <c r="O41" t="s">
        <v>37</v>
      </c>
      <c r="P41" t="s">
        <v>16</v>
      </c>
      <c r="Q41" s="2">
        <v>1904</v>
      </c>
      <c r="R41" s="3">
        <v>405</v>
      </c>
    </row>
    <row r="42" spans="14:18" x14ac:dyDescent="0.35">
      <c r="N42" t="s">
        <v>7</v>
      </c>
      <c r="O42" t="s">
        <v>34</v>
      </c>
      <c r="P42" t="s">
        <v>32</v>
      </c>
      <c r="Q42" s="2">
        <v>3262</v>
      </c>
      <c r="R42" s="3">
        <v>75</v>
      </c>
    </row>
    <row r="43" spans="14:18" x14ac:dyDescent="0.35">
      <c r="N43" t="s">
        <v>40</v>
      </c>
      <c r="O43" t="s">
        <v>34</v>
      </c>
      <c r="P43" t="s">
        <v>27</v>
      </c>
      <c r="Q43" s="2">
        <v>2289</v>
      </c>
      <c r="R43" s="3">
        <v>135</v>
      </c>
    </row>
    <row r="44" spans="14:18" x14ac:dyDescent="0.35">
      <c r="N44" t="s">
        <v>5</v>
      </c>
      <c r="O44" t="s">
        <v>34</v>
      </c>
      <c r="P44" t="s">
        <v>27</v>
      </c>
      <c r="Q44" s="2">
        <v>6986</v>
      </c>
      <c r="R44" s="3">
        <v>21</v>
      </c>
    </row>
    <row r="45" spans="14:18" x14ac:dyDescent="0.35">
      <c r="N45" t="s">
        <v>2</v>
      </c>
      <c r="O45" t="s">
        <v>38</v>
      </c>
      <c r="P45" t="s">
        <v>23</v>
      </c>
      <c r="Q45" s="2">
        <v>4417</v>
      </c>
      <c r="R45" s="3">
        <v>153</v>
      </c>
    </row>
    <row r="46" spans="14:18" x14ac:dyDescent="0.35">
      <c r="N46" t="s">
        <v>6</v>
      </c>
      <c r="O46" t="s">
        <v>34</v>
      </c>
      <c r="P46" t="s">
        <v>15</v>
      </c>
      <c r="Q46" s="2">
        <v>1442</v>
      </c>
      <c r="R46" s="3">
        <v>15</v>
      </c>
    </row>
    <row r="47" spans="14:18" x14ac:dyDescent="0.35">
      <c r="N47" t="s">
        <v>3</v>
      </c>
      <c r="O47" t="s">
        <v>35</v>
      </c>
      <c r="P47" t="s">
        <v>14</v>
      </c>
      <c r="Q47" s="2">
        <v>2415</v>
      </c>
      <c r="R47" s="3">
        <v>255</v>
      </c>
    </row>
    <row r="48" spans="14:18" x14ac:dyDescent="0.35">
      <c r="N48" t="s">
        <v>2</v>
      </c>
      <c r="O48" t="s">
        <v>37</v>
      </c>
      <c r="P48" t="s">
        <v>19</v>
      </c>
      <c r="Q48" s="2">
        <v>238</v>
      </c>
      <c r="R48" s="3">
        <v>18</v>
      </c>
    </row>
    <row r="49" spans="14:18" x14ac:dyDescent="0.35">
      <c r="N49" t="s">
        <v>6</v>
      </c>
      <c r="O49" t="s">
        <v>37</v>
      </c>
      <c r="P49" t="s">
        <v>23</v>
      </c>
      <c r="Q49" s="2">
        <v>4949</v>
      </c>
      <c r="R49" s="3">
        <v>189</v>
      </c>
    </row>
    <row r="50" spans="14:18" x14ac:dyDescent="0.35">
      <c r="N50" t="s">
        <v>5</v>
      </c>
      <c r="O50" t="s">
        <v>38</v>
      </c>
      <c r="P50" t="s">
        <v>32</v>
      </c>
      <c r="Q50" s="2">
        <v>5075</v>
      </c>
      <c r="R50" s="3">
        <v>21</v>
      </c>
    </row>
    <row r="51" spans="14:18" x14ac:dyDescent="0.35">
      <c r="N51" t="s">
        <v>3</v>
      </c>
      <c r="O51" t="s">
        <v>36</v>
      </c>
      <c r="P51" t="s">
        <v>16</v>
      </c>
      <c r="Q51" s="2">
        <v>9198</v>
      </c>
      <c r="R51" s="3">
        <v>36</v>
      </c>
    </row>
    <row r="52" spans="14:18" x14ac:dyDescent="0.35">
      <c r="N52" t="s">
        <v>6</v>
      </c>
      <c r="O52" t="s">
        <v>34</v>
      </c>
      <c r="P52" t="s">
        <v>29</v>
      </c>
      <c r="Q52" s="2">
        <v>3339</v>
      </c>
      <c r="R52" s="3">
        <v>75</v>
      </c>
    </row>
    <row r="53" spans="14:18" x14ac:dyDescent="0.35">
      <c r="N53" t="s">
        <v>40</v>
      </c>
      <c r="O53" t="s">
        <v>34</v>
      </c>
      <c r="P53" t="s">
        <v>17</v>
      </c>
      <c r="Q53" s="2">
        <v>5019</v>
      </c>
      <c r="R53" s="3">
        <v>156</v>
      </c>
    </row>
    <row r="54" spans="14:18" x14ac:dyDescent="0.35">
      <c r="N54" t="s">
        <v>5</v>
      </c>
      <c r="O54" t="s">
        <v>36</v>
      </c>
      <c r="P54" t="s">
        <v>16</v>
      </c>
      <c r="Q54" s="2">
        <v>16184</v>
      </c>
      <c r="R54" s="3">
        <v>39</v>
      </c>
    </row>
    <row r="55" spans="14:18" x14ac:dyDescent="0.35">
      <c r="N55" t="s">
        <v>6</v>
      </c>
      <c r="O55" t="s">
        <v>36</v>
      </c>
      <c r="P55" t="s">
        <v>21</v>
      </c>
      <c r="Q55" s="2">
        <v>497</v>
      </c>
      <c r="R55" s="3">
        <v>63</v>
      </c>
    </row>
    <row r="56" spans="14:18" x14ac:dyDescent="0.35">
      <c r="N56" t="s">
        <v>2</v>
      </c>
      <c r="O56" t="s">
        <v>36</v>
      </c>
      <c r="P56" t="s">
        <v>29</v>
      </c>
      <c r="Q56" s="2">
        <v>8211</v>
      </c>
      <c r="R56" s="3">
        <v>75</v>
      </c>
    </row>
    <row r="57" spans="14:18" x14ac:dyDescent="0.35">
      <c r="N57" t="s">
        <v>2</v>
      </c>
      <c r="O57" t="s">
        <v>38</v>
      </c>
      <c r="P57" t="s">
        <v>28</v>
      </c>
      <c r="Q57" s="2">
        <v>6580</v>
      </c>
      <c r="R57" s="3">
        <v>183</v>
      </c>
    </row>
    <row r="58" spans="14:18" x14ac:dyDescent="0.35">
      <c r="N58" t="s">
        <v>41</v>
      </c>
      <c r="O58" t="s">
        <v>35</v>
      </c>
      <c r="P58" t="s">
        <v>13</v>
      </c>
      <c r="Q58" s="2">
        <v>4760</v>
      </c>
      <c r="R58" s="3">
        <v>69</v>
      </c>
    </row>
    <row r="59" spans="14:18" x14ac:dyDescent="0.35">
      <c r="N59" t="s">
        <v>40</v>
      </c>
      <c r="O59" t="s">
        <v>36</v>
      </c>
      <c r="P59" t="s">
        <v>25</v>
      </c>
      <c r="Q59" s="2">
        <v>5439</v>
      </c>
      <c r="R59" s="3">
        <v>30</v>
      </c>
    </row>
    <row r="60" spans="14:18" x14ac:dyDescent="0.35">
      <c r="N60" t="s">
        <v>41</v>
      </c>
      <c r="O60" t="s">
        <v>34</v>
      </c>
      <c r="P60" t="s">
        <v>17</v>
      </c>
      <c r="Q60" s="2">
        <v>1463</v>
      </c>
      <c r="R60" s="3">
        <v>39</v>
      </c>
    </row>
    <row r="61" spans="14:18" x14ac:dyDescent="0.35">
      <c r="N61" t="s">
        <v>3</v>
      </c>
      <c r="O61" t="s">
        <v>34</v>
      </c>
      <c r="P61" t="s">
        <v>32</v>
      </c>
      <c r="Q61" s="2">
        <v>7777</v>
      </c>
      <c r="R61" s="3">
        <v>504</v>
      </c>
    </row>
    <row r="62" spans="14:18" x14ac:dyDescent="0.35">
      <c r="N62" t="s">
        <v>9</v>
      </c>
      <c r="O62" t="s">
        <v>37</v>
      </c>
      <c r="P62" t="s">
        <v>29</v>
      </c>
      <c r="Q62" s="2">
        <v>1085</v>
      </c>
      <c r="R62" s="3">
        <v>273</v>
      </c>
    </row>
    <row r="63" spans="14:18" x14ac:dyDescent="0.35">
      <c r="N63" t="s">
        <v>5</v>
      </c>
      <c r="O63" t="s">
        <v>37</v>
      </c>
      <c r="P63" t="s">
        <v>31</v>
      </c>
      <c r="Q63" s="2">
        <v>182</v>
      </c>
      <c r="R63" s="3">
        <v>48</v>
      </c>
    </row>
    <row r="64" spans="14:18" x14ac:dyDescent="0.35">
      <c r="N64" t="s">
        <v>6</v>
      </c>
      <c r="O64" t="s">
        <v>34</v>
      </c>
      <c r="P64" t="s">
        <v>27</v>
      </c>
      <c r="Q64" s="2">
        <v>4242</v>
      </c>
      <c r="R64" s="3">
        <v>207</v>
      </c>
    </row>
    <row r="65" spans="14:18" x14ac:dyDescent="0.35">
      <c r="N65" t="s">
        <v>6</v>
      </c>
      <c r="O65" t="s">
        <v>36</v>
      </c>
      <c r="P65" t="s">
        <v>32</v>
      </c>
      <c r="Q65" s="2">
        <v>6118</v>
      </c>
      <c r="R65" s="3">
        <v>9</v>
      </c>
    </row>
    <row r="66" spans="14:18" x14ac:dyDescent="0.35">
      <c r="N66" t="s">
        <v>10</v>
      </c>
      <c r="O66" t="s">
        <v>36</v>
      </c>
      <c r="P66" t="s">
        <v>23</v>
      </c>
      <c r="Q66" s="2">
        <v>2317</v>
      </c>
      <c r="R66" s="3">
        <v>261</v>
      </c>
    </row>
    <row r="67" spans="14:18" x14ac:dyDescent="0.35">
      <c r="N67" t="s">
        <v>6</v>
      </c>
      <c r="O67" t="s">
        <v>38</v>
      </c>
      <c r="P67" t="s">
        <v>16</v>
      </c>
      <c r="Q67" s="2">
        <v>938</v>
      </c>
      <c r="R67" s="3">
        <v>6</v>
      </c>
    </row>
    <row r="68" spans="14:18" x14ac:dyDescent="0.35">
      <c r="N68" t="s">
        <v>8</v>
      </c>
      <c r="O68" t="s">
        <v>37</v>
      </c>
      <c r="P68" t="s">
        <v>15</v>
      </c>
      <c r="Q68" s="2">
        <v>9709</v>
      </c>
      <c r="R68" s="3">
        <v>30</v>
      </c>
    </row>
    <row r="69" spans="14:18" x14ac:dyDescent="0.35">
      <c r="N69" t="s">
        <v>7</v>
      </c>
      <c r="O69" t="s">
        <v>34</v>
      </c>
      <c r="P69" t="s">
        <v>20</v>
      </c>
      <c r="Q69" s="2">
        <v>2205</v>
      </c>
      <c r="R69" s="3">
        <v>138</v>
      </c>
    </row>
    <row r="70" spans="14:18" x14ac:dyDescent="0.35">
      <c r="N70" t="s">
        <v>7</v>
      </c>
      <c r="O70" t="s">
        <v>37</v>
      </c>
      <c r="P70" t="s">
        <v>17</v>
      </c>
      <c r="Q70" s="2">
        <v>4487</v>
      </c>
      <c r="R70" s="3">
        <v>111</v>
      </c>
    </row>
    <row r="71" spans="14:18" x14ac:dyDescent="0.35">
      <c r="N71" t="s">
        <v>5</v>
      </c>
      <c r="O71" t="s">
        <v>35</v>
      </c>
      <c r="P71" t="s">
        <v>18</v>
      </c>
      <c r="Q71" s="2">
        <v>2415</v>
      </c>
      <c r="R71" s="3">
        <v>15</v>
      </c>
    </row>
    <row r="72" spans="14:18" x14ac:dyDescent="0.35">
      <c r="N72" t="s">
        <v>40</v>
      </c>
      <c r="O72" t="s">
        <v>34</v>
      </c>
      <c r="P72" t="s">
        <v>19</v>
      </c>
      <c r="Q72" s="2">
        <v>4018</v>
      </c>
      <c r="R72" s="3">
        <v>162</v>
      </c>
    </row>
    <row r="73" spans="14:18" x14ac:dyDescent="0.35">
      <c r="N73" t="s">
        <v>5</v>
      </c>
      <c r="O73" t="s">
        <v>34</v>
      </c>
      <c r="P73" t="s">
        <v>19</v>
      </c>
      <c r="Q73" s="2">
        <v>861</v>
      </c>
      <c r="R73" s="3">
        <v>195</v>
      </c>
    </row>
    <row r="74" spans="14:18" x14ac:dyDescent="0.35">
      <c r="N74" t="s">
        <v>10</v>
      </c>
      <c r="O74" t="s">
        <v>38</v>
      </c>
      <c r="P74" t="s">
        <v>14</v>
      </c>
      <c r="Q74" s="2">
        <v>5586</v>
      </c>
      <c r="R74" s="3">
        <v>525</v>
      </c>
    </row>
    <row r="75" spans="14:18" x14ac:dyDescent="0.35">
      <c r="N75" t="s">
        <v>7</v>
      </c>
      <c r="O75" t="s">
        <v>34</v>
      </c>
      <c r="P75" t="s">
        <v>33</v>
      </c>
      <c r="Q75" s="2">
        <v>2226</v>
      </c>
      <c r="R75" s="3">
        <v>48</v>
      </c>
    </row>
    <row r="76" spans="14:18" x14ac:dyDescent="0.35">
      <c r="N76" t="s">
        <v>9</v>
      </c>
      <c r="O76" t="s">
        <v>34</v>
      </c>
      <c r="P76" t="s">
        <v>28</v>
      </c>
      <c r="Q76" s="2">
        <v>14329</v>
      </c>
      <c r="R76" s="3">
        <v>150</v>
      </c>
    </row>
    <row r="77" spans="14:18" x14ac:dyDescent="0.35">
      <c r="N77" t="s">
        <v>9</v>
      </c>
      <c r="O77" t="s">
        <v>34</v>
      </c>
      <c r="P77" t="s">
        <v>20</v>
      </c>
      <c r="Q77" s="2">
        <v>8463</v>
      </c>
      <c r="R77" s="3">
        <v>492</v>
      </c>
    </row>
    <row r="78" spans="14:18" x14ac:dyDescent="0.35">
      <c r="N78" t="s">
        <v>5</v>
      </c>
      <c r="O78" t="s">
        <v>34</v>
      </c>
      <c r="P78" t="s">
        <v>29</v>
      </c>
      <c r="Q78" s="2">
        <v>2891</v>
      </c>
      <c r="R78" s="3">
        <v>102</v>
      </c>
    </row>
    <row r="79" spans="14:18" x14ac:dyDescent="0.35">
      <c r="N79" t="s">
        <v>3</v>
      </c>
      <c r="O79" t="s">
        <v>36</v>
      </c>
      <c r="P79" t="s">
        <v>23</v>
      </c>
      <c r="Q79" s="2">
        <v>3773</v>
      </c>
      <c r="R79" s="3">
        <v>165</v>
      </c>
    </row>
    <row r="80" spans="14:18" x14ac:dyDescent="0.35">
      <c r="N80" t="s">
        <v>41</v>
      </c>
      <c r="O80" t="s">
        <v>36</v>
      </c>
      <c r="P80" t="s">
        <v>28</v>
      </c>
      <c r="Q80" s="2">
        <v>854</v>
      </c>
      <c r="R80" s="3">
        <v>309</v>
      </c>
    </row>
    <row r="81" spans="14:18" x14ac:dyDescent="0.35">
      <c r="N81" t="s">
        <v>6</v>
      </c>
      <c r="O81" t="s">
        <v>36</v>
      </c>
      <c r="P81" t="s">
        <v>17</v>
      </c>
      <c r="Q81" s="2">
        <v>4970</v>
      </c>
      <c r="R81" s="3">
        <v>156</v>
      </c>
    </row>
    <row r="82" spans="14:18" x14ac:dyDescent="0.35">
      <c r="N82" t="s">
        <v>9</v>
      </c>
      <c r="O82" t="s">
        <v>35</v>
      </c>
      <c r="P82" t="s">
        <v>26</v>
      </c>
      <c r="Q82" s="2">
        <v>98</v>
      </c>
      <c r="R82" s="3">
        <v>159</v>
      </c>
    </row>
    <row r="83" spans="14:18" x14ac:dyDescent="0.35">
      <c r="N83" t="s">
        <v>5</v>
      </c>
      <c r="O83" t="s">
        <v>35</v>
      </c>
      <c r="P83" t="s">
        <v>15</v>
      </c>
      <c r="Q83" s="2">
        <v>13391</v>
      </c>
      <c r="R83" s="3">
        <v>201</v>
      </c>
    </row>
    <row r="84" spans="14:18" x14ac:dyDescent="0.35">
      <c r="N84" t="s">
        <v>8</v>
      </c>
      <c r="O84" t="s">
        <v>39</v>
      </c>
      <c r="P84" t="s">
        <v>31</v>
      </c>
      <c r="Q84" s="2">
        <v>8890</v>
      </c>
      <c r="R84" s="3">
        <v>210</v>
      </c>
    </row>
    <row r="85" spans="14:18" x14ac:dyDescent="0.35">
      <c r="N85" t="s">
        <v>2</v>
      </c>
      <c r="O85" t="s">
        <v>38</v>
      </c>
      <c r="P85" t="s">
        <v>13</v>
      </c>
      <c r="Q85" s="2">
        <v>56</v>
      </c>
      <c r="R85" s="3">
        <v>51</v>
      </c>
    </row>
    <row r="86" spans="14:18" x14ac:dyDescent="0.35">
      <c r="N86" t="s">
        <v>3</v>
      </c>
      <c r="O86" t="s">
        <v>36</v>
      </c>
      <c r="P86" t="s">
        <v>25</v>
      </c>
      <c r="Q86" s="2">
        <v>3339</v>
      </c>
      <c r="R86" s="3">
        <v>39</v>
      </c>
    </row>
    <row r="87" spans="14:18" x14ac:dyDescent="0.35">
      <c r="N87" t="s">
        <v>10</v>
      </c>
      <c r="O87" t="s">
        <v>35</v>
      </c>
      <c r="P87" t="s">
        <v>18</v>
      </c>
      <c r="Q87" s="2">
        <v>3808</v>
      </c>
      <c r="R87" s="3">
        <v>279</v>
      </c>
    </row>
    <row r="88" spans="14:18" x14ac:dyDescent="0.35">
      <c r="N88" t="s">
        <v>10</v>
      </c>
      <c r="O88" t="s">
        <v>38</v>
      </c>
      <c r="P88" t="s">
        <v>13</v>
      </c>
      <c r="Q88" s="2">
        <v>63</v>
      </c>
      <c r="R88" s="3">
        <v>123</v>
      </c>
    </row>
    <row r="89" spans="14:18" x14ac:dyDescent="0.35">
      <c r="N89" t="s">
        <v>2</v>
      </c>
      <c r="O89" t="s">
        <v>39</v>
      </c>
      <c r="P89" t="s">
        <v>27</v>
      </c>
      <c r="Q89" s="2">
        <v>7812</v>
      </c>
      <c r="R89" s="3">
        <v>81</v>
      </c>
    </row>
    <row r="90" spans="14:18" x14ac:dyDescent="0.35">
      <c r="N90" t="s">
        <v>40</v>
      </c>
      <c r="O90" t="s">
        <v>37</v>
      </c>
      <c r="P90" t="s">
        <v>19</v>
      </c>
      <c r="Q90" s="2">
        <v>7693</v>
      </c>
      <c r="R90" s="3">
        <v>21</v>
      </c>
    </row>
    <row r="91" spans="14:18" x14ac:dyDescent="0.35">
      <c r="N91" t="s">
        <v>3</v>
      </c>
      <c r="O91" t="s">
        <v>36</v>
      </c>
      <c r="P91" t="s">
        <v>28</v>
      </c>
      <c r="Q91" s="2">
        <v>973</v>
      </c>
      <c r="R91" s="3">
        <v>162</v>
      </c>
    </row>
    <row r="92" spans="14:18" x14ac:dyDescent="0.35">
      <c r="N92" t="s">
        <v>10</v>
      </c>
      <c r="O92" t="s">
        <v>35</v>
      </c>
      <c r="P92" t="s">
        <v>21</v>
      </c>
      <c r="Q92" s="2">
        <v>567</v>
      </c>
      <c r="R92" s="3">
        <v>228</v>
      </c>
    </row>
    <row r="93" spans="14:18" x14ac:dyDescent="0.35">
      <c r="N93" t="s">
        <v>10</v>
      </c>
      <c r="O93" t="s">
        <v>36</v>
      </c>
      <c r="P93" t="s">
        <v>29</v>
      </c>
      <c r="Q93" s="2">
        <v>2471</v>
      </c>
      <c r="R93" s="3">
        <v>342</v>
      </c>
    </row>
    <row r="94" spans="14:18" x14ac:dyDescent="0.35">
      <c r="N94" t="s">
        <v>5</v>
      </c>
      <c r="O94" t="s">
        <v>38</v>
      </c>
      <c r="P94" t="s">
        <v>13</v>
      </c>
      <c r="Q94" s="2">
        <v>7189</v>
      </c>
      <c r="R94" s="3">
        <v>54</v>
      </c>
    </row>
    <row r="95" spans="14:18" x14ac:dyDescent="0.35">
      <c r="N95" t="s">
        <v>41</v>
      </c>
      <c r="O95" t="s">
        <v>35</v>
      </c>
      <c r="P95" t="s">
        <v>28</v>
      </c>
      <c r="Q95" s="2">
        <v>7455</v>
      </c>
      <c r="R95" s="3">
        <v>216</v>
      </c>
    </row>
    <row r="96" spans="14:18" x14ac:dyDescent="0.35">
      <c r="N96" t="s">
        <v>3</v>
      </c>
      <c r="O96" t="s">
        <v>34</v>
      </c>
      <c r="P96" t="s">
        <v>26</v>
      </c>
      <c r="Q96" s="2">
        <v>3108</v>
      </c>
      <c r="R96" s="3">
        <v>54</v>
      </c>
    </row>
    <row r="97" spans="14:18" x14ac:dyDescent="0.35">
      <c r="N97" t="s">
        <v>6</v>
      </c>
      <c r="O97" t="s">
        <v>38</v>
      </c>
      <c r="P97" t="s">
        <v>25</v>
      </c>
      <c r="Q97" s="2">
        <v>469</v>
      </c>
      <c r="R97" s="3">
        <v>75</v>
      </c>
    </row>
    <row r="98" spans="14:18" x14ac:dyDescent="0.35">
      <c r="N98" t="s">
        <v>9</v>
      </c>
      <c r="O98" t="s">
        <v>37</v>
      </c>
      <c r="P98" t="s">
        <v>23</v>
      </c>
      <c r="Q98" s="2">
        <v>2737</v>
      </c>
      <c r="R98" s="3">
        <v>93</v>
      </c>
    </row>
    <row r="99" spans="14:18" x14ac:dyDescent="0.35">
      <c r="N99" t="s">
        <v>9</v>
      </c>
      <c r="O99" t="s">
        <v>37</v>
      </c>
      <c r="P99" t="s">
        <v>25</v>
      </c>
      <c r="Q99" s="2">
        <v>4305</v>
      </c>
      <c r="R99" s="3">
        <v>156</v>
      </c>
    </row>
    <row r="100" spans="14:18" x14ac:dyDescent="0.35">
      <c r="N100" t="s">
        <v>9</v>
      </c>
      <c r="O100" t="s">
        <v>38</v>
      </c>
      <c r="P100" t="s">
        <v>17</v>
      </c>
      <c r="Q100" s="2">
        <v>2408</v>
      </c>
      <c r="R100" s="3">
        <v>9</v>
      </c>
    </row>
    <row r="101" spans="14:18" x14ac:dyDescent="0.35">
      <c r="N101" t="s">
        <v>3</v>
      </c>
      <c r="O101" t="s">
        <v>36</v>
      </c>
      <c r="P101" t="s">
        <v>19</v>
      </c>
      <c r="Q101" s="2">
        <v>1281</v>
      </c>
      <c r="R101" s="3">
        <v>18</v>
      </c>
    </row>
    <row r="102" spans="14:18" x14ac:dyDescent="0.35">
      <c r="N102" t="s">
        <v>40</v>
      </c>
      <c r="O102" t="s">
        <v>35</v>
      </c>
      <c r="P102" t="s">
        <v>32</v>
      </c>
      <c r="Q102" s="2">
        <v>12348</v>
      </c>
      <c r="R102" s="3">
        <v>234</v>
      </c>
    </row>
    <row r="103" spans="14:18" x14ac:dyDescent="0.35">
      <c r="N103" t="s">
        <v>3</v>
      </c>
      <c r="O103" t="s">
        <v>34</v>
      </c>
      <c r="P103" t="s">
        <v>28</v>
      </c>
      <c r="Q103" s="2">
        <v>3689</v>
      </c>
      <c r="R103" s="3">
        <v>312</v>
      </c>
    </row>
    <row r="104" spans="14:18" x14ac:dyDescent="0.35">
      <c r="N104" t="s">
        <v>7</v>
      </c>
      <c r="O104" t="s">
        <v>36</v>
      </c>
      <c r="P104" t="s">
        <v>19</v>
      </c>
      <c r="Q104" s="2">
        <v>2870</v>
      </c>
      <c r="R104" s="3">
        <v>300</v>
      </c>
    </row>
    <row r="105" spans="14:18" x14ac:dyDescent="0.35">
      <c r="N105" t="s">
        <v>2</v>
      </c>
      <c r="O105" t="s">
        <v>36</v>
      </c>
      <c r="P105" t="s">
        <v>27</v>
      </c>
      <c r="Q105" s="2">
        <v>798</v>
      </c>
      <c r="R105" s="3">
        <v>519</v>
      </c>
    </row>
    <row r="106" spans="14:18" x14ac:dyDescent="0.35">
      <c r="N106" t="s">
        <v>41</v>
      </c>
      <c r="O106" t="s">
        <v>37</v>
      </c>
      <c r="P106" t="s">
        <v>21</v>
      </c>
      <c r="Q106" s="2">
        <v>2933</v>
      </c>
      <c r="R106" s="3">
        <v>9</v>
      </c>
    </row>
    <row r="107" spans="14:18" x14ac:dyDescent="0.35">
      <c r="N107" t="s">
        <v>5</v>
      </c>
      <c r="O107" t="s">
        <v>35</v>
      </c>
      <c r="P107" t="s">
        <v>4</v>
      </c>
      <c r="Q107" s="2">
        <v>2744</v>
      </c>
      <c r="R107" s="3">
        <v>9</v>
      </c>
    </row>
    <row r="108" spans="14:18" x14ac:dyDescent="0.35">
      <c r="N108" t="s">
        <v>40</v>
      </c>
      <c r="O108" t="s">
        <v>36</v>
      </c>
      <c r="P108" t="s">
        <v>33</v>
      </c>
      <c r="Q108" s="2">
        <v>9772</v>
      </c>
      <c r="R108" s="3">
        <v>90</v>
      </c>
    </row>
    <row r="109" spans="14:18" x14ac:dyDescent="0.35">
      <c r="N109" t="s">
        <v>7</v>
      </c>
      <c r="O109" t="s">
        <v>34</v>
      </c>
      <c r="P109" t="s">
        <v>25</v>
      </c>
      <c r="Q109" s="2">
        <v>1568</v>
      </c>
      <c r="R109" s="3">
        <v>96</v>
      </c>
    </row>
    <row r="110" spans="14:18" x14ac:dyDescent="0.35">
      <c r="N110" t="s">
        <v>2</v>
      </c>
      <c r="O110" t="s">
        <v>36</v>
      </c>
      <c r="P110" t="s">
        <v>16</v>
      </c>
      <c r="Q110" s="2">
        <v>11417</v>
      </c>
      <c r="R110" s="3">
        <v>21</v>
      </c>
    </row>
    <row r="111" spans="14:18" x14ac:dyDescent="0.35">
      <c r="N111" t="s">
        <v>40</v>
      </c>
      <c r="O111" t="s">
        <v>34</v>
      </c>
      <c r="P111" t="s">
        <v>26</v>
      </c>
      <c r="Q111" s="2">
        <v>6748</v>
      </c>
      <c r="R111" s="3">
        <v>48</v>
      </c>
    </row>
    <row r="112" spans="14:18" x14ac:dyDescent="0.35">
      <c r="N112" t="s">
        <v>10</v>
      </c>
      <c r="O112" t="s">
        <v>36</v>
      </c>
      <c r="P112" t="s">
        <v>27</v>
      </c>
      <c r="Q112" s="2">
        <v>1407</v>
      </c>
      <c r="R112" s="3">
        <v>72</v>
      </c>
    </row>
    <row r="113" spans="14:18" x14ac:dyDescent="0.35">
      <c r="N113" t="s">
        <v>8</v>
      </c>
      <c r="O113" t="s">
        <v>35</v>
      </c>
      <c r="P113" t="s">
        <v>29</v>
      </c>
      <c r="Q113" s="2">
        <v>2023</v>
      </c>
      <c r="R113" s="3">
        <v>168</v>
      </c>
    </row>
    <row r="114" spans="14:18" x14ac:dyDescent="0.35">
      <c r="N114" t="s">
        <v>5</v>
      </c>
      <c r="O114" t="s">
        <v>39</v>
      </c>
      <c r="P114" t="s">
        <v>26</v>
      </c>
      <c r="Q114" s="2">
        <v>5236</v>
      </c>
      <c r="R114" s="3">
        <v>51</v>
      </c>
    </row>
    <row r="115" spans="14:18" x14ac:dyDescent="0.35">
      <c r="N115" t="s">
        <v>41</v>
      </c>
      <c r="O115" t="s">
        <v>36</v>
      </c>
      <c r="P115" t="s">
        <v>19</v>
      </c>
      <c r="Q115" s="2">
        <v>1925</v>
      </c>
      <c r="R115" s="3">
        <v>192</v>
      </c>
    </row>
    <row r="116" spans="14:18" x14ac:dyDescent="0.35">
      <c r="N116" t="s">
        <v>7</v>
      </c>
      <c r="O116" t="s">
        <v>37</v>
      </c>
      <c r="P116" t="s">
        <v>14</v>
      </c>
      <c r="Q116" s="2">
        <v>6608</v>
      </c>
      <c r="R116" s="3">
        <v>225</v>
      </c>
    </row>
    <row r="117" spans="14:18" x14ac:dyDescent="0.35">
      <c r="N117" t="s">
        <v>6</v>
      </c>
      <c r="O117" t="s">
        <v>34</v>
      </c>
      <c r="P117" t="s">
        <v>26</v>
      </c>
      <c r="Q117" s="2">
        <v>8008</v>
      </c>
      <c r="R117" s="3">
        <v>456</v>
      </c>
    </row>
    <row r="118" spans="14:18" x14ac:dyDescent="0.35">
      <c r="N118" t="s">
        <v>10</v>
      </c>
      <c r="O118" t="s">
        <v>34</v>
      </c>
      <c r="P118" t="s">
        <v>25</v>
      </c>
      <c r="Q118" s="2">
        <v>1428</v>
      </c>
      <c r="R118" s="3">
        <v>93</v>
      </c>
    </row>
    <row r="119" spans="14:18" x14ac:dyDescent="0.35">
      <c r="N119" t="s">
        <v>6</v>
      </c>
      <c r="O119" t="s">
        <v>34</v>
      </c>
      <c r="P119" t="s">
        <v>4</v>
      </c>
      <c r="Q119" s="2">
        <v>525</v>
      </c>
      <c r="R119" s="3">
        <v>48</v>
      </c>
    </row>
    <row r="120" spans="14:18" x14ac:dyDescent="0.35">
      <c r="N120" t="s">
        <v>6</v>
      </c>
      <c r="O120" t="s">
        <v>37</v>
      </c>
      <c r="P120" t="s">
        <v>18</v>
      </c>
      <c r="Q120" s="2">
        <v>1505</v>
      </c>
      <c r="R120" s="3">
        <v>102</v>
      </c>
    </row>
    <row r="121" spans="14:18" x14ac:dyDescent="0.35">
      <c r="N121" t="s">
        <v>7</v>
      </c>
      <c r="O121" t="s">
        <v>35</v>
      </c>
      <c r="P121" t="s">
        <v>30</v>
      </c>
      <c r="Q121" s="2">
        <v>6755</v>
      </c>
      <c r="R121" s="3">
        <v>252</v>
      </c>
    </row>
    <row r="122" spans="14:18" x14ac:dyDescent="0.35">
      <c r="N122" t="s">
        <v>2</v>
      </c>
      <c r="O122" t="s">
        <v>37</v>
      </c>
      <c r="P122" t="s">
        <v>18</v>
      </c>
      <c r="Q122" s="2">
        <v>11571</v>
      </c>
      <c r="R122" s="3">
        <v>138</v>
      </c>
    </row>
    <row r="123" spans="14:18" x14ac:dyDescent="0.35">
      <c r="N123" t="s">
        <v>40</v>
      </c>
      <c r="O123" t="s">
        <v>38</v>
      </c>
      <c r="P123" t="s">
        <v>25</v>
      </c>
      <c r="Q123" s="2">
        <v>2541</v>
      </c>
      <c r="R123" s="3">
        <v>90</v>
      </c>
    </row>
    <row r="124" spans="14:18" x14ac:dyDescent="0.35">
      <c r="N124" t="s">
        <v>41</v>
      </c>
      <c r="O124" t="s">
        <v>37</v>
      </c>
      <c r="P124" t="s">
        <v>30</v>
      </c>
      <c r="Q124" s="2">
        <v>1526</v>
      </c>
      <c r="R124" s="3">
        <v>240</v>
      </c>
    </row>
    <row r="125" spans="14:18" x14ac:dyDescent="0.35">
      <c r="N125" t="s">
        <v>40</v>
      </c>
      <c r="O125" t="s">
        <v>38</v>
      </c>
      <c r="P125" t="s">
        <v>4</v>
      </c>
      <c r="Q125" s="2">
        <v>6125</v>
      </c>
      <c r="R125" s="3">
        <v>102</v>
      </c>
    </row>
    <row r="126" spans="14:18" x14ac:dyDescent="0.35">
      <c r="N126" t="s">
        <v>41</v>
      </c>
      <c r="O126" t="s">
        <v>35</v>
      </c>
      <c r="P126" t="s">
        <v>27</v>
      </c>
      <c r="Q126" s="2">
        <v>847</v>
      </c>
      <c r="R126" s="3">
        <v>129</v>
      </c>
    </row>
    <row r="127" spans="14:18" x14ac:dyDescent="0.35">
      <c r="N127" t="s">
        <v>8</v>
      </c>
      <c r="O127" t="s">
        <v>35</v>
      </c>
      <c r="P127" t="s">
        <v>27</v>
      </c>
      <c r="Q127" s="2">
        <v>4753</v>
      </c>
      <c r="R127" s="3">
        <v>300</v>
      </c>
    </row>
    <row r="128" spans="14:18" x14ac:dyDescent="0.35">
      <c r="N128" t="s">
        <v>6</v>
      </c>
      <c r="O128" t="s">
        <v>38</v>
      </c>
      <c r="P128" t="s">
        <v>33</v>
      </c>
      <c r="Q128" s="2">
        <v>959</v>
      </c>
      <c r="R128" s="3">
        <v>135</v>
      </c>
    </row>
    <row r="129" spans="14:18" x14ac:dyDescent="0.35">
      <c r="N129" t="s">
        <v>7</v>
      </c>
      <c r="O129" t="s">
        <v>35</v>
      </c>
      <c r="P129" t="s">
        <v>24</v>
      </c>
      <c r="Q129" s="2">
        <v>2793</v>
      </c>
      <c r="R129" s="3">
        <v>114</v>
      </c>
    </row>
    <row r="130" spans="14:18" x14ac:dyDescent="0.35">
      <c r="N130" t="s">
        <v>7</v>
      </c>
      <c r="O130" t="s">
        <v>35</v>
      </c>
      <c r="P130" t="s">
        <v>14</v>
      </c>
      <c r="Q130" s="2">
        <v>4606</v>
      </c>
      <c r="R130" s="3">
        <v>63</v>
      </c>
    </row>
    <row r="131" spans="14:18" x14ac:dyDescent="0.35">
      <c r="N131" t="s">
        <v>7</v>
      </c>
      <c r="O131" t="s">
        <v>36</v>
      </c>
      <c r="P131" t="s">
        <v>29</v>
      </c>
      <c r="Q131" s="2">
        <v>5551</v>
      </c>
      <c r="R131" s="3">
        <v>252</v>
      </c>
    </row>
    <row r="132" spans="14:18" x14ac:dyDescent="0.35">
      <c r="N132" t="s">
        <v>10</v>
      </c>
      <c r="O132" t="s">
        <v>36</v>
      </c>
      <c r="P132" t="s">
        <v>32</v>
      </c>
      <c r="Q132" s="2">
        <v>6657</v>
      </c>
      <c r="R132" s="3">
        <v>303</v>
      </c>
    </row>
    <row r="133" spans="14:18" x14ac:dyDescent="0.35">
      <c r="N133" t="s">
        <v>7</v>
      </c>
      <c r="O133" t="s">
        <v>39</v>
      </c>
      <c r="P133" t="s">
        <v>17</v>
      </c>
      <c r="Q133" s="2">
        <v>4438</v>
      </c>
      <c r="R133" s="3">
        <v>246</v>
      </c>
    </row>
    <row r="134" spans="14:18" x14ac:dyDescent="0.35">
      <c r="N134" t="s">
        <v>8</v>
      </c>
      <c r="O134" t="s">
        <v>38</v>
      </c>
      <c r="P134" t="s">
        <v>22</v>
      </c>
      <c r="Q134" s="2">
        <v>168</v>
      </c>
      <c r="R134" s="3">
        <v>84</v>
      </c>
    </row>
    <row r="135" spans="14:18" x14ac:dyDescent="0.35">
      <c r="N135" t="s">
        <v>7</v>
      </c>
      <c r="O135" t="s">
        <v>34</v>
      </c>
      <c r="P135" t="s">
        <v>17</v>
      </c>
      <c r="Q135" s="2">
        <v>7777</v>
      </c>
      <c r="R135" s="3">
        <v>39</v>
      </c>
    </row>
    <row r="136" spans="14:18" x14ac:dyDescent="0.35">
      <c r="N136" t="s">
        <v>5</v>
      </c>
      <c r="O136" t="s">
        <v>36</v>
      </c>
      <c r="P136" t="s">
        <v>17</v>
      </c>
      <c r="Q136" s="2">
        <v>3339</v>
      </c>
      <c r="R136" s="3">
        <v>348</v>
      </c>
    </row>
    <row r="137" spans="14:18" x14ac:dyDescent="0.35">
      <c r="N137" t="s">
        <v>7</v>
      </c>
      <c r="O137" t="s">
        <v>37</v>
      </c>
      <c r="P137" t="s">
        <v>33</v>
      </c>
      <c r="Q137" s="2">
        <v>6391</v>
      </c>
      <c r="R137" s="3">
        <v>48</v>
      </c>
    </row>
    <row r="138" spans="14:18" x14ac:dyDescent="0.35">
      <c r="N138" t="s">
        <v>5</v>
      </c>
      <c r="O138" t="s">
        <v>37</v>
      </c>
      <c r="P138" t="s">
        <v>22</v>
      </c>
      <c r="Q138" s="2">
        <v>518</v>
      </c>
      <c r="R138" s="3">
        <v>75</v>
      </c>
    </row>
    <row r="139" spans="14:18" x14ac:dyDescent="0.35">
      <c r="N139" t="s">
        <v>7</v>
      </c>
      <c r="O139" t="s">
        <v>38</v>
      </c>
      <c r="P139" t="s">
        <v>28</v>
      </c>
      <c r="Q139" s="2">
        <v>5677</v>
      </c>
      <c r="R139" s="3">
        <v>258</v>
      </c>
    </row>
    <row r="140" spans="14:18" x14ac:dyDescent="0.35">
      <c r="N140" t="s">
        <v>6</v>
      </c>
      <c r="O140" t="s">
        <v>39</v>
      </c>
      <c r="P140" t="s">
        <v>17</v>
      </c>
      <c r="Q140" s="2">
        <v>6048</v>
      </c>
      <c r="R140" s="3">
        <v>27</v>
      </c>
    </row>
    <row r="141" spans="14:18" x14ac:dyDescent="0.35">
      <c r="N141" t="s">
        <v>8</v>
      </c>
      <c r="O141" t="s">
        <v>38</v>
      </c>
      <c r="P141" t="s">
        <v>32</v>
      </c>
      <c r="Q141" s="2">
        <v>3752</v>
      </c>
      <c r="R141" s="3">
        <v>213</v>
      </c>
    </row>
    <row r="142" spans="14:18" x14ac:dyDescent="0.35">
      <c r="N142" t="s">
        <v>5</v>
      </c>
      <c r="O142" t="s">
        <v>35</v>
      </c>
      <c r="P142" t="s">
        <v>29</v>
      </c>
      <c r="Q142" s="2">
        <v>4480</v>
      </c>
      <c r="R142" s="3">
        <v>357</v>
      </c>
    </row>
    <row r="143" spans="14:18" x14ac:dyDescent="0.35">
      <c r="N143" t="s">
        <v>9</v>
      </c>
      <c r="O143" t="s">
        <v>37</v>
      </c>
      <c r="P143" t="s">
        <v>4</v>
      </c>
      <c r="Q143" s="2">
        <v>259</v>
      </c>
      <c r="R143" s="3">
        <v>207</v>
      </c>
    </row>
    <row r="144" spans="14:18" x14ac:dyDescent="0.35">
      <c r="N144" t="s">
        <v>8</v>
      </c>
      <c r="O144" t="s">
        <v>37</v>
      </c>
      <c r="P144" t="s">
        <v>30</v>
      </c>
      <c r="Q144" s="2">
        <v>42</v>
      </c>
      <c r="R144" s="3">
        <v>150</v>
      </c>
    </row>
    <row r="145" spans="14:18" x14ac:dyDescent="0.35">
      <c r="N145" t="s">
        <v>41</v>
      </c>
      <c r="O145" t="s">
        <v>36</v>
      </c>
      <c r="P145" t="s">
        <v>26</v>
      </c>
      <c r="Q145" s="2">
        <v>98</v>
      </c>
      <c r="R145" s="3">
        <v>204</v>
      </c>
    </row>
    <row r="146" spans="14:18" x14ac:dyDescent="0.35">
      <c r="N146" t="s">
        <v>7</v>
      </c>
      <c r="O146" t="s">
        <v>35</v>
      </c>
      <c r="P146" t="s">
        <v>27</v>
      </c>
      <c r="Q146" s="2">
        <v>2478</v>
      </c>
      <c r="R146" s="3">
        <v>21</v>
      </c>
    </row>
    <row r="147" spans="14:18" x14ac:dyDescent="0.35">
      <c r="N147" t="s">
        <v>41</v>
      </c>
      <c r="O147" t="s">
        <v>34</v>
      </c>
      <c r="P147" t="s">
        <v>33</v>
      </c>
      <c r="Q147" s="2">
        <v>7847</v>
      </c>
      <c r="R147" s="3">
        <v>174</v>
      </c>
    </row>
    <row r="148" spans="14:18" x14ac:dyDescent="0.35">
      <c r="N148" t="s">
        <v>2</v>
      </c>
      <c r="O148" t="s">
        <v>37</v>
      </c>
      <c r="P148" t="s">
        <v>17</v>
      </c>
      <c r="Q148" s="2">
        <v>9926</v>
      </c>
      <c r="R148" s="3">
        <v>201</v>
      </c>
    </row>
    <row r="149" spans="14:18" x14ac:dyDescent="0.35">
      <c r="N149" t="s">
        <v>8</v>
      </c>
      <c r="O149" t="s">
        <v>38</v>
      </c>
      <c r="P149" t="s">
        <v>13</v>
      </c>
      <c r="Q149" s="2">
        <v>819</v>
      </c>
      <c r="R149" s="3">
        <v>510</v>
      </c>
    </row>
    <row r="150" spans="14:18" x14ac:dyDescent="0.35">
      <c r="N150" t="s">
        <v>6</v>
      </c>
      <c r="O150" t="s">
        <v>39</v>
      </c>
      <c r="P150" t="s">
        <v>29</v>
      </c>
      <c r="Q150" s="2">
        <v>3052</v>
      </c>
      <c r="R150" s="3">
        <v>378</v>
      </c>
    </row>
    <row r="151" spans="14:18" x14ac:dyDescent="0.35">
      <c r="N151" t="s">
        <v>9</v>
      </c>
      <c r="O151" t="s">
        <v>34</v>
      </c>
      <c r="P151" t="s">
        <v>21</v>
      </c>
      <c r="Q151" s="2">
        <v>6832</v>
      </c>
      <c r="R151" s="3">
        <v>27</v>
      </c>
    </row>
    <row r="152" spans="14:18" x14ac:dyDescent="0.35">
      <c r="N152" t="s">
        <v>2</v>
      </c>
      <c r="O152" t="s">
        <v>39</v>
      </c>
      <c r="P152" t="s">
        <v>16</v>
      </c>
      <c r="Q152" s="2">
        <v>2016</v>
      </c>
      <c r="R152" s="3">
        <v>117</v>
      </c>
    </row>
    <row r="153" spans="14:18" x14ac:dyDescent="0.35">
      <c r="N153" t="s">
        <v>6</v>
      </c>
      <c r="O153" t="s">
        <v>38</v>
      </c>
      <c r="P153" t="s">
        <v>21</v>
      </c>
      <c r="Q153" s="2">
        <v>7322</v>
      </c>
      <c r="R153" s="3">
        <v>36</v>
      </c>
    </row>
    <row r="154" spans="14:18" x14ac:dyDescent="0.35">
      <c r="N154" t="s">
        <v>8</v>
      </c>
      <c r="O154" t="s">
        <v>35</v>
      </c>
      <c r="P154" t="s">
        <v>33</v>
      </c>
      <c r="Q154" s="2">
        <v>357</v>
      </c>
      <c r="R154" s="3">
        <v>126</v>
      </c>
    </row>
    <row r="155" spans="14:18" x14ac:dyDescent="0.35">
      <c r="N155" t="s">
        <v>9</v>
      </c>
      <c r="O155" t="s">
        <v>39</v>
      </c>
      <c r="P155" t="s">
        <v>25</v>
      </c>
      <c r="Q155" s="2">
        <v>3192</v>
      </c>
      <c r="R155" s="3">
        <v>72</v>
      </c>
    </row>
    <row r="156" spans="14:18" x14ac:dyDescent="0.35">
      <c r="N156" t="s">
        <v>7</v>
      </c>
      <c r="O156" t="s">
        <v>36</v>
      </c>
      <c r="P156" t="s">
        <v>22</v>
      </c>
      <c r="Q156" s="2">
        <v>8435</v>
      </c>
      <c r="R156" s="3">
        <v>42</v>
      </c>
    </row>
    <row r="157" spans="14:18" x14ac:dyDescent="0.35">
      <c r="N157" t="s">
        <v>40</v>
      </c>
      <c r="O157" t="s">
        <v>39</v>
      </c>
      <c r="P157" t="s">
        <v>29</v>
      </c>
      <c r="Q157" s="2">
        <v>0</v>
      </c>
      <c r="R157" s="3">
        <v>135</v>
      </c>
    </row>
    <row r="158" spans="14:18" x14ac:dyDescent="0.35">
      <c r="N158" t="s">
        <v>7</v>
      </c>
      <c r="O158" t="s">
        <v>34</v>
      </c>
      <c r="P158" t="s">
        <v>24</v>
      </c>
      <c r="Q158" s="2">
        <v>8862</v>
      </c>
      <c r="R158" s="3">
        <v>189</v>
      </c>
    </row>
    <row r="159" spans="14:18" x14ac:dyDescent="0.35">
      <c r="N159" t="s">
        <v>6</v>
      </c>
      <c r="O159" t="s">
        <v>37</v>
      </c>
      <c r="P159" t="s">
        <v>28</v>
      </c>
      <c r="Q159" s="2">
        <v>3556</v>
      </c>
      <c r="R159" s="3">
        <v>459</v>
      </c>
    </row>
    <row r="160" spans="14:18" x14ac:dyDescent="0.35">
      <c r="N160" t="s">
        <v>5</v>
      </c>
      <c r="O160" t="s">
        <v>34</v>
      </c>
      <c r="P160" t="s">
        <v>15</v>
      </c>
      <c r="Q160" s="2">
        <v>7280</v>
      </c>
      <c r="R160" s="3">
        <v>201</v>
      </c>
    </row>
    <row r="161" spans="14:18" x14ac:dyDescent="0.35">
      <c r="N161" t="s">
        <v>6</v>
      </c>
      <c r="O161" t="s">
        <v>34</v>
      </c>
      <c r="P161" t="s">
        <v>30</v>
      </c>
      <c r="Q161" s="2">
        <v>3402</v>
      </c>
      <c r="R161" s="3">
        <v>366</v>
      </c>
    </row>
    <row r="162" spans="14:18" x14ac:dyDescent="0.35">
      <c r="N162" t="s">
        <v>3</v>
      </c>
      <c r="O162" t="s">
        <v>37</v>
      </c>
      <c r="P162" t="s">
        <v>29</v>
      </c>
      <c r="Q162" s="2">
        <v>4592</v>
      </c>
      <c r="R162" s="3">
        <v>324</v>
      </c>
    </row>
    <row r="163" spans="14:18" x14ac:dyDescent="0.35">
      <c r="N163" t="s">
        <v>9</v>
      </c>
      <c r="O163" t="s">
        <v>35</v>
      </c>
      <c r="P163" t="s">
        <v>15</v>
      </c>
      <c r="Q163" s="2">
        <v>7833</v>
      </c>
      <c r="R163" s="3">
        <v>243</v>
      </c>
    </row>
    <row r="164" spans="14:18" x14ac:dyDescent="0.35">
      <c r="N164" t="s">
        <v>2</v>
      </c>
      <c r="O164" t="s">
        <v>39</v>
      </c>
      <c r="P164" t="s">
        <v>21</v>
      </c>
      <c r="Q164" s="2">
        <v>7651</v>
      </c>
      <c r="R164" s="3">
        <v>213</v>
      </c>
    </row>
    <row r="165" spans="14:18" x14ac:dyDescent="0.35">
      <c r="N165" t="s">
        <v>40</v>
      </c>
      <c r="O165" t="s">
        <v>35</v>
      </c>
      <c r="P165" t="s">
        <v>30</v>
      </c>
      <c r="Q165" s="2">
        <v>2275</v>
      </c>
      <c r="R165" s="3">
        <v>447</v>
      </c>
    </row>
    <row r="166" spans="14:18" x14ac:dyDescent="0.35">
      <c r="N166" t="s">
        <v>40</v>
      </c>
      <c r="O166" t="s">
        <v>38</v>
      </c>
      <c r="P166" t="s">
        <v>13</v>
      </c>
      <c r="Q166" s="2">
        <v>5670</v>
      </c>
      <c r="R166" s="3">
        <v>297</v>
      </c>
    </row>
    <row r="167" spans="14:18" x14ac:dyDescent="0.35">
      <c r="N167" t="s">
        <v>7</v>
      </c>
      <c r="O167" t="s">
        <v>35</v>
      </c>
      <c r="P167" t="s">
        <v>16</v>
      </c>
      <c r="Q167" s="2">
        <v>2135</v>
      </c>
      <c r="R167" s="3">
        <v>27</v>
      </c>
    </row>
    <row r="168" spans="14:18" x14ac:dyDescent="0.35">
      <c r="N168" t="s">
        <v>40</v>
      </c>
      <c r="O168" t="s">
        <v>34</v>
      </c>
      <c r="P168" t="s">
        <v>23</v>
      </c>
      <c r="Q168" s="2">
        <v>2779</v>
      </c>
      <c r="R168" s="3">
        <v>75</v>
      </c>
    </row>
    <row r="169" spans="14:18" x14ac:dyDescent="0.35">
      <c r="N169" t="s">
        <v>10</v>
      </c>
      <c r="O169" t="s">
        <v>39</v>
      </c>
      <c r="P169" t="s">
        <v>33</v>
      </c>
      <c r="Q169" s="2">
        <v>12950</v>
      </c>
      <c r="R169" s="3">
        <v>30</v>
      </c>
    </row>
    <row r="170" spans="14:18" x14ac:dyDescent="0.35">
      <c r="N170" t="s">
        <v>7</v>
      </c>
      <c r="O170" t="s">
        <v>36</v>
      </c>
      <c r="P170" t="s">
        <v>18</v>
      </c>
      <c r="Q170" s="2">
        <v>2646</v>
      </c>
      <c r="R170" s="3">
        <v>177</v>
      </c>
    </row>
    <row r="171" spans="14:18" x14ac:dyDescent="0.35">
      <c r="N171" t="s">
        <v>40</v>
      </c>
      <c r="O171" t="s">
        <v>34</v>
      </c>
      <c r="P171" t="s">
        <v>33</v>
      </c>
      <c r="Q171" s="2">
        <v>3794</v>
      </c>
      <c r="R171" s="3">
        <v>159</v>
      </c>
    </row>
    <row r="172" spans="14:18" x14ac:dyDescent="0.35">
      <c r="N172" t="s">
        <v>3</v>
      </c>
      <c r="O172" t="s">
        <v>35</v>
      </c>
      <c r="P172" t="s">
        <v>33</v>
      </c>
      <c r="Q172" s="2">
        <v>819</v>
      </c>
      <c r="R172" s="3">
        <v>306</v>
      </c>
    </row>
    <row r="173" spans="14:18" x14ac:dyDescent="0.35">
      <c r="N173" t="s">
        <v>3</v>
      </c>
      <c r="O173" t="s">
        <v>34</v>
      </c>
      <c r="P173" t="s">
        <v>20</v>
      </c>
      <c r="Q173" s="2">
        <v>2583</v>
      </c>
      <c r="R173" s="3">
        <v>18</v>
      </c>
    </row>
    <row r="174" spans="14:18" x14ac:dyDescent="0.35">
      <c r="N174" t="s">
        <v>7</v>
      </c>
      <c r="O174" t="s">
        <v>35</v>
      </c>
      <c r="P174" t="s">
        <v>19</v>
      </c>
      <c r="Q174" s="2">
        <v>4585</v>
      </c>
      <c r="R174" s="3">
        <v>240</v>
      </c>
    </row>
    <row r="175" spans="14:18" x14ac:dyDescent="0.35">
      <c r="N175" t="s">
        <v>5</v>
      </c>
      <c r="O175" t="s">
        <v>34</v>
      </c>
      <c r="P175" t="s">
        <v>33</v>
      </c>
      <c r="Q175" s="2">
        <v>1652</v>
      </c>
      <c r="R175" s="3">
        <v>93</v>
      </c>
    </row>
    <row r="176" spans="14:18" x14ac:dyDescent="0.35">
      <c r="N176" t="s">
        <v>10</v>
      </c>
      <c r="O176" t="s">
        <v>34</v>
      </c>
      <c r="P176" t="s">
        <v>26</v>
      </c>
      <c r="Q176" s="2">
        <v>4991</v>
      </c>
      <c r="R176" s="3">
        <v>9</v>
      </c>
    </row>
    <row r="177" spans="14:18" x14ac:dyDescent="0.35">
      <c r="N177" t="s">
        <v>8</v>
      </c>
      <c r="O177" t="s">
        <v>34</v>
      </c>
      <c r="P177" t="s">
        <v>16</v>
      </c>
      <c r="Q177" s="2">
        <v>2009</v>
      </c>
      <c r="R177" s="3">
        <v>219</v>
      </c>
    </row>
    <row r="178" spans="14:18" x14ac:dyDescent="0.35">
      <c r="N178" t="s">
        <v>2</v>
      </c>
      <c r="O178" t="s">
        <v>39</v>
      </c>
      <c r="P178" t="s">
        <v>22</v>
      </c>
      <c r="Q178" s="2">
        <v>1568</v>
      </c>
      <c r="R178" s="3">
        <v>141</v>
      </c>
    </row>
    <row r="179" spans="14:18" x14ac:dyDescent="0.35">
      <c r="N179" t="s">
        <v>41</v>
      </c>
      <c r="O179" t="s">
        <v>37</v>
      </c>
      <c r="P179" t="s">
        <v>20</v>
      </c>
      <c r="Q179" s="2">
        <v>3388</v>
      </c>
      <c r="R179" s="3">
        <v>123</v>
      </c>
    </row>
    <row r="180" spans="14:18" x14ac:dyDescent="0.35">
      <c r="N180" t="s">
        <v>40</v>
      </c>
      <c r="O180" t="s">
        <v>38</v>
      </c>
      <c r="P180" t="s">
        <v>24</v>
      </c>
      <c r="Q180" s="2">
        <v>623</v>
      </c>
      <c r="R180" s="3">
        <v>51</v>
      </c>
    </row>
    <row r="181" spans="14:18" x14ac:dyDescent="0.35">
      <c r="N181" t="s">
        <v>6</v>
      </c>
      <c r="O181" t="s">
        <v>36</v>
      </c>
      <c r="P181" t="s">
        <v>4</v>
      </c>
      <c r="Q181" s="2">
        <v>10073</v>
      </c>
      <c r="R181" s="3">
        <v>120</v>
      </c>
    </row>
    <row r="182" spans="14:18" x14ac:dyDescent="0.35">
      <c r="N182" t="s">
        <v>8</v>
      </c>
      <c r="O182" t="s">
        <v>39</v>
      </c>
      <c r="P182" t="s">
        <v>26</v>
      </c>
      <c r="Q182" s="2">
        <v>1561</v>
      </c>
      <c r="R182" s="3">
        <v>27</v>
      </c>
    </row>
    <row r="183" spans="14:18" x14ac:dyDescent="0.35">
      <c r="N183" t="s">
        <v>9</v>
      </c>
      <c r="O183" t="s">
        <v>36</v>
      </c>
      <c r="P183" t="s">
        <v>27</v>
      </c>
      <c r="Q183" s="2">
        <v>11522</v>
      </c>
      <c r="R183" s="3">
        <v>204</v>
      </c>
    </row>
    <row r="184" spans="14:18" x14ac:dyDescent="0.35">
      <c r="N184" t="s">
        <v>6</v>
      </c>
      <c r="O184" t="s">
        <v>38</v>
      </c>
      <c r="P184" t="s">
        <v>13</v>
      </c>
      <c r="Q184" s="2">
        <v>2317</v>
      </c>
      <c r="R184" s="3">
        <v>123</v>
      </c>
    </row>
    <row r="185" spans="14:18" x14ac:dyDescent="0.35">
      <c r="N185" t="s">
        <v>10</v>
      </c>
      <c r="O185" t="s">
        <v>37</v>
      </c>
      <c r="P185" t="s">
        <v>28</v>
      </c>
      <c r="Q185" s="2">
        <v>3059</v>
      </c>
      <c r="R185" s="3">
        <v>27</v>
      </c>
    </row>
    <row r="186" spans="14:18" x14ac:dyDescent="0.35">
      <c r="N186" t="s">
        <v>41</v>
      </c>
      <c r="O186" t="s">
        <v>37</v>
      </c>
      <c r="P186" t="s">
        <v>26</v>
      </c>
      <c r="Q186" s="2">
        <v>2324</v>
      </c>
      <c r="R186" s="3">
        <v>177</v>
      </c>
    </row>
    <row r="187" spans="14:18" x14ac:dyDescent="0.35">
      <c r="N187" t="s">
        <v>3</v>
      </c>
      <c r="O187" t="s">
        <v>39</v>
      </c>
      <c r="P187" t="s">
        <v>26</v>
      </c>
      <c r="Q187" s="2">
        <v>4956</v>
      </c>
      <c r="R187" s="3">
        <v>171</v>
      </c>
    </row>
    <row r="188" spans="14:18" x14ac:dyDescent="0.35">
      <c r="N188" t="s">
        <v>10</v>
      </c>
      <c r="O188" t="s">
        <v>34</v>
      </c>
      <c r="P188" t="s">
        <v>19</v>
      </c>
      <c r="Q188" s="2">
        <v>5355</v>
      </c>
      <c r="R188" s="3">
        <v>204</v>
      </c>
    </row>
    <row r="189" spans="14:18" x14ac:dyDescent="0.35">
      <c r="N189" t="s">
        <v>3</v>
      </c>
      <c r="O189" t="s">
        <v>34</v>
      </c>
      <c r="P189" t="s">
        <v>14</v>
      </c>
      <c r="Q189" s="2">
        <v>7259</v>
      </c>
      <c r="R189" s="3">
        <v>276</v>
      </c>
    </row>
    <row r="190" spans="14:18" x14ac:dyDescent="0.35">
      <c r="N190" t="s">
        <v>8</v>
      </c>
      <c r="O190" t="s">
        <v>37</v>
      </c>
      <c r="P190" t="s">
        <v>26</v>
      </c>
      <c r="Q190" s="2">
        <v>6279</v>
      </c>
      <c r="R190" s="3">
        <v>45</v>
      </c>
    </row>
    <row r="191" spans="14:18" x14ac:dyDescent="0.35">
      <c r="N191" t="s">
        <v>40</v>
      </c>
      <c r="O191" t="s">
        <v>38</v>
      </c>
      <c r="P191" t="s">
        <v>29</v>
      </c>
      <c r="Q191" s="2">
        <v>2541</v>
      </c>
      <c r="R191" s="3">
        <v>45</v>
      </c>
    </row>
    <row r="192" spans="14:18" x14ac:dyDescent="0.35">
      <c r="N192" t="s">
        <v>6</v>
      </c>
      <c r="O192" t="s">
        <v>35</v>
      </c>
      <c r="P192" t="s">
        <v>27</v>
      </c>
      <c r="Q192" s="2">
        <v>3864</v>
      </c>
      <c r="R192" s="3">
        <v>177</v>
      </c>
    </row>
    <row r="193" spans="14:18" x14ac:dyDescent="0.35">
      <c r="N193" t="s">
        <v>5</v>
      </c>
      <c r="O193" t="s">
        <v>36</v>
      </c>
      <c r="P193" t="s">
        <v>13</v>
      </c>
      <c r="Q193" s="2">
        <v>6146</v>
      </c>
      <c r="R193" s="3">
        <v>63</v>
      </c>
    </row>
    <row r="194" spans="14:18" x14ac:dyDescent="0.35">
      <c r="N194" t="s">
        <v>9</v>
      </c>
      <c r="O194" t="s">
        <v>39</v>
      </c>
      <c r="P194" t="s">
        <v>18</v>
      </c>
      <c r="Q194" s="2">
        <v>2639</v>
      </c>
      <c r="R194" s="3">
        <v>204</v>
      </c>
    </row>
    <row r="195" spans="14:18" x14ac:dyDescent="0.35">
      <c r="N195" t="s">
        <v>8</v>
      </c>
      <c r="O195" t="s">
        <v>37</v>
      </c>
      <c r="P195" t="s">
        <v>22</v>
      </c>
      <c r="Q195" s="2">
        <v>1890</v>
      </c>
      <c r="R195" s="3">
        <v>195</v>
      </c>
    </row>
    <row r="196" spans="14:18" x14ac:dyDescent="0.35">
      <c r="N196" t="s">
        <v>7</v>
      </c>
      <c r="O196" t="s">
        <v>34</v>
      </c>
      <c r="P196" t="s">
        <v>14</v>
      </c>
      <c r="Q196" s="2">
        <v>1932</v>
      </c>
      <c r="R196" s="3">
        <v>369</v>
      </c>
    </row>
    <row r="197" spans="14:18" x14ac:dyDescent="0.35">
      <c r="N197" t="s">
        <v>3</v>
      </c>
      <c r="O197" t="s">
        <v>34</v>
      </c>
      <c r="P197" t="s">
        <v>25</v>
      </c>
      <c r="Q197" s="2">
        <v>6300</v>
      </c>
      <c r="R197" s="3">
        <v>42</v>
      </c>
    </row>
    <row r="198" spans="14:18" x14ac:dyDescent="0.35">
      <c r="N198" t="s">
        <v>6</v>
      </c>
      <c r="O198" t="s">
        <v>37</v>
      </c>
      <c r="P198" t="s">
        <v>30</v>
      </c>
      <c r="Q198" s="2">
        <v>560</v>
      </c>
      <c r="R198" s="3">
        <v>81</v>
      </c>
    </row>
    <row r="199" spans="14:18" x14ac:dyDescent="0.35">
      <c r="N199" t="s">
        <v>9</v>
      </c>
      <c r="O199" t="s">
        <v>37</v>
      </c>
      <c r="P199" t="s">
        <v>26</v>
      </c>
      <c r="Q199" s="2">
        <v>2856</v>
      </c>
      <c r="R199" s="3">
        <v>246</v>
      </c>
    </row>
    <row r="200" spans="14:18" x14ac:dyDescent="0.35">
      <c r="N200" t="s">
        <v>9</v>
      </c>
      <c r="O200" t="s">
        <v>34</v>
      </c>
      <c r="P200" t="s">
        <v>17</v>
      </c>
      <c r="Q200" s="2">
        <v>707</v>
      </c>
      <c r="R200" s="3">
        <v>174</v>
      </c>
    </row>
    <row r="201" spans="14:18" x14ac:dyDescent="0.35">
      <c r="N201" t="s">
        <v>8</v>
      </c>
      <c r="O201" t="s">
        <v>35</v>
      </c>
      <c r="P201" t="s">
        <v>30</v>
      </c>
      <c r="Q201" s="2">
        <v>3598</v>
      </c>
      <c r="R201" s="3">
        <v>81</v>
      </c>
    </row>
    <row r="202" spans="14:18" x14ac:dyDescent="0.35">
      <c r="N202" t="s">
        <v>40</v>
      </c>
      <c r="O202" t="s">
        <v>35</v>
      </c>
      <c r="P202" t="s">
        <v>22</v>
      </c>
      <c r="Q202" s="2">
        <v>6853</v>
      </c>
      <c r="R202" s="3">
        <v>372</v>
      </c>
    </row>
    <row r="203" spans="14:18" x14ac:dyDescent="0.35">
      <c r="N203" t="s">
        <v>40</v>
      </c>
      <c r="O203" t="s">
        <v>35</v>
      </c>
      <c r="P203" t="s">
        <v>16</v>
      </c>
      <c r="Q203" s="2">
        <v>4725</v>
      </c>
      <c r="R203" s="3">
        <v>174</v>
      </c>
    </row>
    <row r="204" spans="14:18" x14ac:dyDescent="0.35">
      <c r="N204" t="s">
        <v>41</v>
      </c>
      <c r="O204" t="s">
        <v>36</v>
      </c>
      <c r="P204" t="s">
        <v>32</v>
      </c>
      <c r="Q204" s="2">
        <v>10304</v>
      </c>
      <c r="R204" s="3">
        <v>84</v>
      </c>
    </row>
    <row r="205" spans="14:18" x14ac:dyDescent="0.35">
      <c r="N205" t="s">
        <v>41</v>
      </c>
      <c r="O205" t="s">
        <v>34</v>
      </c>
      <c r="P205" t="s">
        <v>16</v>
      </c>
      <c r="Q205" s="2">
        <v>1274</v>
      </c>
      <c r="R205" s="3">
        <v>225</v>
      </c>
    </row>
    <row r="206" spans="14:18" x14ac:dyDescent="0.35">
      <c r="N206" t="s">
        <v>5</v>
      </c>
      <c r="O206" t="s">
        <v>36</v>
      </c>
      <c r="P206" t="s">
        <v>30</v>
      </c>
      <c r="Q206" s="2">
        <v>1526</v>
      </c>
      <c r="R206" s="3">
        <v>105</v>
      </c>
    </row>
    <row r="207" spans="14:18" x14ac:dyDescent="0.35">
      <c r="N207" t="s">
        <v>40</v>
      </c>
      <c r="O207" t="s">
        <v>39</v>
      </c>
      <c r="P207" t="s">
        <v>28</v>
      </c>
      <c r="Q207" s="2">
        <v>3101</v>
      </c>
      <c r="R207" s="3">
        <v>225</v>
      </c>
    </row>
    <row r="208" spans="14:18" x14ac:dyDescent="0.35">
      <c r="N208" t="s">
        <v>2</v>
      </c>
      <c r="O208" t="s">
        <v>37</v>
      </c>
      <c r="P208" t="s">
        <v>14</v>
      </c>
      <c r="Q208" s="2">
        <v>1057</v>
      </c>
      <c r="R208" s="3">
        <v>54</v>
      </c>
    </row>
    <row r="209" spans="14:18" x14ac:dyDescent="0.35">
      <c r="N209" t="s">
        <v>7</v>
      </c>
      <c r="O209" t="s">
        <v>37</v>
      </c>
      <c r="P209" t="s">
        <v>26</v>
      </c>
      <c r="Q209" s="2">
        <v>5306</v>
      </c>
      <c r="R209" s="3">
        <v>0</v>
      </c>
    </row>
    <row r="210" spans="14:18" x14ac:dyDescent="0.35">
      <c r="N210" t="s">
        <v>5</v>
      </c>
      <c r="O210" t="s">
        <v>39</v>
      </c>
      <c r="P210" t="s">
        <v>24</v>
      </c>
      <c r="Q210" s="2">
        <v>4018</v>
      </c>
      <c r="R210" s="3">
        <v>171</v>
      </c>
    </row>
    <row r="211" spans="14:18" x14ac:dyDescent="0.35">
      <c r="N211" t="s">
        <v>9</v>
      </c>
      <c r="O211" t="s">
        <v>34</v>
      </c>
      <c r="P211" t="s">
        <v>16</v>
      </c>
      <c r="Q211" s="2">
        <v>938</v>
      </c>
      <c r="R211" s="3">
        <v>189</v>
      </c>
    </row>
    <row r="212" spans="14:18" x14ac:dyDescent="0.35">
      <c r="N212" t="s">
        <v>7</v>
      </c>
      <c r="O212" t="s">
        <v>38</v>
      </c>
      <c r="P212" t="s">
        <v>18</v>
      </c>
      <c r="Q212" s="2">
        <v>1778</v>
      </c>
      <c r="R212" s="3">
        <v>270</v>
      </c>
    </row>
    <row r="213" spans="14:18" x14ac:dyDescent="0.35">
      <c r="N213" t="s">
        <v>6</v>
      </c>
      <c r="O213" t="s">
        <v>39</v>
      </c>
      <c r="P213" t="s">
        <v>30</v>
      </c>
      <c r="Q213" s="2">
        <v>1638</v>
      </c>
      <c r="R213" s="3">
        <v>63</v>
      </c>
    </row>
    <row r="214" spans="14:18" x14ac:dyDescent="0.35">
      <c r="N214" t="s">
        <v>41</v>
      </c>
      <c r="O214" t="s">
        <v>38</v>
      </c>
      <c r="P214" t="s">
        <v>25</v>
      </c>
      <c r="Q214" s="2">
        <v>154</v>
      </c>
      <c r="R214" s="3">
        <v>21</v>
      </c>
    </row>
    <row r="215" spans="14:18" x14ac:dyDescent="0.35">
      <c r="N215" t="s">
        <v>7</v>
      </c>
      <c r="O215" t="s">
        <v>37</v>
      </c>
      <c r="P215" t="s">
        <v>22</v>
      </c>
      <c r="Q215" s="2">
        <v>9835</v>
      </c>
      <c r="R215" s="3">
        <v>207</v>
      </c>
    </row>
    <row r="216" spans="14:18" x14ac:dyDescent="0.35">
      <c r="N216" t="s">
        <v>9</v>
      </c>
      <c r="O216" t="s">
        <v>37</v>
      </c>
      <c r="P216" t="s">
        <v>20</v>
      </c>
      <c r="Q216" s="2">
        <v>7273</v>
      </c>
      <c r="R216" s="3">
        <v>96</v>
      </c>
    </row>
    <row r="217" spans="14:18" x14ac:dyDescent="0.35">
      <c r="N217" t="s">
        <v>5</v>
      </c>
      <c r="O217" t="s">
        <v>39</v>
      </c>
      <c r="P217" t="s">
        <v>22</v>
      </c>
      <c r="Q217" s="2">
        <v>6909</v>
      </c>
      <c r="R217" s="3">
        <v>81</v>
      </c>
    </row>
    <row r="218" spans="14:18" x14ac:dyDescent="0.35">
      <c r="N218" t="s">
        <v>9</v>
      </c>
      <c r="O218" t="s">
        <v>39</v>
      </c>
      <c r="P218" t="s">
        <v>24</v>
      </c>
      <c r="Q218" s="2">
        <v>3920</v>
      </c>
      <c r="R218" s="3">
        <v>306</v>
      </c>
    </row>
    <row r="219" spans="14:18" x14ac:dyDescent="0.35">
      <c r="N219" t="s">
        <v>10</v>
      </c>
      <c r="O219" t="s">
        <v>39</v>
      </c>
      <c r="P219" t="s">
        <v>21</v>
      </c>
      <c r="Q219" s="2">
        <v>4858</v>
      </c>
      <c r="R219" s="3">
        <v>279</v>
      </c>
    </row>
    <row r="220" spans="14:18" x14ac:dyDescent="0.35">
      <c r="N220" t="s">
        <v>2</v>
      </c>
      <c r="O220" t="s">
        <v>38</v>
      </c>
      <c r="P220" t="s">
        <v>4</v>
      </c>
      <c r="Q220" s="2">
        <v>3549</v>
      </c>
      <c r="R220" s="3">
        <v>3</v>
      </c>
    </row>
    <row r="221" spans="14:18" x14ac:dyDescent="0.35">
      <c r="N221" t="s">
        <v>7</v>
      </c>
      <c r="O221" t="s">
        <v>39</v>
      </c>
      <c r="P221" t="s">
        <v>27</v>
      </c>
      <c r="Q221" s="2">
        <v>966</v>
      </c>
      <c r="R221" s="3">
        <v>198</v>
      </c>
    </row>
    <row r="222" spans="14:18" x14ac:dyDescent="0.35">
      <c r="N222" t="s">
        <v>5</v>
      </c>
      <c r="O222" t="s">
        <v>39</v>
      </c>
      <c r="P222" t="s">
        <v>18</v>
      </c>
      <c r="Q222" s="2">
        <v>385</v>
      </c>
      <c r="R222" s="3">
        <v>249</v>
      </c>
    </row>
    <row r="223" spans="14:18" x14ac:dyDescent="0.35">
      <c r="N223" t="s">
        <v>6</v>
      </c>
      <c r="O223" t="s">
        <v>34</v>
      </c>
      <c r="P223" t="s">
        <v>16</v>
      </c>
      <c r="Q223" s="2">
        <v>2219</v>
      </c>
      <c r="R223" s="3">
        <v>75</v>
      </c>
    </row>
    <row r="224" spans="14:18" x14ac:dyDescent="0.35">
      <c r="N224" t="s">
        <v>9</v>
      </c>
      <c r="O224" t="s">
        <v>36</v>
      </c>
      <c r="P224" t="s">
        <v>32</v>
      </c>
      <c r="Q224" s="2">
        <v>2954</v>
      </c>
      <c r="R224" s="3">
        <v>189</v>
      </c>
    </row>
    <row r="225" spans="14:18" x14ac:dyDescent="0.35">
      <c r="N225" t="s">
        <v>7</v>
      </c>
      <c r="O225" t="s">
        <v>36</v>
      </c>
      <c r="P225" t="s">
        <v>32</v>
      </c>
      <c r="Q225" s="2">
        <v>280</v>
      </c>
      <c r="R225" s="3">
        <v>87</v>
      </c>
    </row>
    <row r="226" spans="14:18" x14ac:dyDescent="0.35">
      <c r="N226" t="s">
        <v>41</v>
      </c>
      <c r="O226" t="s">
        <v>36</v>
      </c>
      <c r="P226" t="s">
        <v>30</v>
      </c>
      <c r="Q226" s="2">
        <v>6118</v>
      </c>
      <c r="R226" s="3">
        <v>174</v>
      </c>
    </row>
    <row r="227" spans="14:18" x14ac:dyDescent="0.35">
      <c r="N227" t="s">
        <v>2</v>
      </c>
      <c r="O227" t="s">
        <v>39</v>
      </c>
      <c r="P227" t="s">
        <v>15</v>
      </c>
      <c r="Q227" s="2">
        <v>4802</v>
      </c>
      <c r="R227" s="3">
        <v>36</v>
      </c>
    </row>
    <row r="228" spans="14:18" x14ac:dyDescent="0.35">
      <c r="N228" t="s">
        <v>9</v>
      </c>
      <c r="O228" t="s">
        <v>38</v>
      </c>
      <c r="P228" t="s">
        <v>24</v>
      </c>
      <c r="Q228" s="2">
        <v>4137</v>
      </c>
      <c r="R228" s="3">
        <v>60</v>
      </c>
    </row>
    <row r="229" spans="14:18" x14ac:dyDescent="0.35">
      <c r="N229" t="s">
        <v>3</v>
      </c>
      <c r="O229" t="s">
        <v>35</v>
      </c>
      <c r="P229" t="s">
        <v>23</v>
      </c>
      <c r="Q229" s="2">
        <v>2023</v>
      </c>
      <c r="R229" s="3">
        <v>78</v>
      </c>
    </row>
    <row r="230" spans="14:18" x14ac:dyDescent="0.35">
      <c r="N230" t="s">
        <v>9</v>
      </c>
      <c r="O230" t="s">
        <v>36</v>
      </c>
      <c r="P230" t="s">
        <v>30</v>
      </c>
      <c r="Q230" s="2">
        <v>9051</v>
      </c>
      <c r="R230" s="3">
        <v>57</v>
      </c>
    </row>
    <row r="231" spans="14:18" x14ac:dyDescent="0.35">
      <c r="N231" t="s">
        <v>9</v>
      </c>
      <c r="O231" t="s">
        <v>37</v>
      </c>
      <c r="P231" t="s">
        <v>28</v>
      </c>
      <c r="Q231" s="2">
        <v>2919</v>
      </c>
      <c r="R231" s="3">
        <v>45</v>
      </c>
    </row>
    <row r="232" spans="14:18" x14ac:dyDescent="0.35">
      <c r="N232" t="s">
        <v>41</v>
      </c>
      <c r="O232" t="s">
        <v>38</v>
      </c>
      <c r="P232" t="s">
        <v>22</v>
      </c>
      <c r="Q232" s="2">
        <v>5915</v>
      </c>
      <c r="R232" s="3">
        <v>3</v>
      </c>
    </row>
    <row r="233" spans="14:18" x14ac:dyDescent="0.35">
      <c r="N233" t="s">
        <v>10</v>
      </c>
      <c r="O233" t="s">
        <v>35</v>
      </c>
      <c r="P233" t="s">
        <v>15</v>
      </c>
      <c r="Q233" s="2">
        <v>2562</v>
      </c>
      <c r="R233" s="3">
        <v>6</v>
      </c>
    </row>
    <row r="234" spans="14:18" x14ac:dyDescent="0.35">
      <c r="N234" t="s">
        <v>5</v>
      </c>
      <c r="O234" t="s">
        <v>37</v>
      </c>
      <c r="P234" t="s">
        <v>25</v>
      </c>
      <c r="Q234" s="2">
        <v>8813</v>
      </c>
      <c r="R234" s="3">
        <v>21</v>
      </c>
    </row>
    <row r="235" spans="14:18" x14ac:dyDescent="0.35">
      <c r="N235" t="s">
        <v>5</v>
      </c>
      <c r="O235" t="s">
        <v>36</v>
      </c>
      <c r="P235" t="s">
        <v>18</v>
      </c>
      <c r="Q235" s="2">
        <v>6111</v>
      </c>
      <c r="R235" s="3">
        <v>3</v>
      </c>
    </row>
    <row r="236" spans="14:18" x14ac:dyDescent="0.35">
      <c r="N236" t="s">
        <v>8</v>
      </c>
      <c r="O236" t="s">
        <v>34</v>
      </c>
      <c r="P236" t="s">
        <v>31</v>
      </c>
      <c r="Q236" s="2">
        <v>3507</v>
      </c>
      <c r="R236" s="3">
        <v>288</v>
      </c>
    </row>
    <row r="237" spans="14:18" x14ac:dyDescent="0.35">
      <c r="N237" t="s">
        <v>6</v>
      </c>
      <c r="O237" t="s">
        <v>36</v>
      </c>
      <c r="P237" t="s">
        <v>13</v>
      </c>
      <c r="Q237" s="2">
        <v>4319</v>
      </c>
      <c r="R237" s="3">
        <v>30</v>
      </c>
    </row>
    <row r="238" spans="14:18" x14ac:dyDescent="0.35">
      <c r="N238" t="s">
        <v>40</v>
      </c>
      <c r="O238" t="s">
        <v>38</v>
      </c>
      <c r="P238" t="s">
        <v>26</v>
      </c>
      <c r="Q238" s="2">
        <v>609</v>
      </c>
      <c r="R238" s="3">
        <v>87</v>
      </c>
    </row>
    <row r="239" spans="14:18" x14ac:dyDescent="0.35">
      <c r="N239" t="s">
        <v>40</v>
      </c>
      <c r="O239" t="s">
        <v>39</v>
      </c>
      <c r="P239" t="s">
        <v>27</v>
      </c>
      <c r="Q239" s="2">
        <v>6370</v>
      </c>
      <c r="R239" s="3">
        <v>30</v>
      </c>
    </row>
    <row r="240" spans="14:18" x14ac:dyDescent="0.35">
      <c r="N240" t="s">
        <v>5</v>
      </c>
      <c r="O240" t="s">
        <v>38</v>
      </c>
      <c r="P240" t="s">
        <v>19</v>
      </c>
      <c r="Q240" s="2">
        <v>5474</v>
      </c>
      <c r="R240" s="3">
        <v>168</v>
      </c>
    </row>
    <row r="241" spans="14:18" x14ac:dyDescent="0.35">
      <c r="N241" t="s">
        <v>40</v>
      </c>
      <c r="O241" t="s">
        <v>36</v>
      </c>
      <c r="P241" t="s">
        <v>27</v>
      </c>
      <c r="Q241" s="2">
        <v>3164</v>
      </c>
      <c r="R241" s="3">
        <v>306</v>
      </c>
    </row>
    <row r="242" spans="14:18" x14ac:dyDescent="0.35">
      <c r="N242" t="s">
        <v>6</v>
      </c>
      <c r="O242" t="s">
        <v>35</v>
      </c>
      <c r="P242" t="s">
        <v>4</v>
      </c>
      <c r="Q242" s="2">
        <v>1302</v>
      </c>
      <c r="R242" s="3">
        <v>402</v>
      </c>
    </row>
    <row r="243" spans="14:18" x14ac:dyDescent="0.35">
      <c r="N243" t="s">
        <v>3</v>
      </c>
      <c r="O243" t="s">
        <v>37</v>
      </c>
      <c r="P243" t="s">
        <v>28</v>
      </c>
      <c r="Q243" s="2">
        <v>7308</v>
      </c>
      <c r="R243" s="3">
        <v>327</v>
      </c>
    </row>
    <row r="244" spans="14:18" x14ac:dyDescent="0.35">
      <c r="N244" t="s">
        <v>40</v>
      </c>
      <c r="O244" t="s">
        <v>37</v>
      </c>
      <c r="P244" t="s">
        <v>27</v>
      </c>
      <c r="Q244" s="2">
        <v>6132</v>
      </c>
      <c r="R244" s="3">
        <v>93</v>
      </c>
    </row>
    <row r="245" spans="14:18" x14ac:dyDescent="0.35">
      <c r="N245" t="s">
        <v>10</v>
      </c>
      <c r="O245" t="s">
        <v>35</v>
      </c>
      <c r="P245" t="s">
        <v>14</v>
      </c>
      <c r="Q245" s="2">
        <v>3472</v>
      </c>
      <c r="R245" s="3">
        <v>96</v>
      </c>
    </row>
    <row r="246" spans="14:18" x14ac:dyDescent="0.35">
      <c r="N246" t="s">
        <v>8</v>
      </c>
      <c r="O246" t="s">
        <v>39</v>
      </c>
      <c r="P246" t="s">
        <v>18</v>
      </c>
      <c r="Q246" s="2">
        <v>9660</v>
      </c>
      <c r="R246" s="3">
        <v>27</v>
      </c>
    </row>
    <row r="247" spans="14:18" x14ac:dyDescent="0.35">
      <c r="N247" t="s">
        <v>9</v>
      </c>
      <c r="O247" t="s">
        <v>38</v>
      </c>
      <c r="P247" t="s">
        <v>26</v>
      </c>
      <c r="Q247" s="2">
        <v>2436</v>
      </c>
      <c r="R247" s="3">
        <v>99</v>
      </c>
    </row>
    <row r="248" spans="14:18" x14ac:dyDescent="0.35">
      <c r="N248" t="s">
        <v>9</v>
      </c>
      <c r="O248" t="s">
        <v>38</v>
      </c>
      <c r="P248" t="s">
        <v>33</v>
      </c>
      <c r="Q248" s="2">
        <v>9506</v>
      </c>
      <c r="R248" s="3">
        <v>87</v>
      </c>
    </row>
    <row r="249" spans="14:18" x14ac:dyDescent="0.35">
      <c r="N249" t="s">
        <v>10</v>
      </c>
      <c r="O249" t="s">
        <v>37</v>
      </c>
      <c r="P249" t="s">
        <v>21</v>
      </c>
      <c r="Q249" s="2">
        <v>245</v>
      </c>
      <c r="R249" s="3">
        <v>288</v>
      </c>
    </row>
    <row r="250" spans="14:18" x14ac:dyDescent="0.35">
      <c r="N250" t="s">
        <v>8</v>
      </c>
      <c r="O250" t="s">
        <v>35</v>
      </c>
      <c r="P250" t="s">
        <v>20</v>
      </c>
      <c r="Q250" s="2">
        <v>2702</v>
      </c>
      <c r="R250" s="3">
        <v>363</v>
      </c>
    </row>
    <row r="251" spans="14:18" x14ac:dyDescent="0.35">
      <c r="N251" t="s">
        <v>10</v>
      </c>
      <c r="O251" t="s">
        <v>34</v>
      </c>
      <c r="P251" t="s">
        <v>17</v>
      </c>
      <c r="Q251" s="2">
        <v>700</v>
      </c>
      <c r="R251" s="3">
        <v>87</v>
      </c>
    </row>
    <row r="252" spans="14:18" x14ac:dyDescent="0.35">
      <c r="N252" t="s">
        <v>6</v>
      </c>
      <c r="O252" t="s">
        <v>34</v>
      </c>
      <c r="P252" t="s">
        <v>17</v>
      </c>
      <c r="Q252" s="2">
        <v>3759</v>
      </c>
      <c r="R252" s="3">
        <v>150</v>
      </c>
    </row>
    <row r="253" spans="14:18" x14ac:dyDescent="0.35">
      <c r="N253" t="s">
        <v>2</v>
      </c>
      <c r="O253" t="s">
        <v>35</v>
      </c>
      <c r="P253" t="s">
        <v>17</v>
      </c>
      <c r="Q253" s="2">
        <v>1589</v>
      </c>
      <c r="R253" s="3">
        <v>303</v>
      </c>
    </row>
    <row r="254" spans="14:18" x14ac:dyDescent="0.35">
      <c r="N254" t="s">
        <v>7</v>
      </c>
      <c r="O254" t="s">
        <v>35</v>
      </c>
      <c r="P254" t="s">
        <v>28</v>
      </c>
      <c r="Q254" s="2">
        <v>5194</v>
      </c>
      <c r="R254" s="3">
        <v>288</v>
      </c>
    </row>
    <row r="255" spans="14:18" x14ac:dyDescent="0.35">
      <c r="N255" t="s">
        <v>10</v>
      </c>
      <c r="O255" t="s">
        <v>36</v>
      </c>
      <c r="P255" t="s">
        <v>13</v>
      </c>
      <c r="Q255" s="2">
        <v>945</v>
      </c>
      <c r="R255" s="3">
        <v>75</v>
      </c>
    </row>
    <row r="256" spans="14:18" x14ac:dyDescent="0.35">
      <c r="N256" t="s">
        <v>40</v>
      </c>
      <c r="O256" t="s">
        <v>38</v>
      </c>
      <c r="P256" t="s">
        <v>31</v>
      </c>
      <c r="Q256" s="2">
        <v>1988</v>
      </c>
      <c r="R256" s="3">
        <v>39</v>
      </c>
    </row>
    <row r="257" spans="14:18" x14ac:dyDescent="0.35">
      <c r="N257" t="s">
        <v>6</v>
      </c>
      <c r="O257" t="s">
        <v>34</v>
      </c>
      <c r="P257" t="s">
        <v>32</v>
      </c>
      <c r="Q257" s="2">
        <v>6734</v>
      </c>
      <c r="R257" s="3">
        <v>123</v>
      </c>
    </row>
    <row r="258" spans="14:18" x14ac:dyDescent="0.35">
      <c r="N258" t="s">
        <v>40</v>
      </c>
      <c r="O258" t="s">
        <v>36</v>
      </c>
      <c r="P258" t="s">
        <v>4</v>
      </c>
      <c r="Q258" s="2">
        <v>217</v>
      </c>
      <c r="R258" s="3">
        <v>36</v>
      </c>
    </row>
    <row r="259" spans="14:18" x14ac:dyDescent="0.35">
      <c r="N259" t="s">
        <v>5</v>
      </c>
      <c r="O259" t="s">
        <v>34</v>
      </c>
      <c r="P259" t="s">
        <v>22</v>
      </c>
      <c r="Q259" s="2">
        <v>6279</v>
      </c>
      <c r="R259" s="3">
        <v>237</v>
      </c>
    </row>
    <row r="260" spans="14:18" x14ac:dyDescent="0.35">
      <c r="N260" t="s">
        <v>40</v>
      </c>
      <c r="O260" t="s">
        <v>36</v>
      </c>
      <c r="P260" t="s">
        <v>13</v>
      </c>
      <c r="Q260" s="2">
        <v>4424</v>
      </c>
      <c r="R260" s="3">
        <v>201</v>
      </c>
    </row>
    <row r="261" spans="14:18" x14ac:dyDescent="0.35">
      <c r="N261" t="s">
        <v>2</v>
      </c>
      <c r="O261" t="s">
        <v>36</v>
      </c>
      <c r="P261" t="s">
        <v>17</v>
      </c>
      <c r="Q261" s="2">
        <v>189</v>
      </c>
      <c r="R261" s="3">
        <v>48</v>
      </c>
    </row>
    <row r="262" spans="14:18" x14ac:dyDescent="0.35">
      <c r="N262" t="s">
        <v>5</v>
      </c>
      <c r="O262" t="s">
        <v>35</v>
      </c>
      <c r="P262" t="s">
        <v>22</v>
      </c>
      <c r="Q262" s="2">
        <v>490</v>
      </c>
      <c r="R262" s="3">
        <v>84</v>
      </c>
    </row>
    <row r="263" spans="14:18" x14ac:dyDescent="0.35">
      <c r="N263" t="s">
        <v>8</v>
      </c>
      <c r="O263" t="s">
        <v>37</v>
      </c>
      <c r="P263" t="s">
        <v>21</v>
      </c>
      <c r="Q263" s="2">
        <v>434</v>
      </c>
      <c r="R263" s="3">
        <v>87</v>
      </c>
    </row>
    <row r="264" spans="14:18" x14ac:dyDescent="0.35">
      <c r="N264" t="s">
        <v>7</v>
      </c>
      <c r="O264" t="s">
        <v>38</v>
      </c>
      <c r="P264" t="s">
        <v>30</v>
      </c>
      <c r="Q264" s="2">
        <v>10129</v>
      </c>
      <c r="R264" s="3">
        <v>312</v>
      </c>
    </row>
    <row r="265" spans="14:18" x14ac:dyDescent="0.35">
      <c r="N265" t="s">
        <v>3</v>
      </c>
      <c r="O265" t="s">
        <v>39</v>
      </c>
      <c r="P265" t="s">
        <v>28</v>
      </c>
      <c r="Q265" s="2">
        <v>1652</v>
      </c>
      <c r="R265" s="3">
        <v>102</v>
      </c>
    </row>
    <row r="266" spans="14:18" x14ac:dyDescent="0.35">
      <c r="N266" t="s">
        <v>8</v>
      </c>
      <c r="O266" t="s">
        <v>38</v>
      </c>
      <c r="P266" t="s">
        <v>21</v>
      </c>
      <c r="Q266" s="2">
        <v>6433</v>
      </c>
      <c r="R266" s="3">
        <v>78</v>
      </c>
    </row>
    <row r="267" spans="14:18" x14ac:dyDescent="0.35">
      <c r="N267" t="s">
        <v>3</v>
      </c>
      <c r="O267" t="s">
        <v>34</v>
      </c>
      <c r="P267" t="s">
        <v>23</v>
      </c>
      <c r="Q267" s="2">
        <v>2212</v>
      </c>
      <c r="R267" s="3">
        <v>117</v>
      </c>
    </row>
    <row r="268" spans="14:18" x14ac:dyDescent="0.35">
      <c r="N268" t="s">
        <v>41</v>
      </c>
      <c r="O268" t="s">
        <v>35</v>
      </c>
      <c r="P268" t="s">
        <v>19</v>
      </c>
      <c r="Q268" s="2">
        <v>609</v>
      </c>
      <c r="R268" s="3">
        <v>99</v>
      </c>
    </row>
    <row r="269" spans="14:18" x14ac:dyDescent="0.35">
      <c r="N269" t="s">
        <v>40</v>
      </c>
      <c r="O269" t="s">
        <v>35</v>
      </c>
      <c r="P269" t="s">
        <v>24</v>
      </c>
      <c r="Q269" s="2">
        <v>1638</v>
      </c>
      <c r="R269" s="3">
        <v>48</v>
      </c>
    </row>
    <row r="270" spans="14:18" x14ac:dyDescent="0.35">
      <c r="N270" t="s">
        <v>7</v>
      </c>
      <c r="O270" t="s">
        <v>34</v>
      </c>
      <c r="P270" t="s">
        <v>15</v>
      </c>
      <c r="Q270" s="2">
        <v>3829</v>
      </c>
      <c r="R270" s="3">
        <v>24</v>
      </c>
    </row>
    <row r="271" spans="14:18" x14ac:dyDescent="0.35">
      <c r="N271" t="s">
        <v>40</v>
      </c>
      <c r="O271" t="s">
        <v>39</v>
      </c>
      <c r="P271" t="s">
        <v>15</v>
      </c>
      <c r="Q271" s="2">
        <v>5775</v>
      </c>
      <c r="R271" s="3">
        <v>42</v>
      </c>
    </row>
    <row r="272" spans="14:18" x14ac:dyDescent="0.35">
      <c r="N272" t="s">
        <v>6</v>
      </c>
      <c r="O272" t="s">
        <v>35</v>
      </c>
      <c r="P272" t="s">
        <v>20</v>
      </c>
      <c r="Q272" s="2">
        <v>1071</v>
      </c>
      <c r="R272" s="3">
        <v>270</v>
      </c>
    </row>
    <row r="273" spans="14:18" x14ac:dyDescent="0.35">
      <c r="N273" t="s">
        <v>8</v>
      </c>
      <c r="O273" t="s">
        <v>36</v>
      </c>
      <c r="P273" t="s">
        <v>23</v>
      </c>
      <c r="Q273" s="2">
        <v>5019</v>
      </c>
      <c r="R273" s="3">
        <v>150</v>
      </c>
    </row>
    <row r="274" spans="14:18" x14ac:dyDescent="0.35">
      <c r="N274" t="s">
        <v>2</v>
      </c>
      <c r="O274" t="s">
        <v>37</v>
      </c>
      <c r="P274" t="s">
        <v>15</v>
      </c>
      <c r="Q274" s="2">
        <v>2863</v>
      </c>
      <c r="R274" s="3">
        <v>42</v>
      </c>
    </row>
    <row r="275" spans="14:18" x14ac:dyDescent="0.35">
      <c r="N275" t="s">
        <v>40</v>
      </c>
      <c r="O275" t="s">
        <v>35</v>
      </c>
      <c r="P275" t="s">
        <v>29</v>
      </c>
      <c r="Q275" s="2">
        <v>1617</v>
      </c>
      <c r="R275" s="3">
        <v>126</v>
      </c>
    </row>
    <row r="276" spans="14:18" x14ac:dyDescent="0.35">
      <c r="N276" t="s">
        <v>6</v>
      </c>
      <c r="O276" t="s">
        <v>37</v>
      </c>
      <c r="P276" t="s">
        <v>26</v>
      </c>
      <c r="Q276" s="2">
        <v>6818</v>
      </c>
      <c r="R276" s="3">
        <v>6</v>
      </c>
    </row>
    <row r="277" spans="14:18" x14ac:dyDescent="0.35">
      <c r="N277" t="s">
        <v>3</v>
      </c>
      <c r="O277" t="s">
        <v>35</v>
      </c>
      <c r="P277" t="s">
        <v>15</v>
      </c>
      <c r="Q277" s="2">
        <v>6657</v>
      </c>
      <c r="R277" s="3">
        <v>276</v>
      </c>
    </row>
    <row r="278" spans="14:18" x14ac:dyDescent="0.35">
      <c r="N278" t="s">
        <v>3</v>
      </c>
      <c r="O278" t="s">
        <v>34</v>
      </c>
      <c r="P278" t="s">
        <v>17</v>
      </c>
      <c r="Q278" s="2">
        <v>2919</v>
      </c>
      <c r="R278" s="3">
        <v>93</v>
      </c>
    </row>
    <row r="279" spans="14:18" x14ac:dyDescent="0.35">
      <c r="N279" t="s">
        <v>2</v>
      </c>
      <c r="O279" t="s">
        <v>36</v>
      </c>
      <c r="P279" t="s">
        <v>31</v>
      </c>
      <c r="Q279" s="2">
        <v>3094</v>
      </c>
      <c r="R279" s="3">
        <v>246</v>
      </c>
    </row>
    <row r="280" spans="14:18" x14ac:dyDescent="0.35">
      <c r="N280" t="s">
        <v>6</v>
      </c>
      <c r="O280" t="s">
        <v>39</v>
      </c>
      <c r="P280" t="s">
        <v>24</v>
      </c>
      <c r="Q280" s="2">
        <v>2989</v>
      </c>
      <c r="R280" s="3">
        <v>3</v>
      </c>
    </row>
    <row r="281" spans="14:18" x14ac:dyDescent="0.35">
      <c r="N281" t="s">
        <v>8</v>
      </c>
      <c r="O281" t="s">
        <v>38</v>
      </c>
      <c r="P281" t="s">
        <v>27</v>
      </c>
      <c r="Q281" s="2">
        <v>2268</v>
      </c>
      <c r="R281" s="3">
        <v>63</v>
      </c>
    </row>
    <row r="282" spans="14:18" x14ac:dyDescent="0.35">
      <c r="N282" t="s">
        <v>5</v>
      </c>
      <c r="O282" t="s">
        <v>35</v>
      </c>
      <c r="P282" t="s">
        <v>31</v>
      </c>
      <c r="Q282" s="2">
        <v>4753</v>
      </c>
      <c r="R282" s="3">
        <v>246</v>
      </c>
    </row>
    <row r="283" spans="14:18" x14ac:dyDescent="0.35">
      <c r="N283" t="s">
        <v>2</v>
      </c>
      <c r="O283" t="s">
        <v>34</v>
      </c>
      <c r="P283" t="s">
        <v>19</v>
      </c>
      <c r="Q283" s="2">
        <v>7511</v>
      </c>
      <c r="R283" s="3">
        <v>120</v>
      </c>
    </row>
    <row r="284" spans="14:18" x14ac:dyDescent="0.35">
      <c r="N284" t="s">
        <v>2</v>
      </c>
      <c r="O284" t="s">
        <v>38</v>
      </c>
      <c r="P284" t="s">
        <v>31</v>
      </c>
      <c r="Q284" s="2">
        <v>4326</v>
      </c>
      <c r="R284" s="3">
        <v>348</v>
      </c>
    </row>
    <row r="285" spans="14:18" x14ac:dyDescent="0.35">
      <c r="N285" t="s">
        <v>41</v>
      </c>
      <c r="O285" t="s">
        <v>34</v>
      </c>
      <c r="P285" t="s">
        <v>23</v>
      </c>
      <c r="Q285" s="2">
        <v>4935</v>
      </c>
      <c r="R285" s="3">
        <v>126</v>
      </c>
    </row>
    <row r="286" spans="14:18" x14ac:dyDescent="0.35">
      <c r="N286" t="s">
        <v>6</v>
      </c>
      <c r="O286" t="s">
        <v>35</v>
      </c>
      <c r="P286" t="s">
        <v>30</v>
      </c>
      <c r="Q286" s="2">
        <v>4781</v>
      </c>
      <c r="R286" s="3">
        <v>123</v>
      </c>
    </row>
    <row r="287" spans="14:18" x14ac:dyDescent="0.35">
      <c r="N287" t="s">
        <v>5</v>
      </c>
      <c r="O287" t="s">
        <v>38</v>
      </c>
      <c r="P287" t="s">
        <v>25</v>
      </c>
      <c r="Q287" s="2">
        <v>7483</v>
      </c>
      <c r="R287" s="3">
        <v>45</v>
      </c>
    </row>
    <row r="288" spans="14:18" x14ac:dyDescent="0.35">
      <c r="N288" t="s">
        <v>10</v>
      </c>
      <c r="O288" t="s">
        <v>38</v>
      </c>
      <c r="P288" t="s">
        <v>4</v>
      </c>
      <c r="Q288" s="2">
        <v>6860</v>
      </c>
      <c r="R288" s="3">
        <v>126</v>
      </c>
    </row>
    <row r="289" spans="14:18" x14ac:dyDescent="0.35">
      <c r="N289" t="s">
        <v>40</v>
      </c>
      <c r="O289" t="s">
        <v>37</v>
      </c>
      <c r="P289" t="s">
        <v>29</v>
      </c>
      <c r="Q289" s="2">
        <v>9002</v>
      </c>
      <c r="R289" s="3">
        <v>72</v>
      </c>
    </row>
    <row r="290" spans="14:18" x14ac:dyDescent="0.35">
      <c r="N290" t="s">
        <v>6</v>
      </c>
      <c r="O290" t="s">
        <v>36</v>
      </c>
      <c r="P290" t="s">
        <v>29</v>
      </c>
      <c r="Q290" s="2">
        <v>1400</v>
      </c>
      <c r="R290" s="3">
        <v>135</v>
      </c>
    </row>
    <row r="291" spans="14:18" x14ac:dyDescent="0.35">
      <c r="N291" t="s">
        <v>10</v>
      </c>
      <c r="O291" t="s">
        <v>34</v>
      </c>
      <c r="P291" t="s">
        <v>22</v>
      </c>
      <c r="Q291" s="2">
        <v>4053</v>
      </c>
      <c r="R291" s="3">
        <v>24</v>
      </c>
    </row>
    <row r="292" spans="14:18" x14ac:dyDescent="0.35">
      <c r="N292" t="s">
        <v>7</v>
      </c>
      <c r="O292" t="s">
        <v>36</v>
      </c>
      <c r="P292" t="s">
        <v>31</v>
      </c>
      <c r="Q292" s="2">
        <v>2149</v>
      </c>
      <c r="R292" s="3">
        <v>117</v>
      </c>
    </row>
    <row r="293" spans="14:18" x14ac:dyDescent="0.35">
      <c r="N293" t="s">
        <v>3</v>
      </c>
      <c r="O293" t="s">
        <v>39</v>
      </c>
      <c r="P293" t="s">
        <v>29</v>
      </c>
      <c r="Q293" s="2">
        <v>3640</v>
      </c>
      <c r="R293" s="3">
        <v>51</v>
      </c>
    </row>
    <row r="294" spans="14:18" x14ac:dyDescent="0.35">
      <c r="N294" t="s">
        <v>2</v>
      </c>
      <c r="O294" t="s">
        <v>39</v>
      </c>
      <c r="P294" t="s">
        <v>23</v>
      </c>
      <c r="Q294" s="2">
        <v>630</v>
      </c>
      <c r="R294" s="3">
        <v>36</v>
      </c>
    </row>
    <row r="295" spans="14:18" x14ac:dyDescent="0.35">
      <c r="N295" t="s">
        <v>9</v>
      </c>
      <c r="O295" t="s">
        <v>35</v>
      </c>
      <c r="P295" t="s">
        <v>27</v>
      </c>
      <c r="Q295" s="2">
        <v>2429</v>
      </c>
      <c r="R295" s="3">
        <v>144</v>
      </c>
    </row>
    <row r="296" spans="14:18" x14ac:dyDescent="0.35">
      <c r="N296" t="s">
        <v>9</v>
      </c>
      <c r="O296" t="s">
        <v>36</v>
      </c>
      <c r="P296" t="s">
        <v>25</v>
      </c>
      <c r="Q296" s="2">
        <v>2142</v>
      </c>
      <c r="R296" s="3">
        <v>114</v>
      </c>
    </row>
    <row r="297" spans="14:18" x14ac:dyDescent="0.35">
      <c r="N297" t="s">
        <v>7</v>
      </c>
      <c r="O297" t="s">
        <v>37</v>
      </c>
      <c r="P297" t="s">
        <v>30</v>
      </c>
      <c r="Q297" s="2">
        <v>6454</v>
      </c>
      <c r="R297" s="3">
        <v>54</v>
      </c>
    </row>
    <row r="298" spans="14:18" x14ac:dyDescent="0.35">
      <c r="N298" t="s">
        <v>7</v>
      </c>
      <c r="O298" t="s">
        <v>37</v>
      </c>
      <c r="P298" t="s">
        <v>16</v>
      </c>
      <c r="Q298" s="2">
        <v>4487</v>
      </c>
      <c r="R298" s="3">
        <v>333</v>
      </c>
    </row>
    <row r="299" spans="14:18" x14ac:dyDescent="0.35">
      <c r="N299" t="s">
        <v>3</v>
      </c>
      <c r="O299" t="s">
        <v>37</v>
      </c>
      <c r="P299" t="s">
        <v>4</v>
      </c>
      <c r="Q299" s="2">
        <v>938</v>
      </c>
      <c r="R299" s="3">
        <v>366</v>
      </c>
    </row>
    <row r="300" spans="14:18" x14ac:dyDescent="0.35">
      <c r="N300" t="s">
        <v>3</v>
      </c>
      <c r="O300" t="s">
        <v>38</v>
      </c>
      <c r="P300" t="s">
        <v>26</v>
      </c>
      <c r="Q300" s="2">
        <v>8841</v>
      </c>
      <c r="R300" s="3">
        <v>303</v>
      </c>
    </row>
    <row r="301" spans="14:18" x14ac:dyDescent="0.35">
      <c r="N301" t="s">
        <v>2</v>
      </c>
      <c r="O301" t="s">
        <v>39</v>
      </c>
      <c r="P301" t="s">
        <v>33</v>
      </c>
      <c r="Q301" s="2">
        <v>4018</v>
      </c>
      <c r="R301" s="3">
        <v>126</v>
      </c>
    </row>
    <row r="302" spans="14:18" x14ac:dyDescent="0.35">
      <c r="N302" t="s">
        <v>41</v>
      </c>
      <c r="O302" t="s">
        <v>37</v>
      </c>
      <c r="P302" t="s">
        <v>15</v>
      </c>
      <c r="Q302" s="2">
        <v>714</v>
      </c>
      <c r="R302" s="3">
        <v>231</v>
      </c>
    </row>
    <row r="303" spans="14:18" x14ac:dyDescent="0.35">
      <c r="N303" t="s">
        <v>9</v>
      </c>
      <c r="O303" t="s">
        <v>38</v>
      </c>
      <c r="P303" t="s">
        <v>25</v>
      </c>
      <c r="Q303" s="2">
        <v>3850</v>
      </c>
      <c r="R303" s="3">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0D04-4D58-46B0-ADB7-652B6E6FD48E}">
  <sheetPr codeName="Sheet8"/>
  <dimension ref="A1:C16"/>
  <sheetViews>
    <sheetView workbookViewId="0">
      <selection activeCell="A2" sqref="A2"/>
    </sheetView>
  </sheetViews>
  <sheetFormatPr defaultRowHeight="14.5" x14ac:dyDescent="0.35"/>
  <cols>
    <col min="2" max="2" width="15.7265625" bestFit="1" customWidth="1"/>
    <col min="3" max="3" width="14" bestFit="1" customWidth="1"/>
    <col min="4" max="8" width="4.453125" bestFit="1" customWidth="1"/>
    <col min="9" max="46" width="5.453125" bestFit="1" customWidth="1"/>
    <col min="47" max="257" width="7" bestFit="1" customWidth="1"/>
    <col min="258" max="270" width="8" bestFit="1" customWidth="1"/>
    <col min="271" max="271" width="10.7265625" bestFit="1" customWidth="1"/>
  </cols>
  <sheetData>
    <row r="1" spans="1:3" s="45" customFormat="1" ht="36" x14ac:dyDescent="0.8">
      <c r="A1" s="43">
        <v>7</v>
      </c>
      <c r="B1" s="44" t="s">
        <v>48</v>
      </c>
    </row>
    <row r="3" spans="1:3" x14ac:dyDescent="0.35">
      <c r="B3" s="16" t="s">
        <v>68</v>
      </c>
      <c r="C3" t="s">
        <v>70</v>
      </c>
    </row>
    <row r="4" spans="1:3" x14ac:dyDescent="0.35">
      <c r="B4" s="17" t="s">
        <v>38</v>
      </c>
      <c r="C4">
        <v>25221</v>
      </c>
    </row>
    <row r="5" spans="1:3" x14ac:dyDescent="0.35">
      <c r="B5" s="20" t="s">
        <v>5</v>
      </c>
      <c r="C5">
        <v>25221</v>
      </c>
    </row>
    <row r="6" spans="1:3" x14ac:dyDescent="0.35">
      <c r="B6" s="17" t="s">
        <v>36</v>
      </c>
      <c r="C6">
        <v>39620</v>
      </c>
    </row>
    <row r="7" spans="1:3" x14ac:dyDescent="0.35">
      <c r="B7" s="20" t="s">
        <v>5</v>
      </c>
      <c r="C7">
        <v>39620</v>
      </c>
    </row>
    <row r="8" spans="1:3" x14ac:dyDescent="0.35">
      <c r="B8" s="17" t="s">
        <v>34</v>
      </c>
      <c r="C8">
        <v>41559</v>
      </c>
    </row>
    <row r="9" spans="1:3" x14ac:dyDescent="0.35">
      <c r="B9" s="20" t="s">
        <v>5</v>
      </c>
      <c r="C9">
        <v>41559</v>
      </c>
    </row>
    <row r="10" spans="1:3" x14ac:dyDescent="0.35">
      <c r="B10" s="17" t="s">
        <v>37</v>
      </c>
      <c r="C10">
        <v>43568</v>
      </c>
    </row>
    <row r="11" spans="1:3" x14ac:dyDescent="0.35">
      <c r="B11" s="20" t="s">
        <v>7</v>
      </c>
      <c r="C11">
        <v>43568</v>
      </c>
    </row>
    <row r="12" spans="1:3" x14ac:dyDescent="0.35">
      <c r="B12" s="17" t="s">
        <v>39</v>
      </c>
      <c r="C12">
        <v>45752</v>
      </c>
    </row>
    <row r="13" spans="1:3" x14ac:dyDescent="0.35">
      <c r="B13" s="20" t="s">
        <v>2</v>
      </c>
      <c r="C13">
        <v>45752</v>
      </c>
    </row>
    <row r="14" spans="1:3" x14ac:dyDescent="0.35">
      <c r="B14" s="17" t="s">
        <v>35</v>
      </c>
      <c r="C14">
        <v>38325</v>
      </c>
    </row>
    <row r="15" spans="1:3" x14ac:dyDescent="0.35">
      <c r="B15" s="20" t="s">
        <v>40</v>
      </c>
      <c r="C15">
        <v>38325</v>
      </c>
    </row>
    <row r="16" spans="1:3" x14ac:dyDescent="0.35">
      <c r="B16" s="17" t="s">
        <v>69</v>
      </c>
      <c r="C16">
        <v>234045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6914-8043-41CA-9EAC-827127C60DEC}">
  <sheetPr codeName="Sheet9"/>
  <dimension ref="A1:E27"/>
  <sheetViews>
    <sheetView workbookViewId="0">
      <selection activeCell="A2" sqref="A2"/>
    </sheetView>
  </sheetViews>
  <sheetFormatPr defaultRowHeight="14.5" x14ac:dyDescent="0.35"/>
  <cols>
    <col min="2" max="2" width="20.36328125" bestFit="1" customWidth="1"/>
    <col min="3" max="3" width="10.26953125" bestFit="1" customWidth="1"/>
    <col min="4" max="4" width="10.81640625" bestFit="1" customWidth="1"/>
    <col min="5" max="5" width="14" bestFit="1" customWidth="1"/>
  </cols>
  <sheetData>
    <row r="1" spans="1:5" s="45" customFormat="1" ht="36" x14ac:dyDescent="0.8">
      <c r="A1" s="43">
        <v>8</v>
      </c>
      <c r="B1" s="44" t="s">
        <v>51</v>
      </c>
    </row>
    <row r="2" spans="1:5" ht="18" customHeight="1" x14ac:dyDescent="0.65">
      <c r="A2" s="23"/>
      <c r="B2" s="24"/>
    </row>
    <row r="4" spans="1:5" x14ac:dyDescent="0.35">
      <c r="B4" s="16" t="s">
        <v>68</v>
      </c>
      <c r="C4" t="s">
        <v>76</v>
      </c>
      <c r="D4" t="s">
        <v>75</v>
      </c>
      <c r="E4" t="s">
        <v>70</v>
      </c>
    </row>
    <row r="5" spans="1:5" x14ac:dyDescent="0.35">
      <c r="B5" s="17" t="s">
        <v>14</v>
      </c>
      <c r="C5">
        <v>19525.600000000002</v>
      </c>
      <c r="D5">
        <v>23657.399999999998</v>
      </c>
      <c r="E5">
        <v>43183</v>
      </c>
    </row>
    <row r="6" spans="1:5" x14ac:dyDescent="0.35">
      <c r="B6" s="17" t="s">
        <v>30</v>
      </c>
      <c r="C6">
        <v>25899.020000000011</v>
      </c>
      <c r="D6">
        <v>40600.979999999989</v>
      </c>
      <c r="E6">
        <v>66500</v>
      </c>
    </row>
    <row r="7" spans="1:5" x14ac:dyDescent="0.35">
      <c r="B7" s="17" t="s">
        <v>24</v>
      </c>
      <c r="C7">
        <v>30189.32</v>
      </c>
      <c r="D7">
        <v>5188.6799999999994</v>
      </c>
      <c r="E7">
        <v>35378</v>
      </c>
    </row>
    <row r="8" spans="1:5" x14ac:dyDescent="0.35">
      <c r="B8" s="17" t="s">
        <v>19</v>
      </c>
      <c r="C8">
        <v>29800.160000000003</v>
      </c>
      <c r="D8">
        <v>14943.839999999998</v>
      </c>
      <c r="E8">
        <v>44744</v>
      </c>
    </row>
    <row r="9" spans="1:5" x14ac:dyDescent="0.35">
      <c r="B9" s="17" t="s">
        <v>22</v>
      </c>
      <c r="C9">
        <v>46234.960000000006</v>
      </c>
      <c r="D9">
        <v>20048.039999999997</v>
      </c>
      <c r="E9">
        <v>66283</v>
      </c>
    </row>
    <row r="10" spans="1:5" x14ac:dyDescent="0.35">
      <c r="B10" s="17" t="s">
        <v>4</v>
      </c>
      <c r="C10">
        <v>14946.919999999998</v>
      </c>
      <c r="D10">
        <v>18604.080000000002</v>
      </c>
      <c r="E10">
        <v>33551</v>
      </c>
    </row>
    <row r="11" spans="1:5" x14ac:dyDescent="0.35">
      <c r="B11" s="17" t="s">
        <v>26</v>
      </c>
      <c r="C11">
        <v>58277.8</v>
      </c>
      <c r="D11">
        <v>11995.199999999999</v>
      </c>
      <c r="E11">
        <v>70273</v>
      </c>
    </row>
    <row r="12" spans="1:5" x14ac:dyDescent="0.35">
      <c r="B12" s="17" t="s">
        <v>28</v>
      </c>
      <c r="C12">
        <v>39084.340000000004</v>
      </c>
      <c r="D12">
        <v>33288.659999999996</v>
      </c>
      <c r="E12">
        <v>72373</v>
      </c>
    </row>
    <row r="13" spans="1:5" x14ac:dyDescent="0.35">
      <c r="B13" s="17" t="s">
        <v>32</v>
      </c>
      <c r="C13">
        <v>52063.35</v>
      </c>
      <c r="D13">
        <v>19903.650000000001</v>
      </c>
      <c r="E13">
        <v>71967</v>
      </c>
    </row>
    <row r="14" spans="1:5" x14ac:dyDescent="0.35">
      <c r="B14" s="17" t="s">
        <v>18</v>
      </c>
      <c r="C14">
        <v>40814.559999999998</v>
      </c>
      <c r="D14">
        <v>11335.44</v>
      </c>
      <c r="E14">
        <v>52150</v>
      </c>
    </row>
    <row r="15" spans="1:5" x14ac:dyDescent="0.35">
      <c r="B15" s="17" t="s">
        <v>17</v>
      </c>
      <c r="C15">
        <v>56471.590000000004</v>
      </c>
      <c r="D15">
        <v>7249.4099999999989</v>
      </c>
      <c r="E15">
        <v>63721</v>
      </c>
    </row>
    <row r="16" spans="1:5" x14ac:dyDescent="0.35">
      <c r="B16" s="17" t="s">
        <v>23</v>
      </c>
      <c r="C16">
        <v>44884.12</v>
      </c>
      <c r="D16">
        <v>11759.88</v>
      </c>
      <c r="E16">
        <v>56644</v>
      </c>
    </row>
    <row r="17" spans="2:5" x14ac:dyDescent="0.35">
      <c r="B17" s="17" t="s">
        <v>29</v>
      </c>
      <c r="C17">
        <v>36700.840000000004</v>
      </c>
      <c r="D17">
        <v>21308.159999999996</v>
      </c>
      <c r="E17">
        <v>58009</v>
      </c>
    </row>
    <row r="18" spans="2:5" x14ac:dyDescent="0.35">
      <c r="B18" s="17" t="s">
        <v>13</v>
      </c>
      <c r="C18">
        <v>29721.27</v>
      </c>
      <c r="D18">
        <v>17549.73</v>
      </c>
      <c r="E18">
        <v>47271</v>
      </c>
    </row>
    <row r="19" spans="2:5" x14ac:dyDescent="0.35">
      <c r="B19" s="17" t="s">
        <v>16</v>
      </c>
      <c r="C19">
        <v>43177.340000000004</v>
      </c>
      <c r="D19">
        <v>18933.659999999996</v>
      </c>
      <c r="E19">
        <v>62111</v>
      </c>
    </row>
    <row r="20" spans="2:5" x14ac:dyDescent="0.35">
      <c r="B20" s="17" t="s">
        <v>20</v>
      </c>
      <c r="C20">
        <v>31390.480000000003</v>
      </c>
      <c r="D20">
        <v>23321.519999999997</v>
      </c>
      <c r="E20">
        <v>54712</v>
      </c>
    </row>
    <row r="21" spans="2:5" x14ac:dyDescent="0.35">
      <c r="B21" s="17" t="s">
        <v>27</v>
      </c>
      <c r="C21">
        <v>19572.14</v>
      </c>
      <c r="D21">
        <v>49888.86</v>
      </c>
      <c r="E21">
        <v>69461</v>
      </c>
    </row>
    <row r="22" spans="2:5" x14ac:dyDescent="0.35">
      <c r="B22" s="17" t="s">
        <v>33</v>
      </c>
      <c r="C22">
        <v>46226.020000000004</v>
      </c>
      <c r="D22">
        <v>22933.979999999996</v>
      </c>
      <c r="E22">
        <v>69160</v>
      </c>
    </row>
    <row r="23" spans="2:5" x14ac:dyDescent="0.35">
      <c r="B23" s="17" t="s">
        <v>15</v>
      </c>
      <c r="C23">
        <v>50988.91</v>
      </c>
      <c r="D23">
        <v>17982.09</v>
      </c>
      <c r="E23">
        <v>68971</v>
      </c>
    </row>
    <row r="24" spans="2:5" x14ac:dyDescent="0.35">
      <c r="B24" s="17" t="s">
        <v>31</v>
      </c>
      <c r="C24">
        <v>29518.43</v>
      </c>
      <c r="D24">
        <v>9744.57</v>
      </c>
      <c r="E24">
        <v>39263</v>
      </c>
    </row>
    <row r="25" spans="2:5" x14ac:dyDescent="0.35">
      <c r="B25" s="17" t="s">
        <v>21</v>
      </c>
      <c r="C25">
        <v>26000</v>
      </c>
      <c r="D25">
        <v>11772</v>
      </c>
      <c r="E25">
        <v>37772</v>
      </c>
    </row>
    <row r="26" spans="2:5" x14ac:dyDescent="0.35">
      <c r="B26" s="17" t="s">
        <v>25</v>
      </c>
      <c r="C26">
        <v>29678.099999999995</v>
      </c>
      <c r="D26">
        <v>27693.900000000005</v>
      </c>
      <c r="E26">
        <v>57372</v>
      </c>
    </row>
    <row r="27" spans="2:5" x14ac:dyDescent="0.35">
      <c r="B27" s="17" t="s">
        <v>69</v>
      </c>
      <c r="C27">
        <v>801165.2699999999</v>
      </c>
      <c r="D27">
        <v>439703.7300000001</v>
      </c>
      <c r="E27">
        <v>1240869</v>
      </c>
    </row>
  </sheetData>
  <sortState xmlns:xlrd2="http://schemas.microsoft.com/office/spreadsheetml/2017/richdata2" ref="B4:E27">
    <sortCondition descending="1" ref="E4"/>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68258-E7F4-4EF0-85E6-E0BCA195EBBB}">
  <dimension ref="A1:K18"/>
  <sheetViews>
    <sheetView workbookViewId="0">
      <selection activeCell="A2" sqref="A2"/>
    </sheetView>
  </sheetViews>
  <sheetFormatPr defaultRowHeight="14.5" x14ac:dyDescent="0.35"/>
  <cols>
    <col min="2" max="2" width="10.26953125" customWidth="1"/>
    <col min="3" max="3" width="15.90625" customWidth="1"/>
    <col min="4" max="4" width="11.7265625" customWidth="1"/>
    <col min="6" max="6" width="15.453125" customWidth="1"/>
    <col min="7" max="7" width="12.90625" customWidth="1"/>
    <col min="11" max="11" width="13.453125" customWidth="1"/>
    <col min="17" max="17" width="13.36328125" customWidth="1"/>
  </cols>
  <sheetData>
    <row r="1" spans="1:11" s="45" customFormat="1" ht="36" x14ac:dyDescent="0.8">
      <c r="A1" s="43">
        <v>9</v>
      </c>
      <c r="B1" s="44" t="s">
        <v>46</v>
      </c>
    </row>
    <row r="3" spans="1:11" x14ac:dyDescent="0.35">
      <c r="B3" t="s">
        <v>78</v>
      </c>
      <c r="D3" s="25" t="s">
        <v>38</v>
      </c>
    </row>
    <row r="6" spans="1:11" x14ac:dyDescent="0.35">
      <c r="B6" s="26" t="s">
        <v>79</v>
      </c>
      <c r="C6" s="26"/>
      <c r="D6" s="26"/>
      <c r="F6" s="28" t="s">
        <v>85</v>
      </c>
      <c r="G6" s="28"/>
      <c r="H6" s="28"/>
      <c r="K6" s="33" t="s">
        <v>77</v>
      </c>
    </row>
    <row r="7" spans="1:11" x14ac:dyDescent="0.35">
      <c r="K7" s="12" t="str" cm="1">
        <f t="array" ref="K7:K12">_xlfn.UNIQUE(data[Geography])</f>
        <v>New Zealand</v>
      </c>
    </row>
    <row r="8" spans="1:11" x14ac:dyDescent="0.35">
      <c r="B8" s="12" t="s">
        <v>80</v>
      </c>
      <c r="C8" s="12"/>
      <c r="D8" s="12">
        <f>COUNTIFS(data[Geography],D3)</f>
        <v>46</v>
      </c>
      <c r="F8" s="29"/>
      <c r="G8" s="29" t="s">
        <v>1</v>
      </c>
      <c r="H8" s="29" t="s">
        <v>49</v>
      </c>
      <c r="K8" s="12" t="str">
        <v>USA</v>
      </c>
    </row>
    <row r="9" spans="1:11" x14ac:dyDescent="0.35">
      <c r="F9" s="12" t="str" cm="1">
        <f t="array" ref="F9:F18">_xlfn.UNIQUE(data[Sales Person])</f>
        <v>Ram Mahesh</v>
      </c>
      <c r="G9" s="30">
        <f>SUMIFS(data[Amount],data[Sales Person],F9,data[Geography],D3)</f>
        <v>20097</v>
      </c>
      <c r="H9" s="12">
        <f>SUMIFS(data[Units],data[Sales Person],F9,data[Geography],D3)</f>
        <v>711</v>
      </c>
      <c r="K9" s="12" t="str">
        <v>Canada</v>
      </c>
    </row>
    <row r="10" spans="1:11" x14ac:dyDescent="0.35">
      <c r="B10" s="29"/>
      <c r="C10" s="32" t="s">
        <v>84</v>
      </c>
      <c r="F10" s="12" t="str">
        <v>Brien Boise</v>
      </c>
      <c r="G10" s="31">
        <f>SUMIFS(data[Amount],data[Sales Person],F10,data[Geography],D3)</f>
        <v>15141</v>
      </c>
      <c r="H10" s="12">
        <f>SUMIFS(data[Units],data[Sales Person],F10,data[Geography],D3)</f>
        <v>1182</v>
      </c>
      <c r="K10" s="12" t="str">
        <v>UK</v>
      </c>
    </row>
    <row r="11" spans="1:11" x14ac:dyDescent="0.35">
      <c r="B11" s="12" t="s">
        <v>81</v>
      </c>
      <c r="C11" s="31">
        <f>SUMIFS(data[Amount],data[Geography],D3)</f>
        <v>168679</v>
      </c>
      <c r="F11" s="12" t="str">
        <v>Husein Augar</v>
      </c>
      <c r="G11" s="31">
        <f>SUMIFS(data[Amount],data[Sales Person],F11,data[Geography],D3)</f>
        <v>24983</v>
      </c>
      <c r="H11" s="12">
        <f>SUMIFS(data[Units],data[Sales Person],F11,data[Geography],D3)</f>
        <v>477</v>
      </c>
      <c r="K11" s="12" t="str">
        <v>Australia</v>
      </c>
    </row>
    <row r="12" spans="1:11" x14ac:dyDescent="0.35">
      <c r="B12" s="12" t="s">
        <v>74</v>
      </c>
      <c r="C12" s="31">
        <f>SUMIFS(data[Cost],data[Geography],D3)</f>
        <v>60684.719999999987</v>
      </c>
      <c r="F12" s="12" t="str">
        <v>Carla Molina</v>
      </c>
      <c r="G12" s="31">
        <f>SUMIFS(data[Amount],data[Sales Person],F12,data[Geography],D3)</f>
        <v>6069</v>
      </c>
      <c r="H12" s="12">
        <f>SUMIFS(data[Units],data[Sales Person],F12,data[Geography],D3)</f>
        <v>24</v>
      </c>
      <c r="K12" s="12" t="str">
        <v>India</v>
      </c>
    </row>
    <row r="13" spans="1:11" x14ac:dyDescent="0.35">
      <c r="B13" s="12" t="s">
        <v>82</v>
      </c>
      <c r="C13" s="31">
        <f>C11-C12</f>
        <v>107994.28000000001</v>
      </c>
      <c r="F13" s="12" t="str">
        <v>Curtice Advani</v>
      </c>
      <c r="G13" s="31">
        <f>SUMIFS(data[Amount],data[Sales Person],F13,data[Geography],D3)</f>
        <v>15820</v>
      </c>
      <c r="H13" s="12">
        <f>SUMIFS(data[Units],data[Sales Person],F13,data[Geography],D3)</f>
        <v>711</v>
      </c>
    </row>
    <row r="14" spans="1:11" x14ac:dyDescent="0.35">
      <c r="B14" s="12" t="s">
        <v>83</v>
      </c>
      <c r="C14" s="31">
        <f>SUMIFS(data[Units],data[Geography],D3)</f>
        <v>6264</v>
      </c>
      <c r="F14" s="12" t="str">
        <v>Ches Bonnell</v>
      </c>
      <c r="G14" s="31">
        <f>SUMIFS(data[Amount],data[Sales Person],F14,data[Geography],D3)</f>
        <v>18865</v>
      </c>
      <c r="H14" s="12">
        <f>SUMIFS(data[Units],data[Sales Person],F14,data[Geography],D3)</f>
        <v>915</v>
      </c>
    </row>
    <row r="15" spans="1:11" x14ac:dyDescent="0.35">
      <c r="C15" s="27"/>
      <c r="F15" s="12" t="str">
        <v>Gigi Bohling</v>
      </c>
      <c r="G15" s="31">
        <f>SUMIFS(data[Amount],data[Sales Person],F15,data[Geography],D3)</f>
        <v>25221</v>
      </c>
      <c r="H15" s="12">
        <f>SUMIFS(data[Units],data[Sales Person],F15,data[Geography],D3)</f>
        <v>288</v>
      </c>
    </row>
    <row r="16" spans="1:11" x14ac:dyDescent="0.35">
      <c r="F16" s="12" t="str">
        <v>Barr Faughny</v>
      </c>
      <c r="G16" s="31">
        <f>SUMIFS(data[Amount],data[Sales Person],F16,data[Geography],D3)</f>
        <v>18928</v>
      </c>
      <c r="H16" s="12">
        <f>SUMIFS(data[Units],data[Sales Person],F16,data[Geography],D3)</f>
        <v>738</v>
      </c>
    </row>
    <row r="17" spans="6:8" x14ac:dyDescent="0.35">
      <c r="F17" s="12" t="str">
        <v>Gunar Cockshoot</v>
      </c>
      <c r="G17" s="31">
        <f>SUMIFS(data[Amount],data[Sales Person],F17,data[Geography],D3)</f>
        <v>8841</v>
      </c>
      <c r="H17" s="12">
        <f>SUMIFS(data[Units],data[Sales Person],F17,data[Geography],D3)</f>
        <v>303</v>
      </c>
    </row>
    <row r="18" spans="6:8" x14ac:dyDescent="0.35">
      <c r="F18" s="12" t="str">
        <v>Oby Sorrel</v>
      </c>
      <c r="G18" s="31">
        <f>SUMIFS(data[Amount],data[Sales Person],F18,data[Geography],D3)</f>
        <v>14714</v>
      </c>
      <c r="H18" s="12">
        <f>SUMIFS(data[Units],data[Sales Person],F18,data[Geography],D3)</f>
        <v>915</v>
      </c>
    </row>
  </sheetData>
  <conditionalFormatting sqref="G8:G18">
    <cfRule type="dataBar" priority="1">
      <dataBar>
        <cfvo type="min"/>
        <cfvo type="max"/>
        <color theme="4" tint="0.39997558519241921"/>
      </dataBar>
      <extLst>
        <ext xmlns:x14="http://schemas.microsoft.com/office/spreadsheetml/2009/9/main" uri="{B025F937-C7B1-47D3-B67F-A62EFF666E3E}">
          <x14:id>{3547E14A-3F8C-4D06-8758-897A1F5885B9}</x14:id>
        </ext>
      </extLst>
    </cfRule>
  </conditionalFormatting>
  <dataValidations count="1">
    <dataValidation type="list" allowBlank="1" showInputMessage="1" showErrorMessage="1" sqref="D3" xr:uid="{45E36CAC-707F-48D2-8F79-906EDA2F571E}">
      <formula1>$K$7:$K$12</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547E14A-3F8C-4D06-8758-897A1F5885B9}">
            <x14:dataBar minLength="0" maxLength="100" gradient="0">
              <x14:cfvo type="autoMin"/>
              <x14:cfvo type="autoMax"/>
              <x14:negativeFillColor rgb="FFFF0000"/>
              <x14:axisColor rgb="FF000000"/>
            </x14:dataBar>
          </x14:cfRule>
          <xm:sqref>G8:G18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FAD4C-D109-41D9-9ABD-421DDC27D376}">
  <dimension ref="A1:F27"/>
  <sheetViews>
    <sheetView tabSelected="1" workbookViewId="0">
      <selection activeCell="N4" sqref="N4"/>
    </sheetView>
  </sheetViews>
  <sheetFormatPr defaultRowHeight="14.5" x14ac:dyDescent="0.35"/>
  <cols>
    <col min="3" max="3" width="20.36328125" bestFit="1" customWidth="1"/>
    <col min="4" max="4" width="14" bestFit="1" customWidth="1"/>
    <col min="5" max="5" width="10.26953125" bestFit="1" customWidth="1"/>
    <col min="6" max="6" width="7.453125" style="27" bestFit="1" customWidth="1"/>
    <col min="7" max="7" width="11.81640625" bestFit="1" customWidth="1"/>
  </cols>
  <sheetData>
    <row r="1" spans="1:6" s="45" customFormat="1" ht="36" x14ac:dyDescent="0.8">
      <c r="A1" s="43">
        <v>10</v>
      </c>
      <c r="B1" s="44" t="s">
        <v>47</v>
      </c>
      <c r="F1" s="46"/>
    </row>
    <row r="2" spans="1:6" ht="24" customHeight="1" x14ac:dyDescent="0.65">
      <c r="E2" s="23"/>
      <c r="F2" s="35"/>
    </row>
    <row r="4" spans="1:6" x14ac:dyDescent="0.35">
      <c r="C4" s="16" t="s">
        <v>68</v>
      </c>
      <c r="D4" t="s">
        <v>70</v>
      </c>
      <c r="E4" s="27" t="s">
        <v>76</v>
      </c>
      <c r="F4" t="s">
        <v>86</v>
      </c>
    </row>
    <row r="5" spans="1:6" x14ac:dyDescent="0.35">
      <c r="C5" s="17" t="s">
        <v>14</v>
      </c>
      <c r="D5">
        <v>43183</v>
      </c>
      <c r="E5" s="27">
        <v>19525.600000000002</v>
      </c>
      <c r="F5" s="34">
        <v>0.45215941458444298</v>
      </c>
    </row>
    <row r="6" spans="1:6" x14ac:dyDescent="0.35">
      <c r="C6" s="17" t="s">
        <v>30</v>
      </c>
      <c r="D6">
        <v>66500</v>
      </c>
      <c r="E6" s="27">
        <v>25899.020000000011</v>
      </c>
      <c r="F6" s="34">
        <v>0.38945894736842124</v>
      </c>
    </row>
    <row r="7" spans="1:6" x14ac:dyDescent="0.35">
      <c r="C7" s="17" t="s">
        <v>24</v>
      </c>
      <c r="D7">
        <v>35378</v>
      </c>
      <c r="E7" s="27">
        <v>30189.32</v>
      </c>
      <c r="F7" s="34">
        <v>0.85333597150771667</v>
      </c>
    </row>
    <row r="8" spans="1:6" x14ac:dyDescent="0.35">
      <c r="C8" s="17" t="s">
        <v>19</v>
      </c>
      <c r="D8">
        <v>44744</v>
      </c>
      <c r="E8" s="27">
        <v>29800.160000000003</v>
      </c>
      <c r="F8" s="34">
        <v>0.66601466118362251</v>
      </c>
    </row>
    <row r="9" spans="1:6" x14ac:dyDescent="0.35">
      <c r="C9" s="17" t="s">
        <v>22</v>
      </c>
      <c r="D9">
        <v>66283</v>
      </c>
      <c r="E9" s="27">
        <v>46234.960000000006</v>
      </c>
      <c r="F9" s="34">
        <v>0.69753873542235578</v>
      </c>
    </row>
    <row r="10" spans="1:6" x14ac:dyDescent="0.35">
      <c r="C10" s="17" t="s">
        <v>4</v>
      </c>
      <c r="D10">
        <v>33551</v>
      </c>
      <c r="E10" s="27">
        <v>14946.919999999998</v>
      </c>
      <c r="F10" s="34">
        <v>0.44549849482876808</v>
      </c>
    </row>
    <row r="11" spans="1:6" x14ac:dyDescent="0.35">
      <c r="C11" s="17" t="s">
        <v>26</v>
      </c>
      <c r="D11">
        <v>70273</v>
      </c>
      <c r="E11" s="27">
        <v>58277.8</v>
      </c>
      <c r="F11" s="34">
        <v>0.82930570773981471</v>
      </c>
    </row>
    <row r="12" spans="1:6" x14ac:dyDescent="0.35">
      <c r="C12" s="17" t="s">
        <v>28</v>
      </c>
      <c r="D12">
        <v>72373</v>
      </c>
      <c r="E12" s="27">
        <v>39084.340000000004</v>
      </c>
      <c r="F12" s="34">
        <v>0.54004034653807365</v>
      </c>
    </row>
    <row r="13" spans="1:6" x14ac:dyDescent="0.35">
      <c r="C13" s="17" t="s">
        <v>32</v>
      </c>
      <c r="D13">
        <v>71967</v>
      </c>
      <c r="E13" s="27">
        <v>52063.35</v>
      </c>
      <c r="F13" s="34">
        <v>0.72343365709283425</v>
      </c>
    </row>
    <row r="14" spans="1:6" x14ac:dyDescent="0.35">
      <c r="C14" s="17" t="s">
        <v>18</v>
      </c>
      <c r="D14">
        <v>52150</v>
      </c>
      <c r="E14" s="27">
        <v>40814.559999999998</v>
      </c>
      <c r="F14" s="34">
        <v>0.78263777564717163</v>
      </c>
    </row>
    <row r="15" spans="1:6" x14ac:dyDescent="0.35">
      <c r="C15" s="17" t="s">
        <v>17</v>
      </c>
      <c r="D15">
        <v>63721</v>
      </c>
      <c r="E15" s="27">
        <v>56471.590000000004</v>
      </c>
      <c r="F15" s="34">
        <v>0.88623201142480512</v>
      </c>
    </row>
    <row r="16" spans="1:6" x14ac:dyDescent="0.35">
      <c r="C16" s="17" t="s">
        <v>23</v>
      </c>
      <c r="D16">
        <v>56644</v>
      </c>
      <c r="E16" s="27">
        <v>44884.12</v>
      </c>
      <c r="F16" s="34">
        <v>0.79238966174705183</v>
      </c>
    </row>
    <row r="17" spans="3:6" x14ac:dyDescent="0.35">
      <c r="C17" s="17" t="s">
        <v>29</v>
      </c>
      <c r="D17">
        <v>58009</v>
      </c>
      <c r="E17" s="27">
        <v>36700.840000000004</v>
      </c>
      <c r="F17" s="34">
        <v>0.6326749297522799</v>
      </c>
    </row>
    <row r="18" spans="3:6" x14ac:dyDescent="0.35">
      <c r="C18" s="17" t="s">
        <v>13</v>
      </c>
      <c r="D18">
        <v>47271</v>
      </c>
      <c r="E18" s="27">
        <v>29721.27</v>
      </c>
      <c r="F18" s="34">
        <v>0.62874214634765502</v>
      </c>
    </row>
    <row r="19" spans="3:6" x14ac:dyDescent="0.35">
      <c r="C19" s="17" t="s">
        <v>16</v>
      </c>
      <c r="D19">
        <v>62111</v>
      </c>
      <c r="E19" s="27">
        <v>43177.340000000004</v>
      </c>
      <c r="F19" s="34">
        <v>0.6951641416174269</v>
      </c>
    </row>
    <row r="20" spans="3:6" x14ac:dyDescent="0.35">
      <c r="C20" s="17" t="s">
        <v>20</v>
      </c>
      <c r="D20">
        <v>54712</v>
      </c>
      <c r="E20" s="27">
        <v>31390.480000000003</v>
      </c>
      <c r="F20" s="34">
        <v>0.57374031291124439</v>
      </c>
    </row>
    <row r="21" spans="3:6" x14ac:dyDescent="0.35">
      <c r="C21" s="17" t="s">
        <v>27</v>
      </c>
      <c r="D21">
        <v>69461</v>
      </c>
      <c r="E21" s="27">
        <v>19572.14</v>
      </c>
      <c r="F21" s="34">
        <v>0.28177164164063284</v>
      </c>
    </row>
    <row r="22" spans="3:6" x14ac:dyDescent="0.35">
      <c r="C22" s="17" t="s">
        <v>33</v>
      </c>
      <c r="D22">
        <v>69160</v>
      </c>
      <c r="E22" s="27">
        <v>46226.020000000004</v>
      </c>
      <c r="F22" s="34">
        <v>0.6683924233661076</v>
      </c>
    </row>
    <row r="23" spans="3:6" x14ac:dyDescent="0.35">
      <c r="C23" s="17" t="s">
        <v>15</v>
      </c>
      <c r="D23">
        <v>68971</v>
      </c>
      <c r="E23" s="27">
        <v>50988.91</v>
      </c>
      <c r="F23" s="34">
        <v>0.73928042220643464</v>
      </c>
    </row>
    <row r="24" spans="3:6" x14ac:dyDescent="0.35">
      <c r="C24" s="17" t="s">
        <v>31</v>
      </c>
      <c r="D24">
        <v>39263</v>
      </c>
      <c r="E24" s="27">
        <v>29518.43</v>
      </c>
      <c r="F24" s="34">
        <v>0.75181290273285284</v>
      </c>
    </row>
    <row r="25" spans="3:6" x14ac:dyDescent="0.35">
      <c r="C25" s="17" t="s">
        <v>21</v>
      </c>
      <c r="D25">
        <v>37772</v>
      </c>
      <c r="E25" s="27">
        <v>26000</v>
      </c>
      <c r="F25" s="34">
        <v>0.68834056973419466</v>
      </c>
    </row>
    <row r="26" spans="3:6" x14ac:dyDescent="0.35">
      <c r="C26" s="17" t="s">
        <v>25</v>
      </c>
      <c r="D26">
        <v>57372</v>
      </c>
      <c r="E26" s="27">
        <v>29678.099999999995</v>
      </c>
      <c r="F26" s="34">
        <v>0.51729240744614091</v>
      </c>
    </row>
    <row r="27" spans="3:6" x14ac:dyDescent="0.35">
      <c r="C27" s="17" t="s">
        <v>69</v>
      </c>
      <c r="D27">
        <v>1240869</v>
      </c>
      <c r="E27" s="27">
        <v>801165.2699999999</v>
      </c>
      <c r="F27" s="34">
        <v>0.64564854952456696</v>
      </c>
    </row>
  </sheetData>
  <conditionalFormatting sqref="F4">
    <cfRule type="colorScale" priority="2">
      <colorScale>
        <cfvo type="min"/>
        <cfvo type="max"/>
        <color theme="9"/>
        <color theme="9" tint="0.79998168889431442"/>
      </colorScale>
    </cfRule>
  </conditionalFormatting>
  <conditionalFormatting pivot="1" sqref="F5:F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Pratik Katad</cp:lastModifiedBy>
  <dcterms:created xsi:type="dcterms:W3CDTF">2021-03-14T20:21:32Z</dcterms:created>
  <dcterms:modified xsi:type="dcterms:W3CDTF">2023-10-02T09:02:37Z</dcterms:modified>
</cp:coreProperties>
</file>